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040" tabRatio="602"/>
  </bookViews>
  <sheets>
    <sheet name="Estandarización" sheetId="9" r:id="rId1"/>
    <sheet name="Datos" sheetId="1" r:id="rId2"/>
    <sheet name="Datos 2" sheetId="8" r:id="rId3"/>
    <sheet name="Resultados" sheetId="7" r:id="rId4"/>
    <sheet name="Base" sheetId="5" r:id="rId5"/>
  </sheets>
  <externalReferences>
    <externalReference r:id="rId6"/>
  </externalReferences>
  <definedNames>
    <definedName name="_xlnm._FilterDatabase" localSheetId="4" hidden="1">Base!$A$1:$AI$141</definedName>
    <definedName name="_xlnm._FilterDatabase" localSheetId="2" hidden="1">'Datos 2'!$A$1:$AH$141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4" i="7" l="1"/>
  <c r="Y19" i="7"/>
  <c r="Y14" i="7"/>
  <c r="Y9" i="7"/>
  <c r="Y4" i="7"/>
  <c r="HY35" i="5" l="1"/>
  <c r="HY34" i="5"/>
  <c r="HY33" i="5"/>
  <c r="HY32" i="5"/>
  <c r="HY31" i="5"/>
  <c r="HY30" i="5"/>
  <c r="HY29" i="5"/>
  <c r="HY28" i="5"/>
  <c r="HY27" i="5"/>
  <c r="IJ26" i="5"/>
  <c r="II26" i="5"/>
  <c r="IH26" i="5"/>
  <c r="IG26" i="5"/>
  <c r="IF26" i="5"/>
  <c r="IE26" i="5"/>
  <c r="HY26" i="5"/>
  <c r="HY25" i="5"/>
  <c r="HY24" i="5"/>
  <c r="GE35" i="5"/>
  <c r="GE34" i="5"/>
  <c r="GE33" i="5"/>
  <c r="GE32" i="5"/>
  <c r="GE31" i="5"/>
  <c r="GE30" i="5"/>
  <c r="GE29" i="5"/>
  <c r="GE28" i="5"/>
  <c r="GE27" i="5"/>
  <c r="GP26" i="5"/>
  <c r="GO26" i="5"/>
  <c r="GN26" i="5"/>
  <c r="GM26" i="5"/>
  <c r="GL26" i="5"/>
  <c r="GK26" i="5"/>
  <c r="GE26" i="5"/>
  <c r="GE25" i="5"/>
  <c r="GE24" i="5"/>
  <c r="EK35" i="5"/>
  <c r="EK34" i="5"/>
  <c r="EK33" i="5"/>
  <c r="EK32" i="5"/>
  <c r="EK31" i="5"/>
  <c r="EK30" i="5"/>
  <c r="EK29" i="5"/>
  <c r="EK28" i="5"/>
  <c r="EK27" i="5"/>
  <c r="EV26" i="5"/>
  <c r="EU26" i="5"/>
  <c r="ET26" i="5"/>
  <c r="ES26" i="5"/>
  <c r="ER26" i="5"/>
  <c r="EQ26" i="5"/>
  <c r="EK26" i="5"/>
  <c r="EK25" i="5"/>
  <c r="EK24" i="5"/>
  <c r="CQ35" i="5"/>
  <c r="CQ34" i="5"/>
  <c r="CQ33" i="5"/>
  <c r="CQ32" i="5"/>
  <c r="CQ31" i="5"/>
  <c r="CQ30" i="5"/>
  <c r="CQ29" i="5"/>
  <c r="CQ28" i="5"/>
  <c r="CQ27" i="5"/>
  <c r="DB26" i="5"/>
  <c r="DA26" i="5"/>
  <c r="CZ26" i="5"/>
  <c r="CY26" i="5"/>
  <c r="CX26" i="5"/>
  <c r="CW26" i="5"/>
  <c r="CQ26" i="5"/>
  <c r="CQ25" i="5"/>
  <c r="CQ24" i="5"/>
  <c r="BG26" i="5"/>
  <c r="BH26" i="5"/>
  <c r="BF26" i="5"/>
  <c r="BE26" i="5"/>
  <c r="BD26" i="5"/>
  <c r="BC26" i="5"/>
  <c r="AW35" i="5"/>
  <c r="AW34" i="5"/>
  <c r="AW33" i="5"/>
  <c r="AW32" i="5"/>
  <c r="AW31" i="5"/>
  <c r="AW29" i="5"/>
  <c r="AW30" i="5"/>
  <c r="AW28" i="5"/>
  <c r="AW27" i="5"/>
  <c r="AW26" i="5"/>
  <c r="AW25" i="5"/>
  <c r="AW24" i="5"/>
  <c r="HQ4" i="5" a="1"/>
  <c r="FW4" i="5" a="1"/>
  <c r="EC4" i="5" a="1"/>
  <c r="CI4" i="5" a="1"/>
  <c r="AO4" i="5" a="1"/>
  <c r="HT61" i="5" l="1"/>
  <c r="HT59" i="5"/>
  <c r="HT57" i="5"/>
  <c r="HT55" i="5"/>
  <c r="HT53" i="5"/>
  <c r="HT51" i="5"/>
  <c r="HT49" i="5"/>
  <c r="HT47" i="5"/>
  <c r="HT45" i="5"/>
  <c r="HT43" i="5"/>
  <c r="HT41" i="5"/>
  <c r="HT39" i="5"/>
  <c r="HT37" i="5"/>
  <c r="HT35" i="5"/>
  <c r="HT33" i="5"/>
  <c r="HT31" i="5"/>
  <c r="HT29" i="5"/>
  <c r="HT27" i="5"/>
  <c r="HT25" i="5"/>
  <c r="HT23" i="5"/>
  <c r="HT21" i="5"/>
  <c r="HT19" i="5"/>
  <c r="HT17" i="5"/>
  <c r="HT15" i="5"/>
  <c r="HT13" i="5"/>
  <c r="HT11" i="5"/>
  <c r="HT9" i="5"/>
  <c r="HT7" i="5"/>
  <c r="HT5" i="5"/>
  <c r="HR42" i="5"/>
  <c r="HS61" i="5"/>
  <c r="HS59" i="5"/>
  <c r="HS57" i="5"/>
  <c r="HS55" i="5"/>
  <c r="HS53" i="5"/>
  <c r="HS51" i="5"/>
  <c r="HS49" i="5"/>
  <c r="HS47" i="5"/>
  <c r="HS45" i="5"/>
  <c r="HS43" i="5"/>
  <c r="HS41" i="5"/>
  <c r="HS39" i="5"/>
  <c r="HS37" i="5"/>
  <c r="HS35" i="5"/>
  <c r="HS33" i="5"/>
  <c r="HS31" i="5"/>
  <c r="HS29" i="5"/>
  <c r="HS27" i="5"/>
  <c r="HS25" i="5"/>
  <c r="HS23" i="5"/>
  <c r="HS21" i="5"/>
  <c r="HS19" i="5"/>
  <c r="HS17" i="5"/>
  <c r="HS15" i="5"/>
  <c r="HS13" i="5"/>
  <c r="HS11" i="5"/>
  <c r="HS9" i="5"/>
  <c r="HS7" i="5"/>
  <c r="HS5" i="5"/>
  <c r="HR61" i="5"/>
  <c r="HR59" i="5"/>
  <c r="HR57" i="5"/>
  <c r="HR55" i="5"/>
  <c r="HR53" i="5"/>
  <c r="HR51" i="5"/>
  <c r="HR49" i="5"/>
  <c r="HR47" i="5"/>
  <c r="HR45" i="5"/>
  <c r="HR43" i="5"/>
  <c r="HR41" i="5"/>
  <c r="HR39" i="5"/>
  <c r="HR37" i="5"/>
  <c r="HR35" i="5"/>
  <c r="HR33" i="5"/>
  <c r="HR31" i="5"/>
  <c r="HR29" i="5"/>
  <c r="HR27" i="5"/>
  <c r="HR25" i="5"/>
  <c r="HR23" i="5"/>
  <c r="HR21" i="5"/>
  <c r="HR19" i="5"/>
  <c r="HR17" i="5"/>
  <c r="HR15" i="5"/>
  <c r="HR13" i="5"/>
  <c r="HR11" i="5"/>
  <c r="HR9" i="5"/>
  <c r="HR7" i="5"/>
  <c r="HR5" i="5"/>
  <c r="HQ61" i="5"/>
  <c r="HQ59" i="5"/>
  <c r="HQ57" i="5"/>
  <c r="HQ55" i="5"/>
  <c r="HQ53" i="5"/>
  <c r="HQ51" i="5"/>
  <c r="HQ49" i="5"/>
  <c r="HQ47" i="5"/>
  <c r="HQ45" i="5"/>
  <c r="HQ43" i="5"/>
  <c r="HQ41" i="5"/>
  <c r="HQ39" i="5"/>
  <c r="HQ37" i="5"/>
  <c r="HQ35" i="5"/>
  <c r="HQ33" i="5"/>
  <c r="HQ31" i="5"/>
  <c r="HQ29" i="5"/>
  <c r="HQ27" i="5"/>
  <c r="HQ25" i="5"/>
  <c r="HQ23" i="5"/>
  <c r="HQ21" i="5"/>
  <c r="HQ19" i="5"/>
  <c r="HQ17" i="5"/>
  <c r="HQ15" i="5"/>
  <c r="HQ13" i="5"/>
  <c r="HQ11" i="5"/>
  <c r="HQ9" i="5"/>
  <c r="HQ7" i="5"/>
  <c r="HQ5" i="5"/>
  <c r="HR56" i="5"/>
  <c r="HT60" i="5"/>
  <c r="HT58" i="5"/>
  <c r="HT56" i="5"/>
  <c r="HT54" i="5"/>
  <c r="HT52" i="5"/>
  <c r="HT50" i="5"/>
  <c r="HT48" i="5"/>
  <c r="HT46" i="5"/>
  <c r="HT44" i="5"/>
  <c r="HT42" i="5"/>
  <c r="HT40" i="5"/>
  <c r="HT38" i="5"/>
  <c r="HT36" i="5"/>
  <c r="HT34" i="5"/>
  <c r="HT32" i="5"/>
  <c r="HT30" i="5"/>
  <c r="HT28" i="5"/>
  <c r="HT26" i="5"/>
  <c r="HT24" i="5"/>
  <c r="HT22" i="5"/>
  <c r="HT20" i="5"/>
  <c r="HT18" i="5"/>
  <c r="HT16" i="5"/>
  <c r="HT14" i="5"/>
  <c r="HT12" i="5"/>
  <c r="HT10" i="5"/>
  <c r="HT8" i="5"/>
  <c r="HT6" i="5"/>
  <c r="HT4" i="5"/>
  <c r="HR54" i="5"/>
  <c r="HR36" i="5"/>
  <c r="HS60" i="5"/>
  <c r="HS58" i="5"/>
  <c r="HS56" i="5"/>
  <c r="HS54" i="5"/>
  <c r="HS52" i="5"/>
  <c r="HS50" i="5"/>
  <c r="HS48" i="5"/>
  <c r="HS46" i="5"/>
  <c r="HS44" i="5"/>
  <c r="HS42" i="5"/>
  <c r="HS40" i="5"/>
  <c r="HS38" i="5"/>
  <c r="HS36" i="5"/>
  <c r="HS34" i="5"/>
  <c r="HS32" i="5"/>
  <c r="HS30" i="5"/>
  <c r="HS28" i="5"/>
  <c r="HS26" i="5"/>
  <c r="HS24" i="5"/>
  <c r="HS22" i="5"/>
  <c r="HS20" i="5"/>
  <c r="HS18" i="5"/>
  <c r="HS16" i="5"/>
  <c r="HS14" i="5"/>
  <c r="HS12" i="5"/>
  <c r="HS10" i="5"/>
  <c r="HS8" i="5"/>
  <c r="HS6" i="5"/>
  <c r="HS4" i="5"/>
  <c r="HR50" i="5"/>
  <c r="HR38" i="5"/>
  <c r="HQ60" i="5"/>
  <c r="HQ58" i="5"/>
  <c r="HQ56" i="5"/>
  <c r="HQ54" i="5"/>
  <c r="HQ52" i="5"/>
  <c r="HQ50" i="5"/>
  <c r="HQ48" i="5"/>
  <c r="HQ46" i="5"/>
  <c r="HQ44" i="5"/>
  <c r="HQ42" i="5"/>
  <c r="HQ40" i="5"/>
  <c r="HQ38" i="5"/>
  <c r="HQ36" i="5"/>
  <c r="HQ34" i="5"/>
  <c r="HQ32" i="5"/>
  <c r="HQ30" i="5"/>
  <c r="HQ28" i="5"/>
  <c r="HQ26" i="5"/>
  <c r="HQ24" i="5"/>
  <c r="HQ22" i="5"/>
  <c r="HQ20" i="5"/>
  <c r="HQ18" i="5"/>
  <c r="HQ16" i="5"/>
  <c r="HQ14" i="5"/>
  <c r="HQ12" i="5"/>
  <c r="HQ10" i="5"/>
  <c r="HQ8" i="5"/>
  <c r="HQ6" i="5"/>
  <c r="HQ4" i="5"/>
  <c r="HR60" i="5"/>
  <c r="HR58" i="5"/>
  <c r="HR52" i="5"/>
  <c r="HR48" i="5"/>
  <c r="HR46" i="5"/>
  <c r="HR44" i="5"/>
  <c r="HR40" i="5"/>
  <c r="HR34" i="5"/>
  <c r="HR30" i="5"/>
  <c r="HR28" i="5"/>
  <c r="HR26" i="5"/>
  <c r="HR14" i="5"/>
  <c r="HR16" i="5"/>
  <c r="HR12" i="5"/>
  <c r="HR6" i="5"/>
  <c r="HR32" i="5"/>
  <c r="HR10" i="5"/>
  <c r="HR24" i="5"/>
  <c r="HR8" i="5"/>
  <c r="HR20" i="5"/>
  <c r="HR4" i="5"/>
  <c r="HR18" i="5"/>
  <c r="HR22" i="5"/>
  <c r="FZ61" i="5"/>
  <c r="FZ59" i="5"/>
  <c r="FZ57" i="5"/>
  <c r="FZ55" i="5"/>
  <c r="FZ53" i="5"/>
  <c r="FZ51" i="5"/>
  <c r="FZ49" i="5"/>
  <c r="FZ47" i="5"/>
  <c r="FZ45" i="5"/>
  <c r="FZ43" i="5"/>
  <c r="FZ41" i="5"/>
  <c r="FZ39" i="5"/>
  <c r="FZ37" i="5"/>
  <c r="FZ35" i="5"/>
  <c r="FZ33" i="5"/>
  <c r="FZ31" i="5"/>
  <c r="FZ29" i="5"/>
  <c r="FZ27" i="5"/>
  <c r="FZ25" i="5"/>
  <c r="FZ23" i="5"/>
  <c r="FZ21" i="5"/>
  <c r="FZ19" i="5"/>
  <c r="FZ17" i="5"/>
  <c r="FZ15" i="5"/>
  <c r="FZ13" i="5"/>
  <c r="FZ11" i="5"/>
  <c r="FZ9" i="5"/>
  <c r="FZ7" i="5"/>
  <c r="FZ5" i="5"/>
  <c r="FZ48" i="5"/>
  <c r="FZ22" i="5"/>
  <c r="FZ16" i="5"/>
  <c r="FZ10" i="5"/>
  <c r="FZ8" i="5"/>
  <c r="FY61" i="5"/>
  <c r="FY59" i="5"/>
  <c r="FY57" i="5"/>
  <c r="FY55" i="5"/>
  <c r="FY53" i="5"/>
  <c r="FY51" i="5"/>
  <c r="FY49" i="5"/>
  <c r="FY47" i="5"/>
  <c r="FY45" i="5"/>
  <c r="FY43" i="5"/>
  <c r="FY41" i="5"/>
  <c r="FY39" i="5"/>
  <c r="FY37" i="5"/>
  <c r="FY35" i="5"/>
  <c r="FY33" i="5"/>
  <c r="FY31" i="5"/>
  <c r="FY29" i="5"/>
  <c r="FY27" i="5"/>
  <c r="FY25" i="5"/>
  <c r="FY23" i="5"/>
  <c r="FY21" i="5"/>
  <c r="FY19" i="5"/>
  <c r="FY17" i="5"/>
  <c r="FY15" i="5"/>
  <c r="FY13" i="5"/>
  <c r="FY11" i="5"/>
  <c r="FY9" i="5"/>
  <c r="FY7" i="5"/>
  <c r="FY5" i="5"/>
  <c r="FZ42" i="5"/>
  <c r="FY38" i="5"/>
  <c r="FY18" i="5"/>
  <c r="FX61" i="5"/>
  <c r="FX59" i="5"/>
  <c r="FX57" i="5"/>
  <c r="FX55" i="5"/>
  <c r="FX53" i="5"/>
  <c r="FX51" i="5"/>
  <c r="FX49" i="5"/>
  <c r="FX47" i="5"/>
  <c r="FX45" i="5"/>
  <c r="FX43" i="5"/>
  <c r="FX41" i="5"/>
  <c r="FX39" i="5"/>
  <c r="FX37" i="5"/>
  <c r="FX35" i="5"/>
  <c r="FX33" i="5"/>
  <c r="FX31" i="5"/>
  <c r="FX29" i="5"/>
  <c r="FX27" i="5"/>
  <c r="FX25" i="5"/>
  <c r="FX23" i="5"/>
  <c r="FX21" i="5"/>
  <c r="FX19" i="5"/>
  <c r="FX17" i="5"/>
  <c r="FX15" i="5"/>
  <c r="FX13" i="5"/>
  <c r="FX11" i="5"/>
  <c r="FX9" i="5"/>
  <c r="FX7" i="5"/>
  <c r="FX5" i="5"/>
  <c r="FZ46" i="5"/>
  <c r="FZ4" i="5"/>
  <c r="FY52" i="5"/>
  <c r="FY34" i="5"/>
  <c r="FY24" i="5"/>
  <c r="FY14" i="5"/>
  <c r="FW61" i="5"/>
  <c r="FW59" i="5"/>
  <c r="FW57" i="5"/>
  <c r="FW55" i="5"/>
  <c r="FW53" i="5"/>
  <c r="FW51" i="5"/>
  <c r="FW49" i="5"/>
  <c r="FW47" i="5"/>
  <c r="FW45" i="5"/>
  <c r="FW43" i="5"/>
  <c r="FW41" i="5"/>
  <c r="FW39" i="5"/>
  <c r="FW37" i="5"/>
  <c r="FW35" i="5"/>
  <c r="FW33" i="5"/>
  <c r="FW31" i="5"/>
  <c r="FW29" i="5"/>
  <c r="FW27" i="5"/>
  <c r="FW25" i="5"/>
  <c r="FW23" i="5"/>
  <c r="FW21" i="5"/>
  <c r="FW19" i="5"/>
  <c r="FW17" i="5"/>
  <c r="FW15" i="5"/>
  <c r="FW13" i="5"/>
  <c r="FW11" i="5"/>
  <c r="FW9" i="5"/>
  <c r="FW7" i="5"/>
  <c r="FW5" i="5"/>
  <c r="FZ52" i="5"/>
  <c r="FZ60" i="5"/>
  <c r="FZ58" i="5"/>
  <c r="FZ56" i="5"/>
  <c r="FZ54" i="5"/>
  <c r="FZ50" i="5"/>
  <c r="FZ44" i="5"/>
  <c r="FZ40" i="5"/>
  <c r="FZ38" i="5"/>
  <c r="FZ36" i="5"/>
  <c r="FZ34" i="5"/>
  <c r="FZ32" i="5"/>
  <c r="FZ30" i="5"/>
  <c r="FZ28" i="5"/>
  <c r="FZ26" i="5"/>
  <c r="FZ24" i="5"/>
  <c r="FZ20" i="5"/>
  <c r="FZ18" i="5"/>
  <c r="FZ14" i="5"/>
  <c r="FZ12" i="5"/>
  <c r="FZ6" i="5"/>
  <c r="FY60" i="5"/>
  <c r="FY58" i="5"/>
  <c r="FY56" i="5"/>
  <c r="FY54" i="5"/>
  <c r="FY50" i="5"/>
  <c r="FY48" i="5"/>
  <c r="FY46" i="5"/>
  <c r="FY44" i="5"/>
  <c r="FY40" i="5"/>
  <c r="FY36" i="5"/>
  <c r="FY32" i="5"/>
  <c r="FY30" i="5"/>
  <c r="FY28" i="5"/>
  <c r="FY26" i="5"/>
  <c r="FY22" i="5"/>
  <c r="FY20" i="5"/>
  <c r="FY16" i="5"/>
  <c r="FW60" i="5"/>
  <c r="FW52" i="5"/>
  <c r="FW44" i="5"/>
  <c r="FX36" i="5"/>
  <c r="FX28" i="5"/>
  <c r="FX20" i="5"/>
  <c r="FY12" i="5"/>
  <c r="FW8" i="5"/>
  <c r="FX40" i="5"/>
  <c r="FX54" i="5"/>
  <c r="FW32" i="5"/>
  <c r="FW24" i="5"/>
  <c r="FW16" i="5"/>
  <c r="FW10" i="5"/>
  <c r="FX4" i="5"/>
  <c r="FW54" i="5"/>
  <c r="FW46" i="5"/>
  <c r="FX38" i="5"/>
  <c r="FX22" i="5"/>
  <c r="FY8" i="5"/>
  <c r="FX60" i="5"/>
  <c r="FX52" i="5"/>
  <c r="FX44" i="5"/>
  <c r="FW38" i="5"/>
  <c r="FW22" i="5"/>
  <c r="FW14" i="5"/>
  <c r="FX8" i="5"/>
  <c r="FX58" i="5"/>
  <c r="FX50" i="5"/>
  <c r="FY42" i="5"/>
  <c r="FW36" i="5"/>
  <c r="FW28" i="5"/>
  <c r="FW20" i="5"/>
  <c r="FX12" i="5"/>
  <c r="FY6" i="5"/>
  <c r="FW40" i="5"/>
  <c r="FX14" i="5"/>
  <c r="FW58" i="5"/>
  <c r="FW50" i="5"/>
  <c r="FX42" i="5"/>
  <c r="FX34" i="5"/>
  <c r="FX26" i="5"/>
  <c r="FX18" i="5"/>
  <c r="FW12" i="5"/>
  <c r="FX6" i="5"/>
  <c r="FW48" i="5"/>
  <c r="FX24" i="5"/>
  <c r="FX10" i="5"/>
  <c r="FX46" i="5"/>
  <c r="FX30" i="5"/>
  <c r="FW30" i="5"/>
  <c r="FX56" i="5"/>
  <c r="FX48" i="5"/>
  <c r="FW42" i="5"/>
  <c r="FW34" i="5"/>
  <c r="FW26" i="5"/>
  <c r="FW18" i="5"/>
  <c r="FY10" i="5"/>
  <c r="FW6" i="5"/>
  <c r="FW56" i="5"/>
  <c r="FX32" i="5"/>
  <c r="FX16" i="5"/>
  <c r="FY4" i="5"/>
  <c r="FW4" i="5"/>
  <c r="EE61" i="5"/>
  <c r="EE59" i="5"/>
  <c r="EE57" i="5"/>
  <c r="EE55" i="5"/>
  <c r="EE53" i="5"/>
  <c r="EE51" i="5"/>
  <c r="EE49" i="5"/>
  <c r="EE47" i="5"/>
  <c r="EE45" i="5"/>
  <c r="EE43" i="5"/>
  <c r="EE41" i="5"/>
  <c r="EE39" i="5"/>
  <c r="EE37" i="5"/>
  <c r="EE35" i="5"/>
  <c r="EE33" i="5"/>
  <c r="EE31" i="5"/>
  <c r="EE29" i="5"/>
  <c r="EE27" i="5"/>
  <c r="EE25" i="5"/>
  <c r="EE23" i="5"/>
  <c r="EE21" i="5"/>
  <c r="EE19" i="5"/>
  <c r="EE17" i="5"/>
  <c r="EE15" i="5"/>
  <c r="EE13" i="5"/>
  <c r="EE11" i="5"/>
  <c r="EE9" i="5"/>
  <c r="EE7" i="5"/>
  <c r="EE5" i="5"/>
  <c r="EC59" i="5"/>
  <c r="EC49" i="5"/>
  <c r="EC45" i="5"/>
  <c r="EC41" i="5"/>
  <c r="EC37" i="5"/>
  <c r="EC31" i="5"/>
  <c r="EC29" i="5"/>
  <c r="EC25" i="5"/>
  <c r="EC23" i="5"/>
  <c r="EC19" i="5"/>
  <c r="EC15" i="5"/>
  <c r="EC13" i="5"/>
  <c r="EC9" i="5"/>
  <c r="EC7" i="5"/>
  <c r="EC5" i="5"/>
  <c r="ED61" i="5"/>
  <c r="ED59" i="5"/>
  <c r="ED57" i="5"/>
  <c r="ED55" i="5"/>
  <c r="ED53" i="5"/>
  <c r="ED51" i="5"/>
  <c r="ED49" i="5"/>
  <c r="ED47" i="5"/>
  <c r="ED45" i="5"/>
  <c r="ED43" i="5"/>
  <c r="ED41" i="5"/>
  <c r="ED39" i="5"/>
  <c r="ED37" i="5"/>
  <c r="ED35" i="5"/>
  <c r="ED33" i="5"/>
  <c r="ED31" i="5"/>
  <c r="ED29" i="5"/>
  <c r="ED27" i="5"/>
  <c r="ED25" i="5"/>
  <c r="ED23" i="5"/>
  <c r="ED21" i="5"/>
  <c r="ED19" i="5"/>
  <c r="ED17" i="5"/>
  <c r="ED15" i="5"/>
  <c r="ED13" i="5"/>
  <c r="ED11" i="5"/>
  <c r="ED9" i="5"/>
  <c r="ED7" i="5"/>
  <c r="ED5" i="5"/>
  <c r="EC61" i="5"/>
  <c r="EC35" i="5"/>
  <c r="EC21" i="5"/>
  <c r="EC11" i="5"/>
  <c r="EC57" i="5"/>
  <c r="EC55" i="5"/>
  <c r="EC53" i="5"/>
  <c r="EC51" i="5"/>
  <c r="EC47" i="5"/>
  <c r="EC43" i="5"/>
  <c r="EC39" i="5"/>
  <c r="EC33" i="5"/>
  <c r="EC27" i="5"/>
  <c r="EC17" i="5"/>
  <c r="EE60" i="5"/>
  <c r="EE58" i="5"/>
  <c r="EE56" i="5"/>
  <c r="EE54" i="5"/>
  <c r="EE52" i="5"/>
  <c r="EE50" i="5"/>
  <c r="EE48" i="5"/>
  <c r="EE46" i="5"/>
  <c r="EE44" i="5"/>
  <c r="EE42" i="5"/>
  <c r="EE40" i="5"/>
  <c r="EE38" i="5"/>
  <c r="EE36" i="5"/>
  <c r="EE34" i="5"/>
  <c r="EE32" i="5"/>
  <c r="EE30" i="5"/>
  <c r="EE28" i="5"/>
  <c r="EE26" i="5"/>
  <c r="EE24" i="5"/>
  <c r="EE22" i="5"/>
  <c r="EE20" i="5"/>
  <c r="EE18" i="5"/>
  <c r="EE16" i="5"/>
  <c r="EE14" i="5"/>
  <c r="EE12" i="5"/>
  <c r="EE10" i="5"/>
  <c r="EE8" i="5"/>
  <c r="EE6" i="5"/>
  <c r="EE4" i="5"/>
  <c r="EC60" i="5"/>
  <c r="EC58" i="5"/>
  <c r="EC56" i="5"/>
  <c r="EC54" i="5"/>
  <c r="EC52" i="5"/>
  <c r="EC50" i="5"/>
  <c r="EC48" i="5"/>
  <c r="EC46" i="5"/>
  <c r="EC44" i="5"/>
  <c r="EC42" i="5"/>
  <c r="EC40" i="5"/>
  <c r="EC38" i="5"/>
  <c r="EC36" i="5"/>
  <c r="EC34" i="5"/>
  <c r="EC32" i="5"/>
  <c r="EC30" i="5"/>
  <c r="EC28" i="5"/>
  <c r="EC26" i="5"/>
  <c r="EC24" i="5"/>
  <c r="EC22" i="5"/>
  <c r="EC20" i="5"/>
  <c r="EC18" i="5"/>
  <c r="EC16" i="5"/>
  <c r="EC14" i="5"/>
  <c r="EC12" i="5"/>
  <c r="EC10" i="5"/>
  <c r="EC8" i="5"/>
  <c r="EC6" i="5"/>
  <c r="EC4" i="5"/>
  <c r="EF61" i="5"/>
  <c r="ED56" i="5"/>
  <c r="EF50" i="5"/>
  <c r="EF45" i="5"/>
  <c r="ED40" i="5"/>
  <c r="EF34" i="5"/>
  <c r="EF29" i="5"/>
  <c r="ED24" i="5"/>
  <c r="EF18" i="5"/>
  <c r="EF13" i="5"/>
  <c r="ED8" i="5"/>
  <c r="EF60" i="5"/>
  <c r="EF55" i="5"/>
  <c r="ED50" i="5"/>
  <c r="EF44" i="5"/>
  <c r="EF39" i="5"/>
  <c r="ED34" i="5"/>
  <c r="EF28" i="5"/>
  <c r="EF23" i="5"/>
  <c r="ED18" i="5"/>
  <c r="EF12" i="5"/>
  <c r="EF7" i="5"/>
  <c r="EF21" i="5"/>
  <c r="EF52" i="5"/>
  <c r="ED42" i="5"/>
  <c r="EF31" i="5"/>
  <c r="EF15" i="5"/>
  <c r="EF4" i="5"/>
  <c r="ED52" i="5"/>
  <c r="EF46" i="5"/>
  <c r="EF30" i="5"/>
  <c r="ED20" i="5"/>
  <c r="EF9" i="5"/>
  <c r="ED60" i="5"/>
  <c r="EF54" i="5"/>
  <c r="EF49" i="5"/>
  <c r="ED44" i="5"/>
  <c r="EF38" i="5"/>
  <c r="EF33" i="5"/>
  <c r="ED28" i="5"/>
  <c r="EF22" i="5"/>
  <c r="EF17" i="5"/>
  <c r="ED12" i="5"/>
  <c r="EF6" i="5"/>
  <c r="EF58" i="5"/>
  <c r="ED48" i="5"/>
  <c r="EF42" i="5"/>
  <c r="EF37" i="5"/>
  <c r="EF26" i="5"/>
  <c r="ED16" i="5"/>
  <c r="EF5" i="5"/>
  <c r="EF36" i="5"/>
  <c r="EF20" i="5"/>
  <c r="ED36" i="5"/>
  <c r="EF59" i="5"/>
  <c r="ED54" i="5"/>
  <c r="EF48" i="5"/>
  <c r="EF43" i="5"/>
  <c r="ED38" i="5"/>
  <c r="EF32" i="5"/>
  <c r="EF27" i="5"/>
  <c r="ED22" i="5"/>
  <c r="EF16" i="5"/>
  <c r="EF11" i="5"/>
  <c r="ED6" i="5"/>
  <c r="EF25" i="5"/>
  <c r="ED4" i="5"/>
  <c r="EF53" i="5"/>
  <c r="ED32" i="5"/>
  <c r="EF57" i="5"/>
  <c r="EF41" i="5"/>
  <c r="EF14" i="5"/>
  <c r="EF56" i="5"/>
  <c r="EF51" i="5"/>
  <c r="ED46" i="5"/>
  <c r="EF40" i="5"/>
  <c r="EF35" i="5"/>
  <c r="ED30" i="5"/>
  <c r="EF24" i="5"/>
  <c r="EF19" i="5"/>
  <c r="ED14" i="5"/>
  <c r="EF8" i="5"/>
  <c r="EF10" i="5"/>
  <c r="ED58" i="5"/>
  <c r="EF47" i="5"/>
  <c r="ED26" i="5"/>
  <c r="ED10" i="5"/>
  <c r="CL61" i="5"/>
  <c r="CL59" i="5"/>
  <c r="CL57" i="5"/>
  <c r="CL55" i="5"/>
  <c r="CL53" i="5"/>
  <c r="CL51" i="5"/>
  <c r="CL49" i="5"/>
  <c r="CL47" i="5"/>
  <c r="CL45" i="5"/>
  <c r="CL43" i="5"/>
  <c r="CL41" i="5"/>
  <c r="CL39" i="5"/>
  <c r="CL37" i="5"/>
  <c r="CL35" i="5"/>
  <c r="CL33" i="5"/>
  <c r="CL31" i="5"/>
  <c r="CL29" i="5"/>
  <c r="CL27" i="5"/>
  <c r="CL25" i="5"/>
  <c r="CL23" i="5"/>
  <c r="CL21" i="5"/>
  <c r="CL19" i="5"/>
  <c r="CL17" i="5"/>
  <c r="CL15" i="5"/>
  <c r="CL13" i="5"/>
  <c r="CL11" i="5"/>
  <c r="CL9" i="5"/>
  <c r="CL7" i="5"/>
  <c r="CL5" i="5"/>
  <c r="CK27" i="5"/>
  <c r="CK17" i="5"/>
  <c r="CK13" i="5"/>
  <c r="CK9" i="5"/>
  <c r="CK5" i="5"/>
  <c r="CL52" i="5"/>
  <c r="CL48" i="5"/>
  <c r="CL44" i="5"/>
  <c r="CL40" i="5"/>
  <c r="CL36" i="5"/>
  <c r="CL34" i="5"/>
  <c r="CL28" i="5"/>
  <c r="CL24" i="5"/>
  <c r="CL18" i="5"/>
  <c r="CL12" i="5"/>
  <c r="CL10" i="5"/>
  <c r="CL6" i="5"/>
  <c r="CK61" i="5"/>
  <c r="CK59" i="5"/>
  <c r="CK57" i="5"/>
  <c r="CK55" i="5"/>
  <c r="CK53" i="5"/>
  <c r="CK51" i="5"/>
  <c r="CK49" i="5"/>
  <c r="CK47" i="5"/>
  <c r="CK45" i="5"/>
  <c r="CK43" i="5"/>
  <c r="CK41" i="5"/>
  <c r="CK39" i="5"/>
  <c r="CK37" i="5"/>
  <c r="CK35" i="5"/>
  <c r="CK33" i="5"/>
  <c r="CK31" i="5"/>
  <c r="CK29" i="5"/>
  <c r="CK25" i="5"/>
  <c r="CK23" i="5"/>
  <c r="CK21" i="5"/>
  <c r="CK19" i="5"/>
  <c r="CK15" i="5"/>
  <c r="CK11" i="5"/>
  <c r="CK7" i="5"/>
  <c r="CL56" i="5"/>
  <c r="CJ61" i="5"/>
  <c r="CJ59" i="5"/>
  <c r="CJ57" i="5"/>
  <c r="CJ55" i="5"/>
  <c r="CJ53" i="5"/>
  <c r="CJ51" i="5"/>
  <c r="CJ49" i="5"/>
  <c r="CJ47" i="5"/>
  <c r="CJ45" i="5"/>
  <c r="CJ43" i="5"/>
  <c r="CJ41" i="5"/>
  <c r="CJ39" i="5"/>
  <c r="CJ37" i="5"/>
  <c r="CJ35" i="5"/>
  <c r="CJ33" i="5"/>
  <c r="CJ31" i="5"/>
  <c r="CJ29" i="5"/>
  <c r="CJ27" i="5"/>
  <c r="CJ25" i="5"/>
  <c r="CJ23" i="5"/>
  <c r="CJ21" i="5"/>
  <c r="CJ19" i="5"/>
  <c r="CJ17" i="5"/>
  <c r="CJ15" i="5"/>
  <c r="CJ13" i="5"/>
  <c r="CJ11" i="5"/>
  <c r="CJ9" i="5"/>
  <c r="CJ7" i="5"/>
  <c r="CJ5" i="5"/>
  <c r="CL42" i="5"/>
  <c r="CL32" i="5"/>
  <c r="CL22" i="5"/>
  <c r="CL14" i="5"/>
  <c r="CL8" i="5"/>
  <c r="CI61" i="5"/>
  <c r="CI59" i="5"/>
  <c r="CI57" i="5"/>
  <c r="CI55" i="5"/>
  <c r="CI53" i="5"/>
  <c r="CI51" i="5"/>
  <c r="CI49" i="5"/>
  <c r="CI47" i="5"/>
  <c r="CI45" i="5"/>
  <c r="CI43" i="5"/>
  <c r="CI41" i="5"/>
  <c r="CI39" i="5"/>
  <c r="CI37" i="5"/>
  <c r="CI35" i="5"/>
  <c r="CI33" i="5"/>
  <c r="CI31" i="5"/>
  <c r="CI29" i="5"/>
  <c r="CI27" i="5"/>
  <c r="CI25" i="5"/>
  <c r="CI23" i="5"/>
  <c r="CI21" i="5"/>
  <c r="CI19" i="5"/>
  <c r="CI17" i="5"/>
  <c r="CI15" i="5"/>
  <c r="CI13" i="5"/>
  <c r="CI11" i="5"/>
  <c r="CI9" i="5"/>
  <c r="CI7" i="5"/>
  <c r="CI5" i="5"/>
  <c r="CL58" i="5"/>
  <c r="CL26" i="5"/>
  <c r="CL60" i="5"/>
  <c r="CL54" i="5"/>
  <c r="CL50" i="5"/>
  <c r="CL46" i="5"/>
  <c r="CL38" i="5"/>
  <c r="CL30" i="5"/>
  <c r="CL16" i="5"/>
  <c r="CI60" i="5"/>
  <c r="CI58" i="5"/>
  <c r="CI56" i="5"/>
  <c r="CI54" i="5"/>
  <c r="CI52" i="5"/>
  <c r="CI50" i="5"/>
  <c r="CI48" i="5"/>
  <c r="CI46" i="5"/>
  <c r="CI44" i="5"/>
  <c r="CK60" i="5"/>
  <c r="CK52" i="5"/>
  <c r="CK44" i="5"/>
  <c r="CK38" i="5"/>
  <c r="CI34" i="5"/>
  <c r="CJ28" i="5"/>
  <c r="CK22" i="5"/>
  <c r="CJ18" i="5"/>
  <c r="CK12" i="5"/>
  <c r="CI8" i="5"/>
  <c r="CK56" i="5"/>
  <c r="CI42" i="5"/>
  <c r="CJ36" i="5"/>
  <c r="CK20" i="5"/>
  <c r="CJ10" i="5"/>
  <c r="CJ24" i="5"/>
  <c r="CJ4" i="5"/>
  <c r="CJ8" i="5"/>
  <c r="CJ60" i="5"/>
  <c r="CJ52" i="5"/>
  <c r="CJ44" i="5"/>
  <c r="CJ38" i="5"/>
  <c r="CK32" i="5"/>
  <c r="CI28" i="5"/>
  <c r="CJ22" i="5"/>
  <c r="CI18" i="5"/>
  <c r="CJ12" i="5"/>
  <c r="CK6" i="5"/>
  <c r="CK48" i="5"/>
  <c r="CK30" i="5"/>
  <c r="CI16" i="5"/>
  <c r="CL4" i="5"/>
  <c r="CK46" i="5"/>
  <c r="CK34" i="5"/>
  <c r="CI20" i="5"/>
  <c r="CK8" i="5"/>
  <c r="CJ54" i="5"/>
  <c r="CJ46" i="5"/>
  <c r="CI40" i="5"/>
  <c r="CJ34" i="5"/>
  <c r="CK28" i="5"/>
  <c r="CI24" i="5"/>
  <c r="CK18" i="5"/>
  <c r="CI14" i="5"/>
  <c r="CI4" i="5"/>
  <c r="CK58" i="5"/>
  <c r="CK50" i="5"/>
  <c r="CK42" i="5"/>
  <c r="CI38" i="5"/>
  <c r="CJ32" i="5"/>
  <c r="CK26" i="5"/>
  <c r="CI22" i="5"/>
  <c r="CK16" i="5"/>
  <c r="CI12" i="5"/>
  <c r="CJ6" i="5"/>
  <c r="CI26" i="5"/>
  <c r="CK54" i="5"/>
  <c r="CJ40" i="5"/>
  <c r="CI30" i="5"/>
  <c r="CJ14" i="5"/>
  <c r="CJ58" i="5"/>
  <c r="CJ50" i="5"/>
  <c r="CJ42" i="5"/>
  <c r="CK36" i="5"/>
  <c r="CI32" i="5"/>
  <c r="CJ26" i="5"/>
  <c r="CL20" i="5"/>
  <c r="CJ16" i="5"/>
  <c r="CK10" i="5"/>
  <c r="CI6" i="5"/>
  <c r="CJ56" i="5"/>
  <c r="CJ48" i="5"/>
  <c r="CK40" i="5"/>
  <c r="CI36" i="5"/>
  <c r="CJ30" i="5"/>
  <c r="CK24" i="5"/>
  <c r="CJ20" i="5"/>
  <c r="CK14" i="5"/>
  <c r="CI10" i="5"/>
  <c r="CK4" i="5"/>
  <c r="AR5" i="5"/>
  <c r="AR7" i="5"/>
  <c r="AR9" i="5"/>
  <c r="AR11" i="5"/>
  <c r="AR13" i="5"/>
  <c r="AR15" i="5"/>
  <c r="AR17" i="5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47" i="5"/>
  <c r="AR49" i="5"/>
  <c r="AR51" i="5"/>
  <c r="AR53" i="5"/>
  <c r="AR55" i="5"/>
  <c r="AR57" i="5"/>
  <c r="AR59" i="5"/>
  <c r="AR61" i="5"/>
  <c r="AO6" i="5"/>
  <c r="AO8" i="5"/>
  <c r="AO10" i="5"/>
  <c r="AO12" i="5"/>
  <c r="AO14" i="5"/>
  <c r="AO16" i="5"/>
  <c r="AO18" i="5"/>
  <c r="AO20" i="5"/>
  <c r="AO22" i="5"/>
  <c r="AO24" i="5"/>
  <c r="AO26" i="5"/>
  <c r="AO28" i="5"/>
  <c r="AO30" i="5"/>
  <c r="AO32" i="5"/>
  <c r="AO34" i="5"/>
  <c r="AO36" i="5"/>
  <c r="AO38" i="5"/>
  <c r="AO40" i="5"/>
  <c r="AO42" i="5"/>
  <c r="AO44" i="5"/>
  <c r="AO46" i="5"/>
  <c r="AO48" i="5"/>
  <c r="AO50" i="5"/>
  <c r="AO52" i="5"/>
  <c r="AO54" i="5"/>
  <c r="AO56" i="5"/>
  <c r="AO58" i="5"/>
  <c r="AO60" i="5"/>
  <c r="AP6" i="5"/>
  <c r="AP8" i="5"/>
  <c r="AP10" i="5"/>
  <c r="AP12" i="5"/>
  <c r="AP14" i="5"/>
  <c r="AP16" i="5"/>
  <c r="AP18" i="5"/>
  <c r="AP20" i="5"/>
  <c r="AP22" i="5"/>
  <c r="AP24" i="5"/>
  <c r="AP26" i="5"/>
  <c r="AP28" i="5"/>
  <c r="AP30" i="5"/>
  <c r="AP32" i="5"/>
  <c r="AP34" i="5"/>
  <c r="AP36" i="5"/>
  <c r="AP38" i="5"/>
  <c r="AP40" i="5"/>
  <c r="AP42" i="5"/>
  <c r="AP44" i="5"/>
  <c r="AP46" i="5"/>
  <c r="AP48" i="5"/>
  <c r="AP50" i="5"/>
  <c r="AP52" i="5"/>
  <c r="AP54" i="5"/>
  <c r="AP56" i="5"/>
  <c r="AP58" i="5"/>
  <c r="AO4" i="5"/>
  <c r="AP4" i="5"/>
  <c r="AQ4" i="5"/>
  <c r="AR4" i="5"/>
  <c r="AO5" i="5"/>
  <c r="AP5" i="5"/>
  <c r="AQ5" i="5"/>
  <c r="AQ6" i="5"/>
  <c r="AP9" i="5"/>
  <c r="AR12" i="5"/>
  <c r="AQ15" i="5"/>
  <c r="AO19" i="5"/>
  <c r="AQ22" i="5"/>
  <c r="AP25" i="5"/>
  <c r="AR28" i="5"/>
  <c r="AQ31" i="5"/>
  <c r="AO35" i="5"/>
  <c r="AQ38" i="5"/>
  <c r="AP41" i="5"/>
  <c r="AR44" i="5"/>
  <c r="AQ47" i="5"/>
  <c r="AO51" i="5"/>
  <c r="AQ54" i="5"/>
  <c r="AR6" i="5"/>
  <c r="AQ9" i="5"/>
  <c r="AO13" i="5"/>
  <c r="AQ16" i="5"/>
  <c r="AP19" i="5"/>
  <c r="AR22" i="5"/>
  <c r="AQ25" i="5"/>
  <c r="AO29" i="5"/>
  <c r="AQ32" i="5"/>
  <c r="AP35" i="5"/>
  <c r="AR38" i="5"/>
  <c r="AQ41" i="5"/>
  <c r="AO45" i="5"/>
  <c r="AQ48" i="5"/>
  <c r="AP51" i="5"/>
  <c r="AR54" i="5"/>
  <c r="AQ57" i="5"/>
  <c r="AR60" i="5"/>
  <c r="AO7" i="5"/>
  <c r="AQ10" i="5"/>
  <c r="AP13" i="5"/>
  <c r="AR16" i="5"/>
  <c r="AQ19" i="5"/>
  <c r="AO23" i="5"/>
  <c r="AQ26" i="5"/>
  <c r="AP29" i="5"/>
  <c r="AR32" i="5"/>
  <c r="AQ35" i="5"/>
  <c r="AO39" i="5"/>
  <c r="AQ42" i="5"/>
  <c r="AP45" i="5"/>
  <c r="AR48" i="5"/>
  <c r="AQ51" i="5"/>
  <c r="AO55" i="5"/>
  <c r="AQ58" i="5"/>
  <c r="AO61" i="5"/>
  <c r="AR10" i="5"/>
  <c r="AQ13" i="5"/>
  <c r="AO17" i="5"/>
  <c r="AQ20" i="5"/>
  <c r="AP23" i="5"/>
  <c r="AQ29" i="5"/>
  <c r="AO33" i="5"/>
  <c r="AQ36" i="5"/>
  <c r="AP39" i="5"/>
  <c r="AR42" i="5"/>
  <c r="AQ45" i="5"/>
  <c r="AO49" i="5"/>
  <c r="AQ52" i="5"/>
  <c r="AP55" i="5"/>
  <c r="AP7" i="5"/>
  <c r="AR26" i="5"/>
  <c r="AP61" i="5"/>
  <c r="AQ7" i="5"/>
  <c r="AO11" i="5"/>
  <c r="AQ14" i="5"/>
  <c r="AP17" i="5"/>
  <c r="AR20" i="5"/>
  <c r="AQ23" i="5"/>
  <c r="AO27" i="5"/>
  <c r="AQ30" i="5"/>
  <c r="AP33" i="5"/>
  <c r="AR36" i="5"/>
  <c r="AQ39" i="5"/>
  <c r="AO43" i="5"/>
  <c r="AQ46" i="5"/>
  <c r="AP49" i="5"/>
  <c r="AR52" i="5"/>
  <c r="AQ55" i="5"/>
  <c r="AO59" i="5"/>
  <c r="AQ61" i="5"/>
  <c r="AO21" i="5"/>
  <c r="AP43" i="5"/>
  <c r="AO53" i="5"/>
  <c r="AP59" i="5"/>
  <c r="AQ8" i="5"/>
  <c r="AP11" i="5"/>
  <c r="AR14" i="5"/>
  <c r="AQ17" i="5"/>
  <c r="AQ24" i="5"/>
  <c r="AP27" i="5"/>
  <c r="AR30" i="5"/>
  <c r="AQ33" i="5"/>
  <c r="AO37" i="5"/>
  <c r="AQ40" i="5"/>
  <c r="AR46" i="5"/>
  <c r="AQ49" i="5"/>
  <c r="AQ56" i="5"/>
  <c r="AR8" i="5"/>
  <c r="AQ11" i="5"/>
  <c r="AO15" i="5"/>
  <c r="AQ18" i="5"/>
  <c r="AP21" i="5"/>
  <c r="AR24" i="5"/>
  <c r="AQ27" i="5"/>
  <c r="AO31" i="5"/>
  <c r="AQ34" i="5"/>
  <c r="AP37" i="5"/>
  <c r="AR40" i="5"/>
  <c r="AQ43" i="5"/>
  <c r="AO47" i="5"/>
  <c r="AQ50" i="5"/>
  <c r="AP53" i="5"/>
  <c r="AR56" i="5"/>
  <c r="AQ59" i="5"/>
  <c r="AR50" i="5"/>
  <c r="AO57" i="5"/>
  <c r="AP57" i="5"/>
  <c r="AQ60" i="5"/>
  <c r="AR58" i="5"/>
  <c r="AO9" i="5"/>
  <c r="AQ12" i="5"/>
  <c r="AP15" i="5"/>
  <c r="AR18" i="5"/>
  <c r="AQ21" i="5"/>
  <c r="AO25" i="5"/>
  <c r="AQ28" i="5"/>
  <c r="AP31" i="5"/>
  <c r="AR34" i="5"/>
  <c r="AQ37" i="5"/>
  <c r="AO41" i="5"/>
  <c r="AQ44" i="5"/>
  <c r="AP47" i="5"/>
  <c r="AQ53" i="5"/>
  <c r="AP60" i="5"/>
  <c r="IC21" i="5"/>
  <c r="II12" i="5"/>
  <c r="HW7" i="5"/>
  <c r="HW9" i="5"/>
  <c r="II13" i="5"/>
  <c r="HW8" i="5"/>
  <c r="IF13" i="5"/>
  <c r="HZ21" i="5"/>
  <c r="IF12" i="5"/>
  <c r="IH5" i="5"/>
  <c r="IB22" i="5"/>
  <c r="IH6" i="5"/>
  <c r="IG12" i="5"/>
  <c r="IG13" i="5"/>
  <c r="IA21" i="5"/>
  <c r="II5" i="5"/>
  <c r="IC22" i="5"/>
  <c r="II6" i="5"/>
  <c r="HZ22" i="5"/>
  <c r="IF5" i="5"/>
  <c r="IF6" i="5"/>
  <c r="IH12" i="5"/>
  <c r="IH13" i="5"/>
  <c r="IB21" i="5"/>
  <c r="IA22" i="5"/>
  <c r="IG5" i="5"/>
  <c r="IG6" i="5"/>
  <c r="GI21" i="5"/>
  <c r="GO12" i="5"/>
  <c r="GC7" i="5"/>
  <c r="GC9" i="5"/>
  <c r="GO13" i="5"/>
  <c r="GC8" i="5"/>
  <c r="GF22" i="5"/>
  <c r="GL5" i="5"/>
  <c r="GL6" i="5"/>
  <c r="GN12" i="5"/>
  <c r="GN13" i="5"/>
  <c r="GH21" i="5"/>
  <c r="GM12" i="5"/>
  <c r="GM13" i="5"/>
  <c r="GG21" i="5"/>
  <c r="GO5" i="5"/>
  <c r="GI22" i="5"/>
  <c r="GO6" i="5"/>
  <c r="GL12" i="5"/>
  <c r="GL13" i="5"/>
  <c r="GF21" i="5"/>
  <c r="GN5" i="5"/>
  <c r="GH22" i="5"/>
  <c r="GN6" i="5"/>
  <c r="GM5" i="5"/>
  <c r="GG22" i="5"/>
  <c r="GM6" i="5"/>
  <c r="ET12" i="5"/>
  <c r="ET13" i="5"/>
  <c r="EN21" i="5"/>
  <c r="ES5" i="5"/>
  <c r="EM22" i="5"/>
  <c r="ES6" i="5"/>
  <c r="ER12" i="5"/>
  <c r="ER13" i="5"/>
  <c r="EL21" i="5"/>
  <c r="EI8" i="5"/>
  <c r="EO21" i="5"/>
  <c r="EU12" i="5"/>
  <c r="EI7" i="5"/>
  <c r="EI9" i="5"/>
  <c r="EU13" i="5"/>
  <c r="EL22" i="5"/>
  <c r="ER5" i="5"/>
  <c r="ER6" i="5"/>
  <c r="EU5" i="5"/>
  <c r="EU6" i="5"/>
  <c r="EO22" i="5"/>
  <c r="ET5" i="5"/>
  <c r="EN22" i="5"/>
  <c r="ET6" i="5"/>
  <c r="ES12" i="5"/>
  <c r="ES13" i="5"/>
  <c r="EM21" i="5"/>
  <c r="CU21" i="5"/>
  <c r="DA12" i="5"/>
  <c r="CO7" i="5"/>
  <c r="CO9" i="5"/>
  <c r="DA13" i="5"/>
  <c r="CO8" i="5"/>
  <c r="CZ5" i="5"/>
  <c r="CT22" i="5"/>
  <c r="CZ6" i="5"/>
  <c r="CX12" i="5"/>
  <c r="CX13" i="5"/>
  <c r="CR21" i="5"/>
  <c r="CY5" i="5"/>
  <c r="CS22" i="5"/>
  <c r="CY6" i="5"/>
  <c r="DA5" i="5"/>
  <c r="CU22" i="5"/>
  <c r="DA6" i="5"/>
  <c r="CR22" i="5"/>
  <c r="CX5" i="5"/>
  <c r="CX6" i="5"/>
  <c r="CY12" i="5"/>
  <c r="CY13" i="5"/>
  <c r="CS21" i="5"/>
  <c r="CZ12" i="5"/>
  <c r="CZ13" i="5"/>
  <c r="CT21" i="5"/>
  <c r="AY21" i="5"/>
  <c r="BE13" i="5"/>
  <c r="BE12" i="5"/>
  <c r="BA22" i="5"/>
  <c r="BG6" i="5"/>
  <c r="BG5" i="5"/>
  <c r="AX22" i="5"/>
  <c r="BD5" i="5"/>
  <c r="BD6" i="5"/>
  <c r="AZ21" i="5"/>
  <c r="BF12" i="5"/>
  <c r="BF13" i="5"/>
  <c r="AX21" i="5"/>
  <c r="BD12" i="5"/>
  <c r="BD13" i="5"/>
  <c r="AY22" i="5"/>
  <c r="BE6" i="5"/>
  <c r="BE5" i="5"/>
  <c r="AZ22" i="5"/>
  <c r="BF6" i="5"/>
  <c r="BF5" i="5"/>
  <c r="AU7" i="5"/>
  <c r="AU8" i="5"/>
  <c r="AU9" i="5"/>
  <c r="BA21" i="5"/>
  <c r="BG13" i="5"/>
  <c r="BG12" i="5"/>
  <c r="IG8" i="5" l="1"/>
  <c r="IA34" i="5"/>
  <c r="IA33" i="5"/>
  <c r="IH15" i="5"/>
  <c r="IF8" i="5"/>
  <c r="HZ34" i="5"/>
  <c r="HZ33" i="5"/>
  <c r="II8" i="5"/>
  <c r="IC34" i="5"/>
  <c r="IC33" i="5"/>
  <c r="IG15" i="5"/>
  <c r="IH8" i="5"/>
  <c r="IB34" i="5"/>
  <c r="IB33" i="5"/>
  <c r="IF15" i="5"/>
  <c r="II15" i="5"/>
  <c r="IA9" i="5"/>
  <c r="IP7" i="5"/>
  <c r="IA7" i="5"/>
  <c r="IA30" i="5" s="1"/>
  <c r="IX5" i="5"/>
  <c r="IA19" i="5"/>
  <c r="IA17" i="5"/>
  <c r="IA27" i="5" s="1"/>
  <c r="IA12" i="5"/>
  <c r="IO7" i="5"/>
  <c r="IW5" i="5"/>
  <c r="IA8" i="5"/>
  <c r="IN7" i="5"/>
  <c r="IV5" i="5"/>
  <c r="IA5" i="5"/>
  <c r="IA28" i="5" s="1"/>
  <c r="IA10" i="5"/>
  <c r="IM7" i="5"/>
  <c r="IA15" i="5"/>
  <c r="IA32" i="5" s="1"/>
  <c r="IL7" i="5"/>
  <c r="IA6" i="5"/>
  <c r="IA29" i="5" s="1"/>
  <c r="IA20" i="5"/>
  <c r="IA18" i="5"/>
  <c r="IA14" i="5"/>
  <c r="IA16" i="5"/>
  <c r="IA11" i="5"/>
  <c r="IA4" i="5"/>
  <c r="IA26" i="5" s="1"/>
  <c r="IG4" i="5"/>
  <c r="IU5" i="5"/>
  <c r="IK7" i="5"/>
  <c r="HZ16" i="5"/>
  <c r="HZ11" i="5"/>
  <c r="HZ9" i="5"/>
  <c r="HZ7" i="5"/>
  <c r="HZ30" i="5" s="1"/>
  <c r="HZ18" i="5"/>
  <c r="HZ19" i="5"/>
  <c r="HZ17" i="5"/>
  <c r="HZ27" i="5" s="1"/>
  <c r="HZ12" i="5"/>
  <c r="IP6" i="5"/>
  <c r="HZ20" i="5"/>
  <c r="IO6" i="5"/>
  <c r="HZ5" i="5"/>
  <c r="HZ28" i="5" s="1"/>
  <c r="IM15" i="5"/>
  <c r="HZ10" i="5"/>
  <c r="IN6" i="5"/>
  <c r="IX4" i="5"/>
  <c r="IL15" i="5"/>
  <c r="HZ15" i="5"/>
  <c r="HZ32" i="5" s="1"/>
  <c r="IM6" i="5"/>
  <c r="IW4" i="5"/>
  <c r="IV4" i="5"/>
  <c r="HZ8" i="5"/>
  <c r="HZ6" i="5"/>
  <c r="HZ29" i="5" s="1"/>
  <c r="HZ14" i="5"/>
  <c r="IL6" i="5"/>
  <c r="IP9" i="5"/>
  <c r="IC5" i="5"/>
  <c r="IC28" i="5" s="1"/>
  <c r="IC10" i="5"/>
  <c r="IO9" i="5"/>
  <c r="IX7" i="5"/>
  <c r="IC15" i="5"/>
  <c r="IC32" i="5" s="1"/>
  <c r="IN9" i="5"/>
  <c r="IW7" i="5"/>
  <c r="IC9" i="5"/>
  <c r="IC20" i="5"/>
  <c r="IC18" i="5"/>
  <c r="IC14" i="5"/>
  <c r="IM9" i="5"/>
  <c r="IV7" i="5"/>
  <c r="IC7" i="5"/>
  <c r="IC30" i="5" s="1"/>
  <c r="IL9" i="5"/>
  <c r="IC8" i="5"/>
  <c r="IC6" i="5"/>
  <c r="IC29" i="5" s="1"/>
  <c r="IC16" i="5"/>
  <c r="IC11" i="5"/>
  <c r="IC19" i="5"/>
  <c r="IC17" i="5"/>
  <c r="IC27" i="5" s="1"/>
  <c r="IC12" i="5"/>
  <c r="II4" i="5"/>
  <c r="IU7" i="5"/>
  <c r="IC4" i="5"/>
  <c r="IC26" i="5" s="1"/>
  <c r="IK9" i="5"/>
  <c r="IB19" i="5"/>
  <c r="IB17" i="5"/>
  <c r="IB27" i="5" s="1"/>
  <c r="IB12" i="5"/>
  <c r="IL8" i="5"/>
  <c r="IB5" i="5"/>
  <c r="IB28" i="5" s="1"/>
  <c r="IB10" i="5"/>
  <c r="IP8" i="5"/>
  <c r="IB15" i="5"/>
  <c r="IB32" i="5" s="1"/>
  <c r="IO8" i="5"/>
  <c r="IX6" i="5"/>
  <c r="IB16" i="5"/>
  <c r="IB20" i="5"/>
  <c r="IB18" i="5"/>
  <c r="IB14" i="5"/>
  <c r="IN8" i="5"/>
  <c r="IW6" i="5"/>
  <c r="IM8" i="5"/>
  <c r="IB8" i="5"/>
  <c r="IV6" i="5"/>
  <c r="IW16" i="5" s="1"/>
  <c r="IB6" i="5"/>
  <c r="IB29" i="5" s="1"/>
  <c r="IB9" i="5"/>
  <c r="IB7" i="5"/>
  <c r="IB30" i="5" s="1"/>
  <c r="IB11" i="5"/>
  <c r="IH4" i="5"/>
  <c r="IB4" i="5"/>
  <c r="IB26" i="5" s="1"/>
  <c r="IU6" i="5"/>
  <c r="IK8" i="5"/>
  <c r="IF4" i="5"/>
  <c r="IK6" i="5"/>
  <c r="IU4" i="5"/>
  <c r="HZ4" i="5"/>
  <c r="HZ26" i="5" s="1"/>
  <c r="GM8" i="5"/>
  <c r="GG34" i="5"/>
  <c r="GG33" i="5"/>
  <c r="GN8" i="5"/>
  <c r="GH34" i="5"/>
  <c r="GH33" i="5"/>
  <c r="GL15" i="5"/>
  <c r="GO8" i="5"/>
  <c r="GI34" i="5"/>
  <c r="GI33" i="5"/>
  <c r="GM15" i="5"/>
  <c r="GN15" i="5"/>
  <c r="GL8" i="5"/>
  <c r="GF34" i="5"/>
  <c r="GF33" i="5"/>
  <c r="GO15" i="5"/>
  <c r="GL4" i="5"/>
  <c r="GQ6" i="5"/>
  <c r="HA4" i="5"/>
  <c r="GF4" i="5"/>
  <c r="GF26" i="5" s="1"/>
  <c r="GN4" i="5"/>
  <c r="GH4" i="5"/>
  <c r="GH26" i="5" s="1"/>
  <c r="GQ8" i="5"/>
  <c r="HA6" i="5"/>
  <c r="GM4" i="5"/>
  <c r="HA5" i="5"/>
  <c r="GQ7" i="5"/>
  <c r="GG4" i="5"/>
  <c r="GG26" i="5" s="1"/>
  <c r="GG9" i="5"/>
  <c r="GV7" i="5"/>
  <c r="GG7" i="5"/>
  <c r="GG30" i="5" s="1"/>
  <c r="HD5" i="5"/>
  <c r="GG19" i="5"/>
  <c r="GG17" i="5"/>
  <c r="GG27" i="5" s="1"/>
  <c r="GG12" i="5"/>
  <c r="GU7" i="5"/>
  <c r="HC5" i="5"/>
  <c r="GG14" i="5"/>
  <c r="GT7" i="5"/>
  <c r="HB5" i="5"/>
  <c r="GG5" i="5"/>
  <c r="GG28" i="5" s="1"/>
  <c r="GG10" i="5"/>
  <c r="GS7" i="5"/>
  <c r="GG15" i="5"/>
  <c r="GG32" i="5" s="1"/>
  <c r="GR7" i="5"/>
  <c r="GG20" i="5"/>
  <c r="GG18" i="5"/>
  <c r="GG16" i="5"/>
  <c r="GG11" i="5"/>
  <c r="GG8" i="5"/>
  <c r="GG6" i="5"/>
  <c r="GG29" i="5" s="1"/>
  <c r="GH19" i="5"/>
  <c r="GH17" i="5"/>
  <c r="GH27" i="5" s="1"/>
  <c r="GH12" i="5"/>
  <c r="GH8" i="5"/>
  <c r="GH5" i="5"/>
  <c r="GH28" i="5" s="1"/>
  <c r="GH6" i="5"/>
  <c r="GH29" i="5" s="1"/>
  <c r="GH10" i="5"/>
  <c r="GV8" i="5"/>
  <c r="HB6" i="5"/>
  <c r="GH15" i="5"/>
  <c r="GH32" i="5" s="1"/>
  <c r="GU8" i="5"/>
  <c r="HD6" i="5"/>
  <c r="GH20" i="5"/>
  <c r="GH18" i="5"/>
  <c r="GH14" i="5"/>
  <c r="GT8" i="5"/>
  <c r="HC6" i="5"/>
  <c r="GS8" i="5"/>
  <c r="GH9" i="5"/>
  <c r="GH7" i="5"/>
  <c r="GH30" i="5" s="1"/>
  <c r="GH16" i="5"/>
  <c r="GH11" i="5"/>
  <c r="GR8" i="5"/>
  <c r="GV9" i="5"/>
  <c r="GI5" i="5"/>
  <c r="GI28" i="5" s="1"/>
  <c r="GI10" i="5"/>
  <c r="GU9" i="5"/>
  <c r="HD7" i="5"/>
  <c r="GI15" i="5"/>
  <c r="GI32" i="5" s="1"/>
  <c r="GT9" i="5"/>
  <c r="HC7" i="5"/>
  <c r="GI20" i="5"/>
  <c r="GI18" i="5"/>
  <c r="GI14" i="5"/>
  <c r="GS9" i="5"/>
  <c r="HB7" i="5"/>
  <c r="GR9" i="5"/>
  <c r="GI8" i="5"/>
  <c r="GI6" i="5"/>
  <c r="GI29" i="5" s="1"/>
  <c r="GI11" i="5"/>
  <c r="GI16" i="5"/>
  <c r="GI17" i="5"/>
  <c r="GI27" i="5" s="1"/>
  <c r="GI12" i="5"/>
  <c r="GI9" i="5"/>
  <c r="GI7" i="5"/>
  <c r="GI30" i="5" s="1"/>
  <c r="GI19" i="5"/>
  <c r="GF16" i="5"/>
  <c r="GF11" i="5"/>
  <c r="GF9" i="5"/>
  <c r="GF7" i="5"/>
  <c r="GF30" i="5" s="1"/>
  <c r="GF19" i="5"/>
  <c r="GF17" i="5"/>
  <c r="GF27" i="5" s="1"/>
  <c r="GF12" i="5"/>
  <c r="GV6" i="5"/>
  <c r="GU6" i="5"/>
  <c r="GF5" i="5"/>
  <c r="GF28" i="5" s="1"/>
  <c r="GF15" i="5"/>
  <c r="GF32" i="5" s="1"/>
  <c r="HC4" i="5"/>
  <c r="GS15" i="5"/>
  <c r="GF10" i="5"/>
  <c r="GT6" i="5"/>
  <c r="HD4" i="5"/>
  <c r="GR15" i="5"/>
  <c r="GS6" i="5"/>
  <c r="GF6" i="5"/>
  <c r="GF29" i="5" s="1"/>
  <c r="GF18" i="5"/>
  <c r="HB4" i="5"/>
  <c r="GF8" i="5"/>
  <c r="GF20" i="5"/>
  <c r="GF14" i="5"/>
  <c r="GR6" i="5"/>
  <c r="GO4" i="5"/>
  <c r="HA7" i="5"/>
  <c r="GI4" i="5"/>
  <c r="GI26" i="5" s="1"/>
  <c r="GQ9" i="5"/>
  <c r="ES15" i="5"/>
  <c r="ET8" i="5"/>
  <c r="EN34" i="5"/>
  <c r="EN33" i="5"/>
  <c r="EO33" i="5"/>
  <c r="EU8" i="5"/>
  <c r="EO34" i="5"/>
  <c r="ER8" i="5"/>
  <c r="EL34" i="5"/>
  <c r="EL33" i="5"/>
  <c r="EU15" i="5"/>
  <c r="ER15" i="5"/>
  <c r="ES8" i="5"/>
  <c r="EM34" i="5"/>
  <c r="EM33" i="5"/>
  <c r="ET15" i="5"/>
  <c r="EW9" i="5"/>
  <c r="FG7" i="5"/>
  <c r="EU4" i="5"/>
  <c r="EO4" i="5"/>
  <c r="EO26" i="5" s="1"/>
  <c r="EN19" i="5"/>
  <c r="EN17" i="5"/>
  <c r="EN27" i="5" s="1"/>
  <c r="EN12" i="5"/>
  <c r="EN5" i="5"/>
  <c r="EN28" i="5" s="1"/>
  <c r="EN20" i="5"/>
  <c r="EN10" i="5"/>
  <c r="FB8" i="5"/>
  <c r="EN18" i="5"/>
  <c r="EN15" i="5"/>
  <c r="EN32" i="5" s="1"/>
  <c r="FA8" i="5"/>
  <c r="FJ6" i="5"/>
  <c r="EY8" i="5"/>
  <c r="EN8" i="5"/>
  <c r="FH6" i="5"/>
  <c r="EN6" i="5"/>
  <c r="EN29" i="5" s="1"/>
  <c r="EN9" i="5"/>
  <c r="EN7" i="5"/>
  <c r="EN30" i="5" s="1"/>
  <c r="EZ8" i="5"/>
  <c r="FI6" i="5"/>
  <c r="EN11" i="5"/>
  <c r="EX8" i="5"/>
  <c r="EN14" i="5"/>
  <c r="EN16" i="5"/>
  <c r="ES4" i="5"/>
  <c r="FG5" i="5"/>
  <c r="EW7" i="5"/>
  <c r="EM4" i="5"/>
  <c r="EM26" i="5" s="1"/>
  <c r="FB9" i="5"/>
  <c r="EO10" i="5"/>
  <c r="FA9" i="5"/>
  <c r="FJ7" i="5"/>
  <c r="EO15" i="5"/>
  <c r="EO32" i="5" s="1"/>
  <c r="EZ9" i="5"/>
  <c r="FI7" i="5"/>
  <c r="EO20" i="5"/>
  <c r="EO18" i="5"/>
  <c r="EO14" i="5"/>
  <c r="EY9" i="5"/>
  <c r="FH7" i="5"/>
  <c r="EO16" i="5"/>
  <c r="EO11" i="5"/>
  <c r="EO19" i="5"/>
  <c r="EO17" i="5"/>
  <c r="EO27" i="5" s="1"/>
  <c r="EO12" i="5"/>
  <c r="EO7" i="5"/>
  <c r="EO30" i="5" s="1"/>
  <c r="EO5" i="5"/>
  <c r="EO28" i="5" s="1"/>
  <c r="EX9" i="5"/>
  <c r="EO8" i="5"/>
  <c r="EO9" i="5"/>
  <c r="EO6" i="5"/>
  <c r="EO29" i="5" s="1"/>
  <c r="ET4" i="5"/>
  <c r="EN4" i="5"/>
  <c r="EN26" i="5" s="1"/>
  <c r="EW8" i="5"/>
  <c r="FG6" i="5"/>
  <c r="EL16" i="5"/>
  <c r="EL11" i="5"/>
  <c r="EL9" i="5"/>
  <c r="EL7" i="5"/>
  <c r="EL30" i="5" s="1"/>
  <c r="EY15" i="5"/>
  <c r="EL19" i="5"/>
  <c r="EL17" i="5"/>
  <c r="EL27" i="5" s="1"/>
  <c r="EL12" i="5"/>
  <c r="FB6" i="5"/>
  <c r="FA6" i="5"/>
  <c r="EL5" i="5"/>
  <c r="EL28" i="5" s="1"/>
  <c r="EX15" i="5"/>
  <c r="EL15" i="5"/>
  <c r="EL32" i="5" s="1"/>
  <c r="EY6" i="5"/>
  <c r="FI4" i="5"/>
  <c r="EL8" i="5"/>
  <c r="EL6" i="5"/>
  <c r="EL29" i="5" s="1"/>
  <c r="EX6" i="5"/>
  <c r="EZ6" i="5"/>
  <c r="EL20" i="5"/>
  <c r="FJ4" i="5"/>
  <c r="EL18" i="5"/>
  <c r="EL10" i="5"/>
  <c r="FH4" i="5"/>
  <c r="EL14" i="5"/>
  <c r="ER4" i="5"/>
  <c r="EW6" i="5"/>
  <c r="FG4" i="5"/>
  <c r="EL4" i="5"/>
  <c r="EL26" i="5" s="1"/>
  <c r="EM9" i="5"/>
  <c r="FB7" i="5"/>
  <c r="FJ5" i="5"/>
  <c r="EM19" i="5"/>
  <c r="EM17" i="5"/>
  <c r="EM27" i="5" s="1"/>
  <c r="EM12" i="5"/>
  <c r="FA7" i="5"/>
  <c r="FI5" i="5"/>
  <c r="EM15" i="5"/>
  <c r="EM32" i="5" s="1"/>
  <c r="EZ7" i="5"/>
  <c r="FH5" i="5"/>
  <c r="EM5" i="5"/>
  <c r="EM28" i="5" s="1"/>
  <c r="EM10" i="5"/>
  <c r="EY7" i="5"/>
  <c r="EM20" i="5"/>
  <c r="EM18" i="5"/>
  <c r="EM14" i="5"/>
  <c r="EM16" i="5"/>
  <c r="EM11" i="5"/>
  <c r="EM7" i="5"/>
  <c r="EM30" i="5" s="1"/>
  <c r="EX7" i="5"/>
  <c r="EM8" i="5"/>
  <c r="EM6" i="5"/>
  <c r="EM29" i="5" s="1"/>
  <c r="CZ15" i="5"/>
  <c r="CY15" i="5"/>
  <c r="CX8" i="5"/>
  <c r="CR34" i="5"/>
  <c r="CR33" i="5"/>
  <c r="DA8" i="5"/>
  <c r="CU34" i="5"/>
  <c r="CU33" i="5"/>
  <c r="CY8" i="5"/>
  <c r="CS34" i="5"/>
  <c r="CS33" i="5"/>
  <c r="CX15" i="5"/>
  <c r="CZ8" i="5"/>
  <c r="CT34" i="5"/>
  <c r="CT33" i="5"/>
  <c r="DA15" i="5"/>
  <c r="CZ4" i="5"/>
  <c r="DC8" i="5"/>
  <c r="CT4" i="5"/>
  <c r="CT26" i="5" s="1"/>
  <c r="DM6" i="5"/>
  <c r="DA4" i="5"/>
  <c r="CU4" i="5"/>
  <c r="CU26" i="5" s="1"/>
  <c r="DM7" i="5"/>
  <c r="DC9" i="5"/>
  <c r="CR16" i="5"/>
  <c r="CR11" i="5"/>
  <c r="DP4" i="5"/>
  <c r="CR9" i="5"/>
  <c r="CR7" i="5"/>
  <c r="CR30" i="5" s="1"/>
  <c r="CR19" i="5"/>
  <c r="CR17" i="5"/>
  <c r="CR27" i="5" s="1"/>
  <c r="CR12" i="5"/>
  <c r="DH6" i="5"/>
  <c r="DG6" i="5"/>
  <c r="CR5" i="5"/>
  <c r="CR28" i="5" s="1"/>
  <c r="DE15" i="5"/>
  <c r="CR10" i="5"/>
  <c r="DF6" i="5"/>
  <c r="CR8" i="5"/>
  <c r="CR6" i="5"/>
  <c r="CR29" i="5" s="1"/>
  <c r="DD15" i="5"/>
  <c r="CR14" i="5"/>
  <c r="DD6" i="5"/>
  <c r="CR18" i="5"/>
  <c r="DE6" i="5"/>
  <c r="CR15" i="5"/>
  <c r="CR32" i="5" s="1"/>
  <c r="CR20" i="5"/>
  <c r="DO4" i="5"/>
  <c r="DN4" i="5"/>
  <c r="CX4" i="5"/>
  <c r="DC6" i="5"/>
  <c r="DM4" i="5"/>
  <c r="CR4" i="5"/>
  <c r="CR26" i="5" s="1"/>
  <c r="DH9" i="5"/>
  <c r="CU5" i="5"/>
  <c r="CU28" i="5" s="1"/>
  <c r="CU10" i="5"/>
  <c r="DG9" i="5"/>
  <c r="DP7" i="5"/>
  <c r="CU15" i="5"/>
  <c r="CU32" i="5" s="1"/>
  <c r="DF9" i="5"/>
  <c r="DO7" i="5"/>
  <c r="CU20" i="5"/>
  <c r="CU18" i="5"/>
  <c r="CU14" i="5"/>
  <c r="DE9" i="5"/>
  <c r="DN7" i="5"/>
  <c r="DD9" i="5"/>
  <c r="CU8" i="5"/>
  <c r="CU6" i="5"/>
  <c r="CU29" i="5" s="1"/>
  <c r="CU19" i="5"/>
  <c r="CU17" i="5"/>
  <c r="CU27" i="5" s="1"/>
  <c r="CU12" i="5"/>
  <c r="CU9" i="5"/>
  <c r="CU11" i="5"/>
  <c r="CU7" i="5"/>
  <c r="CU30" i="5" s="1"/>
  <c r="CU16" i="5"/>
  <c r="CS9" i="5"/>
  <c r="DH7" i="5"/>
  <c r="CS7" i="5"/>
  <c r="CS30" i="5" s="1"/>
  <c r="DP5" i="5"/>
  <c r="CS19" i="5"/>
  <c r="CS17" i="5"/>
  <c r="CS27" i="5" s="1"/>
  <c r="CS12" i="5"/>
  <c r="DG7" i="5"/>
  <c r="DO5" i="5"/>
  <c r="DF7" i="5"/>
  <c r="DN5" i="5"/>
  <c r="CS5" i="5"/>
  <c r="CS28" i="5" s="1"/>
  <c r="CS10" i="5"/>
  <c r="DE7" i="5"/>
  <c r="CS15" i="5"/>
  <c r="CS32" i="5" s="1"/>
  <c r="DD7" i="5"/>
  <c r="CS16" i="5"/>
  <c r="CS11" i="5"/>
  <c r="CS18" i="5"/>
  <c r="CS6" i="5"/>
  <c r="CS29" i="5" s="1"/>
  <c r="CS14" i="5"/>
  <c r="CS8" i="5"/>
  <c r="CS20" i="5"/>
  <c r="CT19" i="5"/>
  <c r="CT17" i="5"/>
  <c r="CT27" i="5" s="1"/>
  <c r="CT12" i="5"/>
  <c r="CT5" i="5"/>
  <c r="CT28" i="5" s="1"/>
  <c r="CT10" i="5"/>
  <c r="DH8" i="5"/>
  <c r="CT15" i="5"/>
  <c r="CT32" i="5" s="1"/>
  <c r="DG8" i="5"/>
  <c r="DP6" i="5"/>
  <c r="CT20" i="5"/>
  <c r="CT18" i="5"/>
  <c r="CT14" i="5"/>
  <c r="DF8" i="5"/>
  <c r="DO6" i="5"/>
  <c r="CT9" i="5"/>
  <c r="CT7" i="5"/>
  <c r="CT30" i="5" s="1"/>
  <c r="CT6" i="5"/>
  <c r="CT29" i="5" s="1"/>
  <c r="DE8" i="5"/>
  <c r="DN6" i="5"/>
  <c r="DO16" i="5" s="1"/>
  <c r="CT8" i="5"/>
  <c r="CT16" i="5"/>
  <c r="CT11" i="5"/>
  <c r="DD8" i="5"/>
  <c r="CY4" i="5"/>
  <c r="DM5" i="5"/>
  <c r="CS4" i="5"/>
  <c r="CS26" i="5" s="1"/>
  <c r="DC7" i="5"/>
  <c r="BG15" i="5"/>
  <c r="AZ34" i="5"/>
  <c r="BF8" i="5"/>
  <c r="AZ33" i="5"/>
  <c r="AY34" i="5"/>
  <c r="BE8" i="5"/>
  <c r="AY33" i="5"/>
  <c r="BD15" i="5"/>
  <c r="BF15" i="5"/>
  <c r="BD8" i="5"/>
  <c r="AX34" i="5"/>
  <c r="AX33" i="5"/>
  <c r="BA34" i="5"/>
  <c r="BG8" i="5"/>
  <c r="BA33" i="5"/>
  <c r="BE15" i="5"/>
  <c r="BI6" i="5"/>
  <c r="AX4" i="5"/>
  <c r="AX26" i="5" s="1"/>
  <c r="BS4" i="5"/>
  <c r="BD4" i="5"/>
  <c r="BV6" i="5"/>
  <c r="BM8" i="5"/>
  <c r="AZ5" i="5"/>
  <c r="AZ28" i="5" s="1"/>
  <c r="AZ16" i="5"/>
  <c r="BU6" i="5"/>
  <c r="BL8" i="5"/>
  <c r="AZ8" i="5"/>
  <c r="AZ19" i="5"/>
  <c r="BT6" i="5"/>
  <c r="BK8" i="5"/>
  <c r="AZ11" i="5"/>
  <c r="AZ14" i="5"/>
  <c r="BJ8" i="5"/>
  <c r="AZ6" i="5"/>
  <c r="AZ29" i="5" s="1"/>
  <c r="AZ17" i="5"/>
  <c r="AZ27" i="5" s="1"/>
  <c r="AZ15" i="5"/>
  <c r="AZ32" i="5" s="1"/>
  <c r="AZ7" i="5"/>
  <c r="AZ30" i="5" s="1"/>
  <c r="AZ9" i="5"/>
  <c r="AZ20" i="5"/>
  <c r="AZ18" i="5"/>
  <c r="BN8" i="5"/>
  <c r="AZ10" i="5"/>
  <c r="AZ12" i="5"/>
  <c r="BS6" i="5"/>
  <c r="BI8" i="5"/>
  <c r="BF4" i="5"/>
  <c r="AZ4" i="5"/>
  <c r="AZ26" i="5" s="1"/>
  <c r="BK7" i="5"/>
  <c r="AY8" i="5"/>
  <c r="AY19" i="5"/>
  <c r="AY18" i="5"/>
  <c r="BJ7" i="5"/>
  <c r="AY11" i="5"/>
  <c r="AY14" i="5"/>
  <c r="AY6" i="5"/>
  <c r="AY29" i="5" s="1"/>
  <c r="AY17" i="5"/>
  <c r="AY27" i="5" s="1"/>
  <c r="AY9" i="5"/>
  <c r="AY20" i="5"/>
  <c r="BV5" i="5"/>
  <c r="AY12" i="5"/>
  <c r="AY15" i="5"/>
  <c r="AY32" i="5" s="1"/>
  <c r="BU5" i="5"/>
  <c r="BN7" i="5"/>
  <c r="AY7" i="5"/>
  <c r="AY30" i="5" s="1"/>
  <c r="BT5" i="5"/>
  <c r="BM7" i="5"/>
  <c r="BL7" i="5"/>
  <c r="AY5" i="5"/>
  <c r="AY28" i="5" s="1"/>
  <c r="AY16" i="5"/>
  <c r="AY10" i="5"/>
  <c r="BV4" i="5"/>
  <c r="AX18" i="5"/>
  <c r="AX9" i="5"/>
  <c r="BU4" i="5"/>
  <c r="AX17" i="5"/>
  <c r="AX27" i="5" s="1"/>
  <c r="AX8" i="5"/>
  <c r="BT4" i="5"/>
  <c r="AX16" i="5"/>
  <c r="AX7" i="5"/>
  <c r="AX30" i="5" s="1"/>
  <c r="AX15" i="5"/>
  <c r="AX32" i="5" s="1"/>
  <c r="AX20" i="5"/>
  <c r="BN6" i="5"/>
  <c r="AX6" i="5"/>
  <c r="AX29" i="5" s="1"/>
  <c r="AX12" i="5"/>
  <c r="BM6" i="5"/>
  <c r="AX14" i="5"/>
  <c r="AX5" i="5"/>
  <c r="AX28" i="5" s="1"/>
  <c r="BK15" i="5"/>
  <c r="BL6" i="5"/>
  <c r="BJ15" i="5"/>
  <c r="BK6" i="5"/>
  <c r="BJ6" i="5"/>
  <c r="AX19" i="5"/>
  <c r="AX10" i="5"/>
  <c r="AX11" i="5"/>
  <c r="BA10" i="5"/>
  <c r="BA12" i="5"/>
  <c r="BN9" i="5"/>
  <c r="BA5" i="5"/>
  <c r="BA28" i="5" s="1"/>
  <c r="BA16" i="5"/>
  <c r="BA15" i="5"/>
  <c r="BA32" i="5" s="1"/>
  <c r="BM9" i="5"/>
  <c r="BA8" i="5"/>
  <c r="BA19" i="5"/>
  <c r="BA20" i="5"/>
  <c r="BL9" i="5"/>
  <c r="BA11" i="5"/>
  <c r="BA14" i="5"/>
  <c r="BV7" i="5"/>
  <c r="BK9" i="5"/>
  <c r="BA6" i="5"/>
  <c r="BA29" i="5" s="1"/>
  <c r="BA17" i="5"/>
  <c r="BA27" i="5" s="1"/>
  <c r="BA9" i="5"/>
  <c r="BU7" i="5"/>
  <c r="BJ9" i="5"/>
  <c r="BT7" i="5"/>
  <c r="BA7" i="5"/>
  <c r="BA30" i="5" s="1"/>
  <c r="BA18" i="5"/>
  <c r="BG4" i="5"/>
  <c r="BI9" i="5"/>
  <c r="BS7" i="5"/>
  <c r="BA4" i="5"/>
  <c r="BA26" i="5" s="1"/>
  <c r="BI7" i="5"/>
  <c r="BE4" i="5"/>
  <c r="AY4" i="5"/>
  <c r="AY26" i="5" s="1"/>
  <c r="BS5" i="5"/>
  <c r="GR14" i="5" l="1"/>
  <c r="FJ8" i="5"/>
  <c r="EY13" i="5"/>
  <c r="EY14" i="5" s="1"/>
  <c r="IG32" i="5"/>
  <c r="IV12" i="5"/>
  <c r="IF28" i="5" s="1"/>
  <c r="IV14" i="5"/>
  <c r="IF30" i="5" s="1"/>
  <c r="IU16" i="5"/>
  <c r="IE32" i="5" s="1"/>
  <c r="IC31" i="5"/>
  <c r="IC13" i="5"/>
  <c r="IW8" i="5"/>
  <c r="IY8" i="5" s="1"/>
  <c r="IW12" i="5"/>
  <c r="IW13" i="5"/>
  <c r="IW11" i="5"/>
  <c r="IB31" i="5"/>
  <c r="IB13" i="5"/>
  <c r="IV15" i="5"/>
  <c r="IF31" i="5" s="1"/>
  <c r="IV16" i="5"/>
  <c r="IF32" i="5" s="1"/>
  <c r="IV13" i="5"/>
  <c r="IF29" i="5" s="1"/>
  <c r="IA31" i="5"/>
  <c r="IA13" i="5"/>
  <c r="IM13" i="5"/>
  <c r="IM14" i="5" s="1"/>
  <c r="IN15" i="5"/>
  <c r="IL14" i="5"/>
  <c r="IW15" i="5"/>
  <c r="IW14" i="5"/>
  <c r="IU13" i="5"/>
  <c r="IE29" i="5" s="1"/>
  <c r="IU12" i="5"/>
  <c r="IE28" i="5" s="1"/>
  <c r="IU11" i="5"/>
  <c r="IE27" i="5" s="1"/>
  <c r="HZ31" i="5"/>
  <c r="HZ13" i="5"/>
  <c r="IX8" i="5"/>
  <c r="IU15" i="5"/>
  <c r="IE31" i="5" s="1"/>
  <c r="IV11" i="5"/>
  <c r="IF27" i="5" s="1"/>
  <c r="IU14" i="5"/>
  <c r="IE30" i="5" s="1"/>
  <c r="HB12" i="5"/>
  <c r="GL28" i="5" s="1"/>
  <c r="HA16" i="5"/>
  <c r="GK32" i="5" s="1"/>
  <c r="HB14" i="5"/>
  <c r="GL30" i="5" s="1"/>
  <c r="GG31" i="5"/>
  <c r="GG13" i="5"/>
  <c r="HC8" i="5"/>
  <c r="HE8" i="5" s="1"/>
  <c r="GI13" i="5"/>
  <c r="GI31" i="5"/>
  <c r="HC12" i="5"/>
  <c r="HC11" i="5"/>
  <c r="HC13" i="5"/>
  <c r="HB15" i="5"/>
  <c r="GL31" i="5" s="1"/>
  <c r="HB16" i="5"/>
  <c r="GL32" i="5" s="1"/>
  <c r="HB13" i="5"/>
  <c r="GL29" i="5" s="1"/>
  <c r="HC16" i="5"/>
  <c r="HA13" i="5"/>
  <c r="GK29" i="5" s="1"/>
  <c r="HA12" i="5"/>
  <c r="GK28" i="5" s="1"/>
  <c r="HA11" i="5"/>
  <c r="GK27" i="5" s="1"/>
  <c r="GF31" i="5"/>
  <c r="GF13" i="5"/>
  <c r="HC15" i="5"/>
  <c r="HC14" i="5"/>
  <c r="GR13" i="5"/>
  <c r="GT15" i="5"/>
  <c r="GH31" i="5"/>
  <c r="GH13" i="5"/>
  <c r="HA15" i="5"/>
  <c r="GK31" i="5" s="1"/>
  <c r="HB11" i="5"/>
  <c r="GL27" i="5" s="1"/>
  <c r="HA14" i="5"/>
  <c r="GK30" i="5" s="1"/>
  <c r="GS13" i="5"/>
  <c r="GS14" i="5" s="1"/>
  <c r="GT14" i="5" s="1"/>
  <c r="HD8" i="5"/>
  <c r="EM31" i="5"/>
  <c r="EM13" i="5"/>
  <c r="FG13" i="5"/>
  <c r="EQ29" i="5" s="1"/>
  <c r="FG12" i="5"/>
  <c r="EQ28" i="5" s="1"/>
  <c r="FG11" i="5"/>
  <c r="EQ27" i="5" s="1"/>
  <c r="EZ15" i="5"/>
  <c r="FG15" i="5"/>
  <c r="EQ31" i="5" s="1"/>
  <c r="FH11" i="5"/>
  <c r="ER27" i="5" s="1"/>
  <c r="FG14" i="5"/>
  <c r="EQ30" i="5" s="1"/>
  <c r="EL31" i="5"/>
  <c r="EL13" i="5"/>
  <c r="EX14" i="5"/>
  <c r="FI15" i="5"/>
  <c r="FI14" i="5"/>
  <c r="FI12" i="5"/>
  <c r="FI11" i="5"/>
  <c r="FI13" i="5"/>
  <c r="FH12" i="5"/>
  <c r="ER28" i="5" s="1"/>
  <c r="FH14" i="5"/>
  <c r="ER30" i="5" s="1"/>
  <c r="FG16" i="5"/>
  <c r="EQ32" i="5" s="1"/>
  <c r="EN13" i="5"/>
  <c r="EN31" i="5"/>
  <c r="FI16" i="5"/>
  <c r="FH15" i="5"/>
  <c r="ER31" i="5" s="1"/>
  <c r="FH16" i="5"/>
  <c r="ER32" i="5" s="1"/>
  <c r="FH13" i="5"/>
  <c r="ER29" i="5" s="1"/>
  <c r="FI8" i="5"/>
  <c r="FK8" i="5" s="1"/>
  <c r="FJ15" i="5" s="1"/>
  <c r="EO31" i="5"/>
  <c r="EO13" i="5"/>
  <c r="CU31" i="5"/>
  <c r="CU13" i="5"/>
  <c r="DO8" i="5"/>
  <c r="DQ8" i="5" s="1"/>
  <c r="DM13" i="5"/>
  <c r="CW29" i="5" s="1"/>
  <c r="DM12" i="5"/>
  <c r="CW28" i="5" s="1"/>
  <c r="DM11" i="5"/>
  <c r="CW27" i="5" s="1"/>
  <c r="DN15" i="5"/>
  <c r="CX31" i="5" s="1"/>
  <c r="DN16" i="5"/>
  <c r="CX32" i="5" s="1"/>
  <c r="DN13" i="5"/>
  <c r="CX29" i="5" s="1"/>
  <c r="DM15" i="5"/>
  <c r="CW31" i="5" s="1"/>
  <c r="DN11" i="5"/>
  <c r="CX27" i="5" s="1"/>
  <c r="DM14" i="5"/>
  <c r="CW30" i="5" s="1"/>
  <c r="CT31" i="5"/>
  <c r="CT13" i="5"/>
  <c r="DO15" i="5"/>
  <c r="DO14" i="5"/>
  <c r="CY32" i="5"/>
  <c r="DE13" i="5"/>
  <c r="DE14" i="5" s="1"/>
  <c r="DP8" i="5"/>
  <c r="CR31" i="5"/>
  <c r="CR13" i="5"/>
  <c r="DN12" i="5"/>
  <c r="CX28" i="5" s="1"/>
  <c r="DM16" i="5"/>
  <c r="CW32" i="5" s="1"/>
  <c r="DN14" i="5"/>
  <c r="CX30" i="5" s="1"/>
  <c r="CS31" i="5"/>
  <c r="CS13" i="5"/>
  <c r="DO12" i="5"/>
  <c r="DO11" i="5"/>
  <c r="DO13" i="5"/>
  <c r="DF15" i="5"/>
  <c r="DD14" i="5"/>
  <c r="DD13" i="5" s="1"/>
  <c r="AZ31" i="5"/>
  <c r="AZ13" i="5"/>
  <c r="BV8" i="5"/>
  <c r="BS15" i="5"/>
  <c r="BC31" i="5" s="1"/>
  <c r="BS14" i="5"/>
  <c r="BC30" i="5" s="1"/>
  <c r="BT11" i="5"/>
  <c r="BD27" i="5" s="1"/>
  <c r="AX13" i="5"/>
  <c r="AX31" i="5"/>
  <c r="AY13" i="5"/>
  <c r="AY31" i="5"/>
  <c r="BU12" i="5"/>
  <c r="BU13" i="5"/>
  <c r="BU11" i="5"/>
  <c r="BU16" i="5"/>
  <c r="BA13" i="5"/>
  <c r="BA31" i="5"/>
  <c r="BT14" i="5"/>
  <c r="BD30" i="5" s="1"/>
  <c r="BT12" i="5"/>
  <c r="BD28" i="5" s="1"/>
  <c r="BS16" i="5"/>
  <c r="BC32" i="5" s="1"/>
  <c r="BS13" i="5"/>
  <c r="BC29" i="5" s="1"/>
  <c r="BS11" i="5"/>
  <c r="BC27" i="5" s="1"/>
  <c r="BS12" i="5"/>
  <c r="BC28" i="5" s="1"/>
  <c r="BL15" i="5"/>
  <c r="BJ14" i="5"/>
  <c r="BJ13" i="5" s="1"/>
  <c r="BU8" i="5"/>
  <c r="BW8" i="5" s="1"/>
  <c r="BT16" i="5"/>
  <c r="BD32" i="5" s="1"/>
  <c r="BT15" i="5"/>
  <c r="BD31" i="5" s="1"/>
  <c r="BT13" i="5"/>
  <c r="BD29" i="5" s="1"/>
  <c r="BU14" i="5"/>
  <c r="BU15" i="5"/>
  <c r="BK13" i="5"/>
  <c r="BK14" i="5" s="1"/>
  <c r="BL14" i="5" s="1"/>
  <c r="IZ8" i="5"/>
  <c r="HF8" i="5"/>
  <c r="FL8" i="5"/>
  <c r="DR8" i="5"/>
  <c r="BX8" i="5"/>
  <c r="EZ14" i="5" l="1"/>
  <c r="FE13" i="5" s="1"/>
  <c r="IX16" i="5"/>
  <c r="IX11" i="5"/>
  <c r="JC11" i="5" s="1"/>
  <c r="IX14" i="5"/>
  <c r="JC14" i="5" s="1"/>
  <c r="IX13" i="5"/>
  <c r="JC13" i="5" s="1"/>
  <c r="IX15" i="5"/>
  <c r="JC15" i="5" s="1"/>
  <c r="IX12" i="5"/>
  <c r="JC12" i="5" s="1"/>
  <c r="JD14" i="5"/>
  <c r="IG30" i="5"/>
  <c r="IG27" i="5"/>
  <c r="JD11" i="5"/>
  <c r="IZ11" i="5"/>
  <c r="IH27" i="5" s="1"/>
  <c r="JD15" i="5"/>
  <c r="IG31" i="5"/>
  <c r="IN14" i="5"/>
  <c r="JD12" i="5"/>
  <c r="IG28" i="5"/>
  <c r="IG29" i="5"/>
  <c r="IY13" i="5"/>
  <c r="JD13" i="5"/>
  <c r="IL13" i="5"/>
  <c r="JD16" i="5"/>
  <c r="GW8" i="5"/>
  <c r="GW6" i="5"/>
  <c r="GX13" i="5"/>
  <c r="GW7" i="5"/>
  <c r="GW9" i="5"/>
  <c r="GY13" i="5"/>
  <c r="HD16" i="5"/>
  <c r="HI16" i="5" s="1"/>
  <c r="HD11" i="5"/>
  <c r="HI11" i="5" s="1"/>
  <c r="HD14" i="5"/>
  <c r="HI14" i="5" s="1"/>
  <c r="HD13" i="5"/>
  <c r="HI13" i="5" s="1"/>
  <c r="HD15" i="5"/>
  <c r="HI15" i="5" s="1"/>
  <c r="HD12" i="5"/>
  <c r="HI12" i="5" s="1"/>
  <c r="GM30" i="5"/>
  <c r="HJ14" i="5"/>
  <c r="GW13" i="5"/>
  <c r="GT13" i="5"/>
  <c r="GU13" i="5" s="1"/>
  <c r="GV13" i="5" s="1"/>
  <c r="GF35" i="5" s="1"/>
  <c r="HJ15" i="5"/>
  <c r="GM31" i="5"/>
  <c r="HJ12" i="5"/>
  <c r="GM28" i="5"/>
  <c r="HJ11" i="5"/>
  <c r="GM27" i="5"/>
  <c r="GM29" i="5"/>
  <c r="HF13" i="5"/>
  <c r="GN29" i="5" s="1"/>
  <c r="HE13" i="5"/>
  <c r="HJ13" i="5"/>
  <c r="HJ16" i="5"/>
  <c r="GM32" i="5"/>
  <c r="FO15" i="5"/>
  <c r="FP16" i="5"/>
  <c r="ES32" i="5"/>
  <c r="FP12" i="5"/>
  <c r="ES28" i="5"/>
  <c r="ES30" i="5"/>
  <c r="FP14" i="5"/>
  <c r="EX13" i="5"/>
  <c r="FJ12" i="5"/>
  <c r="FO12" i="5" s="1"/>
  <c r="FP15" i="5"/>
  <c r="FM15" i="5"/>
  <c r="EU31" i="5" s="1"/>
  <c r="ES31" i="5"/>
  <c r="FL15" i="5"/>
  <c r="ET31" i="5" s="1"/>
  <c r="FK15" i="5"/>
  <c r="FD13" i="5"/>
  <c r="FJ13" i="5"/>
  <c r="FO13" i="5" s="1"/>
  <c r="FJ14" i="5"/>
  <c r="FO14" i="5" s="1"/>
  <c r="FP11" i="5"/>
  <c r="ES27" i="5"/>
  <c r="FJ11" i="5"/>
  <c r="FO11" i="5" s="1"/>
  <c r="ES29" i="5"/>
  <c r="FP13" i="5"/>
  <c r="FJ16" i="5"/>
  <c r="FO16" i="5" s="1"/>
  <c r="DI13" i="5"/>
  <c r="DF13" i="5"/>
  <c r="DV11" i="5"/>
  <c r="CY27" i="5"/>
  <c r="DV12" i="5"/>
  <c r="CY28" i="5"/>
  <c r="DP16" i="5"/>
  <c r="DP11" i="5"/>
  <c r="DU11" i="5" s="1"/>
  <c r="DP14" i="5"/>
  <c r="DU14" i="5" s="1"/>
  <c r="DP15" i="5"/>
  <c r="DU15" i="5" s="1"/>
  <c r="DP12" i="5"/>
  <c r="DU12" i="5" s="1"/>
  <c r="DP13" i="5"/>
  <c r="DU13" i="5" s="1"/>
  <c r="CY30" i="5"/>
  <c r="DV14" i="5"/>
  <c r="DF14" i="5"/>
  <c r="DV15" i="5"/>
  <c r="CY31" i="5"/>
  <c r="DQ15" i="5"/>
  <c r="CY29" i="5"/>
  <c r="DS13" i="5"/>
  <c r="DA29" i="5" s="1"/>
  <c r="DV13" i="5"/>
  <c r="DV16" i="5"/>
  <c r="BO6" i="5"/>
  <c r="BO7" i="5"/>
  <c r="BO9" i="5"/>
  <c r="BO8" i="5"/>
  <c r="BQ13" i="5"/>
  <c r="BP13" i="5"/>
  <c r="BE32" i="5"/>
  <c r="CB16" i="5"/>
  <c r="BE28" i="5"/>
  <c r="CB12" i="5"/>
  <c r="BE31" i="5"/>
  <c r="CB15" i="5"/>
  <c r="CB14" i="5"/>
  <c r="BE30" i="5"/>
  <c r="BV16" i="5"/>
  <c r="CA16" i="5" s="1"/>
  <c r="BV14" i="5"/>
  <c r="CA14" i="5" s="1"/>
  <c r="BV12" i="5"/>
  <c r="CA12" i="5" s="1"/>
  <c r="BV15" i="5"/>
  <c r="CA15" i="5" s="1"/>
  <c r="BV13" i="5"/>
  <c r="CA13" i="5" s="1"/>
  <c r="BV11" i="5"/>
  <c r="CA11" i="5" s="1"/>
  <c r="CB13" i="5"/>
  <c r="BE29" i="5"/>
  <c r="BE27" i="5"/>
  <c r="CB11" i="5"/>
  <c r="BO13" i="5"/>
  <c r="BL13" i="5"/>
  <c r="BM13" i="5" s="1"/>
  <c r="BN13" i="5" s="1"/>
  <c r="AX35" i="5" s="1"/>
  <c r="JB13" i="5"/>
  <c r="HH13" i="5"/>
  <c r="FN15" i="5"/>
  <c r="DT15" i="5"/>
  <c r="JA11" i="5" l="1"/>
  <c r="II27" i="5" s="1"/>
  <c r="IZ13" i="5"/>
  <c r="IH29" i="5" s="1"/>
  <c r="JA15" i="5"/>
  <c r="II31" i="5" s="1"/>
  <c r="HG15" i="5"/>
  <c r="GO31" i="5" s="1"/>
  <c r="HG13" i="5"/>
  <c r="GO29" i="5" s="1"/>
  <c r="BY16" i="5"/>
  <c r="BG32" i="5" s="1"/>
  <c r="JA14" i="5"/>
  <c r="II30" i="5" s="1"/>
  <c r="IZ14" i="5"/>
  <c r="IH30" i="5" s="1"/>
  <c r="HF14" i="5"/>
  <c r="GN30" i="5" s="1"/>
  <c r="HE11" i="5"/>
  <c r="FC8" i="5"/>
  <c r="FD8" i="5" s="1"/>
  <c r="DQ13" i="5"/>
  <c r="BY14" i="5"/>
  <c r="BG30" i="5" s="1"/>
  <c r="BY11" i="5"/>
  <c r="BG27" i="5" s="1"/>
  <c r="BW11" i="5"/>
  <c r="BX12" i="5"/>
  <c r="BF28" i="5" s="1"/>
  <c r="BX14" i="5"/>
  <c r="BF30" i="5" s="1"/>
  <c r="BX11" i="5"/>
  <c r="BF27" i="5" s="1"/>
  <c r="JA12" i="5"/>
  <c r="II28" i="5" s="1"/>
  <c r="IY15" i="5"/>
  <c r="IZ15" i="5"/>
  <c r="IH31" i="5" s="1"/>
  <c r="IZ12" i="5"/>
  <c r="IH28" i="5" s="1"/>
  <c r="HF12" i="5"/>
  <c r="GN28" i="5" s="1"/>
  <c r="HG11" i="5"/>
  <c r="GO27" i="5" s="1"/>
  <c r="HE15" i="5"/>
  <c r="HE14" i="5"/>
  <c r="HE12" i="5"/>
  <c r="HG12" i="5"/>
  <c r="GO28" i="5" s="1"/>
  <c r="FL13" i="5"/>
  <c r="ET29" i="5" s="1"/>
  <c r="FC7" i="5"/>
  <c r="FE7" i="5" s="1"/>
  <c r="FM13" i="5"/>
  <c r="EU29" i="5" s="1"/>
  <c r="FC9" i="5"/>
  <c r="FE9" i="5" s="1"/>
  <c r="FC6" i="5"/>
  <c r="FD6" i="5" s="1"/>
  <c r="DR13" i="5"/>
  <c r="CZ29" i="5" s="1"/>
  <c r="DS11" i="5"/>
  <c r="DA27" i="5" s="1"/>
  <c r="DR15" i="5"/>
  <c r="CZ31" i="5" s="1"/>
  <c r="IJ29" i="5"/>
  <c r="IQ8" i="5"/>
  <c r="IQ6" i="5"/>
  <c r="IR13" i="5"/>
  <c r="IQ9" i="5"/>
  <c r="IQ7" i="5"/>
  <c r="IS13" i="5"/>
  <c r="JA13" i="5"/>
  <c r="II29" i="5" s="1"/>
  <c r="IY11" i="5"/>
  <c r="IN13" i="5"/>
  <c r="IO13" i="5" s="1"/>
  <c r="IP13" i="5" s="1"/>
  <c r="HZ35" i="5" s="1"/>
  <c r="IQ13" i="5"/>
  <c r="IY12" i="5"/>
  <c r="IY14" i="5"/>
  <c r="JC16" i="5"/>
  <c r="IY16" i="5"/>
  <c r="JA16" i="5"/>
  <c r="II32" i="5" s="1"/>
  <c r="IZ16" i="5"/>
  <c r="IH32" i="5" s="1"/>
  <c r="GP29" i="5"/>
  <c r="HE16" i="5"/>
  <c r="HG14" i="5"/>
  <c r="GO30" i="5" s="1"/>
  <c r="GY9" i="5"/>
  <c r="GX9" i="5"/>
  <c r="HF15" i="5"/>
  <c r="GN31" i="5" s="1"/>
  <c r="GY7" i="5"/>
  <c r="GX7" i="5"/>
  <c r="HG16" i="5"/>
  <c r="GO32" i="5" s="1"/>
  <c r="GX6" i="5"/>
  <c r="GY6" i="5"/>
  <c r="HF16" i="5"/>
  <c r="GN32" i="5" s="1"/>
  <c r="HF11" i="5"/>
  <c r="GN27" i="5" s="1"/>
  <c r="GX8" i="5"/>
  <c r="GY8" i="5"/>
  <c r="EV31" i="5"/>
  <c r="FK11" i="5"/>
  <c r="FK14" i="5"/>
  <c r="FM16" i="5"/>
  <c r="EU32" i="5" s="1"/>
  <c r="FL14" i="5"/>
  <c r="ET30" i="5" s="1"/>
  <c r="FL16" i="5"/>
  <c r="ET32" i="5" s="1"/>
  <c r="FD7" i="5"/>
  <c r="FM14" i="5"/>
  <c r="EU30" i="5" s="1"/>
  <c r="FK12" i="5"/>
  <c r="FM11" i="5"/>
  <c r="EU27" i="5" s="1"/>
  <c r="FM12" i="5"/>
  <c r="EU28" i="5" s="1"/>
  <c r="FK16" i="5"/>
  <c r="FK13" i="5"/>
  <c r="FL11" i="5"/>
  <c r="ET27" i="5" s="1"/>
  <c r="FE6" i="5"/>
  <c r="FC13" i="5"/>
  <c r="EZ13" i="5"/>
  <c r="FA13" i="5" s="1"/>
  <c r="FB13" i="5" s="1"/>
  <c r="EL35" i="5" s="1"/>
  <c r="FL12" i="5"/>
  <c r="ET28" i="5" s="1"/>
  <c r="DB31" i="5"/>
  <c r="DI8" i="5"/>
  <c r="DI6" i="5"/>
  <c r="DJ13" i="5"/>
  <c r="DI9" i="5"/>
  <c r="DI7" i="5"/>
  <c r="DK13" i="5"/>
  <c r="DU16" i="5"/>
  <c r="DQ16" i="5"/>
  <c r="DS16" i="5"/>
  <c r="DA32" i="5" s="1"/>
  <c r="DR16" i="5"/>
  <c r="CZ32" i="5" s="1"/>
  <c r="DR11" i="5"/>
  <c r="CZ27" i="5" s="1"/>
  <c r="DR14" i="5"/>
  <c r="CZ30" i="5" s="1"/>
  <c r="DQ12" i="5"/>
  <c r="DS15" i="5"/>
  <c r="DA31" i="5" s="1"/>
  <c r="DS14" i="5"/>
  <c r="DA30" i="5" s="1"/>
  <c r="DR12" i="5"/>
  <c r="CZ28" i="5" s="1"/>
  <c r="DQ11" i="5"/>
  <c r="DQ14" i="5"/>
  <c r="DS12" i="5"/>
  <c r="DA28" i="5" s="1"/>
  <c r="DG13" i="5"/>
  <c r="DH13" i="5" s="1"/>
  <c r="CR35" i="5" s="1"/>
  <c r="BW13" i="5"/>
  <c r="BW14" i="5"/>
  <c r="BX16" i="5"/>
  <c r="BF32" i="5" s="1"/>
  <c r="BY12" i="5"/>
  <c r="BG28" i="5" s="1"/>
  <c r="BW12" i="5"/>
  <c r="BY15" i="5"/>
  <c r="BG31" i="5" s="1"/>
  <c r="BP8" i="5"/>
  <c r="BQ8" i="5"/>
  <c r="BY13" i="5"/>
  <c r="BG29" i="5" s="1"/>
  <c r="BX15" i="5"/>
  <c r="BF31" i="5" s="1"/>
  <c r="BW16" i="5"/>
  <c r="BQ9" i="5"/>
  <c r="BP9" i="5"/>
  <c r="BX13" i="5"/>
  <c r="BF29" i="5" s="1"/>
  <c r="BW15" i="5"/>
  <c r="BP7" i="5"/>
  <c r="BQ7" i="5"/>
  <c r="BQ6" i="5"/>
  <c r="BP6" i="5"/>
  <c r="HH11" i="5"/>
  <c r="DT13" i="5"/>
  <c r="BZ11" i="5"/>
  <c r="JB15" i="5"/>
  <c r="HH15" i="5"/>
  <c r="HH14" i="5"/>
  <c r="HH12" i="5"/>
  <c r="JB12" i="5"/>
  <c r="JB14" i="5"/>
  <c r="JB16" i="5"/>
  <c r="JB11" i="5"/>
  <c r="HH16" i="5"/>
  <c r="FN16" i="5"/>
  <c r="FN13" i="5"/>
  <c r="FN11" i="5"/>
  <c r="FN14" i="5"/>
  <c r="FN12" i="5"/>
  <c r="DT16" i="5"/>
  <c r="DT11" i="5"/>
  <c r="DT14" i="5"/>
  <c r="DT12" i="5"/>
  <c r="BZ13" i="5"/>
  <c r="BZ14" i="5"/>
  <c r="BZ16" i="5"/>
  <c r="BZ12" i="5"/>
  <c r="BZ15" i="5"/>
  <c r="GP27" i="5" l="1"/>
  <c r="FD9" i="5"/>
  <c r="FE8" i="5"/>
  <c r="DB29" i="5"/>
  <c r="BH27" i="5"/>
  <c r="IJ31" i="5"/>
  <c r="GP28" i="5"/>
  <c r="GP30" i="5"/>
  <c r="GP31" i="5"/>
  <c r="IJ27" i="5"/>
  <c r="IJ32" i="5"/>
  <c r="IJ30" i="5"/>
  <c r="IJ28" i="5"/>
  <c r="IR7" i="5"/>
  <c r="IS7" i="5"/>
  <c r="IS9" i="5"/>
  <c r="IR9" i="5"/>
  <c r="IR6" i="5"/>
  <c r="IS6" i="5"/>
  <c r="IR8" i="5"/>
  <c r="IS8" i="5"/>
  <c r="GP32" i="5"/>
  <c r="EV28" i="5"/>
  <c r="EV30" i="5"/>
  <c r="EV27" i="5"/>
  <c r="EV29" i="5"/>
  <c r="EV32" i="5"/>
  <c r="DB28" i="5"/>
  <c r="DB30" i="5"/>
  <c r="DB27" i="5"/>
  <c r="DB32" i="5"/>
  <c r="DJ9" i="5"/>
  <c r="DK9" i="5"/>
  <c r="DJ6" i="5"/>
  <c r="DK6" i="5"/>
  <c r="DK7" i="5"/>
  <c r="DJ7" i="5"/>
  <c r="DK8" i="5"/>
  <c r="DJ8" i="5"/>
  <c r="BH31" i="5"/>
  <c r="BH28" i="5"/>
  <c r="BH32" i="5"/>
  <c r="BH30" i="5"/>
  <c r="BH29" i="5"/>
  <c r="D67" i="9" l="1"/>
  <c r="D47" i="9"/>
  <c r="D30" i="9"/>
  <c r="AX40" i="8" l="1"/>
  <c r="AX39" i="8"/>
  <c r="AX38" i="8"/>
  <c r="AX37" i="8"/>
  <c r="AX36" i="8"/>
  <c r="AX35" i="8"/>
  <c r="AX34" i="8"/>
  <c r="AX33" i="8"/>
  <c r="AX32" i="8"/>
  <c r="AX31" i="8"/>
  <c r="AX30" i="8"/>
  <c r="AX29" i="8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" i="7"/>
  <c r="AN4" i="8" a="1"/>
  <c r="AS47" i="8" l="1"/>
  <c r="AQ46" i="8"/>
  <c r="AO45" i="8"/>
  <c r="AS43" i="8"/>
  <c r="AQ42" i="8"/>
  <c r="AO41" i="8"/>
  <c r="AS39" i="8"/>
  <c r="AQ38" i="8"/>
  <c r="AO37" i="8"/>
  <c r="AO47" i="8"/>
  <c r="AR45" i="8"/>
  <c r="AO44" i="8"/>
  <c r="AR42" i="8"/>
  <c r="AN41" i="8"/>
  <c r="AQ39" i="8"/>
  <c r="AN38" i="8"/>
  <c r="AQ36" i="8"/>
  <c r="AO35" i="8"/>
  <c r="AS33" i="8"/>
  <c r="AQ32" i="8"/>
  <c r="AO31" i="8"/>
  <c r="AS29" i="8"/>
  <c r="AQ28" i="8"/>
  <c r="AO27" i="8"/>
  <c r="AS25" i="8"/>
  <c r="AQ24" i="8"/>
  <c r="AO23" i="8"/>
  <c r="AS21" i="8"/>
  <c r="AQ20" i="8"/>
  <c r="AO19" i="8"/>
  <c r="AS17" i="8"/>
  <c r="AQ16" i="8"/>
  <c r="AO15" i="8"/>
  <c r="AS13" i="8"/>
  <c r="AQ12" i="8"/>
  <c r="AO11" i="8"/>
  <c r="AS9" i="8"/>
  <c r="AQ8" i="8"/>
  <c r="AO7" i="8"/>
  <c r="AS5" i="8"/>
  <c r="AQ4" i="8"/>
  <c r="AN47" i="8"/>
  <c r="AP39" i="8"/>
  <c r="AN35" i="8"/>
  <c r="AP32" i="8"/>
  <c r="AR29" i="8"/>
  <c r="AN27" i="8"/>
  <c r="AR25" i="8"/>
  <c r="AN23" i="8"/>
  <c r="AR21" i="8"/>
  <c r="AN19" i="8"/>
  <c r="AP16" i="8"/>
  <c r="AN15" i="8"/>
  <c r="AP12" i="8"/>
  <c r="AN11" i="8"/>
  <c r="AP8" i="8"/>
  <c r="AN7" i="8"/>
  <c r="AP4" i="8"/>
  <c r="AQ45" i="8"/>
  <c r="AN44" i="8"/>
  <c r="AP42" i="8"/>
  <c r="AS40" i="8"/>
  <c r="AS37" i="8"/>
  <c r="AP36" i="8"/>
  <c r="AR33" i="8"/>
  <c r="AN31" i="8"/>
  <c r="AP28" i="8"/>
  <c r="AP24" i="8"/>
  <c r="AP20" i="8"/>
  <c r="AR17" i="8"/>
  <c r="AR13" i="8"/>
  <c r="AR9" i="8"/>
  <c r="AR5" i="8"/>
  <c r="AP46" i="8"/>
  <c r="AS44" i="8"/>
  <c r="AP43" i="8"/>
  <c r="AS41" i="8"/>
  <c r="AP40" i="8"/>
  <c r="AS38" i="8"/>
  <c r="AP37" i="8"/>
  <c r="AS35" i="8"/>
  <c r="AQ34" i="8"/>
  <c r="AO33" i="8"/>
  <c r="AS31" i="8"/>
  <c r="AQ30" i="8"/>
  <c r="AO29" i="8"/>
  <c r="AS27" i="8"/>
  <c r="AQ26" i="8"/>
  <c r="AO25" i="8"/>
  <c r="AS23" i="8"/>
  <c r="AQ22" i="8"/>
  <c r="AO21" i="8"/>
  <c r="AS19" i="8"/>
  <c r="AQ18" i="8"/>
  <c r="AO17" i="8"/>
  <c r="AS15" i="8"/>
  <c r="AQ14" i="8"/>
  <c r="AO13" i="8"/>
  <c r="AS11" i="8"/>
  <c r="AQ10" i="8"/>
  <c r="AO9" i="8"/>
  <c r="AS7" i="8"/>
  <c r="AQ6" i="8"/>
  <c r="AO5" i="8"/>
  <c r="AO46" i="8"/>
  <c r="AR43" i="8"/>
  <c r="AQ41" i="8"/>
  <c r="AN39" i="8"/>
  <c r="AR36" i="8"/>
  <c r="AP34" i="8"/>
  <c r="AO32" i="8"/>
  <c r="AO30" i="8"/>
  <c r="AN28" i="8"/>
  <c r="AN26" i="8"/>
  <c r="AR23" i="8"/>
  <c r="AQ21" i="8"/>
  <c r="AQ19" i="8"/>
  <c r="AP17" i="8"/>
  <c r="AP15" i="8"/>
  <c r="AN13" i="8"/>
  <c r="AS10" i="8"/>
  <c r="AS8" i="8"/>
  <c r="AR6" i="8"/>
  <c r="AR4" i="8"/>
  <c r="AN46" i="8"/>
  <c r="AP41" i="8"/>
  <c r="AO36" i="8"/>
  <c r="AO34" i="8"/>
  <c r="AN30" i="8"/>
  <c r="AQ25" i="8"/>
  <c r="AP21" i="8"/>
  <c r="AN17" i="8"/>
  <c r="AS12" i="8"/>
  <c r="AR8" i="8"/>
  <c r="AO4" i="8"/>
  <c r="AP47" i="8"/>
  <c r="AN40" i="8"/>
  <c r="AS30" i="8"/>
  <c r="AR24" i="8"/>
  <c r="AP22" i="8"/>
  <c r="AN14" i="8"/>
  <c r="AP5" i="8"/>
  <c r="AN37" i="8"/>
  <c r="AN20" i="8"/>
  <c r="AP7" i="8"/>
  <c r="AQ43" i="8"/>
  <c r="AR38" i="8"/>
  <c r="AN32" i="8"/>
  <c r="AR27" i="8"/>
  <c r="AQ23" i="8"/>
  <c r="AP19" i="8"/>
  <c r="AS14" i="8"/>
  <c r="AR10" i="8"/>
  <c r="AP6" i="8"/>
  <c r="AR44" i="8"/>
  <c r="AS28" i="8"/>
  <c r="AQ9" i="8"/>
  <c r="AN42" i="8"/>
  <c r="AP26" i="8"/>
  <c r="AR15" i="8"/>
  <c r="AP9" i="8"/>
  <c r="AN5" i="8"/>
  <c r="AR41" i="8"/>
  <c r="AQ15" i="8"/>
  <c r="AS45" i="8"/>
  <c r="AO43" i="8"/>
  <c r="AR40" i="8"/>
  <c r="AP38" i="8"/>
  <c r="AN36" i="8"/>
  <c r="AN34" i="8"/>
  <c r="AR31" i="8"/>
  <c r="AQ29" i="8"/>
  <c r="AQ27" i="8"/>
  <c r="AP25" i="8"/>
  <c r="AP23" i="8"/>
  <c r="AN21" i="8"/>
  <c r="AS18" i="8"/>
  <c r="AS16" i="8"/>
  <c r="AR14" i="8"/>
  <c r="AR12" i="8"/>
  <c r="AP10" i="8"/>
  <c r="AO8" i="8"/>
  <c r="AO6" i="8"/>
  <c r="AN4" i="8"/>
  <c r="AO42" i="8"/>
  <c r="AP35" i="8"/>
  <c r="AR26" i="8"/>
  <c r="AO18" i="8"/>
  <c r="AR11" i="8"/>
  <c r="AR30" i="8"/>
  <c r="AP44" i="8"/>
  <c r="AR34" i="8"/>
  <c r="AO28" i="8"/>
  <c r="AN22" i="8"/>
  <c r="AQ17" i="8"/>
  <c r="AN9" i="8"/>
  <c r="AR47" i="8"/>
  <c r="AP45" i="8"/>
  <c r="AN43" i="8"/>
  <c r="AQ40" i="8"/>
  <c r="AO38" i="8"/>
  <c r="AR35" i="8"/>
  <c r="AQ33" i="8"/>
  <c r="AQ31" i="8"/>
  <c r="AP29" i="8"/>
  <c r="AP27" i="8"/>
  <c r="AN25" i="8"/>
  <c r="AS22" i="8"/>
  <c r="AS20" i="8"/>
  <c r="AR18" i="8"/>
  <c r="AR16" i="8"/>
  <c r="AP14" i="8"/>
  <c r="AO12" i="8"/>
  <c r="AO10" i="8"/>
  <c r="AN8" i="8"/>
  <c r="AN6" i="8"/>
  <c r="AN33" i="8"/>
  <c r="AO20" i="8"/>
  <c r="AQ7" i="8"/>
  <c r="AS34" i="8"/>
  <c r="AO24" i="8"/>
  <c r="AN18" i="8"/>
  <c r="AQ11" i="8"/>
  <c r="AO39" i="8"/>
  <c r="AP30" i="8"/>
  <c r="AN24" i="8"/>
  <c r="AP13" i="8"/>
  <c r="AS4" i="8"/>
  <c r="AQ47" i="8"/>
  <c r="AN45" i="8"/>
  <c r="AS42" i="8"/>
  <c r="AO40" i="8"/>
  <c r="AR37" i="8"/>
  <c r="AQ35" i="8"/>
  <c r="AP33" i="8"/>
  <c r="AP31" i="8"/>
  <c r="AN29" i="8"/>
  <c r="AS26" i="8"/>
  <c r="AS24" i="8"/>
  <c r="AR22" i="8"/>
  <c r="AR20" i="8"/>
  <c r="AP18" i="8"/>
  <c r="AO16" i="8"/>
  <c r="AO14" i="8"/>
  <c r="AN12" i="8"/>
  <c r="AN10" i="8"/>
  <c r="AR7" i="8"/>
  <c r="AQ5" i="8"/>
  <c r="AQ37" i="8"/>
  <c r="AN16" i="8"/>
  <c r="AS46" i="8"/>
  <c r="AQ44" i="8"/>
  <c r="AR39" i="8"/>
  <c r="AS32" i="8"/>
  <c r="AR28" i="8"/>
  <c r="AO22" i="8"/>
  <c r="AQ13" i="8"/>
  <c r="AR46" i="8"/>
  <c r="AS36" i="8"/>
  <c r="AR32" i="8"/>
  <c r="AO26" i="8"/>
  <c r="AR19" i="8"/>
  <c r="AP11" i="8"/>
  <c r="AS6" i="8"/>
  <c r="CT5" i="8"/>
  <c r="BH14" i="8"/>
  <c r="AZ23" i="8"/>
  <c r="BK14" i="8"/>
  <c r="AY23" i="8"/>
  <c r="BL14" i="8"/>
  <c r="BD23" i="8"/>
  <c r="BK8" i="8"/>
  <c r="CT10" i="8"/>
  <c r="AY24" i="8"/>
  <c r="BG8" i="8"/>
  <c r="BH8" i="8"/>
  <c r="BI15" i="8"/>
  <c r="BC23" i="8"/>
  <c r="BJ15" i="8"/>
  <c r="AV8" i="8"/>
  <c r="CT6" i="8"/>
  <c r="CE7" i="8"/>
  <c r="CT7" i="8"/>
  <c r="BA24" i="8"/>
  <c r="BJ14" i="8"/>
  <c r="CA7" i="8"/>
  <c r="BG15" i="8"/>
  <c r="BD24" i="8"/>
  <c r="BC24" i="8"/>
  <c r="BK7" i="8"/>
  <c r="BL8" i="8"/>
  <c r="CT8" i="8"/>
  <c r="BI7" i="8"/>
  <c r="CT9" i="8"/>
  <c r="BB23" i="8"/>
  <c r="BI14" i="8"/>
  <c r="BK15" i="8"/>
  <c r="AZ24" i="8"/>
  <c r="AV7" i="8"/>
  <c r="BG7" i="8"/>
  <c r="CD7" i="8"/>
  <c r="BJ7" i="8"/>
  <c r="BL7" i="8"/>
  <c r="AV9" i="8"/>
  <c r="CB7" i="8"/>
  <c r="BL15" i="8"/>
  <c r="BA23" i="8"/>
  <c r="BZ7" i="8"/>
  <c r="BH7" i="8"/>
  <c r="BG14" i="8"/>
  <c r="BJ8" i="8"/>
  <c r="BH15" i="8"/>
  <c r="CC7" i="8"/>
  <c r="BB24" i="8"/>
  <c r="BI8" i="8"/>
  <c r="BB39" i="8" l="1"/>
  <c r="BJ10" i="8"/>
  <c r="BB38" i="8"/>
  <c r="BH10" i="8"/>
  <c r="AZ39" i="8"/>
  <c r="AZ38" i="8"/>
  <c r="BJ17" i="8"/>
  <c r="BK17" i="8"/>
  <c r="BI17" i="8"/>
  <c r="BG10" i="8"/>
  <c r="AY39" i="8"/>
  <c r="AY38" i="8"/>
  <c r="BG17" i="8"/>
  <c r="BH17" i="8"/>
  <c r="BD38" i="8"/>
  <c r="BD39" i="8"/>
  <c r="BL10" i="8"/>
  <c r="BA39" i="8"/>
  <c r="BI10" i="8"/>
  <c r="BA38" i="8"/>
  <c r="BC39" i="8"/>
  <c r="BK10" i="8"/>
  <c r="BC38" i="8"/>
  <c r="BL17" i="8"/>
  <c r="BB22" i="8"/>
  <c r="BB13" i="8"/>
  <c r="BB12" i="8"/>
  <c r="BR10" i="8"/>
  <c r="CU8" i="8"/>
  <c r="CV8" i="8" s="1"/>
  <c r="BB14" i="8"/>
  <c r="BQ10" i="8"/>
  <c r="BP10" i="8"/>
  <c r="BB9" i="8"/>
  <c r="BB35" i="8" s="1"/>
  <c r="CC8" i="8"/>
  <c r="CC9" i="8" s="1"/>
  <c r="CK8" i="8"/>
  <c r="BB10" i="8"/>
  <c r="CJ8" i="8"/>
  <c r="BB21" i="8"/>
  <c r="BB20" i="8"/>
  <c r="BB19" i="8"/>
  <c r="BB32" i="8" s="1"/>
  <c r="BS10" i="8"/>
  <c r="CI8" i="8"/>
  <c r="BB18" i="8"/>
  <c r="BB16" i="8"/>
  <c r="BB7" i="8"/>
  <c r="BB33" i="8" s="1"/>
  <c r="CC6" i="8"/>
  <c r="BB11" i="8"/>
  <c r="BT10" i="8"/>
  <c r="BB17" i="8"/>
  <c r="BB37" i="8" s="1"/>
  <c r="BB8" i="8"/>
  <c r="BB34" i="8" s="1"/>
  <c r="AZ20" i="8"/>
  <c r="AZ16" i="8"/>
  <c r="AZ11" i="8"/>
  <c r="AZ21" i="8"/>
  <c r="AZ18" i="8"/>
  <c r="AZ17" i="8"/>
  <c r="AZ37" i="8" s="1"/>
  <c r="BT8" i="8"/>
  <c r="AZ8" i="8"/>
  <c r="AZ34" i="8" s="1"/>
  <c r="AZ22" i="8"/>
  <c r="AZ13" i="8"/>
  <c r="AZ12" i="8"/>
  <c r="BS8" i="8"/>
  <c r="AZ14" i="8"/>
  <c r="BR8" i="8"/>
  <c r="AZ9" i="8"/>
  <c r="AZ35" i="8" s="1"/>
  <c r="CA8" i="8"/>
  <c r="CA9" i="8" s="1"/>
  <c r="BQ8" i="8"/>
  <c r="AZ10" i="8"/>
  <c r="CA6" i="8"/>
  <c r="CJ6" i="8"/>
  <c r="CI6" i="8"/>
  <c r="AZ19" i="8"/>
  <c r="AZ32" i="8" s="1"/>
  <c r="CU6" i="8"/>
  <c r="CV6" i="8" s="1"/>
  <c r="BP8" i="8"/>
  <c r="AZ7" i="8"/>
  <c r="AZ33" i="8" s="1"/>
  <c r="CK6" i="8"/>
  <c r="CH10" i="8"/>
  <c r="BD6" i="8"/>
  <c r="BD31" i="8" s="1"/>
  <c r="CE5" i="8"/>
  <c r="BO12" i="8"/>
  <c r="CS10" i="8"/>
  <c r="BL6" i="8"/>
  <c r="BO11" i="8"/>
  <c r="CS9" i="8"/>
  <c r="CD5" i="8"/>
  <c r="BC6" i="8"/>
  <c r="BC31" i="8" s="1"/>
  <c r="CH9" i="8"/>
  <c r="BK6" i="8"/>
  <c r="AY19" i="8"/>
  <c r="AY32" i="8" s="1"/>
  <c r="BQ7" i="8"/>
  <c r="CI5" i="8"/>
  <c r="AY20" i="8"/>
  <c r="AY16" i="8"/>
  <c r="AY11" i="8"/>
  <c r="AY21" i="8"/>
  <c r="AY18" i="8"/>
  <c r="AY17" i="8"/>
  <c r="AY37" i="8" s="1"/>
  <c r="AY8" i="8"/>
  <c r="AY34" i="8" s="1"/>
  <c r="AY22" i="8"/>
  <c r="BQ18" i="8"/>
  <c r="AY13" i="8"/>
  <c r="AY12" i="8"/>
  <c r="BP18" i="8"/>
  <c r="AY14" i="8"/>
  <c r="AY7" i="8"/>
  <c r="AY33" i="8" s="1"/>
  <c r="CU5" i="8"/>
  <c r="CV5" i="8" s="1"/>
  <c r="AY9" i="8"/>
  <c r="AY35" i="8" s="1"/>
  <c r="BR7" i="8"/>
  <c r="CK5" i="8"/>
  <c r="BP7" i="8"/>
  <c r="AY10" i="8"/>
  <c r="BZ8" i="8"/>
  <c r="BT7" i="8"/>
  <c r="CJ5" i="8"/>
  <c r="BS7" i="8"/>
  <c r="BZ6" i="8"/>
  <c r="CH7" i="8"/>
  <c r="BI6" i="8"/>
  <c r="CS7" i="8"/>
  <c r="CB5" i="8"/>
  <c r="BO9" i="8"/>
  <c r="BA6" i="8"/>
  <c r="BA31" i="8" s="1"/>
  <c r="BO7" i="8"/>
  <c r="BZ5" i="8"/>
  <c r="AY6" i="8"/>
  <c r="AY31" i="8" s="1"/>
  <c r="CS5" i="8"/>
  <c r="BG6" i="8"/>
  <c r="CH5" i="8"/>
  <c r="BT12" i="8"/>
  <c r="CI10" i="8"/>
  <c r="BD9" i="8"/>
  <c r="BD35" i="8" s="1"/>
  <c r="CE8" i="8"/>
  <c r="CE9" i="8" s="1"/>
  <c r="CE6" i="8"/>
  <c r="BS12" i="8"/>
  <c r="BR12" i="8"/>
  <c r="BD10" i="8"/>
  <c r="BD19" i="8"/>
  <c r="BD32" i="8" s="1"/>
  <c r="BQ12" i="8"/>
  <c r="CU10" i="8"/>
  <c r="CV10" i="8" s="1"/>
  <c r="BD20" i="8"/>
  <c r="BD16" i="8"/>
  <c r="BP12" i="8"/>
  <c r="BD11" i="8"/>
  <c r="CK10" i="8"/>
  <c r="BD8" i="8"/>
  <c r="BD34" i="8" s="1"/>
  <c r="BD22" i="8"/>
  <c r="BD21" i="8"/>
  <c r="BD17" i="8"/>
  <c r="BD37" i="8" s="1"/>
  <c r="CJ10" i="8"/>
  <c r="BD14" i="8"/>
  <c r="BD12" i="8"/>
  <c r="BD18" i="8"/>
  <c r="BD13" i="8"/>
  <c r="BD7" i="8"/>
  <c r="BD33" i="8" s="1"/>
  <c r="AZ6" i="8"/>
  <c r="AZ31" i="8" s="1"/>
  <c r="CH6" i="8"/>
  <c r="BH6" i="8"/>
  <c r="CS6" i="8"/>
  <c r="CA5" i="8"/>
  <c r="BO8" i="8"/>
  <c r="BA21" i="8"/>
  <c r="BA18" i="8"/>
  <c r="BA17" i="8"/>
  <c r="BA37" i="8" s="1"/>
  <c r="BA8" i="8"/>
  <c r="BA34" i="8" s="1"/>
  <c r="CK7" i="8"/>
  <c r="BA22" i="8"/>
  <c r="BA13" i="8"/>
  <c r="BA12" i="8"/>
  <c r="CJ7" i="8"/>
  <c r="BA14" i="8"/>
  <c r="BT9" i="8"/>
  <c r="CI7" i="8"/>
  <c r="BS9" i="8"/>
  <c r="BA9" i="8"/>
  <c r="BA35" i="8" s="1"/>
  <c r="CB8" i="8"/>
  <c r="CB9" i="8" s="1"/>
  <c r="BR9" i="8"/>
  <c r="BA10" i="8"/>
  <c r="BQ9" i="8"/>
  <c r="BA20" i="8"/>
  <c r="BA19" i="8"/>
  <c r="BA32" i="8" s="1"/>
  <c r="BA11" i="8"/>
  <c r="BA16" i="8"/>
  <c r="BA7" i="8"/>
  <c r="BA33" i="8" s="1"/>
  <c r="CB6" i="8"/>
  <c r="CU7" i="8"/>
  <c r="CV7" i="8" s="1"/>
  <c r="BP9" i="8"/>
  <c r="BC14" i="8"/>
  <c r="BR11" i="8"/>
  <c r="BQ11" i="8"/>
  <c r="CU9" i="8"/>
  <c r="CV9" i="8" s="1"/>
  <c r="BC9" i="8"/>
  <c r="BC35" i="8" s="1"/>
  <c r="CD8" i="8"/>
  <c r="CD9" i="8" s="1"/>
  <c r="BP11" i="8"/>
  <c r="BC10" i="8"/>
  <c r="BC19" i="8"/>
  <c r="BC32" i="8" s="1"/>
  <c r="CK9" i="8"/>
  <c r="BC8" i="8"/>
  <c r="BC34" i="8" s="1"/>
  <c r="CD6" i="8"/>
  <c r="BC17" i="8"/>
  <c r="BC37" i="8" s="1"/>
  <c r="BC11" i="8"/>
  <c r="CI9" i="8"/>
  <c r="BC7" i="8"/>
  <c r="BC33" i="8" s="1"/>
  <c r="BC16" i="8"/>
  <c r="CJ9" i="8"/>
  <c r="BT11" i="8"/>
  <c r="BC18" i="8"/>
  <c r="BC13" i="8"/>
  <c r="BC20" i="8"/>
  <c r="BC12" i="8"/>
  <c r="BC21" i="8"/>
  <c r="BC22" i="8"/>
  <c r="BS11" i="8"/>
  <c r="BJ6" i="8"/>
  <c r="CS8" i="8"/>
  <c r="BO10" i="8"/>
  <c r="CH8" i="8"/>
  <c r="CC5" i="8"/>
  <c r="BB6" i="8"/>
  <c r="BB31" i="8" s="1"/>
  <c r="CU28" i="8" l="1"/>
  <c r="CF12" i="8"/>
  <c r="CU27" i="8"/>
  <c r="CU26" i="8"/>
  <c r="CU14" i="8"/>
  <c r="CU17" i="8"/>
  <c r="CU15" i="8"/>
  <c r="CU18" i="8"/>
  <c r="CU16" i="8"/>
  <c r="CU21" i="8"/>
  <c r="CU22" i="8"/>
  <c r="CU20" i="8"/>
  <c r="CU19" i="8"/>
  <c r="CU25" i="8"/>
  <c r="CU23" i="8"/>
  <c r="CU24" i="8"/>
  <c r="BC36" i="8"/>
  <c r="BC15" i="8"/>
  <c r="BQ16" i="8"/>
  <c r="BQ17" i="8" s="1"/>
  <c r="CJ15" i="8"/>
  <c r="CJ17" i="8"/>
  <c r="CJ16" i="8"/>
  <c r="CJ14" i="8"/>
  <c r="CJ18" i="8"/>
  <c r="CT17" i="8"/>
  <c r="CS28" i="8"/>
  <c r="CT21" i="8"/>
  <c r="CT26" i="8"/>
  <c r="CT24" i="8"/>
  <c r="AZ36" i="8"/>
  <c r="AZ15" i="8"/>
  <c r="CJ28" i="8"/>
  <c r="BP17" i="8"/>
  <c r="BP16" i="8" s="1"/>
  <c r="CT28" i="8"/>
  <c r="CT27" i="8"/>
  <c r="CT22" i="8"/>
  <c r="CT25" i="8"/>
  <c r="CT18" i="8"/>
  <c r="CH19" i="8"/>
  <c r="CH20" i="8"/>
  <c r="CH21" i="8"/>
  <c r="CH22" i="8"/>
  <c r="CI14" i="8"/>
  <c r="BB36" i="8"/>
  <c r="BB15" i="8"/>
  <c r="CI20" i="8"/>
  <c r="CI16" i="8"/>
  <c r="CH27" i="8"/>
  <c r="CI23" i="8"/>
  <c r="CH26" i="8"/>
  <c r="CH14" i="8"/>
  <c r="CH18" i="8"/>
  <c r="CH15" i="8"/>
  <c r="CH17" i="8"/>
  <c r="CH16" i="8"/>
  <c r="CF8" i="8"/>
  <c r="CS25" i="8"/>
  <c r="CS23" i="8"/>
  <c r="CT19" i="8"/>
  <c r="CT15" i="8"/>
  <c r="CS24" i="8"/>
  <c r="BR18" i="8"/>
  <c r="CI17" i="8"/>
  <c r="CH28" i="8"/>
  <c r="CI21" i="8"/>
  <c r="CI26" i="8"/>
  <c r="CI24" i="8"/>
  <c r="CJ19" i="8"/>
  <c r="CJ20" i="8"/>
  <c r="CJ21" i="8"/>
  <c r="CJ22" i="8"/>
  <c r="CJ25" i="8"/>
  <c r="CJ23" i="8"/>
  <c r="CJ24" i="8"/>
  <c r="CJ11" i="8"/>
  <c r="CL11" i="8" s="1"/>
  <c r="CT20" i="8"/>
  <c r="CT16" i="8"/>
  <c r="CS27" i="8"/>
  <c r="CS26" i="8"/>
  <c r="CT23" i="8"/>
  <c r="BA36" i="8"/>
  <c r="BA15" i="8"/>
  <c r="CS19" i="8"/>
  <c r="CS20" i="8"/>
  <c r="CS21" i="8"/>
  <c r="CS22" i="8"/>
  <c r="CT14" i="8"/>
  <c r="CS15" i="8"/>
  <c r="CS17" i="8"/>
  <c r="CS16" i="8"/>
  <c r="CS18" i="8"/>
  <c r="CS14" i="8"/>
  <c r="BZ9" i="8"/>
  <c r="CF9" i="8" s="1"/>
  <c r="CU11" i="8"/>
  <c r="CJ27" i="8"/>
  <c r="CJ26" i="8"/>
  <c r="BD15" i="8"/>
  <c r="BD36" i="8"/>
  <c r="CI19" i="8"/>
  <c r="CI15" i="8"/>
  <c r="CH24" i="8"/>
  <c r="CH23" i="8"/>
  <c r="CH25" i="8"/>
  <c r="CK11" i="8"/>
  <c r="AY36" i="8"/>
  <c r="AY15" i="8"/>
  <c r="CI18" i="8"/>
  <c r="CI28" i="8"/>
  <c r="CI27" i="8"/>
  <c r="CI22" i="8"/>
  <c r="CI25" i="8"/>
  <c r="CM11" i="8"/>
  <c r="CW11" i="8"/>
  <c r="CQ14" i="8" l="1"/>
  <c r="CQ23" i="8"/>
  <c r="CQ16" i="8"/>
  <c r="CQ26" i="8"/>
  <c r="CQ17" i="8"/>
  <c r="CQ27" i="8"/>
  <c r="CQ22" i="8"/>
  <c r="CQ15" i="8"/>
  <c r="CQ24" i="8"/>
  <c r="CQ21" i="8"/>
  <c r="BR17" i="8"/>
  <c r="CQ25" i="8"/>
  <c r="CF10" i="8"/>
  <c r="CQ20" i="8"/>
  <c r="BR16" i="8"/>
  <c r="BU16" i="8"/>
  <c r="CQ28" i="8"/>
  <c r="CK28" i="8"/>
  <c r="CP28" i="8" s="1"/>
  <c r="CK20" i="8"/>
  <c r="CP20" i="8" s="1"/>
  <c r="CK17" i="8"/>
  <c r="CP17" i="8" s="1"/>
  <c r="CK16" i="8"/>
  <c r="CP16" i="8" s="1"/>
  <c r="CK27" i="8"/>
  <c r="CP27" i="8" s="1"/>
  <c r="CK21" i="8"/>
  <c r="CP21" i="8" s="1"/>
  <c r="CK26" i="8"/>
  <c r="CP26" i="8" s="1"/>
  <c r="CK22" i="8"/>
  <c r="CP22" i="8" s="1"/>
  <c r="CK25" i="8"/>
  <c r="CP25" i="8" s="1"/>
  <c r="CK23" i="8"/>
  <c r="CP23" i="8" s="1"/>
  <c r="CK24" i="8"/>
  <c r="CP24" i="8" s="1"/>
  <c r="CK15" i="8"/>
  <c r="CP15" i="8" s="1"/>
  <c r="CK18" i="8"/>
  <c r="CP18" i="8" s="1"/>
  <c r="CK19" i="8"/>
  <c r="CP19" i="8" s="1"/>
  <c r="CK14" i="8"/>
  <c r="CP14" i="8" s="1"/>
  <c r="CV26" i="8"/>
  <c r="CY26" i="8" s="1"/>
  <c r="CV22" i="8"/>
  <c r="CY22" i="8" s="1"/>
  <c r="CV25" i="8"/>
  <c r="CY25" i="8" s="1"/>
  <c r="CV23" i="8"/>
  <c r="CY23" i="8" s="1"/>
  <c r="CV24" i="8"/>
  <c r="CY24" i="8" s="1"/>
  <c r="CV14" i="8"/>
  <c r="CY14" i="8" s="1"/>
  <c r="CV18" i="8"/>
  <c r="CY18" i="8" s="1"/>
  <c r="CV15" i="8"/>
  <c r="CY15" i="8" s="1"/>
  <c r="CV28" i="8"/>
  <c r="CV27" i="8"/>
  <c r="CY27" i="8" s="1"/>
  <c r="CV17" i="8"/>
  <c r="CY17" i="8" s="1"/>
  <c r="CV16" i="8"/>
  <c r="CY16" i="8" s="1"/>
  <c r="CV20" i="8"/>
  <c r="CY20" i="8" s="1"/>
  <c r="CV21" i="8"/>
  <c r="CY21" i="8" s="1"/>
  <c r="CV19" i="8"/>
  <c r="CY19" i="8" s="1"/>
  <c r="CQ19" i="8"/>
  <c r="CQ18" i="8"/>
  <c r="CF11" i="8"/>
  <c r="CW22" i="8" l="1"/>
  <c r="CN19" i="8"/>
  <c r="CW24" i="8"/>
  <c r="CL24" i="8"/>
  <c r="CM17" i="8"/>
  <c r="CW20" i="8"/>
  <c r="CM24" i="8"/>
  <c r="CL16" i="8"/>
  <c r="CN24" i="8"/>
  <c r="CN28" i="8"/>
  <c r="CN20" i="8"/>
  <c r="CL28" i="8"/>
  <c r="CM28" i="8"/>
  <c r="CW27" i="8"/>
  <c r="CN17" i="8"/>
  <c r="CM23" i="8"/>
  <c r="CL17" i="8"/>
  <c r="CM18" i="8"/>
  <c r="CW14" i="8"/>
  <c r="CW17" i="8"/>
  <c r="CN23" i="8"/>
  <c r="CN18" i="8"/>
  <c r="CW19" i="8"/>
  <c r="CW18" i="8"/>
  <c r="CW16" i="8"/>
  <c r="CW25" i="8"/>
  <c r="CW23" i="8"/>
  <c r="CM20" i="8"/>
  <c r="CN16" i="8"/>
  <c r="CF13" i="8"/>
  <c r="CF15" i="8" s="1"/>
  <c r="CM21" i="8"/>
  <c r="CW26" i="8"/>
  <c r="CN21" i="8"/>
  <c r="CM15" i="8"/>
  <c r="CN27" i="8"/>
  <c r="CN26" i="8"/>
  <c r="CM16" i="8"/>
  <c r="CN22" i="8"/>
  <c r="BU8" i="8"/>
  <c r="BU9" i="8"/>
  <c r="BV16" i="8"/>
  <c r="BU11" i="8"/>
  <c r="BU7" i="8"/>
  <c r="BU12" i="8"/>
  <c r="BU10" i="8"/>
  <c r="BW16" i="8"/>
  <c r="CL22" i="8"/>
  <c r="CW21" i="8"/>
  <c r="CL25" i="8"/>
  <c r="CL15" i="8"/>
  <c r="CM27" i="8"/>
  <c r="CL14" i="8"/>
  <c r="CY28" i="8"/>
  <c r="CW28" i="8"/>
  <c r="CM19" i="8"/>
  <c r="BS16" i="8"/>
  <c r="BT16" i="8" s="1"/>
  <c r="AY40" i="8" s="1"/>
  <c r="CM25" i="8"/>
  <c r="CL21" i="8"/>
  <c r="CN15" i="8"/>
  <c r="CL26" i="8"/>
  <c r="CM14" i="8"/>
  <c r="CW15" i="8"/>
  <c r="CM22" i="8"/>
  <c r="CL18" i="8"/>
  <c r="CL19" i="8"/>
  <c r="CL20" i="8"/>
  <c r="CN25" i="8"/>
  <c r="CL27" i="8"/>
  <c r="CM26" i="8"/>
  <c r="CL23" i="8"/>
  <c r="CN14" i="8"/>
  <c r="CX22" i="8"/>
  <c r="CO26" i="8"/>
  <c r="CX28" i="8"/>
  <c r="CO15" i="8"/>
  <c r="CO17" i="8"/>
  <c r="CO14" i="8"/>
  <c r="CX17" i="8"/>
  <c r="CX21" i="8"/>
  <c r="CO27" i="8"/>
  <c r="CO25" i="8"/>
  <c r="CX25" i="8"/>
  <c r="CX19" i="8"/>
  <c r="CX14" i="8"/>
  <c r="CX16" i="8"/>
  <c r="CX18" i="8"/>
  <c r="CX24" i="8"/>
  <c r="CX15" i="8"/>
  <c r="CO21" i="8"/>
  <c r="CO23" i="8"/>
  <c r="CX20" i="8"/>
  <c r="CO20" i="8"/>
  <c r="CO18" i="8"/>
  <c r="CX23" i="8"/>
  <c r="CO24" i="8"/>
  <c r="CO16" i="8"/>
  <c r="CO28" i="8"/>
  <c r="CX26" i="8"/>
  <c r="CO22" i="8"/>
  <c r="CO19" i="8"/>
  <c r="CX27" i="8"/>
  <c r="BW7" i="8" l="1"/>
  <c r="BV7" i="8"/>
  <c r="BW11" i="8"/>
  <c r="BV11" i="8"/>
  <c r="BV10" i="8"/>
  <c r="BW10" i="8"/>
  <c r="BV9" i="8"/>
  <c r="BW9" i="8"/>
  <c r="BW12" i="8"/>
  <c r="BV12" i="8"/>
  <c r="BV8" i="8"/>
  <c r="BW8" i="8"/>
</calcChain>
</file>

<file path=xl/sharedStrings.xml><?xml version="1.0" encoding="utf-8"?>
<sst xmlns="http://schemas.openxmlformats.org/spreadsheetml/2006/main" count="8694" uniqueCount="313">
  <si>
    <t>F</t>
  </si>
  <si>
    <t>DE</t>
  </si>
  <si>
    <t xml:space="preserve">RF 47 </t>
  </si>
  <si>
    <t>PDE</t>
  </si>
  <si>
    <t xml:space="preserve">AUS 36; </t>
  </si>
  <si>
    <t>AUS 46-47</t>
  </si>
  <si>
    <t>AUS 47</t>
  </si>
  <si>
    <t>AUS 46</t>
  </si>
  <si>
    <t>RF 46</t>
  </si>
  <si>
    <t>M</t>
  </si>
  <si>
    <t>AUS 36-37</t>
  </si>
  <si>
    <t>AUS  36</t>
  </si>
  <si>
    <t>RF 36 ; AUS 37</t>
  </si>
  <si>
    <t>NO 37;</t>
  </si>
  <si>
    <t xml:space="preserve">RF 46 </t>
  </si>
  <si>
    <t>AUS 37</t>
  </si>
  <si>
    <t>NA</t>
  </si>
  <si>
    <t>RF 37</t>
  </si>
  <si>
    <t>AUS  46-47</t>
  </si>
  <si>
    <t>AUS 35-37</t>
  </si>
  <si>
    <t>AUS  37</t>
  </si>
  <si>
    <t xml:space="preserve"> AUS 36;</t>
  </si>
  <si>
    <t>CI 47</t>
  </si>
  <si>
    <t>AUS 34;</t>
  </si>
  <si>
    <t>CI 37</t>
  </si>
  <si>
    <t>AUS 46; RF 47</t>
  </si>
  <si>
    <t>AUS47</t>
  </si>
  <si>
    <t>AUS 35-36-37</t>
  </si>
  <si>
    <t>AUS 45</t>
  </si>
  <si>
    <t>AUS 36</t>
  </si>
  <si>
    <t>AUS 46; RF</t>
  </si>
  <si>
    <t>f</t>
  </si>
  <si>
    <t>El conducto ment esta lateral a la raíz; 47 RF</t>
  </si>
  <si>
    <t>AUS 45-46</t>
  </si>
  <si>
    <t>RF 46-47</t>
  </si>
  <si>
    <t>AUS 34</t>
  </si>
  <si>
    <t>AC 35,36</t>
  </si>
  <si>
    <t>AUS 36;CI 37</t>
  </si>
  <si>
    <t>AUS 45-46; CI 47</t>
  </si>
  <si>
    <t>AUS 45 ; AC 46</t>
  </si>
  <si>
    <t>IC 37</t>
  </si>
  <si>
    <t>AC 45; AUS 46; RF 47</t>
  </si>
  <si>
    <t>AC 45-46</t>
  </si>
  <si>
    <t>5.8</t>
  </si>
  <si>
    <t>AUS   45-46-47</t>
  </si>
  <si>
    <t>L 46</t>
  </si>
  <si>
    <t>AUS 35,36,37</t>
  </si>
  <si>
    <t>RS 47</t>
  </si>
  <si>
    <t xml:space="preserve">AUS 44-47, </t>
  </si>
  <si>
    <t>AC 35, RE 36, CI 37</t>
  </si>
  <si>
    <t>FR 47</t>
  </si>
  <si>
    <t>RF 36</t>
  </si>
  <si>
    <t>AC 45-46-47</t>
  </si>
  <si>
    <t>AUS 44; CI 47</t>
  </si>
  <si>
    <t>CB</t>
  </si>
  <si>
    <t>AUS 35</t>
  </si>
  <si>
    <t>AUS 36; CB</t>
  </si>
  <si>
    <t xml:space="preserve"> AUS 36-37</t>
  </si>
  <si>
    <t>RS 45</t>
  </si>
  <si>
    <t>AUS  44,AC 45,46,47</t>
  </si>
  <si>
    <t>AUS 34,37</t>
  </si>
  <si>
    <t>AFI 45 (CURVATURA PRONUNCIADA MAYOR A 45 °) AUS 47</t>
  </si>
  <si>
    <t>FR 46, CI 47</t>
  </si>
  <si>
    <t>AUS 35, CI 37</t>
  </si>
  <si>
    <t>RE 46, RF 47</t>
  </si>
  <si>
    <t>AUS 35; CI 37</t>
  </si>
  <si>
    <t>CI 44</t>
  </si>
  <si>
    <t>AUS 37; CI 47</t>
  </si>
  <si>
    <t>AUS 45, 46</t>
  </si>
  <si>
    <t>AUS 35; AC 36</t>
  </si>
  <si>
    <t>AUS 44-46</t>
  </si>
  <si>
    <t>AUS 46,CI 47</t>
  </si>
  <si>
    <t>AC 35-36</t>
  </si>
  <si>
    <t>RF 36 CI 37</t>
  </si>
  <si>
    <t>RE46 CI47</t>
  </si>
  <si>
    <t>AC 35-36-37</t>
  </si>
  <si>
    <t>CI 34, AC 35</t>
  </si>
  <si>
    <t>CI 44, AUS 45-46, RF 47</t>
  </si>
  <si>
    <t>RF 47</t>
  </si>
  <si>
    <t>AC 46, CI 47</t>
  </si>
  <si>
    <t>CUADRANTE</t>
  </si>
  <si>
    <t>PACIENTE</t>
  </si>
  <si>
    <t>SEXO</t>
  </si>
  <si>
    <t>EDAD</t>
  </si>
  <si>
    <t>PREMOLARES CON MENTONERO</t>
  </si>
  <si>
    <t>ASA DEL MENTONERO</t>
  </si>
  <si>
    <t>CORONAL</t>
  </si>
  <si>
    <t>SAGITAL</t>
  </si>
  <si>
    <t>OBJETIVO 3</t>
  </si>
  <si>
    <t>OBJETIVO 4</t>
  </si>
  <si>
    <t>OBJETIVO 5</t>
  </si>
  <si>
    <r>
      <t xml:space="preserve">PB   </t>
    </r>
    <r>
      <rPr>
        <sz val="8"/>
        <color theme="1"/>
        <rFont val="Calibri"/>
        <family val="2"/>
        <scheme val="minor"/>
      </rPr>
      <t xml:space="preserve"> medida desde el  ápice radiográfico del primer premolar (PP) al punto más superior del  MF en corte coronal</t>
    </r>
  </si>
  <si>
    <r>
      <t xml:space="preserve">PC    </t>
    </r>
    <r>
      <rPr>
        <sz val="8"/>
        <color theme="1"/>
        <rFont val="Calibri"/>
        <family val="2"/>
        <scheme val="minor"/>
      </rPr>
      <t>medida desde el ápice radiográfico del SP al punto más superior del  MF en corte coronal</t>
    </r>
  </si>
  <si>
    <t>BASAL INFERIOR</t>
  </si>
  <si>
    <t>CORTICAL LINGUAL</t>
  </si>
  <si>
    <t>CORTICAL VESTIBULAR</t>
  </si>
  <si>
    <t xml:space="preserve">CORTICAL VESTIBULAR </t>
  </si>
  <si>
    <t>RAIZ MESIAL(Mr)</t>
  </si>
  <si>
    <t>RAIZ DISTAL (Dr)</t>
  </si>
  <si>
    <r>
      <t xml:space="preserve">PD    </t>
    </r>
    <r>
      <rPr>
        <sz val="8"/>
        <color theme="1"/>
        <rFont val="Calibri"/>
        <family val="2"/>
        <scheme val="minor"/>
      </rPr>
      <t xml:space="preserve">medida desde la ubicación más anterior del MF hasta la ubicación más anterior del codo  mentonero en un corte coronal.               </t>
    </r>
  </si>
  <si>
    <t xml:space="preserve">OBJETIVO 1 coronal y sagital     OBJETIVO 2 cortical vestibular-cortical lingual y basal inferior </t>
  </si>
  <si>
    <t>RAIZ MESIAL (Mr)</t>
  </si>
  <si>
    <t>SUBGRUPO .</t>
  </si>
  <si>
    <t>OBSERVACIONES.</t>
  </si>
  <si>
    <t>1ermolar</t>
  </si>
  <si>
    <t>2domolar</t>
  </si>
  <si>
    <t>2dopremolar</t>
  </si>
  <si>
    <t>2dopremolar.SP-PE           .CORONAL</t>
  </si>
  <si>
    <t>2dopremolar.SP-PF          .SAGITAL</t>
  </si>
  <si>
    <t>2dopremolar.SP-PG  .CORTICAL VESTIBULAR</t>
  </si>
  <si>
    <t>2dopremolar.SP-PH.CORTICAL LINGUAL</t>
  </si>
  <si>
    <t>2dopremolar.SP-PI.BASAL INFERIOR</t>
  </si>
  <si>
    <t>1ermolar.PM (Mr)PE.CORONAL.RAIZ MESIAL(Mr)</t>
  </si>
  <si>
    <t>1ermolar.PM (Mr) PF.SAGITAL.RAIZ MESIAL(Mr)</t>
  </si>
  <si>
    <t>1ermolar.PM(Mr) PG.CORTICAL VESTIBULAR .RAIZ MESIAL(Mr)</t>
  </si>
  <si>
    <t>1ermolar.PM(Mr)PH.CORTICAL LINGUAL.RAIZ MESIAL(Mr)</t>
  </si>
  <si>
    <t>1ermolar.PM(Mr)PI.BASAL INFERIOR.RAIZ MESIAL(Mr)</t>
  </si>
  <si>
    <t>1ermolar.PM (Dr)PE.CORONAL.RAIZ DISTAL (Dr)</t>
  </si>
  <si>
    <t>1ermolar.PM(Dr) PF.SAGITAL.RAIZ DISTAL (Dr)</t>
  </si>
  <si>
    <t>1ermolar.PM(Dr) PG.CORTICAL VESTIBULAR.RAIZ DISTAL (Dr)</t>
  </si>
  <si>
    <t>1ermolar.PM(Dr)PH.CORTICAL LINGUAL.RAIZ DISTAL (Dr)</t>
  </si>
  <si>
    <t>1ermolar.PM(Dr)PI.BASAL INFERIOR.RAIZ DISTAL (Dr)</t>
  </si>
  <si>
    <t>2domolar.SM (Mr)PE.CORONAL.RAIZ MESIAL (Mr)</t>
  </si>
  <si>
    <t>2domolar.SM(Mr) PF.SAGITAL.RAIZ MESIAL (Mr)</t>
  </si>
  <si>
    <t>2domolar.SM(Mr) PG.CORTICAL VESTIBULAR.RAIZ MESIAL (Mr)</t>
  </si>
  <si>
    <t>2domolar.SM(Mr)PH.CORTICAL LINGUAL.RAIZ MESIAL (Mr)</t>
  </si>
  <si>
    <t>2domolar.SM(Mr)PI.BASAL INFERIOR.RAIZ MESIAL (Mr)</t>
  </si>
  <si>
    <t>2domolar.SM (Dr)PE.CORONAL.RAIZ DISTAL (Dr)</t>
  </si>
  <si>
    <t>2domolar.SM(Dr) PF.SAGITAL.RAIZ DISTAL (Dr)</t>
  </si>
  <si>
    <t>2domolar.SM(Dr) PG.CORTICAL VESTIBULAR.RAIZ DISTAL (Dr)</t>
  </si>
  <si>
    <t>2domolar.SM(Dr)PH.CORTICAL LINGUAL.RAIZ DISTAL (Dr)</t>
  </si>
  <si>
    <t>2domolar.SM (Dr)PI.BASAL INFERIOR.RAIZ DISTAL (Dr)</t>
  </si>
  <si>
    <t>GRUPO ETARIO</t>
  </si>
  <si>
    <t>18 A 30</t>
  </si>
  <si>
    <t>31 A 40</t>
  </si>
  <si>
    <t>41 A 50</t>
  </si>
  <si>
    <t>51 A 60</t>
  </si>
  <si>
    <t>61 A 70</t>
  </si>
  <si>
    <t>MAYOR A 70</t>
  </si>
  <si>
    <t>.</t>
  </si>
  <si>
    <t>Mean</t>
  </si>
  <si>
    <t>Standard Error</t>
  </si>
  <si>
    <t>Median</t>
  </si>
  <si>
    <t>Maximum</t>
  </si>
  <si>
    <t>Minimum</t>
  </si>
  <si>
    <t>IQR</t>
  </si>
  <si>
    <t>PB    medida desde el  ápice radiográfico del primer premolar (PP) al punto más superior del  MF en corte coronal</t>
  </si>
  <si>
    <t>PC    medida desde el ápice radiográfico del SP al punto más superior del  MF en corte coronal</t>
  </si>
  <si>
    <t xml:space="preserve">PD    medida desde la ubicación más anterior del MF hasta la ubicación más anterior del codo  mentonero en un corte coronal.               </t>
  </si>
  <si>
    <t>n</t>
  </si>
  <si>
    <t>SW p-value</t>
  </si>
  <si>
    <t>ANOVA: Single Factor</t>
  </si>
  <si>
    <t>DESCRIPTION</t>
  </si>
  <si>
    <t>Alpha</t>
  </si>
  <si>
    <t>Group</t>
  </si>
  <si>
    <t>Count</t>
  </si>
  <si>
    <t>Sum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</si>
  <si>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</si>
  <si>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</si>
  <si>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</si>
  <si>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</si>
  <si>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</si>
  <si>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</si>
  <si>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</si>
  <si>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</si>
  <si>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</si>
  <si>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P value</t>
  </si>
  <si>
    <t>Eta-sq</t>
  </si>
  <si>
    <t>RMSSE</t>
  </si>
  <si>
    <t>Omega Sq</t>
  </si>
  <si>
    <t>Between Groups</t>
  </si>
  <si>
    <t>Within Groups</t>
  </si>
  <si>
    <t>Total</t>
  </si>
  <si>
    <t>TUKEY HSD/KRAMER</t>
  </si>
  <si>
    <t>alpha</t>
  </si>
  <si>
    <t>group</t>
  </si>
  <si>
    <t>mean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</si>
  <si>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</si>
  <si>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</si>
  <si>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</si>
  <si>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</si>
  <si>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</si>
  <si>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</si>
  <si>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</si>
  <si>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</si>
  <si>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</si>
  <si>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p-value</t>
  </si>
  <si>
    <t>mean-crit</t>
  </si>
  <si>
    <t>Cohen d</t>
  </si>
  <si>
    <t>RAIZ CORONAL</t>
  </si>
  <si>
    <t>Cortical</t>
  </si>
  <si>
    <t>BAZAL</t>
  </si>
  <si>
    <t>Presencia</t>
  </si>
  <si>
    <t>Input in Excel Anova format</t>
  </si>
  <si>
    <t>Levene's Tests</t>
  </si>
  <si>
    <t>type</t>
  </si>
  <si>
    <t>means</t>
  </si>
  <si>
    <t>medians</t>
  </si>
  <si>
    <t>trimmed</t>
  </si>
  <si>
    <t>Mode</t>
  </si>
  <si>
    <t>Standard Deviation</t>
  </si>
  <si>
    <t>Sample Variance</t>
  </si>
  <si>
    <t>Kurtosis</t>
  </si>
  <si>
    <t>Skewness</t>
  </si>
  <si>
    <t>Range</t>
  </si>
  <si>
    <t>Geometric Mean</t>
  </si>
  <si>
    <t>Harmonic Mean</t>
  </si>
  <si>
    <t>AAD</t>
  </si>
  <si>
    <t>MAD</t>
  </si>
  <si>
    <t>Shapiro-Wilk Test</t>
  </si>
  <si>
    <t>W-stat</t>
  </si>
  <si>
    <t>normal</t>
  </si>
  <si>
    <t>d'Agostino-Pearson</t>
  </si>
  <si>
    <t>DA-stat</t>
  </si>
  <si>
    <t>Kruskal-Wallis Test</t>
  </si>
  <si>
    <t>median</t>
  </si>
  <si>
    <t>rank sum</t>
  </si>
  <si>
    <t>count</t>
  </si>
  <si>
    <t>r^2/n</t>
  </si>
  <si>
    <t>H-stat</t>
  </si>
  <si>
    <t>H-ties</t>
  </si>
  <si>
    <t>sig</t>
  </si>
  <si>
    <t>NEMENYI TEST</t>
  </si>
  <si>
    <t>R sum</t>
  </si>
  <si>
    <t>size</t>
  </si>
  <si>
    <t>R mean</t>
  </si>
  <si>
    <t>R-crit</t>
  </si>
  <si>
    <t>Q TEST TUKEY</t>
  </si>
  <si>
    <t>CALIBRADOR</t>
  </si>
  <si>
    <t>CALIBRADO</t>
  </si>
  <si>
    <t>PF (SP)1</t>
  </si>
  <si>
    <t>PH (SP)1</t>
  </si>
  <si>
    <t>PI (SP)1</t>
  </si>
  <si>
    <t>PF (SP)2</t>
  </si>
  <si>
    <t>PH (SP)2</t>
  </si>
  <si>
    <t>PI (SP)2</t>
  </si>
  <si>
    <t>3,7</t>
  </si>
  <si>
    <t>4,3</t>
  </si>
  <si>
    <t>8,3</t>
  </si>
  <si>
    <t>3,2</t>
  </si>
  <si>
    <t>9,2</t>
  </si>
  <si>
    <t>2,1</t>
  </si>
  <si>
    <t>3,1</t>
  </si>
  <si>
    <t>5,1</t>
  </si>
  <si>
    <t>0,7</t>
  </si>
  <si>
    <t>1,8</t>
  </si>
  <si>
    <t>5,5</t>
  </si>
  <si>
    <t>5,4</t>
  </si>
  <si>
    <t>7,7</t>
  </si>
  <si>
    <t>4,0</t>
  </si>
  <si>
    <t>2,9</t>
  </si>
  <si>
    <t>7,1</t>
  </si>
  <si>
    <t>1,2</t>
  </si>
  <si>
    <t>2,0</t>
  </si>
  <si>
    <t>10,6</t>
  </si>
  <si>
    <t>1,6</t>
  </si>
  <si>
    <t>4,2</t>
  </si>
  <si>
    <t>7,3</t>
  </si>
  <si>
    <t>6,3</t>
  </si>
  <si>
    <t>4,4</t>
  </si>
  <si>
    <t>5,0</t>
  </si>
  <si>
    <t>4,7</t>
  </si>
  <si>
    <t>3,8</t>
  </si>
  <si>
    <t>5,9</t>
  </si>
  <si>
    <t>3,9</t>
  </si>
  <si>
    <t>11,6</t>
  </si>
  <si>
    <t>6,9</t>
  </si>
  <si>
    <t>12,0</t>
  </si>
  <si>
    <t>3,6</t>
  </si>
  <si>
    <t>4,6</t>
  </si>
  <si>
    <t>10,2</t>
  </si>
  <si>
    <t>4,8</t>
  </si>
  <si>
    <t>9,6</t>
  </si>
  <si>
    <t>PROMEDIO</t>
  </si>
  <si>
    <t>24,8</t>
  </si>
  <si>
    <t>22,7</t>
  </si>
  <si>
    <t>3,4</t>
  </si>
  <si>
    <t>8,0</t>
  </si>
  <si>
    <t>Bland-Altman</t>
  </si>
  <si>
    <t>value</t>
  </si>
  <si>
    <t>s.e.</t>
  </si>
  <si>
    <t>mean diff</t>
  </si>
  <si>
    <t>lower limit</t>
  </si>
  <si>
    <t>upper limit</t>
  </si>
  <si>
    <t>stdev diff</t>
  </si>
  <si>
    <t>sample size</t>
  </si>
  <si>
    <t>18 A 36</t>
  </si>
  <si>
    <t>37 a 45</t>
  </si>
  <si>
    <t>46 A 60</t>
  </si>
  <si>
    <t>MAYORES A 60</t>
  </si>
  <si>
    <t>PM (Mr) PF.SAGITAL.RAIZ MESIAL(Mr)</t>
  </si>
  <si>
    <t>PM(Dr) PF.SAGITAL.RAIZ DISTAL (Dr)</t>
  </si>
  <si>
    <t>PM(Mr) PG.CORTICAL VESTIBULAR .RAIZ MESIAL(Mr)</t>
  </si>
  <si>
    <t>PM(Dr) PG.CORTICAL VESTIBULAR.RAIZ DISTAL (Dr)</t>
  </si>
  <si>
    <t>PM(Mr)PI.BASAL INFERIOR.RAIZ MESIAL(Mr)</t>
  </si>
  <si>
    <t>PM(Dr)PI.BASAL INFERIOR.RAIZ DISTAL (Dr)</t>
  </si>
  <si>
    <t>SM(Mr) PF.SAGITAL.RAIZ MESIAL (Mr)</t>
  </si>
  <si>
    <t>SM(Dr) PF.SAGITAL.RAIZ DISTAL (Dr)</t>
  </si>
  <si>
    <t>SM(Mr) PG.CORTICAL VESTIBULAR.RAIZ MESIAL (Mr)</t>
  </si>
  <si>
    <t>SM(Dr) PG.CORTICAL VESTIBULAR.RAIZ DISTAL (Dr)</t>
  </si>
  <si>
    <t>SM(Mr)PI.BASAL INFERIOR.RAIZ MESIAL (Mr)</t>
  </si>
  <si>
    <t>SM (Dr)PI.BASAL INFERIOR.RAIZ DISTAL (Dr)</t>
  </si>
  <si>
    <t>PM (Mr)PE</t>
  </si>
  <si>
    <t>PM (Dr)PE</t>
  </si>
  <si>
    <t>SM (Dr)PE</t>
  </si>
  <si>
    <t>SM (Mr)PE</t>
  </si>
  <si>
    <t>SP-PE           .CORONAL</t>
  </si>
  <si>
    <t>SP-PF          .SAGITAL</t>
  </si>
  <si>
    <t>SP-PG  .CORTICAL VESTIBULAR</t>
  </si>
  <si>
    <t>SP-PI.BASAL INFERIOR</t>
  </si>
  <si>
    <t>SP-PH.CORTICAL LINGUAL</t>
  </si>
  <si>
    <t>T p-value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</si>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</sst>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6"/>
      <color rgb="FF000000"/>
      <name val="Calibri"/>
      <family val="2"/>
      <scheme val="minor"/>
    </font>
    <font>
      <b/>
      <sz val="6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205">
    <xf numFmtId="0" fontId="0" fillId="0" borderId="0" xfId="0"/>
    <xf numFmtId="0" fontId="7" fillId="0" borderId="0" xfId="0" applyFont="1"/>
    <xf numFmtId="0" fontId="0" fillId="0" borderId="3" xfId="0" applyBorder="1"/>
    <xf numFmtId="0" fontId="0" fillId="0" borderId="0" xfId="0" applyBorder="1"/>
    <xf numFmtId="0" fontId="2" fillId="3" borderId="4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6" fillId="3" borderId="11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vertical="center" wrapText="1"/>
    </xf>
    <xf numFmtId="0" fontId="10" fillId="0" borderId="0" xfId="0" applyFont="1"/>
    <xf numFmtId="0" fontId="8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10" borderId="0" xfId="0" applyFill="1" applyBorder="1" applyAlignment="1">
      <alignment horizontal="center"/>
    </xf>
    <xf numFmtId="0" fontId="0" fillId="0" borderId="4" xfId="0" applyBorder="1"/>
    <xf numFmtId="0" fontId="0" fillId="7" borderId="4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12" borderId="4" xfId="0" applyFill="1" applyBorder="1" applyAlignment="1">
      <alignment horizontal="center"/>
    </xf>
    <xf numFmtId="0" fontId="12" fillId="9" borderId="0" xfId="0" applyFont="1" applyFill="1"/>
    <xf numFmtId="0" fontId="0" fillId="11" borderId="0" xfId="0" applyFill="1" applyBorder="1" applyAlignment="1">
      <alignment horizontal="center"/>
    </xf>
    <xf numFmtId="0" fontId="0" fillId="12" borderId="4" xfId="0" applyFill="1" applyBorder="1" applyAlignment="1">
      <alignment horizontal="center" wrapText="1"/>
    </xf>
    <xf numFmtId="0" fontId="0" fillId="7" borderId="4" xfId="0" applyFill="1" applyBorder="1" applyAlignment="1">
      <alignment horizontal="center" wrapText="1"/>
    </xf>
    <xf numFmtId="0" fontId="0" fillId="5" borderId="4" xfId="0" applyFill="1" applyBorder="1" applyAlignment="1">
      <alignment horizontal="center" wrapText="1"/>
    </xf>
    <xf numFmtId="0" fontId="0" fillId="8" borderId="19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19" xfId="0" applyFill="1" applyBorder="1" applyAlignment="1">
      <alignment horizontal="center" wrapText="1"/>
    </xf>
    <xf numFmtId="0" fontId="0" fillId="8" borderId="8" xfId="0" applyFill="1" applyBorder="1" applyAlignment="1">
      <alignment horizontal="center"/>
    </xf>
    <xf numFmtId="0" fontId="0" fillId="5" borderId="20" xfId="0" applyFill="1" applyBorder="1" applyAlignment="1">
      <alignment horizontal="center" wrapText="1"/>
    </xf>
    <xf numFmtId="0" fontId="0" fillId="6" borderId="8" xfId="0" applyFill="1" applyBorder="1" applyAlignment="1">
      <alignment horizontal="center"/>
    </xf>
    <xf numFmtId="0" fontId="0" fillId="7" borderId="9" xfId="0" applyFill="1" applyBorder="1" applyAlignment="1">
      <alignment horizontal="center" wrapText="1"/>
    </xf>
    <xf numFmtId="0" fontId="0" fillId="4" borderId="8" xfId="0" applyFill="1" applyBorder="1" applyAlignment="1">
      <alignment horizontal="center"/>
    </xf>
    <xf numFmtId="0" fontId="0" fillId="12" borderId="9" xfId="0" applyFill="1" applyBorder="1" applyAlignment="1">
      <alignment horizontal="center" wrapText="1"/>
    </xf>
    <xf numFmtId="0" fontId="0" fillId="4" borderId="15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2" borderId="16" xfId="0" applyFill="1" applyBorder="1" applyAlignment="1">
      <alignment horizontal="center"/>
    </xf>
    <xf numFmtId="0" fontId="11" fillId="15" borderId="0" xfId="0" applyFont="1" applyFill="1" applyAlignment="1">
      <alignment wrapText="1"/>
    </xf>
    <xf numFmtId="0" fontId="1" fillId="7" borderId="21" xfId="0" applyFont="1" applyFill="1" applyBorder="1" applyAlignment="1"/>
    <xf numFmtId="0" fontId="1" fillId="6" borderId="22" xfId="0" applyFont="1" applyFill="1" applyBorder="1" applyAlignment="1"/>
    <xf numFmtId="0" fontId="1" fillId="8" borderId="21" xfId="0" applyFont="1" applyFill="1" applyBorder="1" applyAlignment="1"/>
    <xf numFmtId="0" fontId="1" fillId="13" borderId="14" xfId="0" applyFont="1" applyFill="1" applyBorder="1" applyAlignment="1"/>
    <xf numFmtId="0" fontId="14" fillId="7" borderId="23" xfId="0" applyFont="1" applyFill="1" applyBorder="1" applyAlignment="1"/>
    <xf numFmtId="0" fontId="14" fillId="5" borderId="23" xfId="0" applyFont="1" applyFill="1" applyBorder="1" applyAlignment="1"/>
    <xf numFmtId="0" fontId="14" fillId="12" borderId="23" xfId="0" applyFont="1" applyFill="1" applyBorder="1" applyAlignment="1"/>
    <xf numFmtId="0" fontId="3" fillId="3" borderId="6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0" fillId="17" borderId="4" xfId="0" applyFill="1" applyBorder="1"/>
    <xf numFmtId="0" fontId="0" fillId="17" borderId="4" xfId="0" applyFill="1" applyBorder="1" applyAlignment="1">
      <alignment horizontal="center" wrapText="1"/>
    </xf>
    <xf numFmtId="2" fontId="0" fillId="0" borderId="4" xfId="0" applyNumberFormat="1" applyBorder="1"/>
    <xf numFmtId="164" fontId="0" fillId="0" borderId="4" xfId="0" applyNumberFormat="1" applyBorder="1"/>
    <xf numFmtId="0" fontId="7" fillId="0" borderId="4" xfId="0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0" fontId="8" fillId="4" borderId="2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3" fillId="4" borderId="11" xfId="0" applyFont="1" applyFill="1" applyBorder="1" applyAlignment="1">
      <alignment vertical="center" wrapText="1"/>
    </xf>
    <xf numFmtId="0" fontId="0" fillId="4" borderId="0" xfId="0" applyFill="1"/>
    <xf numFmtId="0" fontId="2" fillId="4" borderId="6" xfId="0" applyFont="1" applyFill="1" applyBorder="1" applyAlignment="1">
      <alignment vertical="center" wrapText="1"/>
    </xf>
    <xf numFmtId="0" fontId="2" fillId="4" borderId="11" xfId="0" applyFont="1" applyFill="1" applyBorder="1" applyAlignment="1">
      <alignment vertical="center" wrapText="1"/>
    </xf>
    <xf numFmtId="0" fontId="8" fillId="18" borderId="2" xfId="0" applyFont="1" applyFill="1" applyBorder="1" applyAlignment="1">
      <alignment horizontal="center" vertical="center" wrapText="1"/>
    </xf>
    <xf numFmtId="0" fontId="3" fillId="18" borderId="6" xfId="0" applyFont="1" applyFill="1" applyBorder="1" applyAlignment="1">
      <alignment vertical="center" wrapText="1"/>
    </xf>
    <xf numFmtId="0" fontId="2" fillId="18" borderId="6" xfId="0" applyFont="1" applyFill="1" applyBorder="1" applyAlignment="1">
      <alignment vertical="center" wrapText="1"/>
    </xf>
    <xf numFmtId="0" fontId="3" fillId="18" borderId="4" xfId="0" applyFont="1" applyFill="1" applyBorder="1" applyAlignment="1">
      <alignment vertical="center" wrapText="1"/>
    </xf>
    <xf numFmtId="0" fontId="2" fillId="18" borderId="4" xfId="0" applyFont="1" applyFill="1" applyBorder="1" applyAlignment="1">
      <alignment vertical="center" wrapText="1"/>
    </xf>
    <xf numFmtId="0" fontId="3" fillId="18" borderId="11" xfId="0" applyFont="1" applyFill="1" applyBorder="1" applyAlignment="1">
      <alignment vertical="center" wrapText="1"/>
    </xf>
    <xf numFmtId="0" fontId="2" fillId="18" borderId="11" xfId="0" applyFont="1" applyFill="1" applyBorder="1" applyAlignment="1">
      <alignment vertical="center" wrapText="1"/>
    </xf>
    <xf numFmtId="0" fontId="0" fillId="18" borderId="0" xfId="0" applyFill="1"/>
    <xf numFmtId="0" fontId="8" fillId="14" borderId="2" xfId="0" applyFont="1" applyFill="1" applyBorder="1" applyAlignment="1">
      <alignment horizontal="center" vertical="center" wrapText="1"/>
    </xf>
    <xf numFmtId="0" fontId="3" fillId="14" borderId="6" xfId="0" applyFont="1" applyFill="1" applyBorder="1" applyAlignment="1">
      <alignment vertical="center" wrapText="1"/>
    </xf>
    <xf numFmtId="0" fontId="2" fillId="14" borderId="6" xfId="0" applyFont="1" applyFill="1" applyBorder="1" applyAlignment="1">
      <alignment vertical="center" wrapText="1"/>
    </xf>
    <xf numFmtId="0" fontId="3" fillId="14" borderId="4" xfId="0" applyFont="1" applyFill="1" applyBorder="1" applyAlignment="1">
      <alignment vertical="center" wrapText="1"/>
    </xf>
    <xf numFmtId="0" fontId="2" fillId="14" borderId="4" xfId="0" applyFont="1" applyFill="1" applyBorder="1" applyAlignment="1">
      <alignment vertical="center" wrapText="1"/>
    </xf>
    <xf numFmtId="0" fontId="3" fillId="14" borderId="11" xfId="0" applyFont="1" applyFill="1" applyBorder="1" applyAlignment="1">
      <alignment vertical="center" wrapText="1"/>
    </xf>
    <xf numFmtId="0" fontId="2" fillId="14" borderId="11" xfId="0" applyFont="1" applyFill="1" applyBorder="1" applyAlignment="1">
      <alignment vertical="center" wrapText="1"/>
    </xf>
    <xf numFmtId="0" fontId="0" fillId="14" borderId="0" xfId="0" applyFill="1"/>
    <xf numFmtId="0" fontId="8" fillId="6" borderId="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vertical="center" wrapText="1"/>
    </xf>
    <xf numFmtId="0" fontId="3" fillId="6" borderId="11" xfId="0" applyFont="1" applyFill="1" applyBorder="1" applyAlignment="1">
      <alignment vertical="center" wrapText="1"/>
    </xf>
    <xf numFmtId="0" fontId="2" fillId="6" borderId="11" xfId="0" applyFont="1" applyFill="1" applyBorder="1" applyAlignment="1">
      <alignment vertical="center" wrapText="1"/>
    </xf>
    <xf numFmtId="0" fontId="0" fillId="6" borderId="0" xfId="0" applyFill="1"/>
    <xf numFmtId="0" fontId="8" fillId="19" borderId="2" xfId="0" applyFont="1" applyFill="1" applyBorder="1" applyAlignment="1">
      <alignment horizontal="center" vertical="center" wrapText="1"/>
    </xf>
    <xf numFmtId="0" fontId="3" fillId="19" borderId="6" xfId="0" applyFont="1" applyFill="1" applyBorder="1" applyAlignment="1">
      <alignment vertical="center" wrapText="1"/>
    </xf>
    <xf numFmtId="0" fontId="2" fillId="19" borderId="6" xfId="0" applyFont="1" applyFill="1" applyBorder="1" applyAlignment="1">
      <alignment vertical="center" wrapText="1"/>
    </xf>
    <xf numFmtId="0" fontId="3" fillId="19" borderId="4" xfId="0" applyFont="1" applyFill="1" applyBorder="1" applyAlignment="1">
      <alignment vertical="center" wrapText="1"/>
    </xf>
    <xf numFmtId="0" fontId="2" fillId="19" borderId="4" xfId="0" applyFont="1" applyFill="1" applyBorder="1" applyAlignment="1">
      <alignment vertical="center" wrapText="1"/>
    </xf>
    <xf numFmtId="0" fontId="3" fillId="19" borderId="11" xfId="0" applyFont="1" applyFill="1" applyBorder="1" applyAlignment="1">
      <alignment vertical="center" wrapText="1"/>
    </xf>
    <xf numFmtId="0" fontId="2" fillId="19" borderId="11" xfId="0" applyFont="1" applyFill="1" applyBorder="1" applyAlignment="1">
      <alignment vertical="center" wrapText="1"/>
    </xf>
    <xf numFmtId="0" fontId="0" fillId="19" borderId="0" xfId="0" applyFill="1"/>
    <xf numFmtId="0" fontId="17" fillId="0" borderId="24" xfId="0" applyFont="1" applyBorder="1" applyAlignment="1">
      <alignment horizontal="center"/>
    </xf>
    <xf numFmtId="0" fontId="0" fillId="0" borderId="25" xfId="0" applyBorder="1"/>
    <xf numFmtId="0" fontId="0" fillId="0" borderId="18" xfId="0" applyBorder="1"/>
    <xf numFmtId="0" fontId="2" fillId="3" borderId="26" xfId="0" applyFont="1" applyFill="1" applyBorder="1" applyAlignment="1">
      <alignment vertical="center" wrapText="1"/>
    </xf>
    <xf numFmtId="2" fontId="0" fillId="0" borderId="0" xfId="0" applyNumberFormat="1"/>
    <xf numFmtId="164" fontId="0" fillId="0" borderId="0" xfId="0" applyNumberFormat="1" applyBorder="1"/>
    <xf numFmtId="164" fontId="16" fillId="0" borderId="0" xfId="0" applyNumberFormat="1" applyFont="1"/>
    <xf numFmtId="164" fontId="16" fillId="0" borderId="0" xfId="0" applyNumberFormat="1" applyFont="1" applyBorder="1"/>
    <xf numFmtId="2" fontId="0" fillId="0" borderId="18" xfId="0" applyNumberFormat="1" applyBorder="1"/>
    <xf numFmtId="164" fontId="16" fillId="0" borderId="18" xfId="0" applyNumberFormat="1" applyFont="1" applyBorder="1"/>
    <xf numFmtId="0" fontId="17" fillId="0" borderId="0" xfId="0" applyFont="1" applyBorder="1" applyAlignment="1">
      <alignment horizontal="center"/>
    </xf>
    <xf numFmtId="164" fontId="0" fillId="0" borderId="25" xfId="0" applyNumberFormat="1" applyBorder="1"/>
    <xf numFmtId="164" fontId="0" fillId="0" borderId="18" xfId="0" applyNumberFormat="1" applyBorder="1"/>
    <xf numFmtId="2" fontId="0" fillId="0" borderId="25" xfId="0" applyNumberFormat="1" applyBorder="1"/>
    <xf numFmtId="2" fontId="0" fillId="0" borderId="0" xfId="0" applyNumberFormat="1" applyBorder="1"/>
    <xf numFmtId="0" fontId="18" fillId="0" borderId="24" xfId="0" applyFont="1" applyBorder="1" applyAlignment="1">
      <alignment horizontal="center"/>
    </xf>
    <xf numFmtId="0" fontId="10" fillId="0" borderId="0" xfId="0" applyFont="1" applyBorder="1"/>
    <xf numFmtId="0" fontId="10" fillId="0" borderId="18" xfId="0" applyFont="1" applyBorder="1"/>
    <xf numFmtId="0" fontId="7" fillId="0" borderId="0" xfId="0" applyFont="1" applyBorder="1"/>
    <xf numFmtId="0" fontId="19" fillId="0" borderId="24" xfId="0" applyFont="1" applyBorder="1" applyAlignment="1">
      <alignment horizontal="center"/>
    </xf>
    <xf numFmtId="0" fontId="7" fillId="0" borderId="18" xfId="0" applyFont="1" applyBorder="1"/>
    <xf numFmtId="9" fontId="7" fillId="0" borderId="4" xfId="1" applyFont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0" xfId="0" applyAlignment="1">
      <alignment horizontal="right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7" fillId="0" borderId="18" xfId="0" applyFont="1" applyBorder="1" applyAlignment="1">
      <alignment horizontal="center"/>
    </xf>
    <xf numFmtId="0" fontId="0" fillId="0" borderId="18" xfId="0" applyBorder="1" applyAlignment="1">
      <alignment horizontal="right"/>
    </xf>
    <xf numFmtId="0" fontId="0" fillId="0" borderId="37" xfId="0" applyBorder="1" applyAlignment="1">
      <alignment horizontal="right"/>
    </xf>
    <xf numFmtId="0" fontId="0" fillId="0" borderId="0" xfId="0" applyFill="1" applyBorder="1"/>
    <xf numFmtId="0" fontId="10" fillId="4" borderId="0" xfId="0" applyFont="1" applyFill="1"/>
    <xf numFmtId="0" fontId="0" fillId="4" borderId="0" xfId="0" applyFill="1" applyBorder="1"/>
    <xf numFmtId="164" fontId="0" fillId="0" borderId="0" xfId="0" applyNumberFormat="1"/>
    <xf numFmtId="0" fontId="17" fillId="0" borderId="43" xfId="0" applyFont="1" applyBorder="1" applyAlignment="1">
      <alignment horizontal="center"/>
    </xf>
    <xf numFmtId="0" fontId="17" fillId="0" borderId="44" xfId="0" applyFont="1" applyBorder="1" applyAlignment="1">
      <alignment horizontal="center"/>
    </xf>
    <xf numFmtId="2" fontId="0" fillId="0" borderId="39" xfId="0" applyNumberFormat="1" applyBorder="1"/>
    <xf numFmtId="164" fontId="0" fillId="0" borderId="40" xfId="0" applyNumberFormat="1" applyBorder="1"/>
    <xf numFmtId="2" fontId="0" fillId="0" borderId="45" xfId="0" applyNumberFormat="1" applyBorder="1"/>
    <xf numFmtId="164" fontId="0" fillId="0" borderId="46" xfId="0" applyNumberFormat="1" applyBorder="1"/>
    <xf numFmtId="0" fontId="10" fillId="4" borderId="0" xfId="0" applyFont="1" applyFill="1" applyBorder="1"/>
    <xf numFmtId="0" fontId="10" fillId="4" borderId="25" xfId="0" applyFont="1" applyFill="1" applyBorder="1"/>
    <xf numFmtId="0" fontId="0" fillId="20" borderId="0" xfId="0" applyFill="1" applyBorder="1"/>
    <xf numFmtId="0" fontId="0" fillId="18" borderId="25" xfId="0" applyFill="1" applyBorder="1"/>
    <xf numFmtId="0" fontId="0" fillId="0" borderId="4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4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0" fillId="0" borderId="49" xfId="0" applyBorder="1"/>
    <xf numFmtId="0" fontId="0" fillId="0" borderId="50" xfId="0" applyBorder="1"/>
    <xf numFmtId="0" fontId="8" fillId="21" borderId="2" xfId="0" applyFont="1" applyFill="1" applyBorder="1" applyAlignment="1">
      <alignment horizontal="center" vertical="center" wrapText="1"/>
    </xf>
    <xf numFmtId="0" fontId="3" fillId="21" borderId="6" xfId="0" applyFont="1" applyFill="1" applyBorder="1" applyAlignment="1">
      <alignment vertical="center" wrapText="1"/>
    </xf>
    <xf numFmtId="0" fontId="2" fillId="21" borderId="6" xfId="0" applyFont="1" applyFill="1" applyBorder="1" applyAlignment="1">
      <alignment vertical="center" wrapText="1"/>
    </xf>
    <xf numFmtId="0" fontId="3" fillId="21" borderId="4" xfId="0" applyFont="1" applyFill="1" applyBorder="1" applyAlignment="1">
      <alignment vertical="center" wrapText="1"/>
    </xf>
    <xf numFmtId="0" fontId="2" fillId="21" borderId="4" xfId="0" applyFont="1" applyFill="1" applyBorder="1" applyAlignment="1">
      <alignment vertical="center" wrapText="1"/>
    </xf>
    <xf numFmtId="0" fontId="3" fillId="21" borderId="11" xfId="0" applyFont="1" applyFill="1" applyBorder="1" applyAlignment="1">
      <alignment vertical="center" wrapText="1"/>
    </xf>
    <xf numFmtId="0" fontId="2" fillId="21" borderId="11" xfId="0" applyFont="1" applyFill="1" applyBorder="1" applyAlignment="1">
      <alignment vertical="center" wrapText="1"/>
    </xf>
    <xf numFmtId="0" fontId="0" fillId="21" borderId="0" xfId="0" applyFill="1"/>
    <xf numFmtId="0" fontId="7" fillId="0" borderId="25" xfId="0" applyFont="1" applyBorder="1"/>
    <xf numFmtId="0" fontId="7" fillId="0" borderId="0" xfId="0" applyFont="1" applyBorder="1" applyAlignment="1">
      <alignment vertical="center" wrapText="1"/>
    </xf>
    <xf numFmtId="0" fontId="0" fillId="0" borderId="0" xfId="0" applyFont="1"/>
    <xf numFmtId="0" fontId="0" fillId="0" borderId="0" xfId="0" applyFont="1" applyBorder="1"/>
    <xf numFmtId="2" fontId="0" fillId="0" borderId="0" xfId="0" applyNumberFormat="1" applyFont="1" applyBorder="1"/>
    <xf numFmtId="164" fontId="0" fillId="0" borderId="0" xfId="0" applyNumberFormat="1" applyFont="1" applyBorder="1"/>
    <xf numFmtId="0" fontId="0" fillId="0" borderId="18" xfId="0" applyFont="1" applyBorder="1"/>
    <xf numFmtId="2" fontId="0" fillId="0" borderId="18" xfId="0" applyNumberFormat="1" applyFont="1" applyBorder="1"/>
    <xf numFmtId="164" fontId="0" fillId="0" borderId="18" xfId="0" applyNumberFormat="1" applyFont="1" applyBorder="1"/>
    <xf numFmtId="0" fontId="0" fillId="0" borderId="0" xfId="0" applyBorder="1" applyAlignment="1"/>
    <xf numFmtId="0" fontId="19" fillId="0" borderId="51" xfId="0" applyFont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11" fillId="15" borderId="0" xfId="0" applyFont="1" applyFill="1" applyAlignment="1">
      <alignment horizontal="center" wrapText="1"/>
    </xf>
    <xf numFmtId="0" fontId="0" fillId="10" borderId="0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11" borderId="17" xfId="0" applyFill="1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13" fillId="0" borderId="0" xfId="0" applyFont="1" applyFill="1" applyAlignment="1">
      <alignment horizontal="center" wrapText="1"/>
    </xf>
    <xf numFmtId="0" fontId="12" fillId="16" borderId="0" xfId="0" applyFont="1" applyFill="1" applyAlignment="1">
      <alignment horizontal="center"/>
    </xf>
    <xf numFmtId="0" fontId="7" fillId="0" borderId="0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Bland-Altman Plot</a:t>
            </a:r>
          </a:p>
          <a:p>
            <a:pPr>
              <a:defRPr/>
            </a:pPr>
            <a:r>
              <a:rPr lang="es-CO" sz="1400"/>
              <a:t>PF (SP) :</a:t>
            </a:r>
            <a:r>
              <a:rPr lang="es-CO" sz="1400" baseline="0"/>
              <a:t> </a:t>
            </a:r>
            <a:r>
              <a:rPr lang="es-CO" sz="1400"/>
              <a:t>OPERADOR</a:t>
            </a:r>
            <a:r>
              <a:rPr lang="es-CO" sz="1400" baseline="0"/>
              <a:t> 1 vs OPERADOR 2</a:t>
            </a:r>
            <a:endParaRPr lang="es-CO" sz="1400"/>
          </a:p>
        </c:rich>
      </c:tx>
      <c:layout>
        <c:manualLayout>
          <c:xMode val="edge"/>
          <c:yMode val="edge"/>
          <c:x val="0.18386789151356084"/>
          <c:y val="1.8518518518518517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7"/>
              <c:pt idx="0">
                <c:v>4</c:v>
              </c:pt>
              <c:pt idx="1">
                <c:v>1.4</c:v>
              </c:pt>
              <c:pt idx="2">
                <c:v>3.85</c:v>
              </c:pt>
              <c:pt idx="3">
                <c:v>1.4</c:v>
              </c:pt>
              <c:pt idx="4">
                <c:v>5.5</c:v>
              </c:pt>
              <c:pt idx="5">
                <c:v>7.1</c:v>
              </c:pt>
              <c:pt idx="6">
                <c:v>3.6500000000000004</c:v>
              </c:pt>
            </c:numLit>
          </c:xVal>
          <c:yVal>
            <c:numLit>
              <c:formatCode>General</c:formatCode>
              <c:ptCount val="7"/>
              <c:pt idx="0">
                <c:v>-0.59999999999999964</c:v>
              </c:pt>
              <c:pt idx="1">
                <c:v>1.4000000000000001</c:v>
              </c:pt>
              <c:pt idx="2">
                <c:v>-0.29999999999999982</c:v>
              </c:pt>
              <c:pt idx="3">
                <c:v>-0.40000000000000013</c:v>
              </c:pt>
              <c:pt idx="4">
                <c:v>1.5999999999999996</c:v>
              </c:pt>
              <c:pt idx="5">
                <c:v>0.39999999999999947</c:v>
              </c:pt>
              <c:pt idx="6">
                <c:v>-0.10000000000000009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0D9-44D0-8E4F-90E8FAF8C950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0.28571428571428564</c:v>
              </c:pt>
              <c:pt idx="1">
                <c:v>0.28571428571428564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0D9-44D0-8E4F-90E8FAF8C950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-1.4542384159210167</c:v>
              </c:pt>
              <c:pt idx="1">
                <c:v>-1.4542384159210167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0D9-44D0-8E4F-90E8FAF8C950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8</c:v>
              </c:pt>
            </c:numLit>
          </c:xVal>
          <c:yVal>
            <c:numLit>
              <c:formatCode>General</c:formatCode>
              <c:ptCount val="2"/>
              <c:pt idx="0">
                <c:v>2.0256669873495881</c:v>
              </c:pt>
              <c:pt idx="1">
                <c:v>2.0256669873495881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0D9-44D0-8E4F-90E8FAF8C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614464"/>
        <c:axId val="141633024"/>
      </c:scatterChart>
      <c:valAx>
        <c:axId val="141614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1633024"/>
        <c:crosses val="autoZero"/>
        <c:crossBetween val="midCat"/>
      </c:valAx>
      <c:valAx>
        <c:axId val="141633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161446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Bland-Altman Plot</a:t>
            </a:r>
            <a:endParaRPr lang="es-CO" sz="1400">
              <a:effectLst/>
            </a:endParaRPr>
          </a:p>
          <a:p>
            <a:pPr>
              <a:defRPr/>
            </a:pPr>
            <a:r>
              <a:rPr lang="es-CO" sz="1400" b="1" i="0" baseline="0">
                <a:effectLst/>
              </a:rPr>
              <a:t>PH (SP) : OPERADOR 1 vs OPERADOR 2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7"/>
              <c:pt idx="0">
                <c:v>3.75</c:v>
              </c:pt>
              <c:pt idx="1">
                <c:v>2.4500000000000002</c:v>
              </c:pt>
              <c:pt idx="2">
                <c:v>4.1500000000000004</c:v>
              </c:pt>
              <c:pt idx="3">
                <c:v>3.1</c:v>
              </c:pt>
              <c:pt idx="4">
                <c:v>4.0999999999999996</c:v>
              </c:pt>
              <c:pt idx="5">
                <c:v>3.55</c:v>
              </c:pt>
              <c:pt idx="6">
                <c:v>4.6999999999999993</c:v>
              </c:pt>
            </c:numLit>
          </c:xVal>
          <c:yVal>
            <c:numLit>
              <c:formatCode>General</c:formatCode>
              <c:ptCount val="7"/>
              <c:pt idx="0">
                <c:v>1.0999999999999996</c:v>
              </c:pt>
              <c:pt idx="1">
                <c:v>1.3</c:v>
              </c:pt>
              <c:pt idx="2">
                <c:v>2.5000000000000004</c:v>
              </c:pt>
              <c:pt idx="3">
                <c:v>-2.2000000000000002</c:v>
              </c:pt>
              <c:pt idx="4">
                <c:v>0.60000000000000053</c:v>
              </c:pt>
              <c:pt idx="5">
                <c:v>0.69999999999999973</c:v>
              </c:pt>
              <c:pt idx="6">
                <c:v>-0.20000000000000018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588-4C07-8096-69D35601B7CA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0.54285714285714282</c:v>
              </c:pt>
              <c:pt idx="1">
                <c:v>0.54285714285714282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588-4C07-8096-69D35601B7CA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-2.3217698393945931</c:v>
              </c:pt>
              <c:pt idx="1">
                <c:v>-2.3217698393945931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588-4C07-8096-69D35601B7CA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3.4074841251088785</c:v>
              </c:pt>
              <c:pt idx="1">
                <c:v>3.4074841251088785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588-4C07-8096-69D35601B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666560"/>
        <c:axId val="141676928"/>
      </c:scatterChart>
      <c:valAx>
        <c:axId val="141666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1676928"/>
        <c:crosses val="autoZero"/>
        <c:crossBetween val="midCat"/>
      </c:valAx>
      <c:valAx>
        <c:axId val="141676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166656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Bland-Altman Plot</a:t>
            </a:r>
            <a:endParaRPr lang="es-CO" sz="1400">
              <a:effectLst/>
            </a:endParaRPr>
          </a:p>
          <a:p>
            <a:pPr>
              <a:defRPr/>
            </a:pPr>
            <a:r>
              <a:rPr lang="es-CO" sz="1400" b="1" i="0" baseline="0">
                <a:effectLst/>
              </a:rPr>
              <a:t>PI (SP) : OPERADOR 1 vs OPERADOR 2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</c:v>
          </c:tx>
          <c:spPr>
            <a:ln w="19050">
              <a:noFill/>
            </a:ln>
          </c:spPr>
          <c:xVal>
            <c:numLit>
              <c:formatCode>General</c:formatCode>
              <c:ptCount val="7"/>
              <c:pt idx="0">
                <c:v>8.75</c:v>
              </c:pt>
              <c:pt idx="1">
                <c:v>5.3</c:v>
              </c:pt>
              <c:pt idx="2">
                <c:v>7.4</c:v>
              </c:pt>
              <c:pt idx="3">
                <c:v>7.4</c:v>
              </c:pt>
              <c:pt idx="4">
                <c:v>5.45</c:v>
              </c:pt>
              <c:pt idx="5">
                <c:v>11.8</c:v>
              </c:pt>
              <c:pt idx="6">
                <c:v>9.8999999999999986</c:v>
              </c:pt>
            </c:numLit>
          </c:xVal>
          <c:yVal>
            <c:numLit>
              <c:formatCode>General</c:formatCode>
              <c:ptCount val="7"/>
              <c:pt idx="0">
                <c:v>-0.89999999999999858</c:v>
              </c:pt>
              <c:pt idx="1">
                <c:v>-0.40000000000000036</c:v>
              </c:pt>
              <c:pt idx="2">
                <c:v>0.60000000000000053</c:v>
              </c:pt>
              <c:pt idx="3">
                <c:v>0.20000000000000018</c:v>
              </c:pt>
              <c:pt idx="4">
                <c:v>-0.90000000000000036</c:v>
              </c:pt>
              <c:pt idx="5">
                <c:v>-0.40000000000000036</c:v>
              </c:pt>
              <c:pt idx="6">
                <c:v>0.59999999999999964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F63-4E5C-BA4C-9EEB93B94049}"/>
            </c:ext>
          </c:extLst>
        </c:ser>
        <c:ser>
          <c:idx val="1"/>
          <c:order val="1"/>
          <c:tx>
            <c:v>mean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14</c:v>
              </c:pt>
            </c:numLit>
          </c:xVal>
          <c:yVal>
            <c:numLit>
              <c:formatCode>General</c:formatCode>
              <c:ptCount val="2"/>
              <c:pt idx="0">
                <c:v>-0.17142857142857132</c:v>
              </c:pt>
              <c:pt idx="1">
                <c:v>-0.17142857142857132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F63-4E5C-BA4C-9EEB93B94049}"/>
            </c:ext>
          </c:extLst>
        </c:ser>
        <c:ser>
          <c:idx val="2"/>
          <c:order val="2"/>
          <c:tx>
            <c:v>lower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14</c:v>
              </c:pt>
            </c:numLit>
          </c:xVal>
          <c:yVal>
            <c:numLit>
              <c:formatCode>General</c:formatCode>
              <c:ptCount val="2"/>
              <c:pt idx="0">
                <c:v>-1.4351331689297828</c:v>
              </c:pt>
              <c:pt idx="1">
                <c:v>-1.4351331689297828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F63-4E5C-BA4C-9EEB93B94049}"/>
            </c:ext>
          </c:extLst>
        </c:ser>
        <c:ser>
          <c:idx val="3"/>
          <c:order val="3"/>
          <c:tx>
            <c:v>upper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14</c:v>
              </c:pt>
            </c:numLit>
          </c:xVal>
          <c:yVal>
            <c:numLit>
              <c:formatCode>General</c:formatCode>
              <c:ptCount val="2"/>
              <c:pt idx="0">
                <c:v>1.0922760260726403</c:v>
              </c:pt>
              <c:pt idx="1">
                <c:v>1.0922760260726403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F63-4E5C-BA4C-9EEB93B94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780096"/>
        <c:axId val="141782016"/>
      </c:scatterChart>
      <c:valAx>
        <c:axId val="141780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1782016"/>
        <c:crosses val="autoZero"/>
        <c:crossBetween val="midCat"/>
      </c:valAx>
      <c:valAx>
        <c:axId val="141782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differences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178009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428625</xdr:colOff>
      <xdr:row>21</xdr:row>
      <xdr:rowOff>185737</xdr:rowOff>
    </xdr:from>
    <xdr:to>
      <xdr:col>12</xdr:col>
      <xdr:colOff>428625</xdr:colOff>
      <xdr:row>36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3796A49-B7D4-426D-9E30-4ED6EED4A5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41</xdr:row>
      <xdr:rowOff>0</xdr:rowOff>
    </xdr:from>
    <xdr:to>
      <xdr:col>13</xdr:col>
      <xdr:colOff>0</xdr:colOff>
      <xdr:row>55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3A576EA7-AB2D-4DD8-882A-991CAAE3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61</xdr:row>
      <xdr:rowOff>0</xdr:rowOff>
    </xdr:from>
    <xdr:to>
      <xdr:col>14</xdr:col>
      <xdr:colOff>0</xdr:colOff>
      <xdr:row>75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5D8ED5CB-757A-43CB-AD6B-BF07A28E0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15</xdr:col>
      <xdr:colOff>0</xdr:colOff>
      <xdr:row>0</xdr:row>
      <xdr:rowOff>200024</xdr:rowOff>
    </xdr:from>
    <xdr:to>
      <xdr:col>32</xdr:col>
      <xdr:colOff>171450</xdr:colOff>
      <xdr:row>18</xdr:row>
      <xdr:rowOff>57149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7EFBB82-7E26-43B6-961E-8B812D8387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4878" t="54709" r="6775" b="14202"/>
        <a:stretch/>
      </xdr:blipFill>
      <xdr:spPr bwMode="auto">
        <a:xfrm>
          <a:off x="11430000" y="200024"/>
          <a:ext cx="13125450" cy="34385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13</xdr:col>
      <xdr:colOff>361950</xdr:colOff>
      <xdr:row>18</xdr:row>
      <xdr:rowOff>161925</xdr:rowOff>
    </xdr:from>
    <xdr:to>
      <xdr:col>17</xdr:col>
      <xdr:colOff>323850</xdr:colOff>
      <xdr:row>37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CE40ABB7-82BA-45D6-915A-0A65ED04E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38365" t="22399" r="38499" b="28767"/>
        <a:stretch/>
      </xdr:blipFill>
      <xdr:spPr>
        <a:xfrm>
          <a:off x="10267950" y="3743325"/>
          <a:ext cx="3009900" cy="35718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namericana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</sheetNames>
    <definedNames>
      <definedName name="DAGOSTINO"/>
      <definedName name="DPTEST"/>
      <definedName name="IQR"/>
      <definedName name="LEVENE"/>
      <definedName name="MAD"/>
      <definedName name="QCRIT"/>
      <definedName name="QDIST"/>
      <definedName name="RANK_SUM"/>
      <definedName name="SHAPIRO"/>
      <definedName name="StdAnova1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tabSelected="1" topLeftCell="A12" workbookViewId="0">
      <selection activeCell="L19" sqref="L19"/>
    </sheetView>
  </sheetViews>
  <sheetFormatPr baseColWidth="10" defaultRowHeight="15" x14ac:dyDescent="0.25"/>
  <sheetData>
    <row r="1" spans="1:11" ht="15.75" thickBot="1" x14ac:dyDescent="0.3">
      <c r="A1" s="184" t="s">
        <v>228</v>
      </c>
      <c r="B1" s="185"/>
      <c r="C1" s="185"/>
      <c r="D1" s="186"/>
      <c r="F1" s="184" t="s">
        <v>229</v>
      </c>
      <c r="G1" s="185"/>
      <c r="H1" s="185"/>
      <c r="I1" s="186"/>
    </row>
    <row r="2" spans="1:11" ht="15.75" thickBot="1" x14ac:dyDescent="0.3">
      <c r="A2" s="158" t="s">
        <v>81</v>
      </c>
      <c r="B2" s="159" t="s">
        <v>230</v>
      </c>
      <c r="C2" s="159" t="s">
        <v>231</v>
      </c>
      <c r="D2" s="159" t="s">
        <v>232</v>
      </c>
      <c r="F2" s="158" t="s">
        <v>81</v>
      </c>
      <c r="G2" s="159" t="s">
        <v>233</v>
      </c>
      <c r="H2" s="159" t="s">
        <v>234</v>
      </c>
      <c r="I2" s="159" t="s">
        <v>235</v>
      </c>
    </row>
    <row r="3" spans="1:11" ht="15.75" thickBot="1" x14ac:dyDescent="0.3">
      <c r="A3" s="160">
        <v>3</v>
      </c>
      <c r="B3" s="161" t="s">
        <v>236</v>
      </c>
      <c r="C3" s="161" t="s">
        <v>237</v>
      </c>
      <c r="D3" s="161" t="s">
        <v>238</v>
      </c>
      <c r="F3" s="160">
        <v>3</v>
      </c>
      <c r="G3" s="161" t="s">
        <v>237</v>
      </c>
      <c r="H3" s="161" t="s">
        <v>239</v>
      </c>
      <c r="I3" s="161" t="s">
        <v>240</v>
      </c>
    </row>
    <row r="4" spans="1:11" ht="15.75" thickBot="1" x14ac:dyDescent="0.3">
      <c r="A4" s="160">
        <v>5</v>
      </c>
      <c r="B4" s="161" t="s">
        <v>241</v>
      </c>
      <c r="C4" s="161" t="s">
        <v>242</v>
      </c>
      <c r="D4" s="161" t="s">
        <v>243</v>
      </c>
      <c r="F4" s="160">
        <v>5</v>
      </c>
      <c r="G4" s="161" t="s">
        <v>244</v>
      </c>
      <c r="H4" s="161" t="s">
        <v>245</v>
      </c>
      <c r="I4" s="161" t="s">
        <v>246</v>
      </c>
    </row>
    <row r="5" spans="1:11" ht="15.75" thickBot="1" x14ac:dyDescent="0.3">
      <c r="A5" s="160">
        <v>7</v>
      </c>
      <c r="B5" s="161" t="s">
        <v>236</v>
      </c>
      <c r="C5" s="161" t="s">
        <v>247</v>
      </c>
      <c r="D5" s="161" t="s">
        <v>248</v>
      </c>
      <c r="F5" s="160">
        <v>7</v>
      </c>
      <c r="G5" s="161" t="s">
        <v>249</v>
      </c>
      <c r="H5" s="161" t="s">
        <v>250</v>
      </c>
      <c r="I5" s="161" t="s">
        <v>251</v>
      </c>
    </row>
    <row r="6" spans="1:11" ht="15.75" thickBot="1" x14ac:dyDescent="0.3">
      <c r="A6" s="160">
        <v>11</v>
      </c>
      <c r="B6" s="161" t="s">
        <v>252</v>
      </c>
      <c r="C6" s="161" t="s">
        <v>253</v>
      </c>
      <c r="D6" s="161" t="s">
        <v>254</v>
      </c>
      <c r="F6" s="160">
        <v>11</v>
      </c>
      <c r="G6" s="161" t="s">
        <v>255</v>
      </c>
      <c r="H6" s="161" t="s">
        <v>256</v>
      </c>
      <c r="I6" s="161" t="s">
        <v>257</v>
      </c>
    </row>
    <row r="7" spans="1:11" ht="15.75" thickBot="1" x14ac:dyDescent="0.3">
      <c r="A7" s="160">
        <v>20</v>
      </c>
      <c r="B7" s="161" t="s">
        <v>258</v>
      </c>
      <c r="C7" s="161" t="s">
        <v>259</v>
      </c>
      <c r="D7" s="161" t="s">
        <v>260</v>
      </c>
      <c r="F7" s="160">
        <v>20</v>
      </c>
      <c r="G7" s="161" t="s">
        <v>261</v>
      </c>
      <c r="H7" s="161" t="s">
        <v>262</v>
      </c>
      <c r="I7" s="161" t="s">
        <v>263</v>
      </c>
    </row>
    <row r="8" spans="1:11" ht="15.75" thickBot="1" x14ac:dyDescent="0.3">
      <c r="A8" s="160">
        <v>23</v>
      </c>
      <c r="B8" s="161" t="s">
        <v>257</v>
      </c>
      <c r="C8" s="161" t="s">
        <v>264</v>
      </c>
      <c r="D8" s="161" t="s">
        <v>265</v>
      </c>
      <c r="F8" s="160">
        <v>23</v>
      </c>
      <c r="G8" s="161" t="s">
        <v>266</v>
      </c>
      <c r="H8" s="161" t="s">
        <v>239</v>
      </c>
      <c r="I8" s="161" t="s">
        <v>267</v>
      </c>
    </row>
    <row r="9" spans="1:11" ht="15.75" thickBot="1" x14ac:dyDescent="0.3">
      <c r="A9" s="160">
        <v>25</v>
      </c>
      <c r="B9" s="161" t="s">
        <v>268</v>
      </c>
      <c r="C9" s="161" t="s">
        <v>269</v>
      </c>
      <c r="D9" s="161" t="s">
        <v>270</v>
      </c>
      <c r="F9" s="160">
        <v>25</v>
      </c>
      <c r="G9" s="161" t="s">
        <v>236</v>
      </c>
      <c r="H9" s="161" t="s">
        <v>271</v>
      </c>
      <c r="I9" s="161" t="s">
        <v>272</v>
      </c>
    </row>
    <row r="10" spans="1:11" ht="15.75" thickBot="1" x14ac:dyDescent="0.3">
      <c r="A10" s="158" t="s">
        <v>273</v>
      </c>
      <c r="B10" s="159" t="s">
        <v>274</v>
      </c>
      <c r="C10" s="159" t="s">
        <v>264</v>
      </c>
      <c r="D10" s="159" t="s">
        <v>238</v>
      </c>
      <c r="F10" s="158" t="s">
        <v>273</v>
      </c>
      <c r="G10" s="159" t="s">
        <v>275</v>
      </c>
      <c r="H10" s="159" t="s">
        <v>276</v>
      </c>
      <c r="I10" s="159" t="s">
        <v>277</v>
      </c>
    </row>
    <row r="13" spans="1:11" ht="15.75" thickBot="1" x14ac:dyDescent="0.3">
      <c r="B13" s="159" t="s">
        <v>230</v>
      </c>
      <c r="C13" s="159" t="s">
        <v>233</v>
      </c>
      <c r="E13" s="159" t="s">
        <v>231</v>
      </c>
      <c r="F13" s="159" t="s">
        <v>234</v>
      </c>
      <c r="I13" s="159" t="s">
        <v>232</v>
      </c>
      <c r="J13" s="159" t="s">
        <v>235</v>
      </c>
    </row>
    <row r="14" spans="1:11" ht="15.75" thickBot="1" x14ac:dyDescent="0.3">
      <c r="B14" s="161">
        <v>3.7</v>
      </c>
      <c r="C14" s="161">
        <v>4.3</v>
      </c>
      <c r="E14" s="161">
        <v>4.3</v>
      </c>
      <c r="F14" s="161">
        <v>3.2</v>
      </c>
      <c r="I14" s="161">
        <v>8.3000000000000007</v>
      </c>
      <c r="J14" s="161">
        <v>9.1999999999999993</v>
      </c>
      <c r="K14">
        <v>8.75</v>
      </c>
    </row>
    <row r="15" spans="1:11" ht="15.75" thickBot="1" x14ac:dyDescent="0.3">
      <c r="B15" s="161">
        <v>2.1</v>
      </c>
      <c r="C15" s="161">
        <v>0.7</v>
      </c>
      <c r="E15" s="161">
        <v>3.1</v>
      </c>
      <c r="F15" s="161">
        <v>1.8</v>
      </c>
      <c r="I15" s="161">
        <v>5.0999999999999996</v>
      </c>
      <c r="J15" s="161">
        <v>5.5</v>
      </c>
      <c r="K15">
        <v>5.3</v>
      </c>
    </row>
    <row r="16" spans="1:11" ht="15.75" thickBot="1" x14ac:dyDescent="0.3">
      <c r="B16" s="161">
        <v>3.7</v>
      </c>
      <c r="C16" s="161">
        <v>4</v>
      </c>
      <c r="E16" s="161">
        <v>5.4</v>
      </c>
      <c r="F16" s="161">
        <v>2.9</v>
      </c>
      <c r="I16" s="161">
        <v>7.7</v>
      </c>
      <c r="J16" s="161">
        <v>7.1</v>
      </c>
      <c r="K16">
        <v>7.4</v>
      </c>
    </row>
    <row r="17" spans="2:11" ht="15.75" thickBot="1" x14ac:dyDescent="0.3">
      <c r="B17" s="161">
        <v>1.2</v>
      </c>
      <c r="C17" s="161">
        <v>1.6</v>
      </c>
      <c r="E17" s="161">
        <v>2</v>
      </c>
      <c r="F17" s="161">
        <v>4.2</v>
      </c>
      <c r="I17" s="161">
        <v>7.5</v>
      </c>
      <c r="J17" s="161">
        <v>7.3</v>
      </c>
      <c r="K17">
        <v>7.4</v>
      </c>
    </row>
    <row r="18" spans="2:11" ht="15.75" thickBot="1" x14ac:dyDescent="0.3">
      <c r="B18" s="161">
        <v>6.3</v>
      </c>
      <c r="C18" s="161">
        <v>4.7</v>
      </c>
      <c r="E18" s="161">
        <v>4.4000000000000004</v>
      </c>
      <c r="F18" s="161">
        <v>3.8</v>
      </c>
      <c r="I18" s="161">
        <v>5</v>
      </c>
      <c r="J18" s="161">
        <v>5.9</v>
      </c>
      <c r="K18">
        <v>5.45</v>
      </c>
    </row>
    <row r="19" spans="2:11" ht="15.75" thickBot="1" x14ac:dyDescent="0.3">
      <c r="B19" s="161">
        <v>7.3</v>
      </c>
      <c r="C19" s="161">
        <v>6.9</v>
      </c>
      <c r="E19" s="161">
        <v>3.9</v>
      </c>
      <c r="F19" s="161">
        <v>3.2</v>
      </c>
      <c r="I19" s="161">
        <v>11.6</v>
      </c>
      <c r="J19" s="161">
        <v>12</v>
      </c>
      <c r="K19">
        <v>11.8</v>
      </c>
    </row>
    <row r="20" spans="2:11" ht="15.75" thickBot="1" x14ac:dyDescent="0.3">
      <c r="B20" s="161">
        <v>3.6</v>
      </c>
      <c r="C20" s="161">
        <v>3.7</v>
      </c>
      <c r="E20" s="161">
        <v>4.5999999999999996</v>
      </c>
      <c r="F20" s="161">
        <v>4.8</v>
      </c>
      <c r="I20" s="161">
        <v>10.199999999999999</v>
      </c>
      <c r="J20" s="161">
        <v>9.6</v>
      </c>
      <c r="K20">
        <v>9.8999999999999986</v>
      </c>
    </row>
    <row r="23" spans="2:11" x14ac:dyDescent="0.25">
      <c r="B23" t="s">
        <v>278</v>
      </c>
    </row>
    <row r="25" spans="2:11" x14ac:dyDescent="0.25">
      <c r="C25" s="162" t="s">
        <v>279</v>
      </c>
      <c r="D25" s="162" t="s">
        <v>280</v>
      </c>
      <c r="E25" s="162" t="s">
        <v>184</v>
      </c>
      <c r="F25" s="162" t="s">
        <v>185</v>
      </c>
    </row>
    <row r="26" spans="2:11" x14ac:dyDescent="0.25">
      <c r="B26" t="s">
        <v>281</v>
      </c>
      <c r="C26" s="129">
        <v>0.28571428571428564</v>
      </c>
      <c r="D26" s="130">
        <v>0.33553693390386313</v>
      </c>
      <c r="E26" s="130">
        <v>-0.53531501435192341</v>
      </c>
      <c r="F26" s="131">
        <v>1.1067435857804948</v>
      </c>
    </row>
    <row r="27" spans="2:11" x14ac:dyDescent="0.25">
      <c r="B27" t="s">
        <v>282</v>
      </c>
      <c r="C27" s="132">
        <v>-1.4542384159210167</v>
      </c>
      <c r="D27">
        <v>0.6040457910409367</v>
      </c>
      <c r="E27">
        <v>-2.9322852206533225</v>
      </c>
      <c r="F27" s="133">
        <v>2.3808388811289216E-2</v>
      </c>
    </row>
    <row r="28" spans="2:11" x14ac:dyDescent="0.25">
      <c r="B28" t="s">
        <v>283</v>
      </c>
      <c r="C28" s="134">
        <v>2.0256669873495881</v>
      </c>
      <c r="D28" s="135">
        <v>0.6040457910409367</v>
      </c>
      <c r="E28" s="135">
        <v>0.54762018261728218</v>
      </c>
      <c r="F28" s="136">
        <v>3.5037137920818937</v>
      </c>
    </row>
    <row r="30" spans="2:11" x14ac:dyDescent="0.25">
      <c r="B30" t="s">
        <v>284</v>
      </c>
      <c r="C30" s="138">
        <v>0.88774728278673876</v>
      </c>
      <c r="D30">
        <f>+C30/SQRT(7)</f>
        <v>0.33553693390386313</v>
      </c>
    </row>
    <row r="31" spans="2:11" x14ac:dyDescent="0.25">
      <c r="B31" t="s">
        <v>285</v>
      </c>
      <c r="C31" s="139">
        <v>7</v>
      </c>
    </row>
    <row r="32" spans="2:11" x14ac:dyDescent="0.25">
      <c r="B32" t="s">
        <v>174</v>
      </c>
      <c r="C32" s="140">
        <v>0.05</v>
      </c>
    </row>
    <row r="40" spans="2:6" x14ac:dyDescent="0.25">
      <c r="B40" t="s">
        <v>278</v>
      </c>
    </row>
    <row r="42" spans="2:6" x14ac:dyDescent="0.25">
      <c r="C42" s="162" t="s">
        <v>279</v>
      </c>
      <c r="D42" s="162" t="s">
        <v>280</v>
      </c>
      <c r="E42" s="162" t="s">
        <v>184</v>
      </c>
      <c r="F42" s="162" t="s">
        <v>185</v>
      </c>
    </row>
    <row r="43" spans="2:6" x14ac:dyDescent="0.25">
      <c r="B43" t="s">
        <v>281</v>
      </c>
      <c r="C43" s="129">
        <v>0.54285714285714282</v>
      </c>
      <c r="D43" s="130">
        <v>0.55242200175881018</v>
      </c>
      <c r="E43" s="130">
        <v>-0.80887080007971701</v>
      </c>
      <c r="F43" s="131">
        <v>1.8945850857940028</v>
      </c>
    </row>
    <row r="44" spans="2:6" x14ac:dyDescent="0.25">
      <c r="B44" t="s">
        <v>282</v>
      </c>
      <c r="C44" s="132">
        <v>-2.3217698393945931</v>
      </c>
      <c r="D44">
        <v>0.99449017775320514</v>
      </c>
      <c r="E44">
        <v>-4.7551996411861781</v>
      </c>
      <c r="F44" s="133">
        <v>0.11165996239699183</v>
      </c>
    </row>
    <row r="45" spans="2:6" x14ac:dyDescent="0.25">
      <c r="B45" t="s">
        <v>283</v>
      </c>
      <c r="C45" s="134">
        <v>3.4074841251088785</v>
      </c>
      <c r="D45" s="135">
        <v>0.99449017775320514</v>
      </c>
      <c r="E45" s="135">
        <v>0.97405432331729358</v>
      </c>
      <c r="F45" s="136">
        <v>5.8409139269004635</v>
      </c>
    </row>
    <row r="47" spans="2:6" x14ac:dyDescent="0.25">
      <c r="B47" t="s">
        <v>284</v>
      </c>
      <c r="C47" s="138">
        <v>1.4615712354142978</v>
      </c>
      <c r="D47">
        <f>+C47/SQRT(7)</f>
        <v>0.55242200175881018</v>
      </c>
    </row>
    <row r="48" spans="2:6" x14ac:dyDescent="0.25">
      <c r="B48" t="s">
        <v>285</v>
      </c>
      <c r="C48" s="139">
        <v>7</v>
      </c>
    </row>
    <row r="49" spans="2:6" x14ac:dyDescent="0.25">
      <c r="B49" t="s">
        <v>174</v>
      </c>
      <c r="C49" s="140">
        <v>0.05</v>
      </c>
    </row>
    <row r="60" spans="2:6" x14ac:dyDescent="0.25">
      <c r="B60" t="s">
        <v>278</v>
      </c>
    </row>
    <row r="62" spans="2:6" x14ac:dyDescent="0.25">
      <c r="C62" s="162" t="s">
        <v>279</v>
      </c>
      <c r="D62" s="162" t="s">
        <v>280</v>
      </c>
      <c r="E62" s="162" t="s">
        <v>184</v>
      </c>
      <c r="F62" s="162" t="s">
        <v>185</v>
      </c>
    </row>
    <row r="63" spans="2:6" x14ac:dyDescent="0.25">
      <c r="B63" t="s">
        <v>281</v>
      </c>
      <c r="C63" s="129">
        <v>-0.17142857142857132</v>
      </c>
      <c r="D63" s="130">
        <v>0.24369603013188537</v>
      </c>
      <c r="E63" s="130">
        <v>-0.76773127563526322</v>
      </c>
      <c r="F63" s="131">
        <v>0.42487413277812064</v>
      </c>
    </row>
    <row r="64" spans="2:6" x14ac:dyDescent="0.25">
      <c r="B64" t="s">
        <v>282</v>
      </c>
      <c r="C64" s="132">
        <v>-1.4351331689297828</v>
      </c>
      <c r="D64">
        <v>0.43871045604990511</v>
      </c>
      <c r="E64" s="130">
        <v>-2.50861898305951</v>
      </c>
      <c r="F64" s="131">
        <v>-0.36164735480005561</v>
      </c>
    </row>
    <row r="65" spans="2:6" x14ac:dyDescent="0.25">
      <c r="B65" t="s">
        <v>283</v>
      </c>
      <c r="C65" s="134">
        <v>1.0922760260726403</v>
      </c>
      <c r="D65" s="135">
        <v>0.43871045604990511</v>
      </c>
      <c r="E65" s="163">
        <v>1.8790211942913082E-2</v>
      </c>
      <c r="F65" s="164">
        <v>2.1657618402023675</v>
      </c>
    </row>
    <row r="67" spans="2:6" x14ac:dyDescent="0.25">
      <c r="B67" t="s">
        <v>284</v>
      </c>
      <c r="C67" s="138">
        <v>0.64475909122267172</v>
      </c>
      <c r="D67">
        <f>+C67/SQRT(7)</f>
        <v>0.24369603013188537</v>
      </c>
    </row>
    <row r="68" spans="2:6" x14ac:dyDescent="0.25">
      <c r="B68" t="s">
        <v>285</v>
      </c>
      <c r="C68" s="139">
        <v>7</v>
      </c>
    </row>
    <row r="69" spans="2:6" x14ac:dyDescent="0.25">
      <c r="B69" t="s">
        <v>174</v>
      </c>
      <c r="C69" s="140">
        <v>0.05</v>
      </c>
    </row>
  </sheetData>
  <mergeCells count="2">
    <mergeCell ref="A1:D1"/>
    <mergeCell ref="F1:I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45"/>
  <sheetViews>
    <sheetView zoomScale="40" zoomScaleNormal="40" workbookViewId="0">
      <selection activeCell="H5" sqref="H5"/>
    </sheetView>
  </sheetViews>
  <sheetFormatPr baseColWidth="10" defaultRowHeight="15" x14ac:dyDescent="0.25"/>
  <cols>
    <col min="1" max="1" width="13.85546875" customWidth="1"/>
    <col min="3" max="3" width="11.42578125" style="1"/>
    <col min="5" max="5" width="17.42578125" customWidth="1"/>
    <col min="6" max="6" width="19.140625" customWidth="1"/>
    <col min="7" max="7" width="37.7109375" customWidth="1"/>
    <col min="10" max="10" width="14.85546875" customWidth="1"/>
    <col min="12" max="12" width="12.28515625" customWidth="1"/>
    <col min="15" max="15" width="13.7109375" customWidth="1"/>
    <col min="20" max="20" width="14.85546875" customWidth="1"/>
    <col min="25" max="25" width="14.85546875" customWidth="1"/>
    <col min="30" max="30" width="14.140625" customWidth="1"/>
  </cols>
  <sheetData>
    <row r="1" spans="1:34" ht="130.5" customHeight="1" thickBot="1" x14ac:dyDescent="0.95">
      <c r="C1" s="187" t="s">
        <v>90</v>
      </c>
      <c r="D1" s="187"/>
      <c r="E1" s="193" t="s">
        <v>88</v>
      </c>
      <c r="F1" s="193"/>
      <c r="G1" s="33" t="s">
        <v>89</v>
      </c>
      <c r="H1" s="192" t="s">
        <v>100</v>
      </c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</row>
    <row r="2" spans="1:34" ht="29.25" customHeight="1" x14ac:dyDescent="0.35">
      <c r="C2" s="187"/>
      <c r="D2" s="187"/>
      <c r="E2" s="188" t="s">
        <v>84</v>
      </c>
      <c r="F2" s="188"/>
      <c r="G2" s="190" t="s">
        <v>85</v>
      </c>
      <c r="H2" s="57" t="s">
        <v>106</v>
      </c>
      <c r="I2" s="57" t="s">
        <v>106</v>
      </c>
      <c r="J2" s="57" t="s">
        <v>106</v>
      </c>
      <c r="K2" s="57" t="s">
        <v>106</v>
      </c>
      <c r="L2" s="57" t="s">
        <v>106</v>
      </c>
      <c r="M2" s="55" t="s">
        <v>104</v>
      </c>
      <c r="N2" s="55" t="s">
        <v>104</v>
      </c>
      <c r="O2" s="55" t="s">
        <v>104</v>
      </c>
      <c r="P2" s="55" t="s">
        <v>104</v>
      </c>
      <c r="Q2" s="55" t="s">
        <v>104</v>
      </c>
      <c r="R2" s="55" t="s">
        <v>104</v>
      </c>
      <c r="S2" s="55" t="s">
        <v>104</v>
      </c>
      <c r="T2" s="55" t="s">
        <v>104</v>
      </c>
      <c r="U2" s="55" t="s">
        <v>104</v>
      </c>
      <c r="V2" s="55" t="s">
        <v>104</v>
      </c>
      <c r="W2" s="56" t="s">
        <v>105</v>
      </c>
      <c r="X2" s="56" t="s">
        <v>105</v>
      </c>
      <c r="Y2" s="56" t="s">
        <v>105</v>
      </c>
      <c r="Z2" s="56" t="s">
        <v>105</v>
      </c>
      <c r="AA2" s="56" t="s">
        <v>105</v>
      </c>
      <c r="AB2" s="56" t="s">
        <v>105</v>
      </c>
      <c r="AC2" s="56" t="s">
        <v>105</v>
      </c>
      <c r="AD2" s="56" t="s">
        <v>105</v>
      </c>
      <c r="AE2" s="56" t="s">
        <v>105</v>
      </c>
      <c r="AF2" s="56" t="s">
        <v>105</v>
      </c>
    </row>
    <row r="3" spans="1:34" ht="39" customHeight="1" thickBot="1" x14ac:dyDescent="0.3">
      <c r="A3" s="28"/>
      <c r="B3" s="28"/>
      <c r="C3" s="187"/>
      <c r="D3" s="187"/>
      <c r="E3" s="189"/>
      <c r="F3" s="189"/>
      <c r="G3" s="191"/>
      <c r="H3" s="45" t="s">
        <v>86</v>
      </c>
      <c r="I3" s="32" t="s">
        <v>87</v>
      </c>
      <c r="J3" s="35" t="s">
        <v>95</v>
      </c>
      <c r="K3" s="35" t="s">
        <v>94</v>
      </c>
      <c r="L3" s="46" t="s">
        <v>93</v>
      </c>
      <c r="M3" s="43" t="s">
        <v>86</v>
      </c>
      <c r="N3" s="29" t="s">
        <v>87</v>
      </c>
      <c r="O3" s="36" t="s">
        <v>96</v>
      </c>
      <c r="P3" s="36" t="s">
        <v>94</v>
      </c>
      <c r="Q3" s="36" t="s">
        <v>93</v>
      </c>
      <c r="R3" s="31" t="s">
        <v>86</v>
      </c>
      <c r="S3" s="29" t="s">
        <v>87</v>
      </c>
      <c r="T3" s="36" t="s">
        <v>95</v>
      </c>
      <c r="U3" s="36" t="s">
        <v>94</v>
      </c>
      <c r="V3" s="44" t="s">
        <v>93</v>
      </c>
      <c r="W3" s="41" t="s">
        <v>86</v>
      </c>
      <c r="X3" s="30" t="s">
        <v>87</v>
      </c>
      <c r="Y3" s="37" t="s">
        <v>95</v>
      </c>
      <c r="Z3" s="37" t="s">
        <v>94</v>
      </c>
      <c r="AA3" s="37" t="s">
        <v>93</v>
      </c>
      <c r="AB3" s="38" t="s">
        <v>86</v>
      </c>
      <c r="AC3" s="39" t="s">
        <v>87</v>
      </c>
      <c r="AD3" s="40" t="s">
        <v>95</v>
      </c>
      <c r="AE3" s="40" t="s">
        <v>94</v>
      </c>
      <c r="AF3" s="42" t="s">
        <v>93</v>
      </c>
    </row>
    <row r="4" spans="1:34" ht="25.5" customHeight="1" thickBot="1" x14ac:dyDescent="0.55000000000000004">
      <c r="A4" s="3"/>
      <c r="B4" s="3"/>
      <c r="C4" s="50"/>
      <c r="D4" s="50"/>
      <c r="E4" s="27"/>
      <c r="F4" s="27"/>
      <c r="G4" s="34"/>
      <c r="H4" s="47"/>
      <c r="I4" s="48"/>
      <c r="J4" s="48"/>
      <c r="K4" s="48"/>
      <c r="L4" s="49"/>
      <c r="M4" s="51" t="s">
        <v>97</v>
      </c>
      <c r="N4" s="51" t="s">
        <v>97</v>
      </c>
      <c r="O4" s="51" t="s">
        <v>97</v>
      </c>
      <c r="P4" s="51" t="s">
        <v>97</v>
      </c>
      <c r="Q4" s="51" t="s">
        <v>97</v>
      </c>
      <c r="R4" s="52" t="s">
        <v>98</v>
      </c>
      <c r="S4" s="52" t="s">
        <v>98</v>
      </c>
      <c r="T4" s="52" t="s">
        <v>98</v>
      </c>
      <c r="U4" s="52" t="s">
        <v>98</v>
      </c>
      <c r="V4" s="52" t="s">
        <v>98</v>
      </c>
      <c r="W4" s="53" t="s">
        <v>101</v>
      </c>
      <c r="X4" s="53" t="s">
        <v>101</v>
      </c>
      <c r="Y4" s="53" t="s">
        <v>101</v>
      </c>
      <c r="Z4" s="53" t="s">
        <v>101</v>
      </c>
      <c r="AA4" s="53" t="s">
        <v>101</v>
      </c>
      <c r="AB4" s="54" t="s">
        <v>98</v>
      </c>
      <c r="AC4" s="54" t="s">
        <v>98</v>
      </c>
      <c r="AD4" s="54" t="s">
        <v>98</v>
      </c>
      <c r="AE4" s="54" t="s">
        <v>98</v>
      </c>
      <c r="AF4" s="54" t="s">
        <v>98</v>
      </c>
    </row>
    <row r="5" spans="1:34" s="22" customFormat="1" ht="99" customHeight="1" thickBot="1" x14ac:dyDescent="0.25">
      <c r="A5" s="23" t="s">
        <v>80</v>
      </c>
      <c r="B5" s="24" t="s">
        <v>81</v>
      </c>
      <c r="C5" s="23" t="s">
        <v>82</v>
      </c>
      <c r="D5" s="23" t="s">
        <v>83</v>
      </c>
      <c r="E5" s="24" t="s">
        <v>91</v>
      </c>
      <c r="F5" s="24" t="s">
        <v>92</v>
      </c>
      <c r="G5" s="24" t="s">
        <v>99</v>
      </c>
      <c r="H5" s="24" t="s">
        <v>107</v>
      </c>
      <c r="I5" s="24" t="s">
        <v>108</v>
      </c>
      <c r="J5" s="24" t="s">
        <v>109</v>
      </c>
      <c r="K5" s="24" t="s">
        <v>110</v>
      </c>
      <c r="L5" s="24" t="s">
        <v>111</v>
      </c>
      <c r="M5" s="24" t="s">
        <v>112</v>
      </c>
      <c r="N5" s="24" t="s">
        <v>113</v>
      </c>
      <c r="O5" s="24" t="s">
        <v>114</v>
      </c>
      <c r="P5" s="24" t="s">
        <v>115</v>
      </c>
      <c r="Q5" s="24" t="s">
        <v>116</v>
      </c>
      <c r="R5" s="24" t="s">
        <v>117</v>
      </c>
      <c r="S5" s="24" t="s">
        <v>118</v>
      </c>
      <c r="T5" s="24" t="s">
        <v>119</v>
      </c>
      <c r="U5" s="24" t="s">
        <v>120</v>
      </c>
      <c r="V5" s="24" t="s">
        <v>121</v>
      </c>
      <c r="W5" s="24" t="s">
        <v>122</v>
      </c>
      <c r="X5" s="24" t="s">
        <v>123</v>
      </c>
      <c r="Y5" s="24" t="s">
        <v>124</v>
      </c>
      <c r="Z5" s="24" t="s">
        <v>125</v>
      </c>
      <c r="AA5" s="24" t="s">
        <v>126</v>
      </c>
      <c r="AB5" s="24" t="s">
        <v>127</v>
      </c>
      <c r="AC5" s="24" t="s">
        <v>128</v>
      </c>
      <c r="AD5" s="24" t="s">
        <v>129</v>
      </c>
      <c r="AE5" s="24" t="s">
        <v>130</v>
      </c>
      <c r="AF5" s="24" t="s">
        <v>131</v>
      </c>
      <c r="AG5" s="26" t="s">
        <v>102</v>
      </c>
      <c r="AH5" s="25" t="s">
        <v>103</v>
      </c>
    </row>
    <row r="6" spans="1:34" x14ac:dyDescent="0.25">
      <c r="A6" s="10">
        <v>4</v>
      </c>
      <c r="B6" s="8">
        <v>1</v>
      </c>
      <c r="C6" s="9" t="s">
        <v>0</v>
      </c>
      <c r="D6" s="10">
        <v>70</v>
      </c>
      <c r="E6" s="10">
        <v>3.7</v>
      </c>
      <c r="F6" s="10">
        <v>5</v>
      </c>
      <c r="G6" s="10">
        <v>5.5</v>
      </c>
      <c r="H6" s="10">
        <v>2.9</v>
      </c>
      <c r="I6" s="10">
        <v>3</v>
      </c>
      <c r="J6" s="10">
        <v>1.5</v>
      </c>
      <c r="K6" s="10">
        <v>1.2</v>
      </c>
      <c r="L6" s="10">
        <v>6.7</v>
      </c>
      <c r="M6" s="10">
        <v>2</v>
      </c>
      <c r="N6" s="10">
        <v>1.6</v>
      </c>
      <c r="O6" s="10">
        <v>3.1</v>
      </c>
      <c r="P6" s="10">
        <v>0.5</v>
      </c>
      <c r="Q6" s="10">
        <v>5.7</v>
      </c>
      <c r="R6" s="10">
        <v>1</v>
      </c>
      <c r="S6" s="10">
        <v>1.6</v>
      </c>
      <c r="T6" s="10">
        <v>4.0999999999999996</v>
      </c>
      <c r="U6" s="10">
        <v>0.7</v>
      </c>
      <c r="V6" s="10">
        <v>5.6</v>
      </c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 t="s">
        <v>1</v>
      </c>
      <c r="AH6" s="11" t="s">
        <v>2</v>
      </c>
    </row>
    <row r="7" spans="1:34" x14ac:dyDescent="0.25">
      <c r="A7" s="4">
        <v>3</v>
      </c>
      <c r="B7" s="12">
        <v>2</v>
      </c>
      <c r="C7" s="7" t="s">
        <v>0</v>
      </c>
      <c r="D7" s="4">
        <v>51</v>
      </c>
      <c r="E7" s="4">
        <v>3</v>
      </c>
      <c r="F7" s="4">
        <v>8.1</v>
      </c>
      <c r="G7" s="4">
        <v>4.7</v>
      </c>
      <c r="H7" s="4">
        <v>2</v>
      </c>
      <c r="I7" s="4">
        <v>1.8</v>
      </c>
      <c r="J7" s="4">
        <v>1.7</v>
      </c>
      <c r="K7" s="4">
        <v>1.5</v>
      </c>
      <c r="L7" s="4">
        <v>7.6</v>
      </c>
      <c r="M7" s="4"/>
      <c r="N7" s="4"/>
      <c r="O7" s="4"/>
      <c r="P7" s="4"/>
      <c r="Q7" s="4"/>
      <c r="R7" s="4"/>
      <c r="S7" s="4"/>
      <c r="T7" s="4"/>
      <c r="U7" s="4"/>
      <c r="V7" s="4"/>
      <c r="W7" s="4">
        <v>1.8</v>
      </c>
      <c r="X7" s="4">
        <v>1.8</v>
      </c>
      <c r="Y7" s="4">
        <v>2.6</v>
      </c>
      <c r="Z7" s="4">
        <v>2.1</v>
      </c>
      <c r="AA7" s="4">
        <v>4.4000000000000004</v>
      </c>
      <c r="AB7" s="4"/>
      <c r="AC7" s="4"/>
      <c r="AD7" s="4"/>
      <c r="AE7" s="4"/>
      <c r="AF7" s="4"/>
      <c r="AG7" s="4" t="s">
        <v>3</v>
      </c>
      <c r="AH7" s="13" t="s">
        <v>4</v>
      </c>
    </row>
    <row r="8" spans="1:34" x14ac:dyDescent="0.25">
      <c r="A8" s="4">
        <v>4</v>
      </c>
      <c r="B8" s="12">
        <v>3</v>
      </c>
      <c r="C8" s="7" t="s">
        <v>0</v>
      </c>
      <c r="D8" s="4">
        <v>44</v>
      </c>
      <c r="E8" s="4">
        <v>5.0999999999999996</v>
      </c>
      <c r="F8" s="4">
        <v>3.7</v>
      </c>
      <c r="G8" s="4">
        <v>7.1</v>
      </c>
      <c r="H8" s="4">
        <v>4.4000000000000004</v>
      </c>
      <c r="I8" s="4">
        <v>4.3</v>
      </c>
      <c r="J8" s="4">
        <v>2</v>
      </c>
      <c r="K8" s="4">
        <v>3.2</v>
      </c>
      <c r="L8" s="4">
        <v>9.1999999999999993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 t="s">
        <v>3</v>
      </c>
      <c r="AH8" s="13" t="s">
        <v>5</v>
      </c>
    </row>
    <row r="9" spans="1:34" x14ac:dyDescent="0.25">
      <c r="A9" s="4">
        <v>3</v>
      </c>
      <c r="B9" s="12">
        <v>4</v>
      </c>
      <c r="C9" s="7" t="s">
        <v>0</v>
      </c>
      <c r="D9" s="4">
        <v>57</v>
      </c>
      <c r="E9" s="4">
        <v>6.1</v>
      </c>
      <c r="F9" s="4">
        <v>4.9000000000000004</v>
      </c>
      <c r="G9" s="4">
        <v>4.5999999999999996</v>
      </c>
      <c r="H9" s="4">
        <v>4.5</v>
      </c>
      <c r="I9" s="4">
        <v>4.3</v>
      </c>
      <c r="J9" s="4">
        <v>2.2999999999999998</v>
      </c>
      <c r="K9" s="4">
        <v>1.4</v>
      </c>
      <c r="L9" s="4">
        <v>5.3</v>
      </c>
      <c r="M9" s="4">
        <v>6.8</v>
      </c>
      <c r="N9" s="4">
        <v>6.6</v>
      </c>
      <c r="O9" s="4">
        <v>1.8</v>
      </c>
      <c r="P9" s="4">
        <v>2.1</v>
      </c>
      <c r="Q9" s="4">
        <v>5.9</v>
      </c>
      <c r="R9" s="4">
        <v>5</v>
      </c>
      <c r="S9" s="4">
        <v>5</v>
      </c>
      <c r="T9" s="4">
        <v>2.7</v>
      </c>
      <c r="U9" s="4">
        <v>2.1</v>
      </c>
      <c r="V9" s="4">
        <v>7.2</v>
      </c>
      <c r="W9" s="4">
        <v>1.5</v>
      </c>
      <c r="X9" s="4">
        <v>1.5</v>
      </c>
      <c r="Y9" s="4">
        <v>2.2999999999999998</v>
      </c>
      <c r="Z9" s="4">
        <v>4.8</v>
      </c>
      <c r="AA9" s="4">
        <v>9.6999999999999993</v>
      </c>
      <c r="AB9" s="4">
        <v>2</v>
      </c>
      <c r="AC9" s="4">
        <v>2</v>
      </c>
      <c r="AD9" s="4">
        <v>2.2000000000000002</v>
      </c>
      <c r="AE9" s="4">
        <v>1.3</v>
      </c>
      <c r="AF9" s="4">
        <v>4</v>
      </c>
      <c r="AG9" s="4" t="s">
        <v>3</v>
      </c>
      <c r="AH9" s="13" t="s">
        <v>6</v>
      </c>
    </row>
    <row r="10" spans="1:34" x14ac:dyDescent="0.25">
      <c r="A10" s="4">
        <v>3</v>
      </c>
      <c r="B10" s="12">
        <v>5</v>
      </c>
      <c r="C10" s="7" t="s">
        <v>0</v>
      </c>
      <c r="D10" s="4">
        <v>38</v>
      </c>
      <c r="E10" s="4">
        <v>2.4</v>
      </c>
      <c r="F10" s="4">
        <v>3.3</v>
      </c>
      <c r="G10" s="4">
        <v>9.5</v>
      </c>
      <c r="H10" s="4">
        <v>1.2</v>
      </c>
      <c r="I10" s="4">
        <v>0.7</v>
      </c>
      <c r="J10" s="4">
        <v>2.2000000000000002</v>
      </c>
      <c r="K10" s="4">
        <v>1.8</v>
      </c>
      <c r="L10" s="4">
        <v>5.5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 t="s">
        <v>3</v>
      </c>
      <c r="AH10" s="13" t="s">
        <v>5</v>
      </c>
    </row>
    <row r="11" spans="1:34" x14ac:dyDescent="0.25">
      <c r="A11" s="4">
        <v>4</v>
      </c>
      <c r="B11" s="12">
        <v>6</v>
      </c>
      <c r="C11" s="7" t="s">
        <v>0</v>
      </c>
      <c r="D11" s="4">
        <v>42</v>
      </c>
      <c r="E11" s="4">
        <v>6.8</v>
      </c>
      <c r="F11" s="4">
        <v>0.5</v>
      </c>
      <c r="G11" s="4">
        <v>7.1</v>
      </c>
      <c r="H11" s="4">
        <v>0.4</v>
      </c>
      <c r="I11" s="4">
        <v>0.5</v>
      </c>
      <c r="J11" s="4">
        <v>2.7</v>
      </c>
      <c r="K11" s="4">
        <v>4.7</v>
      </c>
      <c r="L11" s="4">
        <v>6.6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>
        <v>1</v>
      </c>
      <c r="X11" s="4">
        <v>1.2</v>
      </c>
      <c r="Y11" s="4">
        <v>4.8</v>
      </c>
      <c r="Z11" s="4">
        <v>4.3</v>
      </c>
      <c r="AA11" s="4">
        <v>5.7</v>
      </c>
      <c r="AB11" s="4">
        <v>1.8</v>
      </c>
      <c r="AC11" s="4">
        <v>2.2000000000000002</v>
      </c>
      <c r="AD11" s="4">
        <v>4.4000000000000004</v>
      </c>
      <c r="AE11" s="4">
        <v>4.3</v>
      </c>
      <c r="AF11" s="4">
        <v>5.2</v>
      </c>
      <c r="AG11" s="4" t="s">
        <v>3</v>
      </c>
      <c r="AH11" s="13" t="s">
        <v>7</v>
      </c>
    </row>
    <row r="12" spans="1:34" x14ac:dyDescent="0.25">
      <c r="A12" s="4">
        <v>3</v>
      </c>
      <c r="B12" s="12">
        <v>7</v>
      </c>
      <c r="C12" s="7" t="s">
        <v>0</v>
      </c>
      <c r="D12" s="4">
        <v>34</v>
      </c>
      <c r="E12" s="4">
        <v>6.2</v>
      </c>
      <c r="F12" s="4">
        <v>3.9</v>
      </c>
      <c r="G12" s="4">
        <v>7.4</v>
      </c>
      <c r="H12" s="4">
        <v>4.0999999999999996</v>
      </c>
      <c r="I12" s="4">
        <v>4</v>
      </c>
      <c r="J12" s="4">
        <v>3.4</v>
      </c>
      <c r="K12" s="4">
        <v>2.9</v>
      </c>
      <c r="L12" s="4">
        <v>7.1</v>
      </c>
      <c r="M12" s="4">
        <v>4.8</v>
      </c>
      <c r="N12" s="4">
        <v>4.5999999999999996</v>
      </c>
      <c r="O12" s="4">
        <v>4.7</v>
      </c>
      <c r="P12" s="4">
        <v>1.2</v>
      </c>
      <c r="Q12" s="4">
        <v>6.6</v>
      </c>
      <c r="R12" s="4">
        <v>3.2</v>
      </c>
      <c r="S12" s="4">
        <v>4</v>
      </c>
      <c r="T12" s="4">
        <v>4.5999999999999996</v>
      </c>
      <c r="U12" s="4">
        <v>2.1</v>
      </c>
      <c r="V12" s="4">
        <v>6.9</v>
      </c>
      <c r="W12" s="4">
        <v>1.9</v>
      </c>
      <c r="X12" s="4">
        <v>1.1000000000000001</v>
      </c>
      <c r="Y12" s="4">
        <v>5.8</v>
      </c>
      <c r="Z12" s="4">
        <v>1</v>
      </c>
      <c r="AA12" s="4">
        <v>6.8</v>
      </c>
      <c r="AB12" s="4">
        <v>1.1000000000000001</v>
      </c>
      <c r="AC12" s="4">
        <v>1.1000000000000001</v>
      </c>
      <c r="AD12" s="4">
        <v>6.5</v>
      </c>
      <c r="AE12" s="4">
        <v>2.2000000000000002</v>
      </c>
      <c r="AF12" s="4">
        <v>7.4</v>
      </c>
      <c r="AG12" s="4" t="s">
        <v>1</v>
      </c>
      <c r="AH12" s="13"/>
    </row>
    <row r="13" spans="1:34" x14ac:dyDescent="0.25">
      <c r="A13" s="4">
        <v>4</v>
      </c>
      <c r="B13" s="12">
        <v>8</v>
      </c>
      <c r="C13" s="7" t="s">
        <v>0</v>
      </c>
      <c r="D13" s="4">
        <v>76</v>
      </c>
      <c r="E13" s="4">
        <v>5.7</v>
      </c>
      <c r="F13" s="4">
        <v>3.8</v>
      </c>
      <c r="G13" s="4">
        <v>4.5999999999999996</v>
      </c>
      <c r="H13" s="4">
        <v>7.3</v>
      </c>
      <c r="I13" s="4">
        <v>7</v>
      </c>
      <c r="J13" s="4">
        <v>1.6</v>
      </c>
      <c r="K13" s="4">
        <v>1.6</v>
      </c>
      <c r="L13" s="4">
        <v>4.2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>
        <v>1.9</v>
      </c>
      <c r="X13" s="4">
        <v>2.2000000000000002</v>
      </c>
      <c r="Y13" s="4">
        <v>1.7</v>
      </c>
      <c r="Z13" s="4">
        <v>3.9</v>
      </c>
      <c r="AA13" s="4">
        <v>6.8</v>
      </c>
      <c r="AB13" s="4">
        <v>1.6</v>
      </c>
      <c r="AC13" s="4">
        <v>1.8</v>
      </c>
      <c r="AD13" s="4">
        <v>2.1</v>
      </c>
      <c r="AE13" s="4">
        <v>4</v>
      </c>
      <c r="AF13" s="4">
        <v>8.3000000000000007</v>
      </c>
      <c r="AG13" s="4" t="s">
        <v>1</v>
      </c>
      <c r="AH13" s="13" t="s">
        <v>8</v>
      </c>
    </row>
    <row r="14" spans="1:34" x14ac:dyDescent="0.25">
      <c r="A14" s="4">
        <v>4</v>
      </c>
      <c r="B14" s="12">
        <v>9</v>
      </c>
      <c r="C14" s="7" t="s">
        <v>9</v>
      </c>
      <c r="D14" s="4">
        <v>56</v>
      </c>
      <c r="E14" s="4">
        <v>9.3000000000000007</v>
      </c>
      <c r="F14" s="4">
        <v>2.4</v>
      </c>
      <c r="G14" s="4">
        <v>4.9000000000000004</v>
      </c>
      <c r="H14" s="4">
        <v>1.4</v>
      </c>
      <c r="I14" s="4">
        <v>1.3</v>
      </c>
      <c r="J14" s="4">
        <v>2</v>
      </c>
      <c r="K14" s="4">
        <v>5.9</v>
      </c>
      <c r="L14" s="4">
        <v>13</v>
      </c>
      <c r="M14" s="4">
        <v>5.5</v>
      </c>
      <c r="N14" s="4">
        <v>0.7</v>
      </c>
      <c r="O14" s="4">
        <v>0.5</v>
      </c>
      <c r="P14" s="4">
        <v>5.0999999999999996</v>
      </c>
      <c r="Q14" s="4">
        <v>9.5</v>
      </c>
      <c r="R14" s="4">
        <v>4.3</v>
      </c>
      <c r="S14" s="4">
        <v>0.9</v>
      </c>
      <c r="T14" s="4">
        <v>2.5</v>
      </c>
      <c r="U14" s="4">
        <v>4.0999999999999996</v>
      </c>
      <c r="V14" s="4">
        <v>7</v>
      </c>
      <c r="W14" s="4">
        <v>3.3</v>
      </c>
      <c r="X14" s="4">
        <v>3.1</v>
      </c>
      <c r="Y14" s="4">
        <v>7.7</v>
      </c>
      <c r="Z14" s="4">
        <v>1.5</v>
      </c>
      <c r="AA14" s="4">
        <v>6</v>
      </c>
      <c r="AB14" s="4">
        <v>2.5</v>
      </c>
      <c r="AC14" s="4">
        <v>1.9</v>
      </c>
      <c r="AD14" s="4">
        <v>9.8000000000000007</v>
      </c>
      <c r="AE14" s="4">
        <v>1.4</v>
      </c>
      <c r="AF14" s="4">
        <v>6</v>
      </c>
      <c r="AG14" s="4" t="s">
        <v>1</v>
      </c>
      <c r="AH14" s="13"/>
    </row>
    <row r="15" spans="1:34" x14ac:dyDescent="0.25">
      <c r="A15" s="4">
        <v>3</v>
      </c>
      <c r="B15" s="12">
        <v>10</v>
      </c>
      <c r="C15" s="7" t="s">
        <v>0</v>
      </c>
      <c r="D15" s="4">
        <v>42</v>
      </c>
      <c r="E15" s="4">
        <v>3.5</v>
      </c>
      <c r="F15" s="4">
        <v>6.2</v>
      </c>
      <c r="G15" s="4">
        <v>5.9</v>
      </c>
      <c r="H15" s="4">
        <v>4</v>
      </c>
      <c r="I15" s="4">
        <v>1.7</v>
      </c>
      <c r="J15" s="4">
        <v>2.4</v>
      </c>
      <c r="K15" s="4">
        <v>2.2999999999999998</v>
      </c>
      <c r="L15" s="4">
        <v>5.5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 t="s">
        <v>3</v>
      </c>
      <c r="AH15" s="13" t="s">
        <v>10</v>
      </c>
    </row>
    <row r="16" spans="1:34" x14ac:dyDescent="0.25">
      <c r="A16" s="4">
        <v>3</v>
      </c>
      <c r="B16" s="12">
        <v>11</v>
      </c>
      <c r="C16" s="7" t="s">
        <v>0</v>
      </c>
      <c r="D16" s="4">
        <v>66</v>
      </c>
      <c r="E16" s="4">
        <v>8.6</v>
      </c>
      <c r="F16" s="4">
        <v>1.8</v>
      </c>
      <c r="G16" s="4">
        <v>4.4000000000000004</v>
      </c>
      <c r="H16" s="4">
        <v>2.2000000000000002</v>
      </c>
      <c r="I16" s="4">
        <v>1.6</v>
      </c>
      <c r="J16" s="4">
        <v>3</v>
      </c>
      <c r="K16" s="4">
        <v>4.2</v>
      </c>
      <c r="L16" s="4">
        <v>7.3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>
        <v>0.9</v>
      </c>
      <c r="X16" s="4">
        <v>1</v>
      </c>
      <c r="Y16" s="4">
        <v>5.7</v>
      </c>
      <c r="Z16" s="4">
        <v>1.4</v>
      </c>
      <c r="AA16" s="4">
        <v>6.4</v>
      </c>
      <c r="AB16" s="4">
        <v>0.7</v>
      </c>
      <c r="AC16" s="4">
        <v>0.5</v>
      </c>
      <c r="AD16" s="4">
        <v>5.5</v>
      </c>
      <c r="AE16" s="4">
        <v>1.3</v>
      </c>
      <c r="AF16" s="4">
        <v>6.5</v>
      </c>
      <c r="AG16" s="4" t="s">
        <v>3</v>
      </c>
      <c r="AH16" s="13" t="s">
        <v>11</v>
      </c>
    </row>
    <row r="17" spans="1:34" x14ac:dyDescent="0.25">
      <c r="A17" s="4">
        <v>3</v>
      </c>
      <c r="B17" s="12">
        <v>12</v>
      </c>
      <c r="C17" s="7" t="s">
        <v>9</v>
      </c>
      <c r="D17" s="4">
        <v>61</v>
      </c>
      <c r="E17" s="4">
        <v>6.1</v>
      </c>
      <c r="F17" s="4">
        <v>2.2000000000000002</v>
      </c>
      <c r="G17" s="4">
        <v>5.9</v>
      </c>
      <c r="H17" s="4">
        <v>1.2</v>
      </c>
      <c r="I17" s="4">
        <v>1.2</v>
      </c>
      <c r="J17" s="4">
        <v>2.6</v>
      </c>
      <c r="K17" s="4">
        <v>2.5</v>
      </c>
      <c r="L17" s="4">
        <v>11.3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 t="s">
        <v>3</v>
      </c>
      <c r="AH17" s="13" t="s">
        <v>12</v>
      </c>
    </row>
    <row r="18" spans="1:34" x14ac:dyDescent="0.25">
      <c r="A18" s="4">
        <v>3</v>
      </c>
      <c r="B18" s="12">
        <v>13</v>
      </c>
      <c r="C18" s="7" t="s">
        <v>0</v>
      </c>
      <c r="D18" s="4">
        <v>31</v>
      </c>
      <c r="E18" s="4">
        <v>6.7</v>
      </c>
      <c r="F18" s="4">
        <v>6.8</v>
      </c>
      <c r="G18" s="4">
        <v>6</v>
      </c>
      <c r="H18" s="4">
        <v>2.5</v>
      </c>
      <c r="I18" s="4">
        <v>2.2000000000000002</v>
      </c>
      <c r="J18" s="4">
        <v>4.2</v>
      </c>
      <c r="K18" s="4">
        <v>2.8</v>
      </c>
      <c r="L18" s="4">
        <v>5.4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 t="s">
        <v>3</v>
      </c>
      <c r="AH18" s="13" t="s">
        <v>13</v>
      </c>
    </row>
    <row r="19" spans="1:34" x14ac:dyDescent="0.25">
      <c r="A19" s="4">
        <v>4</v>
      </c>
      <c r="B19" s="12">
        <v>14</v>
      </c>
      <c r="C19" s="7" t="s">
        <v>9</v>
      </c>
      <c r="D19" s="4">
        <v>41</v>
      </c>
      <c r="E19" s="4">
        <v>9.4</v>
      </c>
      <c r="F19" s="4">
        <v>7.3</v>
      </c>
      <c r="G19" s="4">
        <v>3</v>
      </c>
      <c r="H19" s="4">
        <v>11.4</v>
      </c>
      <c r="I19" s="4">
        <v>9.5</v>
      </c>
      <c r="J19" s="4">
        <v>2</v>
      </c>
      <c r="K19" s="4">
        <v>5.4</v>
      </c>
      <c r="L19" s="4">
        <v>10.3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>
        <v>8.4</v>
      </c>
      <c r="X19" s="4">
        <v>8.9</v>
      </c>
      <c r="Y19" s="4">
        <v>9</v>
      </c>
      <c r="Z19" s="4">
        <v>1.8</v>
      </c>
      <c r="AA19" s="4">
        <v>6.9</v>
      </c>
      <c r="AB19" s="4">
        <v>8.3000000000000007</v>
      </c>
      <c r="AC19" s="4">
        <v>7.7</v>
      </c>
      <c r="AD19" s="4">
        <v>8.3000000000000007</v>
      </c>
      <c r="AE19" s="4">
        <v>1.1000000000000001</v>
      </c>
      <c r="AF19" s="4">
        <v>7</v>
      </c>
      <c r="AG19" s="4" t="s">
        <v>1</v>
      </c>
      <c r="AH19" s="13" t="s">
        <v>14</v>
      </c>
    </row>
    <row r="20" spans="1:34" x14ac:dyDescent="0.25">
      <c r="A20" s="4">
        <v>3</v>
      </c>
      <c r="B20" s="12">
        <v>15</v>
      </c>
      <c r="C20" s="7" t="s">
        <v>9</v>
      </c>
      <c r="D20" s="4">
        <v>49</v>
      </c>
      <c r="E20" s="4">
        <v>5.2</v>
      </c>
      <c r="F20" s="4">
        <v>3.8</v>
      </c>
      <c r="G20" s="4">
        <v>6.1</v>
      </c>
      <c r="H20" s="4">
        <v>2.5</v>
      </c>
      <c r="I20" s="4">
        <v>1.8</v>
      </c>
      <c r="J20" s="4">
        <v>4.0999999999999996</v>
      </c>
      <c r="K20" s="4">
        <v>1.2</v>
      </c>
      <c r="L20" s="4">
        <v>9.8000000000000007</v>
      </c>
      <c r="M20" s="4">
        <v>3.2</v>
      </c>
      <c r="N20" s="4">
        <v>3.1</v>
      </c>
      <c r="O20" s="4">
        <v>5.0999999999999996</v>
      </c>
      <c r="P20" s="4">
        <v>1.7</v>
      </c>
      <c r="Q20" s="4">
        <v>8</v>
      </c>
      <c r="R20" s="4">
        <v>3.4</v>
      </c>
      <c r="S20" s="4">
        <v>3</v>
      </c>
      <c r="T20" s="4">
        <v>6.1</v>
      </c>
      <c r="U20" s="4">
        <v>1.7</v>
      </c>
      <c r="V20" s="4">
        <v>7.4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 t="s">
        <v>3</v>
      </c>
      <c r="AH20" s="13" t="s">
        <v>15</v>
      </c>
    </row>
    <row r="21" spans="1:34" x14ac:dyDescent="0.25">
      <c r="A21" s="4">
        <v>3</v>
      </c>
      <c r="B21" s="12">
        <v>16</v>
      </c>
      <c r="C21" s="7" t="s">
        <v>9</v>
      </c>
      <c r="D21" s="4">
        <v>65</v>
      </c>
      <c r="E21" s="4">
        <v>10.199999999999999</v>
      </c>
      <c r="F21" s="4">
        <v>7.9</v>
      </c>
      <c r="G21" s="4" t="s">
        <v>16</v>
      </c>
      <c r="H21" s="4">
        <v>10.1</v>
      </c>
      <c r="I21" s="4">
        <v>9.6</v>
      </c>
      <c r="J21" s="4">
        <v>2.7</v>
      </c>
      <c r="K21" s="4">
        <v>3</v>
      </c>
      <c r="L21" s="4">
        <v>7.1</v>
      </c>
      <c r="M21" s="4">
        <v>9.1</v>
      </c>
      <c r="N21" s="4">
        <v>8.5</v>
      </c>
      <c r="O21" s="4">
        <v>4.3</v>
      </c>
      <c r="P21" s="4">
        <v>2.2000000000000002</v>
      </c>
      <c r="Q21" s="4">
        <v>7.2</v>
      </c>
      <c r="R21" s="4">
        <v>6.6</v>
      </c>
      <c r="S21" s="4">
        <v>6.1</v>
      </c>
      <c r="T21" s="4">
        <v>4.9000000000000004</v>
      </c>
      <c r="U21" s="4">
        <v>2.1</v>
      </c>
      <c r="V21" s="4">
        <v>7.6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 t="s">
        <v>1</v>
      </c>
      <c r="AH21" s="13" t="s">
        <v>17</v>
      </c>
    </row>
    <row r="22" spans="1:34" x14ac:dyDescent="0.25">
      <c r="A22" s="4">
        <v>3</v>
      </c>
      <c r="B22" s="12">
        <v>17</v>
      </c>
      <c r="C22" s="7" t="s">
        <v>0</v>
      </c>
      <c r="D22" s="4">
        <v>43</v>
      </c>
      <c r="E22" s="4">
        <v>6.5</v>
      </c>
      <c r="F22" s="4">
        <v>2.7</v>
      </c>
      <c r="G22" s="4">
        <v>7.2</v>
      </c>
      <c r="H22" s="4">
        <v>2.8</v>
      </c>
      <c r="I22" s="4">
        <v>2.1</v>
      </c>
      <c r="J22" s="4">
        <v>1.8</v>
      </c>
      <c r="K22" s="4">
        <v>3.6</v>
      </c>
      <c r="L22" s="4">
        <v>7.6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 t="s">
        <v>3</v>
      </c>
      <c r="AH22" s="13" t="s">
        <v>5</v>
      </c>
    </row>
    <row r="23" spans="1:34" x14ac:dyDescent="0.25">
      <c r="A23" s="4">
        <v>4</v>
      </c>
      <c r="B23" s="12">
        <v>18</v>
      </c>
      <c r="C23" s="7" t="s">
        <v>9</v>
      </c>
      <c r="D23" s="4">
        <v>57</v>
      </c>
      <c r="E23" s="4">
        <v>4.2</v>
      </c>
      <c r="F23" s="4">
        <v>1.3</v>
      </c>
      <c r="G23" s="4">
        <v>4.3</v>
      </c>
      <c r="H23" s="4">
        <v>1.1000000000000001</v>
      </c>
      <c r="I23" s="4">
        <v>1.7</v>
      </c>
      <c r="J23" s="4">
        <v>4.4000000000000004</v>
      </c>
      <c r="K23" s="4">
        <v>4.2</v>
      </c>
      <c r="L23" s="4">
        <v>6.8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 t="s">
        <v>3</v>
      </c>
      <c r="AH23" s="13" t="s">
        <v>18</v>
      </c>
    </row>
    <row r="24" spans="1:34" x14ac:dyDescent="0.25">
      <c r="A24" s="4">
        <v>3</v>
      </c>
      <c r="B24" s="12">
        <v>19</v>
      </c>
      <c r="C24" s="7" t="s">
        <v>0</v>
      </c>
      <c r="D24" s="4">
        <v>61</v>
      </c>
      <c r="E24" s="4">
        <v>6.9</v>
      </c>
      <c r="F24" s="4"/>
      <c r="G24" s="4">
        <v>4.9000000000000004</v>
      </c>
      <c r="H24" s="4"/>
      <c r="I24" s="4"/>
      <c r="J24" s="4"/>
      <c r="K24" s="4"/>
      <c r="L24" s="4"/>
      <c r="M24" s="4">
        <v>2.2999999999999998</v>
      </c>
      <c r="N24" s="4">
        <v>1</v>
      </c>
      <c r="O24" s="4">
        <v>4.4000000000000004</v>
      </c>
      <c r="P24" s="4">
        <v>1.6</v>
      </c>
      <c r="Q24" s="4">
        <v>4.7</v>
      </c>
      <c r="R24" s="4">
        <v>3.1</v>
      </c>
      <c r="S24" s="4">
        <v>3</v>
      </c>
      <c r="T24" s="4">
        <v>4.9000000000000004</v>
      </c>
      <c r="U24" s="4">
        <v>1.8</v>
      </c>
      <c r="V24" s="4">
        <v>4.8</v>
      </c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 t="s">
        <v>3</v>
      </c>
      <c r="AH24" s="13" t="s">
        <v>19</v>
      </c>
    </row>
    <row r="25" spans="1:34" x14ac:dyDescent="0.25">
      <c r="A25" s="4">
        <v>3</v>
      </c>
      <c r="B25" s="12">
        <v>20</v>
      </c>
      <c r="C25" s="7" t="s">
        <v>9</v>
      </c>
      <c r="D25" s="4">
        <v>66</v>
      </c>
      <c r="E25" s="4">
        <v>8</v>
      </c>
      <c r="F25" s="4">
        <v>3.8</v>
      </c>
      <c r="G25" s="4">
        <v>4.8</v>
      </c>
      <c r="H25" s="4">
        <v>3.1</v>
      </c>
      <c r="I25" s="4">
        <v>2.4</v>
      </c>
      <c r="J25" s="4">
        <v>3.5</v>
      </c>
      <c r="K25" s="4">
        <v>4.5</v>
      </c>
      <c r="L25" s="4">
        <v>6.9</v>
      </c>
      <c r="M25" s="4">
        <v>5.4</v>
      </c>
      <c r="N25" s="4">
        <v>5.2</v>
      </c>
      <c r="O25" s="4">
        <v>5.9</v>
      </c>
      <c r="P25" s="4">
        <v>2.2999999999999998</v>
      </c>
      <c r="Q25" s="4">
        <v>5.7</v>
      </c>
      <c r="R25" s="4">
        <v>5.6</v>
      </c>
      <c r="S25" s="4">
        <v>4.8</v>
      </c>
      <c r="T25" s="4">
        <v>6</v>
      </c>
      <c r="U25" s="4">
        <v>1.8</v>
      </c>
      <c r="V25" s="4">
        <v>5.5</v>
      </c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 t="s">
        <v>3</v>
      </c>
      <c r="AH25" s="13" t="s">
        <v>20</v>
      </c>
    </row>
    <row r="26" spans="1:34" x14ac:dyDescent="0.25">
      <c r="A26" s="4">
        <v>4</v>
      </c>
      <c r="B26" s="12">
        <v>21</v>
      </c>
      <c r="C26" s="7" t="s">
        <v>9</v>
      </c>
      <c r="D26" s="4">
        <v>63</v>
      </c>
      <c r="E26" s="4">
        <v>7.8</v>
      </c>
      <c r="F26" s="4">
        <v>3.9</v>
      </c>
      <c r="G26" s="4">
        <v>5.4</v>
      </c>
      <c r="H26" s="4">
        <v>7.5</v>
      </c>
      <c r="I26" s="4">
        <v>3.4</v>
      </c>
      <c r="J26" s="4">
        <v>2</v>
      </c>
      <c r="K26" s="4">
        <v>3.2</v>
      </c>
      <c r="L26" s="4">
        <v>11.1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 t="s">
        <v>3</v>
      </c>
      <c r="AH26" s="13" t="s">
        <v>5</v>
      </c>
    </row>
    <row r="27" spans="1:34" ht="15.75" thickBot="1" x14ac:dyDescent="0.3">
      <c r="A27" s="4">
        <v>3</v>
      </c>
      <c r="B27" s="12">
        <v>22</v>
      </c>
      <c r="C27" s="7" t="s">
        <v>0</v>
      </c>
      <c r="D27" s="4">
        <v>59</v>
      </c>
      <c r="E27" s="4">
        <v>4.4000000000000004</v>
      </c>
      <c r="F27" s="4">
        <v>8.4</v>
      </c>
      <c r="G27" s="4">
        <v>5</v>
      </c>
      <c r="H27" s="4">
        <v>3.7</v>
      </c>
      <c r="I27" s="4">
        <v>4.0999999999999996</v>
      </c>
      <c r="J27" s="4">
        <v>5</v>
      </c>
      <c r="K27" s="4">
        <v>2</v>
      </c>
      <c r="L27" s="4">
        <v>5.8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 t="s">
        <v>3</v>
      </c>
      <c r="AH27" s="13" t="s">
        <v>21</v>
      </c>
    </row>
    <row r="28" spans="1:34" s="2" customFormat="1" ht="15.75" thickBot="1" x14ac:dyDescent="0.3">
      <c r="A28" s="4">
        <v>4</v>
      </c>
      <c r="B28" s="12">
        <v>23</v>
      </c>
      <c r="C28" s="7" t="s">
        <v>9</v>
      </c>
      <c r="D28" s="4">
        <v>43</v>
      </c>
      <c r="E28" s="4">
        <v>9.4</v>
      </c>
      <c r="F28" s="4">
        <v>6.5</v>
      </c>
      <c r="G28" s="4">
        <v>5.0999999999999996</v>
      </c>
      <c r="H28" s="4">
        <v>11.8</v>
      </c>
      <c r="I28" s="4">
        <v>6.7</v>
      </c>
      <c r="J28" s="4">
        <v>1.1000000000000001</v>
      </c>
      <c r="K28" s="4">
        <v>1</v>
      </c>
      <c r="L28" s="4">
        <v>11.9</v>
      </c>
      <c r="M28" s="4">
        <v>5.9</v>
      </c>
      <c r="N28" s="4">
        <v>5.8</v>
      </c>
      <c r="O28" s="4">
        <v>2.4</v>
      </c>
      <c r="P28" s="4">
        <v>2.1</v>
      </c>
      <c r="Q28" s="4">
        <v>10.199999999999999</v>
      </c>
      <c r="R28" s="4">
        <v>5.0999999999999996</v>
      </c>
      <c r="S28" s="4">
        <v>5.0999999999999996</v>
      </c>
      <c r="T28" s="4">
        <v>3.5</v>
      </c>
      <c r="U28" s="4">
        <v>2</v>
      </c>
      <c r="V28" s="4">
        <v>9.5</v>
      </c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 t="s">
        <v>1</v>
      </c>
      <c r="AH28" s="13" t="s">
        <v>22</v>
      </c>
    </row>
    <row r="29" spans="1:34" x14ac:dyDescent="0.25">
      <c r="A29" s="4">
        <v>3</v>
      </c>
      <c r="B29" s="12">
        <v>24</v>
      </c>
      <c r="C29" s="7" t="s">
        <v>9</v>
      </c>
      <c r="D29" s="4">
        <v>44</v>
      </c>
      <c r="E29" s="4">
        <v>8.6999999999999993</v>
      </c>
      <c r="F29" s="4">
        <v>4.2</v>
      </c>
      <c r="G29" s="4">
        <v>5.9</v>
      </c>
      <c r="H29" s="4">
        <v>3.7</v>
      </c>
      <c r="I29" s="4">
        <v>2.9</v>
      </c>
      <c r="J29" s="4">
        <v>3.1</v>
      </c>
      <c r="K29" s="4">
        <v>2.6</v>
      </c>
      <c r="L29" s="4">
        <v>8.6</v>
      </c>
      <c r="M29" s="4">
        <v>7.9</v>
      </c>
      <c r="N29" s="4">
        <v>7.2</v>
      </c>
      <c r="O29" s="4">
        <v>5.4</v>
      </c>
      <c r="P29" s="4">
        <v>1.3</v>
      </c>
      <c r="Q29" s="4">
        <v>7.3</v>
      </c>
      <c r="R29" s="4">
        <v>5.7</v>
      </c>
      <c r="S29" s="4">
        <v>5.8</v>
      </c>
      <c r="T29" s="4">
        <v>5.3</v>
      </c>
      <c r="U29" s="4">
        <v>1.4</v>
      </c>
      <c r="V29" s="4">
        <v>7.3</v>
      </c>
      <c r="W29" s="4">
        <v>3</v>
      </c>
      <c r="X29" s="4">
        <v>4.3</v>
      </c>
      <c r="Y29" s="4">
        <v>6.2</v>
      </c>
      <c r="Z29" s="4">
        <v>2.2000000000000002</v>
      </c>
      <c r="AA29" s="4">
        <v>8</v>
      </c>
      <c r="AB29" s="4">
        <v>2.8</v>
      </c>
      <c r="AC29" s="4">
        <v>4.5</v>
      </c>
      <c r="AD29" s="4">
        <v>6.1</v>
      </c>
      <c r="AE29" s="4">
        <v>3</v>
      </c>
      <c r="AF29" s="4">
        <v>8.6</v>
      </c>
      <c r="AG29" s="4" t="s">
        <v>1</v>
      </c>
      <c r="AH29" s="13"/>
    </row>
    <row r="30" spans="1:34" x14ac:dyDescent="0.25">
      <c r="A30" s="4">
        <v>4</v>
      </c>
      <c r="B30" s="12">
        <v>25</v>
      </c>
      <c r="C30" s="7" t="s">
        <v>9</v>
      </c>
      <c r="D30" s="4">
        <v>44</v>
      </c>
      <c r="E30" s="4">
        <v>10.3</v>
      </c>
      <c r="F30" s="4">
        <v>3</v>
      </c>
      <c r="G30" s="4">
        <v>8</v>
      </c>
      <c r="H30" s="4">
        <v>3.8</v>
      </c>
      <c r="I30" s="4">
        <v>3.5</v>
      </c>
      <c r="J30" s="4">
        <v>1.1000000000000001</v>
      </c>
      <c r="K30" s="4">
        <v>4.22</v>
      </c>
      <c r="L30" s="4">
        <v>9.3000000000000007</v>
      </c>
      <c r="M30" s="4">
        <v>6.1</v>
      </c>
      <c r="N30" s="4">
        <v>5.9</v>
      </c>
      <c r="O30" s="4">
        <v>2.4</v>
      </c>
      <c r="P30" s="4">
        <v>3.1</v>
      </c>
      <c r="Q30" s="4">
        <v>7.3</v>
      </c>
      <c r="R30" s="4">
        <v>6</v>
      </c>
      <c r="S30" s="4">
        <v>5.3</v>
      </c>
      <c r="T30" s="4">
        <v>2.9</v>
      </c>
      <c r="U30" s="4">
        <v>3.6</v>
      </c>
      <c r="V30" s="4">
        <v>7</v>
      </c>
      <c r="W30" s="4">
        <v>5.9</v>
      </c>
      <c r="X30" s="4">
        <v>5.0999999999999996</v>
      </c>
      <c r="Y30" s="4">
        <v>4.4000000000000004</v>
      </c>
      <c r="Z30" s="4">
        <v>3.7</v>
      </c>
      <c r="AA30" s="4">
        <v>7.9</v>
      </c>
      <c r="AB30" s="4">
        <v>4.8</v>
      </c>
      <c r="AC30" s="4">
        <v>5.8</v>
      </c>
      <c r="AD30" s="4">
        <v>4.8</v>
      </c>
      <c r="AE30" s="4">
        <v>4.0999999999999996</v>
      </c>
      <c r="AF30" s="4">
        <v>8.5</v>
      </c>
      <c r="AG30" s="4" t="s">
        <v>1</v>
      </c>
      <c r="AH30" s="13"/>
    </row>
    <row r="31" spans="1:34" x14ac:dyDescent="0.25">
      <c r="A31" s="4">
        <v>4</v>
      </c>
      <c r="B31" s="12">
        <v>26</v>
      </c>
      <c r="C31" s="7" t="s">
        <v>0</v>
      </c>
      <c r="D31" s="4">
        <v>60</v>
      </c>
      <c r="E31" s="4">
        <v>5</v>
      </c>
      <c r="F31" s="4">
        <v>2</v>
      </c>
      <c r="G31" s="4">
        <v>5.8</v>
      </c>
      <c r="H31" s="4">
        <v>0.4</v>
      </c>
      <c r="I31" s="4">
        <v>0.7</v>
      </c>
      <c r="J31" s="4">
        <v>4.3</v>
      </c>
      <c r="K31" s="4">
        <v>3.4</v>
      </c>
      <c r="L31" s="4">
        <v>8.8000000000000007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 t="s">
        <v>3</v>
      </c>
      <c r="AH31" s="13" t="s">
        <v>5</v>
      </c>
    </row>
    <row r="32" spans="1:34" ht="15.75" thickBot="1" x14ac:dyDescent="0.3">
      <c r="A32" s="6">
        <v>3</v>
      </c>
      <c r="B32" s="14">
        <v>27</v>
      </c>
      <c r="C32" s="5" t="s">
        <v>0</v>
      </c>
      <c r="D32" s="6">
        <v>82</v>
      </c>
      <c r="E32" s="6">
        <v>7.3</v>
      </c>
      <c r="F32" s="6">
        <v>6.2</v>
      </c>
      <c r="G32" s="6">
        <v>2.6</v>
      </c>
      <c r="H32" s="6">
        <v>5</v>
      </c>
      <c r="I32" s="6">
        <v>5</v>
      </c>
      <c r="J32" s="6">
        <v>2.6</v>
      </c>
      <c r="K32" s="6">
        <v>1.8</v>
      </c>
      <c r="L32" s="6">
        <v>5.0999999999999996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 t="s">
        <v>3</v>
      </c>
      <c r="AH32" s="15" t="s">
        <v>10</v>
      </c>
    </row>
    <row r="33" spans="1:34" s="2" customFormat="1" ht="15.75" thickBot="1" x14ac:dyDescent="0.3">
      <c r="A33" s="6">
        <v>3</v>
      </c>
      <c r="B33" s="14">
        <v>28</v>
      </c>
      <c r="C33" s="5" t="s">
        <v>0</v>
      </c>
      <c r="D33" s="6">
        <v>81</v>
      </c>
      <c r="E33" s="6"/>
      <c r="F33" s="6">
        <v>6.8</v>
      </c>
      <c r="G33" s="6">
        <v>2.2000000000000002</v>
      </c>
      <c r="H33" s="6">
        <v>5.4</v>
      </c>
      <c r="I33" s="6">
        <v>5.4</v>
      </c>
      <c r="J33" s="6">
        <v>2.6</v>
      </c>
      <c r="K33" s="6">
        <v>1.9</v>
      </c>
      <c r="L33" s="6">
        <v>4.2</v>
      </c>
      <c r="M33" s="6">
        <v>5.2</v>
      </c>
      <c r="N33" s="6">
        <v>5.0999999999999996</v>
      </c>
      <c r="O33" s="6">
        <v>3.7</v>
      </c>
      <c r="P33" s="6">
        <v>2.4</v>
      </c>
      <c r="Q33" s="6">
        <v>3.9</v>
      </c>
      <c r="R33" s="6">
        <v>5.2</v>
      </c>
      <c r="S33" s="6">
        <v>5.0999999999999996</v>
      </c>
      <c r="T33" s="6">
        <v>3.8</v>
      </c>
      <c r="U33" s="6">
        <v>2</v>
      </c>
      <c r="V33" s="6">
        <v>3.7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 t="s">
        <v>3</v>
      </c>
      <c r="AH33" s="15" t="s">
        <v>23</v>
      </c>
    </row>
    <row r="34" spans="1:34" x14ac:dyDescent="0.25">
      <c r="A34" s="6">
        <v>4</v>
      </c>
      <c r="B34" s="14">
        <v>29</v>
      </c>
      <c r="C34" s="5" t="s">
        <v>9</v>
      </c>
      <c r="D34" s="6">
        <v>57</v>
      </c>
      <c r="E34" s="6">
        <v>9.4</v>
      </c>
      <c r="F34" s="6">
        <v>9.6</v>
      </c>
      <c r="G34" s="6">
        <v>6</v>
      </c>
      <c r="H34" s="6">
        <v>7.6</v>
      </c>
      <c r="I34" s="6">
        <v>7</v>
      </c>
      <c r="J34" s="6">
        <v>4.5</v>
      </c>
      <c r="K34" s="6">
        <v>3.3</v>
      </c>
      <c r="L34" s="6">
        <v>8.6999999999999993</v>
      </c>
      <c r="M34" s="6">
        <v>8</v>
      </c>
      <c r="N34" s="6">
        <v>7.7</v>
      </c>
      <c r="O34" s="6">
        <v>7.4</v>
      </c>
      <c r="P34" s="6">
        <v>2.8</v>
      </c>
      <c r="Q34" s="6">
        <v>8</v>
      </c>
      <c r="R34" s="6">
        <v>8.1999999999999993</v>
      </c>
      <c r="S34" s="6">
        <v>7.4</v>
      </c>
      <c r="T34" s="6">
        <v>7.5</v>
      </c>
      <c r="U34" s="6">
        <v>2.2000000000000002</v>
      </c>
      <c r="V34" s="6">
        <v>8</v>
      </c>
      <c r="W34" s="6">
        <v>7.7</v>
      </c>
      <c r="X34" s="6">
        <v>5.6</v>
      </c>
      <c r="Y34" s="6">
        <v>7.5</v>
      </c>
      <c r="Z34" s="6">
        <v>2</v>
      </c>
      <c r="AA34" s="6">
        <v>7.1</v>
      </c>
      <c r="AB34" s="6">
        <v>9.8000000000000007</v>
      </c>
      <c r="AC34" s="6">
        <v>4.0999999999999996</v>
      </c>
      <c r="AD34" s="6">
        <v>7.4</v>
      </c>
      <c r="AE34" s="6">
        <v>2.4</v>
      </c>
      <c r="AF34" s="6">
        <v>7.4</v>
      </c>
      <c r="AG34" s="6" t="s">
        <v>1</v>
      </c>
      <c r="AH34" s="15"/>
    </row>
    <row r="35" spans="1:34" x14ac:dyDescent="0.25">
      <c r="A35" s="6">
        <v>3</v>
      </c>
      <c r="B35" s="14">
        <v>30</v>
      </c>
      <c r="C35" s="5" t="s">
        <v>0</v>
      </c>
      <c r="D35" s="6">
        <v>47</v>
      </c>
      <c r="E35" s="6">
        <v>8.9</v>
      </c>
      <c r="F35" s="6">
        <v>2.9</v>
      </c>
      <c r="G35" s="6">
        <v>7.2</v>
      </c>
      <c r="H35" s="6">
        <v>4.0999999999999996</v>
      </c>
      <c r="I35" s="6">
        <v>3.8</v>
      </c>
      <c r="J35" s="6">
        <v>4.2</v>
      </c>
      <c r="K35" s="6">
        <v>2.6</v>
      </c>
      <c r="L35" s="6">
        <v>8.8000000000000007</v>
      </c>
      <c r="M35" s="6">
        <v>7.6</v>
      </c>
      <c r="N35" s="6">
        <v>3.4</v>
      </c>
      <c r="O35" s="6">
        <v>3.1</v>
      </c>
      <c r="P35" s="6">
        <v>1.3</v>
      </c>
      <c r="Q35" s="6">
        <v>8.1</v>
      </c>
      <c r="R35" s="6">
        <v>4.9000000000000004</v>
      </c>
      <c r="S35" s="6">
        <v>4.9000000000000004</v>
      </c>
      <c r="T35" s="6">
        <v>5.8</v>
      </c>
      <c r="U35" s="6">
        <v>1.3</v>
      </c>
      <c r="V35" s="6">
        <v>8.3000000000000007</v>
      </c>
      <c r="W35" s="6">
        <v>2.2999999999999998</v>
      </c>
      <c r="X35" s="6">
        <v>2.2999999999999998</v>
      </c>
      <c r="Y35" s="6">
        <v>6.1</v>
      </c>
      <c r="Z35" s="6">
        <v>1.3</v>
      </c>
      <c r="AA35" s="6">
        <v>7.9</v>
      </c>
      <c r="AB35" s="6">
        <v>1.4</v>
      </c>
      <c r="AC35" s="6">
        <v>1.4</v>
      </c>
      <c r="AD35" s="6">
        <v>6.6</v>
      </c>
      <c r="AE35" s="6">
        <v>1.5</v>
      </c>
      <c r="AF35" s="6">
        <v>8.4</v>
      </c>
      <c r="AG35" s="6" t="s">
        <v>1</v>
      </c>
      <c r="AH35" s="15"/>
    </row>
    <row r="36" spans="1:34" x14ac:dyDescent="0.25">
      <c r="A36" s="6">
        <v>4</v>
      </c>
      <c r="B36" s="14">
        <v>31</v>
      </c>
      <c r="C36" s="5" t="s">
        <v>0</v>
      </c>
      <c r="D36" s="6">
        <v>63</v>
      </c>
      <c r="E36" s="6">
        <v>12.3</v>
      </c>
      <c r="F36" s="6">
        <v>5.9</v>
      </c>
      <c r="G36" s="6">
        <v>4.3</v>
      </c>
      <c r="H36" s="6">
        <v>5.4</v>
      </c>
      <c r="I36" s="6">
        <v>5.4</v>
      </c>
      <c r="J36" s="6">
        <v>1.8</v>
      </c>
      <c r="K36" s="6">
        <v>2.2999999999999998</v>
      </c>
      <c r="L36" s="6">
        <v>10.1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 t="s">
        <v>3</v>
      </c>
      <c r="AH36" s="15" t="s">
        <v>25</v>
      </c>
    </row>
    <row r="37" spans="1:34" x14ac:dyDescent="0.25">
      <c r="A37" s="6">
        <v>3</v>
      </c>
      <c r="B37" s="14">
        <v>32</v>
      </c>
      <c r="C37" s="5" t="s">
        <v>9</v>
      </c>
      <c r="D37" s="6">
        <v>67</v>
      </c>
      <c r="E37" s="6">
        <v>7.9</v>
      </c>
      <c r="F37" s="6">
        <v>9.1</v>
      </c>
      <c r="G37" s="6">
        <v>1</v>
      </c>
      <c r="H37" s="6">
        <v>5.5</v>
      </c>
      <c r="I37" s="6">
        <v>5.0999999999999996</v>
      </c>
      <c r="J37" s="6">
        <v>4</v>
      </c>
      <c r="K37" s="6">
        <v>3.9</v>
      </c>
      <c r="L37" s="6">
        <v>8.3000000000000007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 t="s">
        <v>3</v>
      </c>
      <c r="AH37" s="15" t="s">
        <v>10</v>
      </c>
    </row>
    <row r="38" spans="1:34" x14ac:dyDescent="0.25">
      <c r="A38" s="6">
        <v>3</v>
      </c>
      <c r="B38" s="14">
        <v>33</v>
      </c>
      <c r="C38" s="5" t="s">
        <v>9</v>
      </c>
      <c r="D38" s="6">
        <v>50</v>
      </c>
      <c r="E38" s="6">
        <v>5.2</v>
      </c>
      <c r="F38" s="6">
        <v>3.3</v>
      </c>
      <c r="G38" s="6">
        <v>3.7</v>
      </c>
      <c r="H38" s="6">
        <v>0.8</v>
      </c>
      <c r="I38" s="6">
        <v>0.6</v>
      </c>
      <c r="J38" s="6">
        <v>2.6</v>
      </c>
      <c r="K38" s="6">
        <v>4.5999999999999996</v>
      </c>
      <c r="L38" s="6">
        <v>6.7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 t="s">
        <v>3</v>
      </c>
      <c r="AH38" s="15" t="s">
        <v>10</v>
      </c>
    </row>
    <row r="39" spans="1:34" x14ac:dyDescent="0.25">
      <c r="A39" s="6">
        <v>4</v>
      </c>
      <c r="B39" s="12">
        <v>34</v>
      </c>
      <c r="C39" s="5" t="s">
        <v>9</v>
      </c>
      <c r="D39" s="6">
        <v>67</v>
      </c>
      <c r="E39" s="6">
        <v>5.7</v>
      </c>
      <c r="F39" s="6">
        <v>6.8</v>
      </c>
      <c r="G39" s="6">
        <v>4.3</v>
      </c>
      <c r="H39" s="6">
        <v>5</v>
      </c>
      <c r="I39" s="6">
        <v>4.2</v>
      </c>
      <c r="J39" s="6">
        <v>3.1</v>
      </c>
      <c r="K39" s="6">
        <v>2.1</v>
      </c>
      <c r="L39" s="6">
        <v>7.7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 t="s">
        <v>3</v>
      </c>
      <c r="AH39" s="13" t="s">
        <v>5</v>
      </c>
    </row>
    <row r="40" spans="1:34" x14ac:dyDescent="0.25">
      <c r="A40" s="6">
        <v>4</v>
      </c>
      <c r="B40" s="12">
        <v>35</v>
      </c>
      <c r="C40" s="5" t="s">
        <v>0</v>
      </c>
      <c r="D40" s="6">
        <v>60</v>
      </c>
      <c r="E40" s="6">
        <v>8.9</v>
      </c>
      <c r="F40" s="6">
        <v>6</v>
      </c>
      <c r="G40" s="6">
        <v>6.1</v>
      </c>
      <c r="H40" s="6">
        <v>7.3</v>
      </c>
      <c r="I40" s="6">
        <v>7.3</v>
      </c>
      <c r="J40" s="6">
        <v>2.7</v>
      </c>
      <c r="K40" s="6">
        <v>4</v>
      </c>
      <c r="L40" s="6">
        <v>6.2</v>
      </c>
      <c r="M40" s="4">
        <v>10.5</v>
      </c>
      <c r="N40" s="4">
        <v>7.9</v>
      </c>
      <c r="O40" s="4">
        <v>4.2</v>
      </c>
      <c r="P40" s="4">
        <v>2.1</v>
      </c>
      <c r="Q40" s="4">
        <v>5.4</v>
      </c>
      <c r="R40" s="4">
        <v>8.1</v>
      </c>
      <c r="S40" s="4">
        <v>8</v>
      </c>
      <c r="T40" s="4">
        <v>4.3</v>
      </c>
      <c r="U40" s="4">
        <v>1.5</v>
      </c>
      <c r="V40" s="4">
        <v>4.3</v>
      </c>
      <c r="W40" s="4">
        <v>7</v>
      </c>
      <c r="X40" s="4">
        <v>7</v>
      </c>
      <c r="Y40" s="4">
        <v>5.2</v>
      </c>
      <c r="Z40" s="4">
        <v>1.5</v>
      </c>
      <c r="AA40" s="4">
        <v>4.5999999999999996</v>
      </c>
      <c r="AB40" s="4">
        <v>6</v>
      </c>
      <c r="AC40" s="4">
        <v>5.4</v>
      </c>
      <c r="AD40" s="4">
        <v>4.5999999999999996</v>
      </c>
      <c r="AE40" s="4">
        <v>1.8</v>
      </c>
      <c r="AF40" s="4">
        <v>3.4</v>
      </c>
      <c r="AG40" s="4" t="s">
        <v>1</v>
      </c>
      <c r="AH40" s="13"/>
    </row>
    <row r="41" spans="1:34" x14ac:dyDescent="0.25">
      <c r="A41" s="6">
        <v>4</v>
      </c>
      <c r="B41" s="12">
        <v>36</v>
      </c>
      <c r="C41" s="5" t="s">
        <v>9</v>
      </c>
      <c r="D41" s="6">
        <v>55</v>
      </c>
      <c r="E41" s="6">
        <v>11.3</v>
      </c>
      <c r="F41" s="6">
        <v>5</v>
      </c>
      <c r="G41" s="6">
        <v>1.9</v>
      </c>
      <c r="H41" s="6">
        <v>4.3</v>
      </c>
      <c r="I41" s="6">
        <v>4.2</v>
      </c>
      <c r="J41" s="6">
        <v>4.3</v>
      </c>
      <c r="K41" s="6">
        <v>1.8</v>
      </c>
      <c r="L41" s="6">
        <v>7.5</v>
      </c>
      <c r="M41" s="4">
        <v>7.3</v>
      </c>
      <c r="N41" s="4">
        <v>5.7</v>
      </c>
      <c r="O41" s="4">
        <v>6.7</v>
      </c>
      <c r="P41" s="4">
        <v>1.3</v>
      </c>
      <c r="Q41" s="4">
        <v>6.7</v>
      </c>
      <c r="R41" s="4">
        <v>5.7</v>
      </c>
      <c r="S41" s="4">
        <v>4.3</v>
      </c>
      <c r="T41" s="4">
        <v>6.9</v>
      </c>
      <c r="U41" s="4">
        <v>1.5</v>
      </c>
      <c r="V41" s="4">
        <v>6.6</v>
      </c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 t="s">
        <v>3</v>
      </c>
      <c r="AH41" s="13" t="s">
        <v>26</v>
      </c>
    </row>
    <row r="42" spans="1:34" x14ac:dyDescent="0.25">
      <c r="A42" s="6">
        <v>3</v>
      </c>
      <c r="B42" s="12">
        <v>37</v>
      </c>
      <c r="C42" s="5" t="s">
        <v>0</v>
      </c>
      <c r="D42" s="6">
        <v>68</v>
      </c>
      <c r="E42" s="6">
        <v>4.4000000000000004</v>
      </c>
      <c r="F42" s="6">
        <v>6.7</v>
      </c>
      <c r="G42" s="6">
        <v>4</v>
      </c>
      <c r="H42" s="6">
        <v>5.7</v>
      </c>
      <c r="I42" s="6">
        <v>5.0999999999999996</v>
      </c>
      <c r="J42" s="6">
        <v>3.1</v>
      </c>
      <c r="K42" s="6">
        <v>4.3</v>
      </c>
      <c r="L42" s="6">
        <v>7.6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 t="s">
        <v>3</v>
      </c>
      <c r="AH42" s="13" t="s">
        <v>10</v>
      </c>
    </row>
    <row r="43" spans="1:34" x14ac:dyDescent="0.25">
      <c r="A43" s="6">
        <v>3</v>
      </c>
      <c r="B43" s="12">
        <v>38</v>
      </c>
      <c r="C43" s="5" t="s">
        <v>0</v>
      </c>
      <c r="D43" s="6">
        <v>48</v>
      </c>
      <c r="E43" s="6">
        <v>3.8</v>
      </c>
      <c r="F43" s="6"/>
      <c r="G43" s="6">
        <v>6.1</v>
      </c>
      <c r="H43" s="6"/>
      <c r="I43" s="6"/>
      <c r="J43" s="6"/>
      <c r="K43" s="6"/>
      <c r="L43" s="6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 t="s">
        <v>3</v>
      </c>
      <c r="AH43" s="13" t="s">
        <v>27</v>
      </c>
    </row>
    <row r="44" spans="1:34" x14ac:dyDescent="0.25">
      <c r="A44" s="4">
        <v>4</v>
      </c>
      <c r="B44" s="12">
        <v>39</v>
      </c>
      <c r="C44" s="7" t="s">
        <v>9</v>
      </c>
      <c r="D44" s="4">
        <v>24</v>
      </c>
      <c r="E44" s="4">
        <v>6.1</v>
      </c>
      <c r="F44" s="4">
        <v>5.5</v>
      </c>
      <c r="G44" s="4">
        <v>5.7</v>
      </c>
      <c r="H44" s="6">
        <v>3.6</v>
      </c>
      <c r="I44" s="6">
        <v>2.8</v>
      </c>
      <c r="J44" s="6">
        <v>1.7</v>
      </c>
      <c r="K44" s="6">
        <v>3</v>
      </c>
      <c r="L44" s="6">
        <v>4.9000000000000004</v>
      </c>
      <c r="M44" s="4">
        <v>7.6</v>
      </c>
      <c r="N44" s="4">
        <v>8.1</v>
      </c>
      <c r="O44" s="4">
        <v>5</v>
      </c>
      <c r="P44" s="4">
        <v>2</v>
      </c>
      <c r="Q44" s="4">
        <v>4.5999999999999996</v>
      </c>
      <c r="R44" s="4">
        <v>7.3</v>
      </c>
      <c r="S44" s="4">
        <v>7.5</v>
      </c>
      <c r="T44" s="4">
        <v>5</v>
      </c>
      <c r="U44" s="4">
        <v>2</v>
      </c>
      <c r="V44" s="4">
        <v>4.4000000000000004</v>
      </c>
      <c r="W44" s="4">
        <v>7</v>
      </c>
      <c r="X44" s="4">
        <v>6.6</v>
      </c>
      <c r="Y44" s="4">
        <v>4.5</v>
      </c>
      <c r="Z44" s="4">
        <v>2</v>
      </c>
      <c r="AA44" s="4">
        <v>4.4000000000000004</v>
      </c>
      <c r="AB44" s="4">
        <v>6.8</v>
      </c>
      <c r="AC44" s="4">
        <v>5.0999999999999996</v>
      </c>
      <c r="AD44" s="4">
        <v>5</v>
      </c>
      <c r="AE44" s="4">
        <v>2.1</v>
      </c>
      <c r="AF44" s="4">
        <v>4.9000000000000004</v>
      </c>
      <c r="AG44" s="4" t="s">
        <v>1</v>
      </c>
      <c r="AH44" s="13"/>
    </row>
    <row r="45" spans="1:34" x14ac:dyDescent="0.25">
      <c r="A45" s="6">
        <v>4</v>
      </c>
      <c r="B45" s="12">
        <v>40</v>
      </c>
      <c r="C45" s="5" t="s">
        <v>9</v>
      </c>
      <c r="D45" s="6">
        <v>38</v>
      </c>
      <c r="E45" s="6">
        <v>11.1</v>
      </c>
      <c r="F45" s="6">
        <v>4.7</v>
      </c>
      <c r="G45" s="6">
        <v>2.5</v>
      </c>
      <c r="H45" s="6">
        <v>2.2000000000000002</v>
      </c>
      <c r="I45" s="6">
        <v>1.6</v>
      </c>
      <c r="J45" s="6">
        <v>1.7</v>
      </c>
      <c r="K45" s="6">
        <v>3.6</v>
      </c>
      <c r="L45" s="6">
        <v>9.5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>
        <v>2.1</v>
      </c>
      <c r="X45" s="4">
        <v>2.1</v>
      </c>
      <c r="Y45" s="4">
        <v>5.9</v>
      </c>
      <c r="Z45" s="4">
        <v>1.6</v>
      </c>
      <c r="AA45" s="4">
        <v>5.6</v>
      </c>
      <c r="AB45" s="4">
        <v>2</v>
      </c>
      <c r="AC45" s="4">
        <v>1.9</v>
      </c>
      <c r="AD45" s="4">
        <v>6</v>
      </c>
      <c r="AE45" s="4">
        <v>1.1000000000000001</v>
      </c>
      <c r="AF45" s="4">
        <v>5.6</v>
      </c>
      <c r="AG45" s="4" t="s">
        <v>3</v>
      </c>
      <c r="AH45" s="13" t="s">
        <v>7</v>
      </c>
    </row>
    <row r="46" spans="1:34" x14ac:dyDescent="0.25">
      <c r="A46" s="6">
        <v>4</v>
      </c>
      <c r="B46" s="12">
        <v>41</v>
      </c>
      <c r="C46" s="5" t="s">
        <v>0</v>
      </c>
      <c r="D46" s="6">
        <v>37</v>
      </c>
      <c r="E46" s="6">
        <v>5.2</v>
      </c>
      <c r="F46" s="6">
        <v>2.5</v>
      </c>
      <c r="G46" s="6">
        <v>3.6</v>
      </c>
      <c r="H46" s="6">
        <v>6.3</v>
      </c>
      <c r="I46" s="6">
        <v>5.6</v>
      </c>
      <c r="J46" s="6">
        <v>2.8</v>
      </c>
      <c r="K46" s="6">
        <v>5.9</v>
      </c>
      <c r="L46" s="6">
        <v>8.5</v>
      </c>
      <c r="M46" s="4">
        <v>6.5</v>
      </c>
      <c r="N46" s="4">
        <v>5.7</v>
      </c>
      <c r="O46" s="4">
        <v>4.7</v>
      </c>
      <c r="P46" s="4">
        <v>3.1</v>
      </c>
      <c r="Q46" s="4">
        <v>6.1</v>
      </c>
      <c r="R46" s="4">
        <v>4.8</v>
      </c>
      <c r="S46" s="4">
        <v>4.7</v>
      </c>
      <c r="T46" s="4">
        <v>5.7</v>
      </c>
      <c r="U46" s="4">
        <v>3.6</v>
      </c>
      <c r="V46" s="4">
        <v>5.9</v>
      </c>
      <c r="W46" s="4">
        <v>2.6</v>
      </c>
      <c r="X46" s="4">
        <v>4.9000000000000004</v>
      </c>
      <c r="Y46" s="4">
        <v>6.3</v>
      </c>
      <c r="Z46" s="4">
        <v>2.7</v>
      </c>
      <c r="AA46" s="4">
        <v>6.6</v>
      </c>
      <c r="AB46" s="4">
        <v>2.8</v>
      </c>
      <c r="AC46" s="4">
        <v>3.4</v>
      </c>
      <c r="AD46" s="4">
        <v>6.4</v>
      </c>
      <c r="AE46" s="4">
        <v>2.7</v>
      </c>
      <c r="AF46" s="4">
        <v>6.7</v>
      </c>
      <c r="AG46" s="4" t="s">
        <v>1</v>
      </c>
      <c r="AH46" s="13"/>
    </row>
    <row r="47" spans="1:34" x14ac:dyDescent="0.25">
      <c r="A47" s="6">
        <v>3</v>
      </c>
      <c r="B47" s="12">
        <v>42</v>
      </c>
      <c r="C47" s="5" t="s">
        <v>9</v>
      </c>
      <c r="D47" s="6">
        <v>56</v>
      </c>
      <c r="E47" s="6">
        <v>8</v>
      </c>
      <c r="F47" s="6">
        <v>3.8</v>
      </c>
      <c r="G47" s="6">
        <v>8.3000000000000007</v>
      </c>
      <c r="H47" s="6">
        <v>3.3</v>
      </c>
      <c r="I47" s="6">
        <v>2.7</v>
      </c>
      <c r="J47" s="6">
        <v>3.6</v>
      </c>
      <c r="K47" s="6">
        <v>3.5</v>
      </c>
      <c r="L47" s="6">
        <v>9.3000000000000007</v>
      </c>
      <c r="M47" s="4">
        <v>7.2</v>
      </c>
      <c r="N47" s="4">
        <v>6.7</v>
      </c>
      <c r="O47" s="4">
        <v>4.8</v>
      </c>
      <c r="P47" s="4">
        <v>2.7</v>
      </c>
      <c r="Q47" s="4">
        <v>8.5</v>
      </c>
      <c r="R47" s="4">
        <v>5.2</v>
      </c>
      <c r="S47" s="4">
        <v>4.9000000000000004</v>
      </c>
      <c r="T47" s="4">
        <v>5.6</v>
      </c>
      <c r="U47" s="4">
        <v>1.5</v>
      </c>
      <c r="V47" s="4">
        <v>7.7</v>
      </c>
      <c r="W47" s="4">
        <v>5</v>
      </c>
      <c r="X47" s="4">
        <v>2.5</v>
      </c>
      <c r="Y47" s="4">
        <v>6.2</v>
      </c>
      <c r="Z47" s="4">
        <v>1.1000000000000001</v>
      </c>
      <c r="AA47" s="4">
        <v>7.3</v>
      </c>
      <c r="AB47" s="4">
        <v>4.4000000000000004</v>
      </c>
      <c r="AC47" s="4">
        <v>2.6</v>
      </c>
      <c r="AD47" s="4">
        <v>6.1</v>
      </c>
      <c r="AE47" s="4">
        <v>1.3</v>
      </c>
      <c r="AF47" s="4">
        <v>6.9</v>
      </c>
      <c r="AG47" s="4" t="s">
        <v>1</v>
      </c>
      <c r="AH47" s="13"/>
    </row>
    <row r="48" spans="1:34" x14ac:dyDescent="0.25">
      <c r="A48" s="6">
        <v>3</v>
      </c>
      <c r="B48" s="12">
        <v>43</v>
      </c>
      <c r="C48" s="5" t="s">
        <v>9</v>
      </c>
      <c r="D48" s="6">
        <v>61</v>
      </c>
      <c r="E48" s="6">
        <v>10.3</v>
      </c>
      <c r="F48" s="6">
        <v>9</v>
      </c>
      <c r="G48" s="6">
        <v>8.4</v>
      </c>
      <c r="H48" s="6">
        <v>4.7</v>
      </c>
      <c r="I48" s="6">
        <v>2.1</v>
      </c>
      <c r="J48" s="6">
        <v>1.9</v>
      </c>
      <c r="K48" s="6">
        <v>2.9</v>
      </c>
      <c r="L48" s="6">
        <v>10.1</v>
      </c>
      <c r="M48" s="4">
        <v>4.5999999999999996</v>
      </c>
      <c r="N48" s="4">
        <v>4</v>
      </c>
      <c r="O48" s="4">
        <v>3.6</v>
      </c>
      <c r="P48" s="4">
        <v>2.5</v>
      </c>
      <c r="Q48" s="4">
        <v>8.8000000000000007</v>
      </c>
      <c r="R48" s="4">
        <v>5.7</v>
      </c>
      <c r="S48" s="4">
        <v>4.4000000000000004</v>
      </c>
      <c r="T48" s="4">
        <v>4.5</v>
      </c>
      <c r="U48" s="4">
        <v>2.8</v>
      </c>
      <c r="V48" s="4">
        <v>7.7</v>
      </c>
      <c r="W48" s="4">
        <v>4.3</v>
      </c>
      <c r="X48" s="4">
        <v>4.3</v>
      </c>
      <c r="Y48" s="4">
        <v>4.4000000000000004</v>
      </c>
      <c r="Z48" s="4">
        <v>1.4</v>
      </c>
      <c r="AA48" s="4">
        <v>6.9</v>
      </c>
      <c r="AB48" s="4">
        <v>3.4</v>
      </c>
      <c r="AC48" s="4">
        <v>3.3</v>
      </c>
      <c r="AD48" s="4">
        <v>4.8</v>
      </c>
      <c r="AE48" s="4">
        <v>2</v>
      </c>
      <c r="AF48" s="4">
        <v>6.5</v>
      </c>
      <c r="AG48" s="4" t="s">
        <v>1</v>
      </c>
      <c r="AH48" s="13"/>
    </row>
    <row r="49" spans="1:34" x14ac:dyDescent="0.25">
      <c r="A49" s="6">
        <v>4</v>
      </c>
      <c r="B49" s="12">
        <v>44</v>
      </c>
      <c r="C49" s="5" t="s">
        <v>0</v>
      </c>
      <c r="D49" s="6">
        <v>45</v>
      </c>
      <c r="E49" s="6">
        <v>5.9</v>
      </c>
      <c r="F49" s="6"/>
      <c r="G49" s="6">
        <v>5.4</v>
      </c>
      <c r="H49" s="6"/>
      <c r="I49" s="6"/>
      <c r="J49" s="6"/>
      <c r="K49" s="6"/>
      <c r="L49" s="6"/>
      <c r="M49" s="4">
        <v>3.6</v>
      </c>
      <c r="N49" s="4">
        <v>3.2</v>
      </c>
      <c r="O49" s="4">
        <v>4.0999999999999996</v>
      </c>
      <c r="P49" s="4">
        <v>2.6</v>
      </c>
      <c r="Q49" s="4">
        <v>6.2</v>
      </c>
      <c r="R49" s="4">
        <v>3.7</v>
      </c>
      <c r="S49" s="4">
        <v>3.3</v>
      </c>
      <c r="T49" s="4">
        <v>4.0999999999999996</v>
      </c>
      <c r="U49" s="4">
        <v>2.2000000000000002</v>
      </c>
      <c r="V49" s="4">
        <v>6</v>
      </c>
      <c r="W49" s="4">
        <v>3.6</v>
      </c>
      <c r="X49" s="4">
        <v>3.6</v>
      </c>
      <c r="Y49" s="4">
        <v>4.2</v>
      </c>
      <c r="Z49" s="4">
        <v>2</v>
      </c>
      <c r="AA49" s="4">
        <v>7.5</v>
      </c>
      <c r="AB49" s="4">
        <v>2.9</v>
      </c>
      <c r="AC49" s="4">
        <v>4.2</v>
      </c>
      <c r="AD49" s="4">
        <v>3.8</v>
      </c>
      <c r="AE49" s="4">
        <v>1.4</v>
      </c>
      <c r="AF49" s="4">
        <v>9.4</v>
      </c>
      <c r="AG49" s="4" t="s">
        <v>3</v>
      </c>
      <c r="AH49" s="13" t="s">
        <v>28</v>
      </c>
    </row>
    <row r="50" spans="1:34" x14ac:dyDescent="0.25">
      <c r="A50" s="6">
        <v>4</v>
      </c>
      <c r="B50" s="12">
        <v>45</v>
      </c>
      <c r="C50" s="5" t="s">
        <v>9</v>
      </c>
      <c r="D50" s="6">
        <v>46</v>
      </c>
      <c r="E50" s="6">
        <v>7.8</v>
      </c>
      <c r="F50" s="6">
        <v>6.8</v>
      </c>
      <c r="G50" s="6">
        <v>6.2</v>
      </c>
      <c r="H50" s="6">
        <v>8.1999999999999993</v>
      </c>
      <c r="I50" s="6">
        <v>9.1999999999999993</v>
      </c>
      <c r="J50" s="6">
        <v>2.8</v>
      </c>
      <c r="K50" s="6">
        <v>2.5</v>
      </c>
      <c r="L50" s="6">
        <v>10.1</v>
      </c>
      <c r="M50" s="4">
        <v>5.2</v>
      </c>
      <c r="N50" s="4">
        <v>4.3</v>
      </c>
      <c r="O50" s="4">
        <v>3.6</v>
      </c>
      <c r="P50" s="4">
        <v>2.2000000000000002</v>
      </c>
      <c r="Q50" s="4">
        <v>9.6999999999999993</v>
      </c>
      <c r="R50" s="4">
        <v>4</v>
      </c>
      <c r="S50" s="4">
        <v>3.2</v>
      </c>
      <c r="T50" s="4">
        <v>4.5999999999999996</v>
      </c>
      <c r="U50" s="4">
        <v>1.5</v>
      </c>
      <c r="V50" s="4">
        <v>5.0999999999999996</v>
      </c>
      <c r="W50" s="4">
        <v>3.5</v>
      </c>
      <c r="X50" s="4">
        <v>3.4</v>
      </c>
      <c r="Y50" s="4">
        <v>6.5</v>
      </c>
      <c r="Z50" s="4">
        <v>1.3</v>
      </c>
      <c r="AA50" s="4">
        <v>9.3000000000000007</v>
      </c>
      <c r="AB50" s="4">
        <v>3.6</v>
      </c>
      <c r="AC50" s="4">
        <v>3.6</v>
      </c>
      <c r="AD50" s="4">
        <v>5.9</v>
      </c>
      <c r="AE50" s="4">
        <v>0.9</v>
      </c>
      <c r="AF50" s="4">
        <v>7.9</v>
      </c>
      <c r="AG50" s="4" t="s">
        <v>1</v>
      </c>
      <c r="AH50" s="13"/>
    </row>
    <row r="51" spans="1:34" x14ac:dyDescent="0.25">
      <c r="A51" s="6">
        <v>3</v>
      </c>
      <c r="B51" s="12">
        <v>46</v>
      </c>
      <c r="C51" s="5" t="s">
        <v>0</v>
      </c>
      <c r="D51" s="6">
        <v>40</v>
      </c>
      <c r="E51" s="6">
        <v>2.5</v>
      </c>
      <c r="F51" s="6">
        <v>6.1</v>
      </c>
      <c r="G51" s="6">
        <v>3.5</v>
      </c>
      <c r="H51" s="6">
        <v>2.1</v>
      </c>
      <c r="I51" s="6">
        <v>1.3</v>
      </c>
      <c r="J51" s="6">
        <v>3.7</v>
      </c>
      <c r="K51" s="6">
        <v>0.8</v>
      </c>
      <c r="L51" s="6">
        <v>4.9000000000000004</v>
      </c>
      <c r="M51" s="4">
        <v>3.5</v>
      </c>
      <c r="N51" s="4">
        <v>0.2</v>
      </c>
      <c r="O51" s="4">
        <v>5.9</v>
      </c>
      <c r="P51" s="4">
        <v>1.3</v>
      </c>
      <c r="Q51" s="4">
        <v>6.9</v>
      </c>
      <c r="R51" s="4">
        <v>2</v>
      </c>
      <c r="S51" s="4">
        <v>1.5</v>
      </c>
      <c r="T51" s="4">
        <v>5.3</v>
      </c>
      <c r="U51" s="4">
        <v>1.2</v>
      </c>
      <c r="V51" s="4">
        <v>4</v>
      </c>
      <c r="W51" s="4">
        <v>6.7</v>
      </c>
      <c r="X51" s="4">
        <v>4.2</v>
      </c>
      <c r="Y51" s="4">
        <v>5.0999999999999996</v>
      </c>
      <c r="Z51" s="4">
        <v>2.6</v>
      </c>
      <c r="AA51" s="4">
        <v>4.0999999999999996</v>
      </c>
      <c r="AB51" s="4">
        <v>9.8000000000000007</v>
      </c>
      <c r="AC51" s="4">
        <v>5.9</v>
      </c>
      <c r="AD51" s="4">
        <v>4</v>
      </c>
      <c r="AE51" s="4">
        <v>3.2</v>
      </c>
      <c r="AF51" s="4">
        <v>4.4000000000000004</v>
      </c>
      <c r="AG51" s="4" t="s">
        <v>1</v>
      </c>
      <c r="AH51" s="13"/>
    </row>
    <row r="52" spans="1:34" x14ac:dyDescent="0.25">
      <c r="A52" s="6">
        <v>3</v>
      </c>
      <c r="B52" s="12">
        <v>47</v>
      </c>
      <c r="C52" s="5" t="s">
        <v>0</v>
      </c>
      <c r="D52" s="6">
        <v>84</v>
      </c>
      <c r="E52" s="6">
        <v>6.5</v>
      </c>
      <c r="F52" s="6">
        <v>4.4000000000000004</v>
      </c>
      <c r="G52" s="6" t="s">
        <v>16</v>
      </c>
      <c r="H52" s="6">
        <v>1.1000000000000001</v>
      </c>
      <c r="I52" s="6">
        <v>1.1000000000000001</v>
      </c>
      <c r="J52" s="6">
        <v>2.2000000000000002</v>
      </c>
      <c r="K52" s="6">
        <v>1.1000000000000001</v>
      </c>
      <c r="L52" s="6">
        <v>6.6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>
        <v>13.1</v>
      </c>
      <c r="X52" s="4">
        <v>4.5</v>
      </c>
      <c r="Y52" s="4">
        <v>4.5</v>
      </c>
      <c r="Z52" s="4">
        <v>2.4</v>
      </c>
      <c r="AA52" s="4">
        <v>8.8000000000000007</v>
      </c>
      <c r="AB52" s="4">
        <v>2.2999999999999998</v>
      </c>
      <c r="AC52" s="4">
        <v>0.9</v>
      </c>
      <c r="AD52" s="4">
        <v>1.1000000000000001</v>
      </c>
      <c r="AE52" s="4">
        <v>1.3</v>
      </c>
      <c r="AF52" s="4">
        <v>11</v>
      </c>
      <c r="AG52" s="4" t="s">
        <v>3</v>
      </c>
      <c r="AH52" s="13" t="s">
        <v>29</v>
      </c>
    </row>
    <row r="53" spans="1:34" x14ac:dyDescent="0.25">
      <c r="A53" s="6">
        <v>3</v>
      </c>
      <c r="B53" s="12">
        <v>48</v>
      </c>
      <c r="C53" s="5" t="s">
        <v>0</v>
      </c>
      <c r="D53" s="6">
        <v>51</v>
      </c>
      <c r="E53" s="6">
        <v>6.8</v>
      </c>
      <c r="F53" s="6">
        <v>3.2</v>
      </c>
      <c r="G53" s="6">
        <v>4.0999999999999996</v>
      </c>
      <c r="H53" s="6">
        <v>2.7</v>
      </c>
      <c r="I53" s="6">
        <v>1</v>
      </c>
      <c r="J53" s="6">
        <v>1.8</v>
      </c>
      <c r="K53" s="6">
        <v>2.1</v>
      </c>
      <c r="L53" s="6">
        <v>8.6999999999999993</v>
      </c>
      <c r="M53" s="4">
        <v>2.4</v>
      </c>
      <c r="N53" s="4">
        <v>2.1</v>
      </c>
      <c r="O53" s="4">
        <v>2.2000000000000002</v>
      </c>
      <c r="P53" s="4">
        <v>1.2</v>
      </c>
      <c r="Q53" s="4">
        <v>6.4</v>
      </c>
      <c r="R53" s="4">
        <v>2.7</v>
      </c>
      <c r="S53" s="4">
        <v>2.1</v>
      </c>
      <c r="T53" s="4">
        <v>5</v>
      </c>
      <c r="U53" s="4">
        <v>1.8</v>
      </c>
      <c r="V53" s="4">
        <v>6.1</v>
      </c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 t="s">
        <v>3</v>
      </c>
      <c r="AH53" s="13" t="s">
        <v>15</v>
      </c>
    </row>
    <row r="54" spans="1:34" s="3" customFormat="1" x14ac:dyDescent="0.25">
      <c r="A54" s="4">
        <v>4</v>
      </c>
      <c r="B54" s="16">
        <v>49</v>
      </c>
      <c r="C54" s="7" t="s">
        <v>0</v>
      </c>
      <c r="D54" s="4">
        <v>76</v>
      </c>
      <c r="E54" s="4">
        <v>7.6</v>
      </c>
      <c r="F54" s="4">
        <v>1.2</v>
      </c>
      <c r="G54" s="4">
        <v>7.1</v>
      </c>
      <c r="H54" s="4">
        <v>7</v>
      </c>
      <c r="I54" s="4">
        <v>4.3</v>
      </c>
      <c r="J54" s="4">
        <v>2.2000000000000002</v>
      </c>
      <c r="K54" s="4">
        <v>2.2000000000000002</v>
      </c>
      <c r="L54" s="4">
        <v>7.4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 t="s">
        <v>3</v>
      </c>
      <c r="AH54" s="13" t="s">
        <v>30</v>
      </c>
    </row>
    <row r="55" spans="1:34" x14ac:dyDescent="0.25">
      <c r="A55" s="6">
        <v>3</v>
      </c>
      <c r="B55" s="12">
        <v>50</v>
      </c>
      <c r="C55" s="5" t="s">
        <v>9</v>
      </c>
      <c r="D55" s="6">
        <v>66</v>
      </c>
      <c r="E55" s="6">
        <v>6.7</v>
      </c>
      <c r="F55" s="6"/>
      <c r="G55" s="6">
        <v>3.5</v>
      </c>
      <c r="H55" s="6"/>
      <c r="I55" s="6"/>
      <c r="J55" s="6"/>
      <c r="K55" s="6"/>
      <c r="L55" s="6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 t="s">
        <v>3</v>
      </c>
      <c r="AH55" s="13" t="s">
        <v>27</v>
      </c>
    </row>
    <row r="56" spans="1:34" ht="34.5" customHeight="1" x14ac:dyDescent="0.25">
      <c r="A56" s="6">
        <v>4</v>
      </c>
      <c r="B56" s="12">
        <v>51</v>
      </c>
      <c r="C56" s="5" t="s">
        <v>0</v>
      </c>
      <c r="D56" s="6">
        <v>60</v>
      </c>
      <c r="E56" s="6">
        <v>2.6</v>
      </c>
      <c r="F56" s="6"/>
      <c r="G56" s="6">
        <v>5.5</v>
      </c>
      <c r="H56" s="6">
        <v>0.6</v>
      </c>
      <c r="I56" s="6">
        <v>0.6</v>
      </c>
      <c r="J56" s="6">
        <v>2.2000000000000002</v>
      </c>
      <c r="K56" s="6">
        <v>3.8</v>
      </c>
      <c r="L56" s="6">
        <v>4.9000000000000004</v>
      </c>
      <c r="M56" s="6">
        <v>7.8</v>
      </c>
      <c r="N56" s="4">
        <v>6.9</v>
      </c>
      <c r="O56" s="4">
        <v>4.3</v>
      </c>
      <c r="P56" s="4">
        <v>1.5</v>
      </c>
      <c r="Q56" s="4">
        <v>4.5</v>
      </c>
      <c r="R56" s="4">
        <v>6.3</v>
      </c>
      <c r="S56" s="4">
        <v>6.8</v>
      </c>
      <c r="T56" s="4">
        <v>4.9000000000000004</v>
      </c>
      <c r="U56" s="4">
        <v>1.4</v>
      </c>
      <c r="V56" s="4">
        <v>4.9000000000000004</v>
      </c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 t="s">
        <v>1</v>
      </c>
      <c r="AH56" s="13" t="s">
        <v>32</v>
      </c>
    </row>
    <row r="57" spans="1:34" x14ac:dyDescent="0.25">
      <c r="A57" s="6">
        <v>3</v>
      </c>
      <c r="B57" s="12">
        <v>52</v>
      </c>
      <c r="C57" s="5" t="s">
        <v>9</v>
      </c>
      <c r="D57" s="6">
        <v>51</v>
      </c>
      <c r="E57" s="6">
        <v>6.2</v>
      </c>
      <c r="F57" s="6">
        <v>2</v>
      </c>
      <c r="G57" s="6">
        <v>6.1</v>
      </c>
      <c r="H57" s="6">
        <v>3.6</v>
      </c>
      <c r="I57" s="6">
        <v>2.5</v>
      </c>
      <c r="J57" s="6">
        <v>3.4</v>
      </c>
      <c r="K57" s="6">
        <v>3.1</v>
      </c>
      <c r="L57" s="6">
        <v>7.7</v>
      </c>
      <c r="M57" s="4">
        <v>7.7</v>
      </c>
      <c r="N57" s="4">
        <v>7</v>
      </c>
      <c r="O57" s="4">
        <v>5.0999999999999996</v>
      </c>
      <c r="P57" s="4">
        <v>2.6</v>
      </c>
      <c r="Q57" s="4">
        <v>6.8</v>
      </c>
      <c r="R57" s="4">
        <v>7.2</v>
      </c>
      <c r="S57" s="4">
        <v>6.4</v>
      </c>
      <c r="T57" s="4">
        <v>5.3</v>
      </c>
      <c r="U57" s="4">
        <v>2.6</v>
      </c>
      <c r="V57" s="4">
        <v>6.4</v>
      </c>
      <c r="W57" s="4">
        <v>6.9</v>
      </c>
      <c r="X57" s="4">
        <v>5.4</v>
      </c>
      <c r="Y57" s="4">
        <v>4.5</v>
      </c>
      <c r="Z57" s="4">
        <v>3.2</v>
      </c>
      <c r="AA57" s="4">
        <v>7</v>
      </c>
      <c r="AB57" s="4">
        <v>7.4</v>
      </c>
      <c r="AC57" s="4">
        <v>4.7</v>
      </c>
      <c r="AD57" s="4">
        <v>4.3</v>
      </c>
      <c r="AE57" s="4">
        <v>2.5</v>
      </c>
      <c r="AF57" s="4">
        <v>7.5</v>
      </c>
      <c r="AG57" s="4" t="s">
        <v>1</v>
      </c>
      <c r="AH57" s="13"/>
    </row>
    <row r="58" spans="1:34" x14ac:dyDescent="0.25">
      <c r="A58" s="6">
        <v>4</v>
      </c>
      <c r="B58" s="12">
        <v>53</v>
      </c>
      <c r="C58" s="5" t="s">
        <v>0</v>
      </c>
      <c r="D58" s="6">
        <v>20</v>
      </c>
      <c r="E58" s="6">
        <v>9.9</v>
      </c>
      <c r="F58" s="6">
        <v>5.0999999999999996</v>
      </c>
      <c r="G58" s="6">
        <v>6.3</v>
      </c>
      <c r="H58" s="6">
        <v>4.3</v>
      </c>
      <c r="I58" s="6">
        <v>3.9</v>
      </c>
      <c r="J58" s="6">
        <v>2.8</v>
      </c>
      <c r="K58" s="6">
        <v>2.4</v>
      </c>
      <c r="L58" s="6">
        <v>5.8</v>
      </c>
      <c r="M58" s="4">
        <v>2.9</v>
      </c>
      <c r="N58" s="4">
        <v>3.9</v>
      </c>
      <c r="O58" s="4">
        <v>4.8</v>
      </c>
      <c r="P58" s="4">
        <v>1</v>
      </c>
      <c r="Q58" s="4">
        <v>5.2</v>
      </c>
      <c r="R58" s="4">
        <v>2.4</v>
      </c>
      <c r="S58" s="4">
        <v>2.6</v>
      </c>
      <c r="T58" s="4">
        <v>5.4</v>
      </c>
      <c r="U58" s="4">
        <v>1.9</v>
      </c>
      <c r="V58" s="4">
        <v>5.0999999999999996</v>
      </c>
      <c r="W58" s="4">
        <v>0</v>
      </c>
      <c r="X58" s="4">
        <v>0</v>
      </c>
      <c r="Y58" s="4">
        <v>6.3</v>
      </c>
      <c r="Z58" s="4">
        <v>1.6</v>
      </c>
      <c r="AA58" s="4">
        <v>5.4</v>
      </c>
      <c r="AB58" s="4">
        <v>0</v>
      </c>
      <c r="AC58" s="4">
        <v>0</v>
      </c>
      <c r="AD58" s="4">
        <v>5.7</v>
      </c>
      <c r="AE58" s="4">
        <v>1.6</v>
      </c>
      <c r="AF58" s="4">
        <v>5</v>
      </c>
      <c r="AG58" s="4" t="s">
        <v>1</v>
      </c>
      <c r="AH58" s="13"/>
    </row>
    <row r="59" spans="1:34" x14ac:dyDescent="0.25">
      <c r="A59" s="6">
        <v>4</v>
      </c>
      <c r="B59" s="12">
        <v>54</v>
      </c>
      <c r="C59" s="5" t="s">
        <v>9</v>
      </c>
      <c r="D59" s="6">
        <v>56</v>
      </c>
      <c r="E59" s="6">
        <v>9.6999999999999993</v>
      </c>
      <c r="F59" s="6"/>
      <c r="G59" s="6">
        <v>3.5</v>
      </c>
      <c r="H59" s="6"/>
      <c r="I59" s="6"/>
      <c r="J59" s="6"/>
      <c r="K59" s="6"/>
      <c r="L59" s="6"/>
      <c r="M59" s="4"/>
      <c r="N59" s="4"/>
      <c r="O59" s="4"/>
      <c r="P59" s="4"/>
      <c r="Q59" s="4"/>
      <c r="R59" s="4"/>
      <c r="S59" s="4"/>
      <c r="T59" s="4"/>
      <c r="U59" s="4"/>
      <c r="V59" s="4"/>
      <c r="W59" s="4">
        <v>11.7</v>
      </c>
      <c r="X59" s="4">
        <v>11.7</v>
      </c>
      <c r="Y59" s="4">
        <v>5.4</v>
      </c>
      <c r="Z59" s="4">
        <v>3.5</v>
      </c>
      <c r="AA59" s="4">
        <v>4</v>
      </c>
      <c r="AB59" s="4">
        <v>11.7</v>
      </c>
      <c r="AC59" s="4">
        <v>11.8</v>
      </c>
      <c r="AD59" s="4">
        <v>4.4000000000000004</v>
      </c>
      <c r="AE59" s="4">
        <v>3.8</v>
      </c>
      <c r="AF59" s="4">
        <v>4.2</v>
      </c>
      <c r="AG59" s="4" t="s">
        <v>3</v>
      </c>
      <c r="AH59" s="13" t="s">
        <v>33</v>
      </c>
    </row>
    <row r="60" spans="1:34" x14ac:dyDescent="0.25">
      <c r="A60" s="6">
        <v>4</v>
      </c>
      <c r="B60" s="12">
        <v>55</v>
      </c>
      <c r="C60" s="5" t="s">
        <v>9</v>
      </c>
      <c r="D60" s="6">
        <v>87</v>
      </c>
      <c r="E60" s="6">
        <v>10.6</v>
      </c>
      <c r="F60" s="6">
        <v>8.6999999999999993</v>
      </c>
      <c r="G60" s="6">
        <v>3.5</v>
      </c>
      <c r="H60" s="6">
        <v>10.4</v>
      </c>
      <c r="I60" s="6">
        <v>11</v>
      </c>
      <c r="J60" s="6">
        <v>2.2000000000000002</v>
      </c>
      <c r="K60" s="6">
        <v>1.5</v>
      </c>
      <c r="L60" s="6">
        <v>8.1999999999999993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 t="s">
        <v>1</v>
      </c>
      <c r="AH60" s="13" t="s">
        <v>34</v>
      </c>
    </row>
    <row r="61" spans="1:34" x14ac:dyDescent="0.25">
      <c r="A61" s="6">
        <v>4</v>
      </c>
      <c r="B61" s="12">
        <v>56</v>
      </c>
      <c r="C61" s="5" t="s">
        <v>9</v>
      </c>
      <c r="D61" s="6">
        <v>68</v>
      </c>
      <c r="E61" s="6">
        <v>5.0999999999999996</v>
      </c>
      <c r="F61" s="6">
        <v>5</v>
      </c>
      <c r="G61" s="6">
        <v>4</v>
      </c>
      <c r="H61" s="6">
        <v>6.3</v>
      </c>
      <c r="I61" s="6">
        <v>6.1</v>
      </c>
      <c r="J61" s="6">
        <v>3.6</v>
      </c>
      <c r="K61" s="6">
        <v>5.4</v>
      </c>
      <c r="L61" s="6">
        <v>11.8</v>
      </c>
      <c r="M61" s="4">
        <v>6.3</v>
      </c>
      <c r="N61" s="4">
        <v>5.5</v>
      </c>
      <c r="O61" s="4">
        <v>5.9</v>
      </c>
      <c r="P61" s="4">
        <v>3.9</v>
      </c>
      <c r="Q61" s="4">
        <v>9.8000000000000007</v>
      </c>
      <c r="R61" s="4">
        <v>5.4</v>
      </c>
      <c r="S61" s="4">
        <v>5</v>
      </c>
      <c r="T61" s="4">
        <v>6.8</v>
      </c>
      <c r="U61" s="4">
        <v>3.6</v>
      </c>
      <c r="V61" s="4">
        <v>9.6</v>
      </c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 t="s">
        <v>3</v>
      </c>
      <c r="AH61" s="13" t="s">
        <v>6</v>
      </c>
    </row>
    <row r="62" spans="1:34" x14ac:dyDescent="0.25">
      <c r="A62" s="6">
        <v>3</v>
      </c>
      <c r="B62" s="12">
        <v>57</v>
      </c>
      <c r="C62" s="5" t="s">
        <v>0</v>
      </c>
      <c r="D62" s="6">
        <v>47</v>
      </c>
      <c r="E62" s="6"/>
      <c r="F62" s="6">
        <v>3.4</v>
      </c>
      <c r="G62" s="6">
        <v>2.6</v>
      </c>
      <c r="H62" s="6">
        <v>4.0999999999999996</v>
      </c>
      <c r="I62" s="6">
        <v>3.6</v>
      </c>
      <c r="J62" s="6">
        <v>3.9</v>
      </c>
      <c r="K62" s="6">
        <v>3.6</v>
      </c>
      <c r="L62" s="6">
        <v>7.3</v>
      </c>
      <c r="M62" s="4">
        <v>4.7</v>
      </c>
      <c r="N62" s="4">
        <v>5.0999999999999996</v>
      </c>
      <c r="O62" s="4">
        <v>5.0999999999999996</v>
      </c>
      <c r="P62" s="4">
        <v>2.5</v>
      </c>
      <c r="Q62" s="4">
        <v>6.8</v>
      </c>
      <c r="R62" s="4">
        <v>5</v>
      </c>
      <c r="S62" s="4">
        <v>4.3</v>
      </c>
      <c r="T62" s="4">
        <v>5.2</v>
      </c>
      <c r="U62" s="4">
        <v>2.2000000000000002</v>
      </c>
      <c r="V62" s="4">
        <v>6.9</v>
      </c>
      <c r="W62" s="4">
        <v>0.6</v>
      </c>
      <c r="X62" s="4">
        <v>4.5999999999999996</v>
      </c>
      <c r="Y62" s="4">
        <v>4.5999999999999996</v>
      </c>
      <c r="Z62" s="4">
        <v>3.1</v>
      </c>
      <c r="AA62" s="4">
        <v>6.3</v>
      </c>
      <c r="AB62" s="4">
        <v>2.6</v>
      </c>
      <c r="AC62" s="4">
        <v>4.0999999999999996</v>
      </c>
      <c r="AD62" s="4">
        <v>5.0999999999999996</v>
      </c>
      <c r="AE62" s="4">
        <v>2.2000000000000002</v>
      </c>
      <c r="AF62" s="4">
        <v>6.3</v>
      </c>
      <c r="AG62" s="4" t="s">
        <v>3</v>
      </c>
      <c r="AH62" s="13" t="s">
        <v>35</v>
      </c>
    </row>
    <row r="63" spans="1:34" x14ac:dyDescent="0.25">
      <c r="A63" s="6">
        <v>3</v>
      </c>
      <c r="B63" s="12">
        <v>58</v>
      </c>
      <c r="C63" s="5" t="s">
        <v>0</v>
      </c>
      <c r="D63" s="6">
        <v>40</v>
      </c>
      <c r="E63" s="6">
        <v>13.3</v>
      </c>
      <c r="F63" s="6">
        <v>5.0999999999999996</v>
      </c>
      <c r="G63" s="6">
        <v>5.3</v>
      </c>
      <c r="H63" s="6"/>
      <c r="I63" s="6"/>
      <c r="J63" s="6"/>
      <c r="K63" s="6"/>
      <c r="L63" s="6"/>
      <c r="M63" s="4"/>
      <c r="N63" s="4"/>
      <c r="O63" s="4"/>
      <c r="P63" s="4"/>
      <c r="Q63" s="4"/>
      <c r="R63" s="4"/>
      <c r="S63" s="4"/>
      <c r="T63" s="4"/>
      <c r="U63" s="4"/>
      <c r="V63" s="4"/>
      <c r="W63" s="4">
        <v>0.1</v>
      </c>
      <c r="X63" s="4">
        <v>0.1</v>
      </c>
      <c r="Y63" s="4">
        <v>4.7</v>
      </c>
      <c r="Z63" s="4">
        <v>2</v>
      </c>
      <c r="AA63" s="4">
        <v>6.1</v>
      </c>
      <c r="AB63" s="4">
        <v>0.1</v>
      </c>
      <c r="AC63" s="4">
        <v>0.1</v>
      </c>
      <c r="AD63" s="4">
        <v>3.7</v>
      </c>
      <c r="AE63" s="4">
        <v>1.8</v>
      </c>
      <c r="AF63" s="4">
        <v>6.4</v>
      </c>
      <c r="AG63" s="4" t="s">
        <v>1</v>
      </c>
      <c r="AH63" s="13" t="s">
        <v>36</v>
      </c>
    </row>
    <row r="64" spans="1:34" x14ac:dyDescent="0.25">
      <c r="A64" s="6">
        <v>3</v>
      </c>
      <c r="B64" s="12">
        <v>59</v>
      </c>
      <c r="C64" s="5" t="s">
        <v>9</v>
      </c>
      <c r="D64" s="6">
        <v>61</v>
      </c>
      <c r="E64" s="6">
        <v>9</v>
      </c>
      <c r="F64" s="6">
        <v>6.1</v>
      </c>
      <c r="G64" s="6">
        <v>5.8</v>
      </c>
      <c r="H64" s="6">
        <v>7.2</v>
      </c>
      <c r="I64" s="6">
        <v>5.8</v>
      </c>
      <c r="J64" s="6">
        <v>3.3</v>
      </c>
      <c r="K64" s="6">
        <v>1.8</v>
      </c>
      <c r="L64" s="6">
        <v>10</v>
      </c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 t="s">
        <v>3</v>
      </c>
      <c r="AH64" s="13" t="s">
        <v>37</v>
      </c>
    </row>
    <row r="65" spans="1:34" ht="16.5" x14ac:dyDescent="0.25">
      <c r="A65" s="6">
        <v>4</v>
      </c>
      <c r="B65" s="12">
        <v>60</v>
      </c>
      <c r="C65" s="5" t="s">
        <v>9</v>
      </c>
      <c r="D65" s="6">
        <v>65</v>
      </c>
      <c r="E65" s="6">
        <v>5.0999999999999996</v>
      </c>
      <c r="F65" s="6"/>
      <c r="G65" s="6">
        <v>3.2</v>
      </c>
      <c r="H65" s="6"/>
      <c r="I65" s="6"/>
      <c r="J65" s="6"/>
      <c r="K65" s="6"/>
      <c r="L65" s="6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 t="s">
        <v>3</v>
      </c>
      <c r="AH65" s="13" t="s">
        <v>38</v>
      </c>
    </row>
    <row r="66" spans="1:34" x14ac:dyDescent="0.25">
      <c r="A66" s="6">
        <v>4</v>
      </c>
      <c r="B66" s="12">
        <v>61</v>
      </c>
      <c r="C66" s="5" t="s">
        <v>9</v>
      </c>
      <c r="D66" s="6">
        <v>40</v>
      </c>
      <c r="E66" s="6">
        <v>9</v>
      </c>
      <c r="F66" s="6"/>
      <c r="G66" s="6">
        <v>5.3</v>
      </c>
      <c r="H66" s="6"/>
      <c r="I66" s="6"/>
      <c r="J66" s="6"/>
      <c r="K66" s="6"/>
      <c r="L66" s="6"/>
      <c r="M66" s="4"/>
      <c r="N66" s="4"/>
      <c r="O66" s="4"/>
      <c r="P66" s="4"/>
      <c r="Q66" s="4"/>
      <c r="R66" s="4"/>
      <c r="S66" s="4"/>
      <c r="T66" s="4"/>
      <c r="U66" s="4"/>
      <c r="V66" s="4"/>
      <c r="W66" s="4">
        <v>3.9</v>
      </c>
      <c r="X66" s="4">
        <v>3.6</v>
      </c>
      <c r="Y66" s="4">
        <v>4.7</v>
      </c>
      <c r="Z66" s="4">
        <v>3.6</v>
      </c>
      <c r="AA66" s="4">
        <v>7.2</v>
      </c>
      <c r="AB66" s="4">
        <v>3.6</v>
      </c>
      <c r="AC66" s="4">
        <v>3.9</v>
      </c>
      <c r="AD66" s="4">
        <v>4.9000000000000004</v>
      </c>
      <c r="AE66" s="4">
        <v>0.7</v>
      </c>
      <c r="AF66" s="4">
        <v>7.1</v>
      </c>
      <c r="AG66" s="4" t="s">
        <v>3</v>
      </c>
      <c r="AH66" s="13" t="s">
        <v>39</v>
      </c>
    </row>
    <row r="67" spans="1:34" x14ac:dyDescent="0.25">
      <c r="A67" s="6">
        <v>4</v>
      </c>
      <c r="B67" s="12">
        <v>62</v>
      </c>
      <c r="C67" s="5" t="s">
        <v>9</v>
      </c>
      <c r="D67" s="6">
        <v>42</v>
      </c>
      <c r="E67" s="6">
        <v>13.1</v>
      </c>
      <c r="F67" s="6">
        <v>9.8000000000000007</v>
      </c>
      <c r="G67" s="6">
        <v>3.2</v>
      </c>
      <c r="H67" s="6">
        <v>9.3000000000000007</v>
      </c>
      <c r="I67" s="6">
        <v>10.199999999999999</v>
      </c>
      <c r="J67" s="6">
        <v>39</v>
      </c>
      <c r="K67" s="6">
        <v>3.6</v>
      </c>
      <c r="L67" s="6">
        <v>11.8</v>
      </c>
      <c r="M67" s="4">
        <v>10.9</v>
      </c>
      <c r="N67" s="4">
        <v>10</v>
      </c>
      <c r="O67" s="4">
        <v>4.9000000000000004</v>
      </c>
      <c r="P67" s="4">
        <v>2.4</v>
      </c>
      <c r="Q67" s="4">
        <v>9.6</v>
      </c>
      <c r="R67" s="4">
        <v>9.9</v>
      </c>
      <c r="S67" s="4">
        <v>8.4</v>
      </c>
      <c r="T67" s="4">
        <v>5.8</v>
      </c>
      <c r="U67" s="4">
        <v>1.3</v>
      </c>
      <c r="V67" s="4">
        <v>9.5</v>
      </c>
      <c r="W67" s="4">
        <v>6.4</v>
      </c>
      <c r="X67" s="4">
        <v>7.2</v>
      </c>
      <c r="Y67" s="4">
        <v>6.6</v>
      </c>
      <c r="Z67" s="4">
        <v>2.2000000000000002</v>
      </c>
      <c r="AA67" s="4">
        <v>9</v>
      </c>
      <c r="AB67" s="4">
        <v>5.0999999999999996</v>
      </c>
      <c r="AC67" s="4">
        <v>6.3</v>
      </c>
      <c r="AD67" s="4">
        <v>6.4</v>
      </c>
      <c r="AE67" s="4">
        <v>1.9</v>
      </c>
      <c r="AF67" s="4">
        <v>8.9</v>
      </c>
      <c r="AG67" s="4" t="s">
        <v>1</v>
      </c>
      <c r="AH67" s="13"/>
    </row>
    <row r="68" spans="1:34" x14ac:dyDescent="0.25">
      <c r="A68" s="6">
        <v>4</v>
      </c>
      <c r="B68" s="12">
        <v>63</v>
      </c>
      <c r="C68" s="5" t="s">
        <v>9</v>
      </c>
      <c r="D68" s="6">
        <v>57</v>
      </c>
      <c r="E68" s="6">
        <v>6.5</v>
      </c>
      <c r="F68" s="6">
        <v>2.1</v>
      </c>
      <c r="G68" s="6">
        <v>4.4000000000000004</v>
      </c>
      <c r="H68" s="6">
        <v>2</v>
      </c>
      <c r="I68" s="6">
        <v>1.7</v>
      </c>
      <c r="J68" s="6">
        <v>4.4000000000000004</v>
      </c>
      <c r="K68" s="6">
        <v>2.8</v>
      </c>
      <c r="L68" s="6">
        <v>8.9</v>
      </c>
      <c r="M68" s="4"/>
      <c r="N68" s="4"/>
      <c r="O68" s="4"/>
      <c r="P68" s="4"/>
      <c r="Q68" s="4"/>
      <c r="R68" s="4"/>
      <c r="S68" s="4"/>
      <c r="T68" s="4"/>
      <c r="U68" s="4"/>
      <c r="V68" s="4"/>
      <c r="W68" s="4">
        <v>4.0999999999999996</v>
      </c>
      <c r="X68" s="4">
        <v>4</v>
      </c>
      <c r="Y68" s="4">
        <v>6.3</v>
      </c>
      <c r="Z68" s="4">
        <v>2.2000000000000002</v>
      </c>
      <c r="AA68" s="4">
        <v>4.9000000000000004</v>
      </c>
      <c r="AB68" s="4">
        <v>2.4</v>
      </c>
      <c r="AC68" s="4">
        <v>3.6</v>
      </c>
      <c r="AD68" s="4">
        <v>5.8</v>
      </c>
      <c r="AE68" s="4">
        <v>3.2</v>
      </c>
      <c r="AF68" s="4">
        <v>5.2</v>
      </c>
      <c r="AG68" s="4" t="s">
        <v>3</v>
      </c>
      <c r="AH68" s="13" t="s">
        <v>7</v>
      </c>
    </row>
    <row r="69" spans="1:34" x14ac:dyDescent="0.25">
      <c r="A69" s="6">
        <v>3</v>
      </c>
      <c r="B69" s="12">
        <v>64</v>
      </c>
      <c r="C69" s="5" t="s">
        <v>0</v>
      </c>
      <c r="D69" s="6">
        <v>63</v>
      </c>
      <c r="E69" s="6">
        <v>4</v>
      </c>
      <c r="F69" s="6">
        <v>3.9</v>
      </c>
      <c r="G69" s="6">
        <v>4</v>
      </c>
      <c r="H69" s="6">
        <v>2.6</v>
      </c>
      <c r="I69" s="6">
        <v>2.9</v>
      </c>
      <c r="J69" s="6">
        <v>3.7</v>
      </c>
      <c r="K69" s="6">
        <v>3</v>
      </c>
      <c r="L69" s="6">
        <v>4.8</v>
      </c>
      <c r="M69" s="4">
        <v>5.8</v>
      </c>
      <c r="N69" s="4">
        <v>6.2</v>
      </c>
      <c r="O69" s="4">
        <v>4.2</v>
      </c>
      <c r="P69" s="4">
        <v>2.5</v>
      </c>
      <c r="Q69" s="4">
        <v>4.8</v>
      </c>
      <c r="R69" s="4">
        <v>5.3</v>
      </c>
      <c r="S69" s="4">
        <v>5.3</v>
      </c>
      <c r="T69" s="4">
        <v>5.0999999999999996</v>
      </c>
      <c r="U69" s="4">
        <v>1.4</v>
      </c>
      <c r="V69" s="4">
        <v>4.5999999999999996</v>
      </c>
      <c r="W69" s="4">
        <v>2.1</v>
      </c>
      <c r="X69" s="4">
        <v>2.4</v>
      </c>
      <c r="Y69" s="4">
        <v>4.8</v>
      </c>
      <c r="Z69" s="4">
        <v>1.5</v>
      </c>
      <c r="AA69" s="4">
        <v>4</v>
      </c>
      <c r="AB69" s="4">
        <v>2.7</v>
      </c>
      <c r="AC69" s="4">
        <v>1.9</v>
      </c>
      <c r="AD69" s="4">
        <v>4.4000000000000004</v>
      </c>
      <c r="AE69" s="4">
        <v>2.2000000000000002</v>
      </c>
      <c r="AF69" s="4">
        <v>3.6</v>
      </c>
      <c r="AG69" s="4" t="s">
        <v>1</v>
      </c>
      <c r="AH69" s="13"/>
    </row>
    <row r="70" spans="1:34" x14ac:dyDescent="0.25">
      <c r="A70" s="6">
        <v>4</v>
      </c>
      <c r="B70" s="12">
        <v>65</v>
      </c>
      <c r="C70" s="5" t="s">
        <v>9</v>
      </c>
      <c r="D70" s="6">
        <v>63</v>
      </c>
      <c r="E70" s="6">
        <v>3.2</v>
      </c>
      <c r="F70" s="6">
        <v>4.7</v>
      </c>
      <c r="G70" s="6">
        <v>2.1</v>
      </c>
      <c r="H70" s="6">
        <v>3.7</v>
      </c>
      <c r="I70" s="6">
        <v>3.4</v>
      </c>
      <c r="J70" s="6">
        <v>4.2</v>
      </c>
      <c r="K70" s="6">
        <v>4</v>
      </c>
      <c r="L70" s="6">
        <v>6.9</v>
      </c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 t="s">
        <v>3</v>
      </c>
      <c r="AH70" s="13" t="s">
        <v>25</v>
      </c>
    </row>
    <row r="71" spans="1:34" x14ac:dyDescent="0.25">
      <c r="A71" s="6">
        <v>3</v>
      </c>
      <c r="B71" s="12">
        <v>66</v>
      </c>
      <c r="C71" s="5" t="s">
        <v>0</v>
      </c>
      <c r="D71" s="6">
        <v>27</v>
      </c>
      <c r="E71" s="6">
        <v>11.8</v>
      </c>
      <c r="F71" s="6">
        <v>8.6999999999999993</v>
      </c>
      <c r="G71" s="6">
        <v>4.8</v>
      </c>
      <c r="H71" s="6">
        <v>6.8</v>
      </c>
      <c r="I71" s="6">
        <v>5.7</v>
      </c>
      <c r="J71" s="6">
        <v>2.9</v>
      </c>
      <c r="K71" s="6">
        <v>5.5</v>
      </c>
      <c r="L71" s="6">
        <v>5.2</v>
      </c>
      <c r="M71" s="4">
        <v>8.3000000000000007</v>
      </c>
      <c r="N71" s="4">
        <v>8</v>
      </c>
      <c r="O71" s="4">
        <v>4.8</v>
      </c>
      <c r="P71" s="4">
        <v>3.9</v>
      </c>
      <c r="Q71" s="4">
        <v>4.7</v>
      </c>
      <c r="R71" s="4">
        <v>6.2</v>
      </c>
      <c r="S71" s="4">
        <v>7</v>
      </c>
      <c r="T71" s="4">
        <v>5.6</v>
      </c>
      <c r="U71" s="4">
        <v>3.7</v>
      </c>
      <c r="V71" s="4">
        <v>4.8</v>
      </c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 t="s">
        <v>1</v>
      </c>
      <c r="AH71" s="13" t="s">
        <v>40</v>
      </c>
    </row>
    <row r="72" spans="1:34" ht="16.5" x14ac:dyDescent="0.25">
      <c r="A72" s="6">
        <v>4</v>
      </c>
      <c r="B72" s="12">
        <v>67</v>
      </c>
      <c r="C72" s="5" t="s">
        <v>9</v>
      </c>
      <c r="D72" s="6">
        <v>48</v>
      </c>
      <c r="E72" s="6">
        <v>7.5</v>
      </c>
      <c r="F72" s="6">
        <v>5.5</v>
      </c>
      <c r="G72" s="6" t="s">
        <v>16</v>
      </c>
      <c r="H72" s="6"/>
      <c r="I72" s="6"/>
      <c r="J72" s="6"/>
      <c r="K72" s="6"/>
      <c r="L72" s="6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 t="s">
        <v>3</v>
      </c>
      <c r="AH72" s="13" t="s">
        <v>41</v>
      </c>
    </row>
    <row r="73" spans="1:34" x14ac:dyDescent="0.25">
      <c r="A73" s="6">
        <v>4</v>
      </c>
      <c r="B73" s="12">
        <v>68</v>
      </c>
      <c r="C73" s="5" t="s">
        <v>0</v>
      </c>
      <c r="D73" s="6">
        <v>35</v>
      </c>
      <c r="E73" s="6">
        <v>8.6</v>
      </c>
      <c r="F73" s="6">
        <v>4.9000000000000004</v>
      </c>
      <c r="G73" s="6">
        <v>4.8</v>
      </c>
      <c r="H73" s="6"/>
      <c r="I73" s="6"/>
      <c r="J73" s="6"/>
      <c r="K73" s="6"/>
      <c r="L73" s="6"/>
      <c r="M73" s="4"/>
      <c r="N73" s="4"/>
      <c r="O73" s="4"/>
      <c r="P73" s="4"/>
      <c r="Q73" s="4"/>
      <c r="R73" s="4"/>
      <c r="S73" s="4"/>
      <c r="T73" s="4"/>
      <c r="U73" s="4"/>
      <c r="V73" s="4"/>
      <c r="W73" s="4">
        <v>2</v>
      </c>
      <c r="X73" s="4">
        <v>1.7</v>
      </c>
      <c r="Y73" s="4">
        <v>8.5</v>
      </c>
      <c r="Z73" s="4">
        <v>1</v>
      </c>
      <c r="AA73" s="4">
        <v>6.8</v>
      </c>
      <c r="AB73" s="4">
        <v>2</v>
      </c>
      <c r="AC73" s="4">
        <v>1.9</v>
      </c>
      <c r="AD73" s="4">
        <v>8.1999999999999993</v>
      </c>
      <c r="AE73" s="4">
        <v>0.8</v>
      </c>
      <c r="AF73" s="4">
        <v>6.8</v>
      </c>
      <c r="AG73" s="4" t="s">
        <v>1</v>
      </c>
      <c r="AH73" s="13" t="s">
        <v>42</v>
      </c>
    </row>
    <row r="74" spans="1:34" x14ac:dyDescent="0.25">
      <c r="A74" s="6">
        <v>3</v>
      </c>
      <c r="B74" s="12">
        <v>69</v>
      </c>
      <c r="C74" s="5" t="s">
        <v>0</v>
      </c>
      <c r="D74" s="6">
        <v>60</v>
      </c>
      <c r="E74" s="6">
        <v>10.199999999999999</v>
      </c>
      <c r="F74" s="6"/>
      <c r="G74" s="6">
        <v>2.4</v>
      </c>
      <c r="H74" s="6"/>
      <c r="I74" s="6"/>
      <c r="J74" s="6"/>
      <c r="K74" s="6"/>
      <c r="L74" s="6"/>
      <c r="M74" s="4"/>
      <c r="N74" s="4"/>
      <c r="O74" s="4"/>
      <c r="P74" s="4"/>
      <c r="Q74" s="4"/>
      <c r="R74" s="4"/>
      <c r="S74" s="4"/>
      <c r="T74" s="4"/>
      <c r="U74" s="4"/>
      <c r="V74" s="4"/>
      <c r="W74" s="4" t="s">
        <v>43</v>
      </c>
      <c r="X74" s="4">
        <v>5.3</v>
      </c>
      <c r="Y74" s="4">
        <v>4.4000000000000004</v>
      </c>
      <c r="Z74" s="4">
        <v>1.1000000000000001</v>
      </c>
      <c r="AA74" s="4">
        <v>8.3000000000000007</v>
      </c>
      <c r="AB74" s="4">
        <v>3.3</v>
      </c>
      <c r="AC74" s="4">
        <v>3.2</v>
      </c>
      <c r="AD74" s="4">
        <v>5</v>
      </c>
      <c r="AE74" s="4">
        <v>1</v>
      </c>
      <c r="AF74" s="4">
        <v>7.9</v>
      </c>
      <c r="AG74" s="4" t="s">
        <v>3</v>
      </c>
      <c r="AH74" s="13" t="s">
        <v>19</v>
      </c>
    </row>
    <row r="75" spans="1:34" x14ac:dyDescent="0.25">
      <c r="A75" s="6">
        <v>4</v>
      </c>
      <c r="B75" s="12">
        <v>70</v>
      </c>
      <c r="C75" s="5" t="s">
        <v>0</v>
      </c>
      <c r="D75" s="6">
        <v>68</v>
      </c>
      <c r="E75" s="6">
        <v>3.5</v>
      </c>
      <c r="F75" s="6"/>
      <c r="G75" s="6" t="s">
        <v>16</v>
      </c>
      <c r="H75" s="6"/>
      <c r="I75" s="6"/>
      <c r="J75" s="6"/>
      <c r="K75" s="6"/>
      <c r="L75" s="6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 t="s">
        <v>3</v>
      </c>
      <c r="AH75" s="13" t="s">
        <v>44</v>
      </c>
    </row>
    <row r="76" spans="1:34" x14ac:dyDescent="0.25">
      <c r="A76" s="6">
        <v>3</v>
      </c>
      <c r="B76" s="12">
        <v>71</v>
      </c>
      <c r="C76" s="5" t="s">
        <v>0</v>
      </c>
      <c r="D76" s="6">
        <v>31</v>
      </c>
      <c r="E76" s="6">
        <v>10.1</v>
      </c>
      <c r="F76" s="6">
        <v>8.6</v>
      </c>
      <c r="G76" s="6" t="s">
        <v>16</v>
      </c>
      <c r="H76" s="6">
        <v>8.9</v>
      </c>
      <c r="I76" s="6">
        <v>7</v>
      </c>
      <c r="J76" s="6">
        <v>1.3</v>
      </c>
      <c r="K76" s="6">
        <v>0.7</v>
      </c>
      <c r="L76" s="6">
        <v>2.2999999999999998</v>
      </c>
      <c r="M76" s="4">
        <v>7.9</v>
      </c>
      <c r="N76" s="4">
        <v>7.9</v>
      </c>
      <c r="O76" s="4">
        <v>3.2</v>
      </c>
      <c r="P76" s="4">
        <v>2.2999999999999998</v>
      </c>
      <c r="Q76" s="4">
        <v>7.6</v>
      </c>
      <c r="R76" s="4">
        <v>9</v>
      </c>
      <c r="S76" s="4">
        <v>9.1</v>
      </c>
      <c r="T76" s="4">
        <v>3.4</v>
      </c>
      <c r="U76" s="4">
        <v>2.7</v>
      </c>
      <c r="V76" s="4">
        <v>6.6</v>
      </c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13" t="s">
        <v>17</v>
      </c>
    </row>
    <row r="77" spans="1:34" x14ac:dyDescent="0.25">
      <c r="A77" s="6">
        <v>4</v>
      </c>
      <c r="B77" s="12">
        <v>72</v>
      </c>
      <c r="C77" s="5" t="s">
        <v>9</v>
      </c>
      <c r="D77" s="6">
        <v>60</v>
      </c>
      <c r="E77" s="6">
        <v>8.4</v>
      </c>
      <c r="F77" s="6">
        <v>7.6</v>
      </c>
      <c r="G77" s="6">
        <v>3.2</v>
      </c>
      <c r="H77" s="6">
        <v>9.8000000000000007</v>
      </c>
      <c r="I77" s="6">
        <v>8.6999999999999993</v>
      </c>
      <c r="J77" s="6">
        <v>2</v>
      </c>
      <c r="K77" s="6">
        <v>5.2</v>
      </c>
      <c r="L77" s="6">
        <v>10.4</v>
      </c>
      <c r="M77" s="4"/>
      <c r="N77" s="4"/>
      <c r="O77" s="4"/>
      <c r="P77" s="4"/>
      <c r="Q77" s="4"/>
      <c r="R77" s="4"/>
      <c r="S77" s="4"/>
      <c r="T77" s="4"/>
      <c r="U77" s="4"/>
      <c r="V77" s="4"/>
      <c r="W77" s="4">
        <v>8.6999999999999993</v>
      </c>
      <c r="X77" s="4">
        <v>7.1</v>
      </c>
      <c r="Y77" s="4">
        <v>4.5</v>
      </c>
      <c r="Z77" s="4">
        <v>2.2000000000000002</v>
      </c>
      <c r="AA77" s="4">
        <v>7</v>
      </c>
      <c r="AB77" s="4">
        <v>7.5</v>
      </c>
      <c r="AC77" s="4">
        <v>7</v>
      </c>
      <c r="AD77" s="4">
        <v>4.0999999999999996</v>
      </c>
      <c r="AE77" s="4">
        <v>2.4</v>
      </c>
      <c r="AF77" s="4">
        <v>7.2</v>
      </c>
      <c r="AG77" s="4" t="s">
        <v>1</v>
      </c>
      <c r="AH77" s="13" t="s">
        <v>45</v>
      </c>
    </row>
    <row r="78" spans="1:34" x14ac:dyDescent="0.25">
      <c r="A78" s="6">
        <v>4</v>
      </c>
      <c r="B78" s="12">
        <v>73</v>
      </c>
      <c r="C78" s="5" t="s">
        <v>0</v>
      </c>
      <c r="D78" s="6">
        <v>45</v>
      </c>
      <c r="E78" s="6">
        <v>8.6</v>
      </c>
      <c r="F78" s="6">
        <v>3.7</v>
      </c>
      <c r="G78" s="6">
        <v>4.3</v>
      </c>
      <c r="H78" s="6">
        <v>2.7</v>
      </c>
      <c r="I78" s="6">
        <v>2.5</v>
      </c>
      <c r="J78" s="6">
        <v>2.2999999999999998</v>
      </c>
      <c r="K78" s="6">
        <v>4.3</v>
      </c>
      <c r="L78" s="6">
        <v>7.1</v>
      </c>
      <c r="M78" s="4">
        <v>3.3</v>
      </c>
      <c r="N78" s="4">
        <v>3.2</v>
      </c>
      <c r="O78" s="4">
        <v>3</v>
      </c>
      <c r="P78" s="4">
        <v>2.8</v>
      </c>
      <c r="Q78" s="4">
        <v>6</v>
      </c>
      <c r="R78" s="4">
        <v>3</v>
      </c>
      <c r="S78" s="4">
        <v>3.7</v>
      </c>
      <c r="T78" s="4">
        <v>3.9</v>
      </c>
      <c r="U78" s="4">
        <v>1.6</v>
      </c>
      <c r="V78" s="4">
        <v>6.5</v>
      </c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 t="s">
        <v>1</v>
      </c>
      <c r="AH78" s="13" t="s">
        <v>47</v>
      </c>
    </row>
    <row r="79" spans="1:34" x14ac:dyDescent="0.25">
      <c r="A79" s="6">
        <v>4</v>
      </c>
      <c r="B79" s="12">
        <v>74</v>
      </c>
      <c r="C79" s="5" t="s">
        <v>0</v>
      </c>
      <c r="D79" s="6">
        <v>54</v>
      </c>
      <c r="E79" s="6"/>
      <c r="F79" s="6">
        <v>5</v>
      </c>
      <c r="G79" s="6">
        <v>4.5999999999999996</v>
      </c>
      <c r="H79" s="6">
        <v>4.5999999999999996</v>
      </c>
      <c r="I79" s="6">
        <v>5.9</v>
      </c>
      <c r="J79" s="6">
        <v>2.9</v>
      </c>
      <c r="K79" s="6">
        <v>3.4</v>
      </c>
      <c r="L79" s="6">
        <v>5.6</v>
      </c>
      <c r="M79" s="4">
        <v>4.2</v>
      </c>
      <c r="N79" s="4">
        <v>3.9</v>
      </c>
      <c r="O79" s="4">
        <v>4.5</v>
      </c>
      <c r="P79" s="4">
        <v>2.1</v>
      </c>
      <c r="Q79" s="4">
        <v>5.5</v>
      </c>
      <c r="R79" s="4">
        <v>3.2</v>
      </c>
      <c r="S79" s="4">
        <v>3.1</v>
      </c>
      <c r="T79" s="4">
        <v>5.3</v>
      </c>
      <c r="U79" s="4">
        <v>1.8</v>
      </c>
      <c r="V79" s="4">
        <v>5.3</v>
      </c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 t="s">
        <v>3</v>
      </c>
      <c r="AH79" s="13" t="s">
        <v>48</v>
      </c>
    </row>
    <row r="80" spans="1:34" x14ac:dyDescent="0.25">
      <c r="A80" s="6">
        <v>3</v>
      </c>
      <c r="B80" s="12">
        <v>75</v>
      </c>
      <c r="C80" s="5" t="s">
        <v>0</v>
      </c>
      <c r="D80" s="6">
        <v>64</v>
      </c>
      <c r="E80" s="6">
        <v>7.1</v>
      </c>
      <c r="F80" s="6">
        <v>5.3</v>
      </c>
      <c r="G80" s="6">
        <v>3.5</v>
      </c>
      <c r="H80" s="6">
        <v>1.5</v>
      </c>
      <c r="I80" s="6">
        <v>2</v>
      </c>
      <c r="J80" s="6">
        <v>2.4</v>
      </c>
      <c r="K80" s="6">
        <v>3.8</v>
      </c>
      <c r="L80" s="6">
        <v>7.6</v>
      </c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 t="s">
        <v>3</v>
      </c>
      <c r="AH80" s="13" t="s">
        <v>10</v>
      </c>
    </row>
    <row r="81" spans="1:34" x14ac:dyDescent="0.25">
      <c r="A81" s="6">
        <v>3</v>
      </c>
      <c r="B81" s="12">
        <v>76</v>
      </c>
      <c r="C81" s="5" t="s">
        <v>0</v>
      </c>
      <c r="D81" s="6">
        <v>61</v>
      </c>
      <c r="E81" s="6">
        <v>11.1</v>
      </c>
      <c r="F81" s="6">
        <v>8.5</v>
      </c>
      <c r="G81" s="6">
        <v>6.5</v>
      </c>
      <c r="H81" s="6">
        <v>5.2</v>
      </c>
      <c r="I81" s="6">
        <v>5.2</v>
      </c>
      <c r="J81" s="6">
        <v>2.7</v>
      </c>
      <c r="K81" s="6">
        <v>3</v>
      </c>
      <c r="L81" s="6">
        <v>7.2</v>
      </c>
      <c r="M81" s="4"/>
      <c r="N81" s="4"/>
      <c r="O81" s="4"/>
      <c r="P81" s="4"/>
      <c r="Q81" s="4"/>
      <c r="R81" s="4"/>
      <c r="S81" s="4"/>
      <c r="T81" s="4"/>
      <c r="U81" s="4"/>
      <c r="V81" s="4"/>
      <c r="W81" s="4">
        <v>6.1</v>
      </c>
      <c r="X81" s="4">
        <v>5.9</v>
      </c>
      <c r="Y81" s="4">
        <v>5.9</v>
      </c>
      <c r="Z81" s="4">
        <v>2.2000000000000002</v>
      </c>
      <c r="AA81" s="4">
        <v>8.3000000000000007</v>
      </c>
      <c r="AB81" s="4">
        <v>5.3</v>
      </c>
      <c r="AC81" s="4">
        <v>5.2</v>
      </c>
      <c r="AD81" s="4">
        <v>4.2</v>
      </c>
      <c r="AE81" s="4">
        <v>2.8</v>
      </c>
      <c r="AF81" s="4">
        <v>9</v>
      </c>
      <c r="AG81" s="4" t="s">
        <v>3</v>
      </c>
      <c r="AH81" s="13" t="s">
        <v>29</v>
      </c>
    </row>
    <row r="82" spans="1:34" ht="16.5" x14ac:dyDescent="0.25">
      <c r="A82" s="6">
        <v>3</v>
      </c>
      <c r="B82" s="12">
        <v>77</v>
      </c>
      <c r="C82" s="5" t="s">
        <v>9</v>
      </c>
      <c r="D82" s="6">
        <v>47</v>
      </c>
      <c r="E82" s="6">
        <v>3.4</v>
      </c>
      <c r="F82" s="6">
        <v>5.5</v>
      </c>
      <c r="G82" s="6" t="s">
        <v>16</v>
      </c>
      <c r="H82" s="6"/>
      <c r="I82" s="6"/>
      <c r="J82" s="6"/>
      <c r="K82" s="6"/>
      <c r="L82" s="6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 t="s">
        <v>1</v>
      </c>
      <c r="AH82" s="13" t="s">
        <v>49</v>
      </c>
    </row>
    <row r="83" spans="1:34" x14ac:dyDescent="0.25">
      <c r="A83" s="6">
        <v>4</v>
      </c>
      <c r="B83" s="12">
        <v>78</v>
      </c>
      <c r="C83" s="5" t="s">
        <v>9</v>
      </c>
      <c r="D83" s="6">
        <v>58</v>
      </c>
      <c r="E83" s="6">
        <v>8.3000000000000007</v>
      </c>
      <c r="F83" s="6">
        <v>7.9</v>
      </c>
      <c r="G83" s="6">
        <v>3.7</v>
      </c>
      <c r="H83" s="6">
        <v>2</v>
      </c>
      <c r="I83" s="6">
        <v>3</v>
      </c>
      <c r="J83" s="6">
        <v>2.6</v>
      </c>
      <c r="K83" s="6">
        <v>2.6</v>
      </c>
      <c r="L83" s="6">
        <v>7.5</v>
      </c>
      <c r="M83" s="4">
        <v>5</v>
      </c>
      <c r="N83" s="4">
        <v>5</v>
      </c>
      <c r="O83" s="4">
        <v>4.5999999999999996</v>
      </c>
      <c r="P83" s="4">
        <v>2.6</v>
      </c>
      <c r="Q83" s="4">
        <v>7.4</v>
      </c>
      <c r="R83" s="4">
        <v>3.9</v>
      </c>
      <c r="S83" s="4">
        <v>3.3</v>
      </c>
      <c r="T83" s="4">
        <v>4.7</v>
      </c>
      <c r="U83" s="4">
        <v>2.7</v>
      </c>
      <c r="V83" s="4">
        <v>7.3</v>
      </c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 t="s">
        <v>1</v>
      </c>
      <c r="AH83" s="13" t="s">
        <v>50</v>
      </c>
    </row>
    <row r="84" spans="1:34" x14ac:dyDescent="0.25">
      <c r="A84" s="6">
        <v>4</v>
      </c>
      <c r="B84" s="12">
        <v>79</v>
      </c>
      <c r="C84" s="5" t="s">
        <v>0</v>
      </c>
      <c r="D84" s="6">
        <v>62</v>
      </c>
      <c r="E84" s="6">
        <v>8.6999999999999993</v>
      </c>
      <c r="F84" s="6">
        <v>4.2</v>
      </c>
      <c r="G84" s="6">
        <v>5.6</v>
      </c>
      <c r="H84" s="6">
        <v>3.8</v>
      </c>
      <c r="I84" s="6">
        <v>4.4000000000000004</v>
      </c>
      <c r="J84" s="6">
        <v>1.6</v>
      </c>
      <c r="K84" s="6">
        <v>1.7</v>
      </c>
      <c r="L84" s="6">
        <v>7</v>
      </c>
      <c r="M84" s="4">
        <v>3.9</v>
      </c>
      <c r="N84" s="4">
        <v>6</v>
      </c>
      <c r="O84" s="4">
        <v>1.8</v>
      </c>
      <c r="P84" s="4">
        <v>1.8</v>
      </c>
      <c r="Q84" s="4">
        <v>6.4</v>
      </c>
      <c r="R84" s="4">
        <v>3.7</v>
      </c>
      <c r="S84" s="4">
        <v>4.0999999999999996</v>
      </c>
      <c r="T84" s="4">
        <v>2.7</v>
      </c>
      <c r="U84" s="4">
        <v>1.7</v>
      </c>
      <c r="V84" s="4">
        <v>7.4</v>
      </c>
      <c r="W84" s="4">
        <v>4.4000000000000004</v>
      </c>
      <c r="X84" s="4">
        <v>4</v>
      </c>
      <c r="Y84" s="4">
        <v>3.8</v>
      </c>
      <c r="Z84" s="4">
        <v>1.6</v>
      </c>
      <c r="AA84" s="4">
        <v>5.0999999999999996</v>
      </c>
      <c r="AB84" s="4">
        <v>3.3</v>
      </c>
      <c r="AC84" s="4">
        <v>2.9</v>
      </c>
      <c r="AD84" s="4">
        <v>3.3</v>
      </c>
      <c r="AE84" s="4">
        <v>3.1</v>
      </c>
      <c r="AF84" s="4">
        <v>4.8</v>
      </c>
      <c r="AG84" s="4" t="s">
        <v>1</v>
      </c>
      <c r="AH84" s="13"/>
    </row>
    <row r="85" spans="1:34" x14ac:dyDescent="0.25">
      <c r="A85" s="6">
        <v>3</v>
      </c>
      <c r="B85" s="12">
        <v>80</v>
      </c>
      <c r="C85" s="5" t="s">
        <v>0</v>
      </c>
      <c r="D85" s="6">
        <v>45</v>
      </c>
      <c r="E85" s="6">
        <v>7.4</v>
      </c>
      <c r="F85" s="6">
        <v>9.1999999999999993</v>
      </c>
      <c r="G85" s="6">
        <v>1.9</v>
      </c>
      <c r="H85" s="6">
        <v>2.9</v>
      </c>
      <c r="I85" s="6">
        <v>3.1</v>
      </c>
      <c r="J85" s="6">
        <v>4.3</v>
      </c>
      <c r="K85" s="6">
        <v>2.7</v>
      </c>
      <c r="L85" s="6">
        <v>8</v>
      </c>
      <c r="M85" s="4">
        <v>3.7</v>
      </c>
      <c r="N85" s="4">
        <v>4.2</v>
      </c>
      <c r="O85" s="4">
        <v>5.6</v>
      </c>
      <c r="P85" s="4">
        <v>3.6</v>
      </c>
      <c r="Q85" s="4">
        <v>6.7</v>
      </c>
      <c r="R85" s="4">
        <v>3.4</v>
      </c>
      <c r="S85" s="4">
        <v>3.7</v>
      </c>
      <c r="T85" s="4">
        <v>7.2</v>
      </c>
      <c r="U85" s="4">
        <v>3.1</v>
      </c>
      <c r="V85" s="4">
        <v>6.4</v>
      </c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 t="s">
        <v>3</v>
      </c>
      <c r="AH85" s="13" t="s">
        <v>15</v>
      </c>
    </row>
    <row r="86" spans="1:34" x14ac:dyDescent="0.25">
      <c r="A86" s="6">
        <v>3</v>
      </c>
      <c r="B86" s="12">
        <v>81</v>
      </c>
      <c r="C86" s="5" t="s">
        <v>0</v>
      </c>
      <c r="D86" s="6">
        <v>57</v>
      </c>
      <c r="E86" s="6">
        <v>11.4</v>
      </c>
      <c r="F86" s="6">
        <v>6.7</v>
      </c>
      <c r="G86" s="6">
        <v>4.7</v>
      </c>
      <c r="H86" s="6">
        <v>6.2</v>
      </c>
      <c r="I86" s="6">
        <v>4.5999999999999996</v>
      </c>
      <c r="J86" s="6">
        <v>3.6</v>
      </c>
      <c r="K86" s="6">
        <v>1.2</v>
      </c>
      <c r="L86" s="6">
        <v>5.3</v>
      </c>
      <c r="M86" s="4"/>
      <c r="N86" s="4"/>
      <c r="O86" s="4"/>
      <c r="P86" s="4"/>
      <c r="Q86" s="4"/>
      <c r="R86" s="4"/>
      <c r="S86" s="4"/>
      <c r="T86" s="4"/>
      <c r="U86" s="4"/>
      <c r="V86" s="4"/>
      <c r="W86" s="4">
        <v>2.4</v>
      </c>
      <c r="X86" s="4">
        <v>3.6</v>
      </c>
      <c r="Y86" s="4">
        <v>5</v>
      </c>
      <c r="Z86" s="4">
        <v>0.9</v>
      </c>
      <c r="AA86" s="4">
        <v>6.1</v>
      </c>
      <c r="AB86" s="4">
        <v>3.6</v>
      </c>
      <c r="AC86" s="4">
        <v>2.5</v>
      </c>
      <c r="AD86" s="4">
        <v>5.7</v>
      </c>
      <c r="AE86" s="4">
        <v>0.9</v>
      </c>
      <c r="AF86" s="4">
        <v>5.4</v>
      </c>
      <c r="AG86" s="4" t="s">
        <v>3</v>
      </c>
      <c r="AH86" s="13" t="s">
        <v>51</v>
      </c>
    </row>
    <row r="87" spans="1:34" x14ac:dyDescent="0.25">
      <c r="A87" s="6">
        <v>3</v>
      </c>
      <c r="B87" s="12">
        <v>82</v>
      </c>
      <c r="C87" s="5" t="s">
        <v>9</v>
      </c>
      <c r="D87" s="6">
        <v>57</v>
      </c>
      <c r="E87" s="6">
        <v>5.9</v>
      </c>
      <c r="F87" s="6">
        <v>9.8000000000000007</v>
      </c>
      <c r="G87" s="6">
        <v>3.3</v>
      </c>
      <c r="H87" s="6">
        <v>7</v>
      </c>
      <c r="I87" s="6">
        <v>7.1</v>
      </c>
      <c r="J87" s="6">
        <v>2.8</v>
      </c>
      <c r="K87" s="6">
        <v>1</v>
      </c>
      <c r="L87" s="6">
        <v>5.8</v>
      </c>
      <c r="M87" s="4">
        <v>7.3</v>
      </c>
      <c r="N87" s="4">
        <v>7.3</v>
      </c>
      <c r="O87" s="4">
        <v>4.2</v>
      </c>
      <c r="P87" s="4">
        <v>1.1000000000000001</v>
      </c>
      <c r="Q87" s="4">
        <v>4.5</v>
      </c>
      <c r="R87" s="4">
        <v>6.9</v>
      </c>
      <c r="S87" s="4">
        <v>6.1</v>
      </c>
      <c r="T87" s="4">
        <v>4.3</v>
      </c>
      <c r="U87" s="4">
        <v>1</v>
      </c>
      <c r="V87" s="4">
        <v>4.5999999999999996</v>
      </c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 t="s">
        <v>3</v>
      </c>
      <c r="AH87" s="13" t="s">
        <v>15</v>
      </c>
    </row>
    <row r="88" spans="1:34" x14ac:dyDescent="0.25">
      <c r="A88" s="6">
        <v>3</v>
      </c>
      <c r="B88" s="12">
        <v>83</v>
      </c>
      <c r="C88" s="5" t="s">
        <v>0</v>
      </c>
      <c r="D88" s="6">
        <v>39</v>
      </c>
      <c r="E88" s="6">
        <v>7</v>
      </c>
      <c r="F88" s="6">
        <v>3.8</v>
      </c>
      <c r="G88" s="6">
        <v>4.5</v>
      </c>
      <c r="H88" s="6">
        <v>6.4</v>
      </c>
      <c r="I88" s="6">
        <v>4.0999999999999996</v>
      </c>
      <c r="J88" s="6">
        <v>1.4</v>
      </c>
      <c r="K88" s="6">
        <v>5.5</v>
      </c>
      <c r="L88" s="6">
        <v>8.4</v>
      </c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 t="s">
        <v>3</v>
      </c>
      <c r="AH88" s="13" t="s">
        <v>10</v>
      </c>
    </row>
    <row r="89" spans="1:34" x14ac:dyDescent="0.25">
      <c r="A89" s="6">
        <v>4</v>
      </c>
      <c r="B89" s="12">
        <v>84</v>
      </c>
      <c r="C89" s="5" t="s">
        <v>9</v>
      </c>
      <c r="D89" s="6">
        <v>53</v>
      </c>
      <c r="E89" s="6">
        <v>7.9</v>
      </c>
      <c r="F89" s="6">
        <v>7.5</v>
      </c>
      <c r="G89" s="6" t="s">
        <v>16</v>
      </c>
      <c r="H89" s="6"/>
      <c r="I89" s="6"/>
      <c r="J89" s="6"/>
      <c r="K89" s="6"/>
      <c r="L89" s="6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 t="s">
        <v>1</v>
      </c>
      <c r="AH89" s="13" t="s">
        <v>52</v>
      </c>
    </row>
    <row r="90" spans="1:34" x14ac:dyDescent="0.25">
      <c r="A90" s="6">
        <v>4</v>
      </c>
      <c r="B90" s="12">
        <v>85</v>
      </c>
      <c r="C90" s="5" t="s">
        <v>31</v>
      </c>
      <c r="D90" s="6">
        <v>39</v>
      </c>
      <c r="E90" s="6"/>
      <c r="F90" s="6">
        <v>1.4</v>
      </c>
      <c r="G90" s="6">
        <v>4.8</v>
      </c>
      <c r="H90" s="6">
        <v>3.2</v>
      </c>
      <c r="I90" s="6">
        <v>2.4</v>
      </c>
      <c r="J90" s="6">
        <v>2.9</v>
      </c>
      <c r="K90" s="6">
        <v>2.6</v>
      </c>
      <c r="L90" s="6">
        <v>8.3000000000000007</v>
      </c>
      <c r="M90" s="4">
        <v>3</v>
      </c>
      <c r="N90" s="4">
        <v>2.9</v>
      </c>
      <c r="O90" s="4">
        <v>4.0999999999999996</v>
      </c>
      <c r="P90" s="4">
        <v>3.1</v>
      </c>
      <c r="Q90" s="4">
        <v>6.7</v>
      </c>
      <c r="R90" s="4">
        <v>3.7</v>
      </c>
      <c r="S90" s="4">
        <v>3.6</v>
      </c>
      <c r="T90" s="4">
        <v>5.9</v>
      </c>
      <c r="U90" s="4">
        <v>3.3</v>
      </c>
      <c r="V90" s="4">
        <v>6.5</v>
      </c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 t="s">
        <v>3</v>
      </c>
      <c r="AH90" s="13" t="s">
        <v>53</v>
      </c>
    </row>
    <row r="91" spans="1:34" x14ac:dyDescent="0.25">
      <c r="A91" s="6">
        <v>4</v>
      </c>
      <c r="B91" s="12">
        <v>86</v>
      </c>
      <c r="C91" s="5" t="s">
        <v>9</v>
      </c>
      <c r="D91" s="6">
        <v>40</v>
      </c>
      <c r="E91" s="6">
        <v>5.4</v>
      </c>
      <c r="F91" s="6">
        <v>7.1</v>
      </c>
      <c r="G91" s="6">
        <v>5</v>
      </c>
      <c r="H91" s="6">
        <v>5.2</v>
      </c>
      <c r="I91" s="6">
        <v>5.0999999999999996</v>
      </c>
      <c r="J91" s="6">
        <v>5.6</v>
      </c>
      <c r="K91" s="6">
        <v>3.2</v>
      </c>
      <c r="L91" s="6">
        <v>11.4</v>
      </c>
      <c r="M91" s="4">
        <v>6.3</v>
      </c>
      <c r="N91" s="4">
        <v>5.8</v>
      </c>
      <c r="O91" s="4">
        <v>7.1</v>
      </c>
      <c r="P91" s="4">
        <v>2.5</v>
      </c>
      <c r="Q91" s="4">
        <v>11.4</v>
      </c>
      <c r="R91" s="4">
        <v>4.5999999999999996</v>
      </c>
      <c r="S91" s="4">
        <v>5</v>
      </c>
      <c r="T91" s="4">
        <v>7</v>
      </c>
      <c r="U91" s="4">
        <v>2</v>
      </c>
      <c r="V91" s="4">
        <v>10.8</v>
      </c>
      <c r="W91" s="4">
        <v>4.5999999999999996</v>
      </c>
      <c r="X91" s="4">
        <v>4.2</v>
      </c>
      <c r="Y91" s="4">
        <v>6.6</v>
      </c>
      <c r="Z91" s="4">
        <v>2.2999999999999998</v>
      </c>
      <c r="AA91" s="4">
        <v>10.7</v>
      </c>
      <c r="AB91" s="4">
        <v>5.8</v>
      </c>
      <c r="AC91" s="4">
        <v>3.9</v>
      </c>
      <c r="AD91" s="4">
        <v>6.5</v>
      </c>
      <c r="AE91" s="4">
        <v>2.4</v>
      </c>
      <c r="AF91" s="4">
        <v>11</v>
      </c>
      <c r="AG91" s="4" t="s">
        <v>1</v>
      </c>
      <c r="AH91" s="13"/>
    </row>
    <row r="92" spans="1:34" x14ac:dyDescent="0.25">
      <c r="A92" s="6">
        <v>3</v>
      </c>
      <c r="B92" s="12">
        <v>87</v>
      </c>
      <c r="C92" s="5" t="s">
        <v>9</v>
      </c>
      <c r="D92" s="6">
        <v>64</v>
      </c>
      <c r="E92" s="6"/>
      <c r="F92" s="6"/>
      <c r="G92" s="6"/>
      <c r="H92" s="6"/>
      <c r="I92" s="6"/>
      <c r="J92" s="6"/>
      <c r="K92" s="6"/>
      <c r="L92" s="6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13" t="s">
        <v>54</v>
      </c>
    </row>
    <row r="93" spans="1:34" x14ac:dyDescent="0.25">
      <c r="A93" s="6">
        <v>3</v>
      </c>
      <c r="B93" s="12">
        <v>88</v>
      </c>
      <c r="C93" s="5" t="s">
        <v>0</v>
      </c>
      <c r="D93" s="6">
        <v>65</v>
      </c>
      <c r="E93" s="6">
        <v>14.5</v>
      </c>
      <c r="F93" s="6"/>
      <c r="G93" s="6"/>
      <c r="H93" s="6"/>
      <c r="I93" s="6"/>
      <c r="J93" s="6"/>
      <c r="K93" s="6"/>
      <c r="L93" s="6"/>
      <c r="M93" s="4">
        <v>6.6</v>
      </c>
      <c r="N93" s="4">
        <v>5.7</v>
      </c>
      <c r="O93" s="4">
        <v>3.6</v>
      </c>
      <c r="P93" s="4">
        <v>3.9</v>
      </c>
      <c r="Q93" s="4">
        <v>6.4</v>
      </c>
      <c r="R93" s="4">
        <v>4.7</v>
      </c>
      <c r="S93" s="4">
        <v>4.5</v>
      </c>
      <c r="T93" s="4">
        <v>3.7</v>
      </c>
      <c r="U93" s="4">
        <v>3.3</v>
      </c>
      <c r="V93" s="4">
        <v>6.5</v>
      </c>
      <c r="W93" s="4">
        <v>10.9</v>
      </c>
      <c r="X93" s="4">
        <v>4</v>
      </c>
      <c r="Y93" s="4">
        <v>4.5</v>
      </c>
      <c r="Z93" s="4">
        <v>2.9</v>
      </c>
      <c r="AA93" s="4">
        <v>6.4</v>
      </c>
      <c r="AB93" s="4">
        <v>9.5</v>
      </c>
      <c r="AC93" s="4">
        <v>3</v>
      </c>
      <c r="AD93" s="4">
        <v>4.3</v>
      </c>
      <c r="AE93" s="4">
        <v>2.5</v>
      </c>
      <c r="AF93" s="4">
        <v>7.3</v>
      </c>
      <c r="AG93" s="4" t="s">
        <v>3</v>
      </c>
      <c r="AH93" s="13" t="s">
        <v>55</v>
      </c>
    </row>
    <row r="94" spans="1:34" x14ac:dyDescent="0.25">
      <c r="A94" s="6">
        <v>4</v>
      </c>
      <c r="B94" s="12">
        <v>89</v>
      </c>
      <c r="C94" s="5" t="s">
        <v>9</v>
      </c>
      <c r="D94" s="6">
        <v>31</v>
      </c>
      <c r="E94" s="6">
        <v>6.1</v>
      </c>
      <c r="F94" s="6">
        <v>3</v>
      </c>
      <c r="G94" s="6">
        <v>4.3</v>
      </c>
      <c r="H94" s="6">
        <v>1.5</v>
      </c>
      <c r="I94" s="6">
        <v>1.5</v>
      </c>
      <c r="J94" s="6">
        <v>3.1</v>
      </c>
      <c r="K94" s="6">
        <v>2</v>
      </c>
      <c r="L94" s="6">
        <v>10.1</v>
      </c>
      <c r="M94" s="4">
        <v>2.4</v>
      </c>
      <c r="N94" s="4">
        <v>1.7</v>
      </c>
      <c r="O94" s="4">
        <v>4.9000000000000004</v>
      </c>
      <c r="P94" s="4">
        <v>1.4</v>
      </c>
      <c r="Q94" s="4">
        <v>9.1</v>
      </c>
      <c r="R94" s="4">
        <v>0.5</v>
      </c>
      <c r="S94" s="4">
        <v>0.5</v>
      </c>
      <c r="T94" s="4">
        <v>5.3</v>
      </c>
      <c r="U94" s="4">
        <v>1.6</v>
      </c>
      <c r="V94" s="4">
        <v>9.3000000000000007</v>
      </c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 t="s">
        <v>1</v>
      </c>
      <c r="AH94" s="13" t="s">
        <v>22</v>
      </c>
    </row>
    <row r="95" spans="1:34" x14ac:dyDescent="0.25">
      <c r="A95" s="6">
        <v>3</v>
      </c>
      <c r="B95" s="12">
        <v>90</v>
      </c>
      <c r="C95" s="5" t="s">
        <v>0</v>
      </c>
      <c r="D95" s="6">
        <v>39</v>
      </c>
      <c r="E95" s="6">
        <v>6.6</v>
      </c>
      <c r="F95" s="6">
        <v>2.5</v>
      </c>
      <c r="G95" s="6">
        <v>3.9</v>
      </c>
      <c r="H95" s="6"/>
      <c r="I95" s="6"/>
      <c r="J95" s="6"/>
      <c r="K95" s="6"/>
      <c r="L95" s="6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 t="s">
        <v>3</v>
      </c>
      <c r="AH95" s="13" t="s">
        <v>56</v>
      </c>
    </row>
    <row r="96" spans="1:34" x14ac:dyDescent="0.25">
      <c r="A96" s="6">
        <v>3</v>
      </c>
      <c r="B96" s="12">
        <v>91</v>
      </c>
      <c r="C96" s="5" t="s">
        <v>0</v>
      </c>
      <c r="D96" s="6">
        <v>58</v>
      </c>
      <c r="E96" s="6">
        <v>11</v>
      </c>
      <c r="F96" s="6">
        <v>8.1</v>
      </c>
      <c r="G96" s="6">
        <v>5.7</v>
      </c>
      <c r="H96" s="6">
        <v>3.4</v>
      </c>
      <c r="I96" s="6">
        <v>2.2999999999999998</v>
      </c>
      <c r="J96" s="6">
        <v>3.4</v>
      </c>
      <c r="K96" s="6">
        <v>4.3</v>
      </c>
      <c r="L96" s="6">
        <v>7.7</v>
      </c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 t="s">
        <v>3</v>
      </c>
      <c r="AH96" s="13" t="s">
        <v>57</v>
      </c>
    </row>
    <row r="97" spans="1:34" x14ac:dyDescent="0.25">
      <c r="A97" s="6">
        <v>4</v>
      </c>
      <c r="B97" s="12">
        <v>92</v>
      </c>
      <c r="C97" s="5" t="s">
        <v>0</v>
      </c>
      <c r="D97" s="6">
        <v>61</v>
      </c>
      <c r="E97" s="6">
        <v>10.1</v>
      </c>
      <c r="F97" s="6">
        <v>2.8</v>
      </c>
      <c r="G97" s="6">
        <v>6.2</v>
      </c>
      <c r="H97" s="6">
        <v>4.9000000000000004</v>
      </c>
      <c r="I97" s="6">
        <v>4.3</v>
      </c>
      <c r="J97" s="6">
        <v>1.9</v>
      </c>
      <c r="K97" s="6">
        <v>2.1</v>
      </c>
      <c r="L97" s="6">
        <v>5.4</v>
      </c>
      <c r="M97" s="4">
        <v>5.5</v>
      </c>
      <c r="N97" s="4">
        <v>2.8</v>
      </c>
      <c r="O97" s="4">
        <v>1.8</v>
      </c>
      <c r="P97" s="4">
        <v>1.7</v>
      </c>
      <c r="Q97" s="4">
        <v>4.5</v>
      </c>
      <c r="R97" s="4">
        <v>3.5</v>
      </c>
      <c r="S97" s="4">
        <v>3.1</v>
      </c>
      <c r="T97" s="4">
        <v>2.7</v>
      </c>
      <c r="U97" s="4">
        <v>3.1</v>
      </c>
      <c r="V97" s="4">
        <v>4.9000000000000004</v>
      </c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 t="s">
        <v>1</v>
      </c>
      <c r="AH97" s="13" t="s">
        <v>47</v>
      </c>
    </row>
    <row r="98" spans="1:34" x14ac:dyDescent="0.25">
      <c r="A98" s="6">
        <v>4</v>
      </c>
      <c r="B98" s="12">
        <v>93</v>
      </c>
      <c r="C98" s="5" t="s">
        <v>9</v>
      </c>
      <c r="D98" s="6">
        <v>42</v>
      </c>
      <c r="E98" s="6">
        <v>5.8</v>
      </c>
      <c r="F98" s="6">
        <v>3</v>
      </c>
      <c r="G98" s="6">
        <v>4.2</v>
      </c>
      <c r="H98" s="6"/>
      <c r="I98" s="6"/>
      <c r="J98" s="6"/>
      <c r="K98" s="6"/>
      <c r="L98" s="6"/>
      <c r="M98" s="4">
        <v>6.8</v>
      </c>
      <c r="N98" s="4">
        <v>6.2</v>
      </c>
      <c r="O98" s="4">
        <v>2.6</v>
      </c>
      <c r="P98" s="4">
        <v>1.7</v>
      </c>
      <c r="Q98" s="4">
        <v>6.7</v>
      </c>
      <c r="R98" s="4">
        <v>7.6</v>
      </c>
      <c r="S98" s="4">
        <v>7.1</v>
      </c>
      <c r="T98" s="4">
        <v>3.9</v>
      </c>
      <c r="U98" s="4">
        <v>1.8</v>
      </c>
      <c r="V98" s="4">
        <v>6</v>
      </c>
      <c r="W98" s="4">
        <v>9</v>
      </c>
      <c r="X98" s="4">
        <v>6.6</v>
      </c>
      <c r="Y98" s="4">
        <v>4.3</v>
      </c>
      <c r="Z98" s="4">
        <v>1.1000000000000001</v>
      </c>
      <c r="AA98" s="4">
        <v>6.1</v>
      </c>
      <c r="AB98" s="4">
        <v>8.1999999999999993</v>
      </c>
      <c r="AC98" s="4">
        <v>7.8</v>
      </c>
      <c r="AD98" s="4">
        <v>4.2</v>
      </c>
      <c r="AE98" s="4">
        <v>1.5</v>
      </c>
      <c r="AF98" s="4">
        <v>5.7</v>
      </c>
      <c r="AG98" s="4" t="s">
        <v>1</v>
      </c>
      <c r="AH98" s="13" t="s">
        <v>58</v>
      </c>
    </row>
    <row r="99" spans="1:34" x14ac:dyDescent="0.25">
      <c r="A99" s="6">
        <v>4</v>
      </c>
      <c r="B99" s="12">
        <v>94</v>
      </c>
      <c r="C99" s="5" t="s">
        <v>0</v>
      </c>
      <c r="D99" s="6">
        <v>60</v>
      </c>
      <c r="E99" s="6">
        <v>7.2</v>
      </c>
      <c r="F99" s="6">
        <v>3.5</v>
      </c>
      <c r="G99" s="6">
        <v>4.2</v>
      </c>
      <c r="H99" s="6">
        <v>2.5</v>
      </c>
      <c r="I99" s="6">
        <v>2.5</v>
      </c>
      <c r="J99" s="6">
        <v>1.5</v>
      </c>
      <c r="K99" s="6">
        <v>4.5999999999999996</v>
      </c>
      <c r="L99" s="6">
        <v>7.4</v>
      </c>
      <c r="M99" s="4">
        <v>5</v>
      </c>
      <c r="N99" s="4">
        <v>3.8</v>
      </c>
      <c r="O99" s="4">
        <v>3.8</v>
      </c>
      <c r="P99" s="4">
        <v>2.5</v>
      </c>
      <c r="Q99" s="4">
        <v>6.4</v>
      </c>
      <c r="R99" s="4">
        <v>3.8</v>
      </c>
      <c r="S99" s="4">
        <v>3.8</v>
      </c>
      <c r="T99" s="4">
        <v>5.0999999999999996</v>
      </c>
      <c r="U99" s="4">
        <v>2</v>
      </c>
      <c r="V99" s="4">
        <v>6.1</v>
      </c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 t="s">
        <v>1</v>
      </c>
      <c r="AH99" s="13" t="s">
        <v>22</v>
      </c>
    </row>
    <row r="100" spans="1:34" ht="16.5" x14ac:dyDescent="0.25">
      <c r="A100" s="6">
        <v>4</v>
      </c>
      <c r="B100" s="12">
        <v>95</v>
      </c>
      <c r="C100" s="5" t="s">
        <v>9</v>
      </c>
      <c r="D100" s="6">
        <v>67</v>
      </c>
      <c r="E100" s="6"/>
      <c r="F100" s="6"/>
      <c r="G100" s="6"/>
      <c r="H100" s="6"/>
      <c r="I100" s="6"/>
      <c r="J100" s="6"/>
      <c r="K100" s="6"/>
      <c r="L100" s="6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 t="s">
        <v>3</v>
      </c>
      <c r="AH100" s="13" t="s">
        <v>59</v>
      </c>
    </row>
    <row r="101" spans="1:34" x14ac:dyDescent="0.25">
      <c r="A101" s="6">
        <v>4</v>
      </c>
      <c r="B101" s="12">
        <v>96</v>
      </c>
      <c r="C101" s="5" t="s">
        <v>0</v>
      </c>
      <c r="D101" s="6">
        <v>59</v>
      </c>
      <c r="E101" s="6">
        <v>3.4</v>
      </c>
      <c r="F101" s="6">
        <v>7.9</v>
      </c>
      <c r="G101" s="6">
        <v>4.4000000000000004</v>
      </c>
      <c r="H101" s="6">
        <v>1.5</v>
      </c>
      <c r="I101" s="6">
        <v>1.3</v>
      </c>
      <c r="J101" s="6">
        <v>2.9</v>
      </c>
      <c r="K101" s="6">
        <v>4.2</v>
      </c>
      <c r="L101" s="6">
        <v>9.8000000000000007</v>
      </c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>
        <v>5.0999999999999996</v>
      </c>
      <c r="X101" s="4">
        <v>3</v>
      </c>
      <c r="Y101" s="4">
        <v>5.4</v>
      </c>
      <c r="Z101" s="4">
        <v>3.2</v>
      </c>
      <c r="AA101" s="4">
        <v>9.3000000000000007</v>
      </c>
      <c r="AB101" s="4">
        <v>6.2</v>
      </c>
      <c r="AC101" s="4">
        <v>2.8</v>
      </c>
      <c r="AD101" s="4">
        <v>5.0999999999999996</v>
      </c>
      <c r="AE101" s="4">
        <v>2.8</v>
      </c>
      <c r="AF101" s="4">
        <v>9.1</v>
      </c>
      <c r="AG101" s="4" t="s">
        <v>3</v>
      </c>
      <c r="AH101" s="13" t="s">
        <v>7</v>
      </c>
    </row>
    <row r="102" spans="1:34" x14ac:dyDescent="0.25">
      <c r="A102" s="6">
        <v>3</v>
      </c>
      <c r="B102" s="12">
        <v>97</v>
      </c>
      <c r="C102" s="5" t="s">
        <v>9</v>
      </c>
      <c r="D102" s="6">
        <v>54</v>
      </c>
      <c r="E102" s="6"/>
      <c r="F102" s="6">
        <v>4.5</v>
      </c>
      <c r="G102" s="6" t="s">
        <v>16</v>
      </c>
      <c r="H102" s="6">
        <v>8</v>
      </c>
      <c r="I102" s="6">
        <v>7.8</v>
      </c>
      <c r="J102" s="6">
        <v>4.2</v>
      </c>
      <c r="K102" s="6">
        <v>2</v>
      </c>
      <c r="L102" s="6">
        <v>7.6</v>
      </c>
      <c r="M102" s="4">
        <v>9.3000000000000007</v>
      </c>
      <c r="N102" s="4">
        <v>8.3000000000000007</v>
      </c>
      <c r="O102" s="4">
        <v>6</v>
      </c>
      <c r="P102" s="4">
        <v>2</v>
      </c>
      <c r="Q102" s="4">
        <v>8.3000000000000007</v>
      </c>
      <c r="R102" s="4">
        <v>8.6</v>
      </c>
      <c r="S102" s="4">
        <v>7.6</v>
      </c>
      <c r="T102" s="4">
        <v>6.6</v>
      </c>
      <c r="U102" s="4">
        <v>1.3</v>
      </c>
      <c r="V102" s="4">
        <v>9.1999999999999993</v>
      </c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13" t="s">
        <v>60</v>
      </c>
    </row>
    <row r="103" spans="1:34" x14ac:dyDescent="0.25">
      <c r="A103" s="6">
        <v>4</v>
      </c>
      <c r="B103" s="12">
        <v>98</v>
      </c>
      <c r="C103" s="5" t="s">
        <v>9</v>
      </c>
      <c r="D103" s="6">
        <v>47</v>
      </c>
      <c r="E103" s="6">
        <v>9.8000000000000007</v>
      </c>
      <c r="F103" s="6">
        <v>3.3</v>
      </c>
      <c r="G103" s="6">
        <v>5.6</v>
      </c>
      <c r="H103" s="6">
        <v>3.9</v>
      </c>
      <c r="I103" s="6">
        <v>3.8</v>
      </c>
      <c r="J103" s="6">
        <v>3.1</v>
      </c>
      <c r="K103" s="6">
        <v>3.4</v>
      </c>
      <c r="L103" s="6">
        <v>11</v>
      </c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>
        <v>3.4</v>
      </c>
      <c r="X103" s="4">
        <v>3</v>
      </c>
      <c r="Y103" s="4">
        <v>4.8</v>
      </c>
      <c r="Z103" s="4">
        <v>2.5</v>
      </c>
      <c r="AA103" s="4">
        <v>8.9</v>
      </c>
      <c r="AB103" s="4">
        <v>2.4</v>
      </c>
      <c r="AC103" s="4">
        <v>2.4</v>
      </c>
      <c r="AD103" s="4">
        <v>4.9000000000000004</v>
      </c>
      <c r="AE103" s="4">
        <v>2.5</v>
      </c>
      <c r="AF103" s="4">
        <v>8.6999999999999993</v>
      </c>
      <c r="AG103" s="4" t="s">
        <v>3</v>
      </c>
      <c r="AH103" s="13" t="s">
        <v>7</v>
      </c>
    </row>
    <row r="104" spans="1:34" ht="15.75" customHeight="1" x14ac:dyDescent="0.25">
      <c r="A104" s="6">
        <v>4</v>
      </c>
      <c r="B104" s="12">
        <v>99</v>
      </c>
      <c r="C104" s="5" t="s">
        <v>9</v>
      </c>
      <c r="D104" s="6">
        <v>48</v>
      </c>
      <c r="E104" s="6">
        <v>8.1999999999999993</v>
      </c>
      <c r="F104" s="6"/>
      <c r="G104" s="6">
        <v>3.3</v>
      </c>
      <c r="H104" s="6"/>
      <c r="I104" s="6"/>
      <c r="J104" s="6"/>
      <c r="K104" s="6"/>
      <c r="L104" s="6"/>
      <c r="M104" s="4">
        <v>7.5</v>
      </c>
      <c r="N104" s="4">
        <v>5.8</v>
      </c>
      <c r="O104" s="4">
        <v>2</v>
      </c>
      <c r="P104" s="4">
        <v>0.8</v>
      </c>
      <c r="Q104" s="4">
        <v>8.5</v>
      </c>
      <c r="R104" s="4">
        <v>6.1</v>
      </c>
      <c r="S104" s="4">
        <v>6</v>
      </c>
      <c r="T104" s="4">
        <v>4</v>
      </c>
      <c r="U104" s="4">
        <v>1.3</v>
      </c>
      <c r="V104" s="4">
        <v>7.2</v>
      </c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 t="s">
        <v>3</v>
      </c>
      <c r="AH104" s="13" t="s">
        <v>61</v>
      </c>
    </row>
    <row r="105" spans="1:34" x14ac:dyDescent="0.25">
      <c r="A105" s="6">
        <v>4</v>
      </c>
      <c r="B105" s="12">
        <v>100</v>
      </c>
      <c r="C105" s="5" t="s">
        <v>9</v>
      </c>
      <c r="D105" s="6">
        <v>49</v>
      </c>
      <c r="E105" s="6">
        <v>8.9</v>
      </c>
      <c r="F105" s="6">
        <v>3.8</v>
      </c>
      <c r="G105" s="6">
        <v>2.2999999999999998</v>
      </c>
      <c r="H105" s="6">
        <v>3.4</v>
      </c>
      <c r="I105" s="6">
        <v>3.2</v>
      </c>
      <c r="J105" s="6">
        <v>3.1</v>
      </c>
      <c r="K105" s="6">
        <v>3.8</v>
      </c>
      <c r="L105" s="6">
        <v>7.3</v>
      </c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 t="s">
        <v>1</v>
      </c>
      <c r="AH105" s="13" t="s">
        <v>62</v>
      </c>
    </row>
    <row r="106" spans="1:34" x14ac:dyDescent="0.25">
      <c r="A106" s="6">
        <v>3</v>
      </c>
      <c r="B106" s="12">
        <v>101</v>
      </c>
      <c r="C106" s="5" t="s">
        <v>9</v>
      </c>
      <c r="D106" s="6">
        <v>54</v>
      </c>
      <c r="E106" s="6">
        <v>8.6999999999999993</v>
      </c>
      <c r="F106" s="6"/>
      <c r="G106" s="6">
        <v>1.7</v>
      </c>
      <c r="H106" s="6"/>
      <c r="I106" s="6"/>
      <c r="J106" s="6"/>
      <c r="K106" s="6"/>
      <c r="L106" s="6"/>
      <c r="M106" s="4">
        <v>7.1</v>
      </c>
      <c r="N106" s="4">
        <v>5.8</v>
      </c>
      <c r="O106" s="4">
        <v>5.0999999999999996</v>
      </c>
      <c r="P106" s="4">
        <v>1.5</v>
      </c>
      <c r="Q106" s="4">
        <v>7.6</v>
      </c>
      <c r="R106" s="4">
        <v>8.1</v>
      </c>
      <c r="S106" s="4">
        <v>6</v>
      </c>
      <c r="T106" s="4">
        <v>5.5</v>
      </c>
      <c r="U106" s="4">
        <v>1.4</v>
      </c>
      <c r="V106" s="4">
        <v>6.6</v>
      </c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 t="s">
        <v>3</v>
      </c>
      <c r="AH106" s="13" t="s">
        <v>63</v>
      </c>
    </row>
    <row r="107" spans="1:34" x14ac:dyDescent="0.25">
      <c r="A107" s="6">
        <v>3</v>
      </c>
      <c r="B107" s="12">
        <v>102</v>
      </c>
      <c r="C107" s="5" t="s">
        <v>0</v>
      </c>
      <c r="D107" s="6">
        <v>45</v>
      </c>
      <c r="E107" s="6">
        <v>9.1999999999999993</v>
      </c>
      <c r="F107" s="6">
        <v>3.4</v>
      </c>
      <c r="G107" s="6">
        <v>5.2</v>
      </c>
      <c r="H107" s="6">
        <v>4.8</v>
      </c>
      <c r="I107" s="6">
        <v>4.8</v>
      </c>
      <c r="J107" s="6">
        <v>4.5</v>
      </c>
      <c r="K107" s="6">
        <v>1.4</v>
      </c>
      <c r="L107" s="6">
        <v>11.2</v>
      </c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>
        <v>3.7</v>
      </c>
      <c r="X107" s="4">
        <v>3.7</v>
      </c>
      <c r="Y107" s="4">
        <v>3.6</v>
      </c>
      <c r="Z107" s="4">
        <v>3.5</v>
      </c>
      <c r="AA107" s="4">
        <v>8.1</v>
      </c>
      <c r="AB107" s="4">
        <v>3.7</v>
      </c>
      <c r="AC107" s="4">
        <v>3.3</v>
      </c>
      <c r="AD107" s="4">
        <v>3.6</v>
      </c>
      <c r="AE107" s="4">
        <v>3.5</v>
      </c>
      <c r="AF107" s="4">
        <v>7.2</v>
      </c>
      <c r="AG107" s="4" t="s">
        <v>3</v>
      </c>
      <c r="AH107" s="13" t="s">
        <v>29</v>
      </c>
    </row>
    <row r="108" spans="1:34" x14ac:dyDescent="0.25">
      <c r="A108" s="6">
        <v>4</v>
      </c>
      <c r="B108" s="12">
        <v>103</v>
      </c>
      <c r="C108" s="5" t="s">
        <v>0</v>
      </c>
      <c r="D108" s="6">
        <v>36</v>
      </c>
      <c r="E108" s="6">
        <v>8</v>
      </c>
      <c r="F108" s="6">
        <v>5.2</v>
      </c>
      <c r="G108" s="6">
        <v>5.2</v>
      </c>
      <c r="H108" s="6">
        <v>6.5</v>
      </c>
      <c r="I108" s="6">
        <v>3.4</v>
      </c>
      <c r="J108" s="6">
        <v>5</v>
      </c>
      <c r="K108" s="6">
        <v>3.3</v>
      </c>
      <c r="L108" s="6">
        <v>6.3</v>
      </c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 t="s">
        <v>1</v>
      </c>
      <c r="AH108" s="13" t="s">
        <v>64</v>
      </c>
    </row>
    <row r="109" spans="1:34" x14ac:dyDescent="0.25">
      <c r="A109" s="6">
        <v>3</v>
      </c>
      <c r="B109" s="12">
        <v>104</v>
      </c>
      <c r="C109" s="5" t="s">
        <v>9</v>
      </c>
      <c r="D109" s="6">
        <v>65</v>
      </c>
      <c r="E109" s="6">
        <v>10.4</v>
      </c>
      <c r="F109" s="6"/>
      <c r="G109" s="6">
        <v>2.4</v>
      </c>
      <c r="H109" s="6"/>
      <c r="I109" s="6"/>
      <c r="J109" s="6"/>
      <c r="K109" s="6"/>
      <c r="L109" s="6"/>
      <c r="M109" s="4">
        <v>3.5</v>
      </c>
      <c r="N109" s="4">
        <v>2.1</v>
      </c>
      <c r="O109" s="4">
        <v>2.6</v>
      </c>
      <c r="P109" s="4">
        <v>0.8</v>
      </c>
      <c r="Q109" s="4">
        <v>6.5</v>
      </c>
      <c r="R109" s="4">
        <v>3.7</v>
      </c>
      <c r="S109" s="4">
        <v>3.7</v>
      </c>
      <c r="T109" s="4">
        <v>4</v>
      </c>
      <c r="U109" s="4">
        <v>1.3</v>
      </c>
      <c r="V109" s="4">
        <v>6.4</v>
      </c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 t="s">
        <v>3</v>
      </c>
      <c r="AH109" s="13" t="s">
        <v>65</v>
      </c>
    </row>
    <row r="110" spans="1:34" x14ac:dyDescent="0.25">
      <c r="A110" s="6">
        <v>4</v>
      </c>
      <c r="B110" s="12">
        <v>105</v>
      </c>
      <c r="C110" s="5" t="s">
        <v>0</v>
      </c>
      <c r="D110" s="6">
        <v>57</v>
      </c>
      <c r="E110" s="6">
        <v>7.1</v>
      </c>
      <c r="F110" s="6">
        <v>1</v>
      </c>
      <c r="G110" s="6">
        <v>2.6</v>
      </c>
      <c r="H110" s="6">
        <v>2.9</v>
      </c>
      <c r="I110" s="6">
        <v>1</v>
      </c>
      <c r="J110" s="6">
        <v>2.2000000000000002</v>
      </c>
      <c r="K110" s="6">
        <v>1.4</v>
      </c>
      <c r="L110" s="6">
        <v>4.9000000000000004</v>
      </c>
      <c r="M110" s="4">
        <v>3.7</v>
      </c>
      <c r="N110" s="4">
        <v>2.1</v>
      </c>
      <c r="O110" s="4">
        <v>3.4</v>
      </c>
      <c r="P110" s="4">
        <v>1.4</v>
      </c>
      <c r="Q110" s="4">
        <v>5.3</v>
      </c>
      <c r="R110" s="4">
        <v>4.4000000000000004</v>
      </c>
      <c r="S110" s="4">
        <v>4.3</v>
      </c>
      <c r="T110" s="4">
        <v>3.1</v>
      </c>
      <c r="U110" s="4">
        <v>1</v>
      </c>
      <c r="V110" s="4">
        <v>5.0999999999999996</v>
      </c>
      <c r="W110" s="4">
        <v>1.4</v>
      </c>
      <c r="X110" s="4">
        <v>1.2</v>
      </c>
      <c r="Y110" s="4">
        <v>3.9</v>
      </c>
      <c r="Z110" s="4">
        <v>1.7</v>
      </c>
      <c r="AA110" s="4">
        <v>5.5</v>
      </c>
      <c r="AB110" s="4">
        <v>2.4</v>
      </c>
      <c r="AC110" s="4">
        <v>1.9</v>
      </c>
      <c r="AD110" s="4">
        <v>4</v>
      </c>
      <c r="AE110" s="4">
        <v>2.4</v>
      </c>
      <c r="AF110" s="4">
        <v>6</v>
      </c>
      <c r="AG110" s="4" t="s">
        <v>1</v>
      </c>
      <c r="AH110" s="13"/>
    </row>
    <row r="111" spans="1:34" x14ac:dyDescent="0.25">
      <c r="A111" s="6">
        <v>4</v>
      </c>
      <c r="B111" s="12">
        <v>106</v>
      </c>
      <c r="C111" s="5" t="s">
        <v>9</v>
      </c>
      <c r="D111" s="6">
        <v>30</v>
      </c>
      <c r="E111" s="6"/>
      <c r="F111" s="6">
        <v>3.9</v>
      </c>
      <c r="G111" s="6" t="s">
        <v>16</v>
      </c>
      <c r="H111" s="6">
        <v>1.4</v>
      </c>
      <c r="I111" s="6">
        <v>2.2999999999999998</v>
      </c>
      <c r="J111" s="6">
        <v>2.6</v>
      </c>
      <c r="K111" s="6">
        <v>5.2</v>
      </c>
      <c r="L111" s="6">
        <v>7.3</v>
      </c>
      <c r="M111" s="4">
        <v>3.5</v>
      </c>
      <c r="N111" s="4">
        <v>3.1</v>
      </c>
      <c r="O111" s="4">
        <v>5.6</v>
      </c>
      <c r="P111" s="4">
        <v>2.8</v>
      </c>
      <c r="Q111" s="4">
        <v>7.5</v>
      </c>
      <c r="R111" s="4">
        <v>2.5</v>
      </c>
      <c r="S111" s="4">
        <v>3.2</v>
      </c>
      <c r="T111" s="4">
        <v>6.8</v>
      </c>
      <c r="U111" s="4">
        <v>2.1</v>
      </c>
      <c r="V111" s="4">
        <v>6.7</v>
      </c>
      <c r="W111" s="4">
        <v>3</v>
      </c>
      <c r="X111" s="4">
        <v>2.5</v>
      </c>
      <c r="Y111" s="4">
        <v>6.7</v>
      </c>
      <c r="Z111" s="4">
        <v>2.4</v>
      </c>
      <c r="AA111" s="4">
        <v>5.2</v>
      </c>
      <c r="AB111" s="4">
        <v>2</v>
      </c>
      <c r="AC111" s="4">
        <v>2</v>
      </c>
      <c r="AD111" s="4">
        <v>5.4</v>
      </c>
      <c r="AE111" s="4">
        <v>2.6</v>
      </c>
      <c r="AF111" s="4">
        <v>5.7</v>
      </c>
      <c r="AG111" s="4" t="s">
        <v>1</v>
      </c>
      <c r="AH111" s="13" t="s">
        <v>66</v>
      </c>
    </row>
    <row r="112" spans="1:34" x14ac:dyDescent="0.25">
      <c r="A112" s="6">
        <v>3</v>
      </c>
      <c r="B112" s="12">
        <v>107</v>
      </c>
      <c r="C112" s="5" t="s">
        <v>0</v>
      </c>
      <c r="D112" s="6">
        <v>43</v>
      </c>
      <c r="E112" s="6">
        <v>6.1</v>
      </c>
      <c r="F112" s="6">
        <v>3</v>
      </c>
      <c r="G112" s="6">
        <v>3.3</v>
      </c>
      <c r="H112" s="6">
        <v>2.2000000000000002</v>
      </c>
      <c r="I112" s="6">
        <v>2.2000000000000002</v>
      </c>
      <c r="J112" s="6">
        <v>2.6</v>
      </c>
      <c r="K112" s="6">
        <v>3.5</v>
      </c>
      <c r="L112" s="6">
        <v>5.9</v>
      </c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 t="s">
        <v>3</v>
      </c>
      <c r="AH112" s="13" t="s">
        <v>67</v>
      </c>
    </row>
    <row r="113" spans="1:34" x14ac:dyDescent="0.25">
      <c r="A113" s="6">
        <v>3</v>
      </c>
      <c r="B113" s="12">
        <v>108</v>
      </c>
      <c r="C113" s="5" t="s">
        <v>0</v>
      </c>
      <c r="D113" s="6">
        <v>60</v>
      </c>
      <c r="E113" s="6">
        <v>7.1</v>
      </c>
      <c r="F113" s="6">
        <v>0.1</v>
      </c>
      <c r="G113" s="6">
        <v>5.8</v>
      </c>
      <c r="H113" s="6">
        <v>0.4</v>
      </c>
      <c r="I113" s="6">
        <v>0.1</v>
      </c>
      <c r="J113" s="6">
        <v>2.8</v>
      </c>
      <c r="K113" s="6">
        <v>3</v>
      </c>
      <c r="L113" s="6">
        <v>7.4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 t="s">
        <v>3</v>
      </c>
      <c r="AH113" s="13" t="s">
        <v>10</v>
      </c>
    </row>
    <row r="114" spans="1:34" x14ac:dyDescent="0.25">
      <c r="A114" s="6">
        <v>4</v>
      </c>
      <c r="B114" s="12">
        <v>109</v>
      </c>
      <c r="C114" s="5" t="s">
        <v>9</v>
      </c>
      <c r="D114" s="6">
        <v>43</v>
      </c>
      <c r="E114" s="6">
        <v>7.8</v>
      </c>
      <c r="F114" s="6">
        <v>1.8</v>
      </c>
      <c r="G114" s="6">
        <v>5.4</v>
      </c>
      <c r="H114" s="6">
        <v>4.5999999999999996</v>
      </c>
      <c r="I114" s="6">
        <v>2.6</v>
      </c>
      <c r="J114" s="6">
        <v>3.1</v>
      </c>
      <c r="K114" s="6">
        <v>2.8</v>
      </c>
      <c r="L114" s="6">
        <v>6.8</v>
      </c>
      <c r="M114" s="4">
        <v>9.1</v>
      </c>
      <c r="N114" s="4">
        <v>8.9</v>
      </c>
      <c r="O114" s="4">
        <v>4.4000000000000004</v>
      </c>
      <c r="P114" s="4">
        <v>1.5</v>
      </c>
      <c r="Q114" s="4">
        <v>5.5</v>
      </c>
      <c r="R114" s="4">
        <v>7.2</v>
      </c>
      <c r="S114" s="4">
        <v>7.1</v>
      </c>
      <c r="T114" s="4">
        <v>4.7</v>
      </c>
      <c r="U114" s="4">
        <v>1.1000000000000001</v>
      </c>
      <c r="V114" s="4">
        <v>4.4000000000000004</v>
      </c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 t="s">
        <v>1</v>
      </c>
      <c r="AH114" s="13" t="s">
        <v>47</v>
      </c>
    </row>
    <row r="115" spans="1:34" x14ac:dyDescent="0.25">
      <c r="A115" s="6">
        <v>4</v>
      </c>
      <c r="B115" s="12">
        <v>110</v>
      </c>
      <c r="C115" s="5" t="s">
        <v>0</v>
      </c>
      <c r="D115" s="6">
        <v>50</v>
      </c>
      <c r="E115" s="6">
        <v>3.9</v>
      </c>
      <c r="F115" s="6">
        <v>1.3</v>
      </c>
      <c r="G115" s="6" t="s">
        <v>16</v>
      </c>
      <c r="H115" s="6">
        <v>6.4</v>
      </c>
      <c r="I115" s="6">
        <v>6.9</v>
      </c>
      <c r="J115" s="6">
        <v>3.5</v>
      </c>
      <c r="K115" s="6">
        <v>4.2</v>
      </c>
      <c r="L115" s="6">
        <v>8.1999999999999993</v>
      </c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>
        <v>9.9</v>
      </c>
      <c r="X115" s="4">
        <v>4.4000000000000004</v>
      </c>
      <c r="Y115" s="4">
        <v>4.7</v>
      </c>
      <c r="Z115" s="4">
        <v>3.5</v>
      </c>
      <c r="AA115" s="4">
        <v>4.4000000000000004</v>
      </c>
      <c r="AB115" s="4">
        <v>9.6999999999999993</v>
      </c>
      <c r="AC115" s="4">
        <v>4.0999999999999996</v>
      </c>
      <c r="AD115" s="4">
        <v>5</v>
      </c>
      <c r="AE115" s="4">
        <v>4.9000000000000004</v>
      </c>
      <c r="AF115" s="4">
        <v>3.5</v>
      </c>
      <c r="AG115" s="4" t="s">
        <v>3</v>
      </c>
      <c r="AH115" s="13" t="s">
        <v>7</v>
      </c>
    </row>
    <row r="116" spans="1:34" x14ac:dyDescent="0.25">
      <c r="A116" s="6">
        <v>4</v>
      </c>
      <c r="B116" s="12">
        <v>111</v>
      </c>
      <c r="C116" s="5" t="s">
        <v>0</v>
      </c>
      <c r="D116" s="6">
        <v>58</v>
      </c>
      <c r="E116" s="6">
        <v>8.4</v>
      </c>
      <c r="F116" s="6"/>
      <c r="G116" s="6">
        <v>2.2999999999999998</v>
      </c>
      <c r="H116" s="6"/>
      <c r="I116" s="6"/>
      <c r="J116" s="6"/>
      <c r="K116" s="6"/>
      <c r="L116" s="6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>
        <v>4.2</v>
      </c>
      <c r="X116" s="4">
        <v>4.2</v>
      </c>
      <c r="Y116" s="4">
        <v>5.9</v>
      </c>
      <c r="Z116" s="4">
        <v>2.1</v>
      </c>
      <c r="AA116" s="4">
        <v>6.7</v>
      </c>
      <c r="AB116" s="4">
        <v>3.6</v>
      </c>
      <c r="AC116" s="4">
        <v>3.3</v>
      </c>
      <c r="AD116" s="4">
        <v>6.4</v>
      </c>
      <c r="AE116" s="4">
        <v>2.6</v>
      </c>
      <c r="AF116" s="4">
        <v>6.7</v>
      </c>
      <c r="AG116" s="4" t="s">
        <v>3</v>
      </c>
      <c r="AH116" s="13" t="s">
        <v>68</v>
      </c>
    </row>
    <row r="117" spans="1:34" x14ac:dyDescent="0.25">
      <c r="A117" s="6">
        <v>3</v>
      </c>
      <c r="B117" s="12">
        <v>112</v>
      </c>
      <c r="C117" s="5" t="s">
        <v>9</v>
      </c>
      <c r="D117" s="6">
        <v>30</v>
      </c>
      <c r="E117" s="6">
        <v>11.1</v>
      </c>
      <c r="F117" s="6"/>
      <c r="G117" s="6">
        <v>3.8</v>
      </c>
      <c r="H117" s="6"/>
      <c r="I117" s="6"/>
      <c r="J117" s="6"/>
      <c r="K117" s="6"/>
      <c r="L117" s="6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>
        <v>9</v>
      </c>
      <c r="X117" s="4">
        <v>9</v>
      </c>
      <c r="Y117" s="4">
        <v>4.5999999999999996</v>
      </c>
      <c r="Z117" s="4">
        <v>2.2000000000000002</v>
      </c>
      <c r="AA117" s="4">
        <v>5.5</v>
      </c>
      <c r="AB117" s="4">
        <v>8.6</v>
      </c>
      <c r="AC117" s="4">
        <v>8.1</v>
      </c>
      <c r="AD117" s="4">
        <v>4.5999999999999996</v>
      </c>
      <c r="AE117" s="4">
        <v>2.6</v>
      </c>
      <c r="AF117" s="4">
        <v>5</v>
      </c>
      <c r="AG117" s="4" t="s">
        <v>3</v>
      </c>
      <c r="AH117" s="13" t="s">
        <v>69</v>
      </c>
    </row>
    <row r="118" spans="1:34" x14ac:dyDescent="0.25">
      <c r="A118" s="6">
        <v>4</v>
      </c>
      <c r="B118" s="12">
        <v>113</v>
      </c>
      <c r="C118" s="5" t="s">
        <v>0</v>
      </c>
      <c r="D118" s="6">
        <v>59</v>
      </c>
      <c r="E118" s="6">
        <v>5.4</v>
      </c>
      <c r="F118" s="6">
        <v>7.6</v>
      </c>
      <c r="G118" s="6">
        <v>3.1</v>
      </c>
      <c r="H118" s="6">
        <v>1.4</v>
      </c>
      <c r="I118" s="6">
        <v>1.2</v>
      </c>
      <c r="J118" s="6">
        <v>2</v>
      </c>
      <c r="K118" s="6">
        <v>5.2</v>
      </c>
      <c r="L118" s="6">
        <v>9.6</v>
      </c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>
        <v>4.3</v>
      </c>
      <c r="X118" s="4">
        <v>3.4</v>
      </c>
      <c r="Y118" s="4">
        <v>4.9000000000000004</v>
      </c>
      <c r="Z118" s="4">
        <v>3.1</v>
      </c>
      <c r="AA118" s="4">
        <v>9.5</v>
      </c>
      <c r="AB118" s="4">
        <v>4.4000000000000004</v>
      </c>
      <c r="AC118" s="4">
        <v>2.7</v>
      </c>
      <c r="AD118" s="4">
        <v>5.4</v>
      </c>
      <c r="AE118" s="4">
        <v>2.9</v>
      </c>
      <c r="AF118" s="4">
        <v>9.6</v>
      </c>
      <c r="AG118" s="4" t="s">
        <v>3</v>
      </c>
      <c r="AH118" s="13" t="s">
        <v>7</v>
      </c>
    </row>
    <row r="119" spans="1:34" x14ac:dyDescent="0.25">
      <c r="A119" s="6">
        <v>4</v>
      </c>
      <c r="B119" s="12">
        <v>114</v>
      </c>
      <c r="C119" s="5" t="s">
        <v>9</v>
      </c>
      <c r="D119" s="6">
        <v>52</v>
      </c>
      <c r="E119" s="6"/>
      <c r="F119" s="6">
        <v>3</v>
      </c>
      <c r="G119" s="6">
        <v>6</v>
      </c>
      <c r="H119" s="6">
        <v>2.2999999999999998</v>
      </c>
      <c r="I119" s="6">
        <v>1.8</v>
      </c>
      <c r="J119" s="6">
        <v>2.6</v>
      </c>
      <c r="K119" s="6">
        <v>1</v>
      </c>
      <c r="L119" s="6">
        <v>5.3</v>
      </c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>
        <v>2.1</v>
      </c>
      <c r="X119" s="4">
        <v>1.5</v>
      </c>
      <c r="Y119" s="4">
        <v>4.8</v>
      </c>
      <c r="Z119" s="4">
        <v>2.7</v>
      </c>
      <c r="AA119" s="4">
        <v>3.9</v>
      </c>
      <c r="AB119" s="4">
        <v>3.3</v>
      </c>
      <c r="AC119" s="4">
        <v>2.2999999999999998</v>
      </c>
      <c r="AD119" s="4">
        <v>3.5</v>
      </c>
      <c r="AE119" s="4">
        <v>2</v>
      </c>
      <c r="AF119" s="4">
        <v>3.2</v>
      </c>
      <c r="AG119" s="4" t="s">
        <v>3</v>
      </c>
      <c r="AH119" s="13" t="s">
        <v>70</v>
      </c>
    </row>
    <row r="120" spans="1:34" x14ac:dyDescent="0.25">
      <c r="A120" s="6">
        <v>3</v>
      </c>
      <c r="B120" s="12">
        <v>115</v>
      </c>
      <c r="C120" s="5" t="s">
        <v>9</v>
      </c>
      <c r="D120" s="6">
        <v>45</v>
      </c>
      <c r="E120" s="6"/>
      <c r="F120" s="6">
        <v>5.5</v>
      </c>
      <c r="G120" s="6">
        <v>4.9000000000000004</v>
      </c>
      <c r="H120" s="6">
        <v>6</v>
      </c>
      <c r="I120" s="6">
        <v>6</v>
      </c>
      <c r="J120" s="6">
        <v>4.5999999999999996</v>
      </c>
      <c r="K120" s="6">
        <v>5.2</v>
      </c>
      <c r="L120" s="6">
        <v>6.5</v>
      </c>
      <c r="M120" s="4">
        <v>7</v>
      </c>
      <c r="N120" s="4">
        <v>6.9</v>
      </c>
      <c r="O120" s="4">
        <v>5.7</v>
      </c>
      <c r="P120" s="4">
        <v>2.4</v>
      </c>
      <c r="Q120" s="4">
        <v>6.1</v>
      </c>
      <c r="R120" s="4">
        <v>5.9</v>
      </c>
      <c r="S120" s="4">
        <v>5.6</v>
      </c>
      <c r="T120" s="4">
        <v>5.9</v>
      </c>
      <c r="U120" s="4">
        <v>2.4</v>
      </c>
      <c r="V120" s="4">
        <v>5.4</v>
      </c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 t="s">
        <v>3</v>
      </c>
      <c r="AH120" s="13" t="s">
        <v>19</v>
      </c>
    </row>
    <row r="121" spans="1:34" x14ac:dyDescent="0.25">
      <c r="A121" s="6">
        <v>4</v>
      </c>
      <c r="B121" s="12">
        <v>116</v>
      </c>
      <c r="C121" s="5" t="s">
        <v>9</v>
      </c>
      <c r="D121" s="6">
        <v>81</v>
      </c>
      <c r="E121" s="6">
        <v>6.1</v>
      </c>
      <c r="F121" s="6">
        <v>5.4</v>
      </c>
      <c r="G121" s="6">
        <v>4.0999999999999996</v>
      </c>
      <c r="H121" s="6">
        <v>5.7</v>
      </c>
      <c r="I121" s="6">
        <v>4.5999999999999996</v>
      </c>
      <c r="J121" s="6">
        <v>3.5</v>
      </c>
      <c r="K121" s="6">
        <v>3.2</v>
      </c>
      <c r="L121" s="6">
        <v>7.9</v>
      </c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 t="s">
        <v>3</v>
      </c>
      <c r="AH121" s="13" t="s">
        <v>71</v>
      </c>
    </row>
    <row r="122" spans="1:34" x14ac:dyDescent="0.25">
      <c r="A122" s="6">
        <v>4</v>
      </c>
      <c r="B122" s="12">
        <v>117</v>
      </c>
      <c r="C122" s="5" t="s">
        <v>0</v>
      </c>
      <c r="D122" s="6">
        <v>35</v>
      </c>
      <c r="E122" s="6">
        <v>5.5</v>
      </c>
      <c r="F122" s="6">
        <v>6.3</v>
      </c>
      <c r="G122" s="6">
        <v>2.5</v>
      </c>
      <c r="H122" s="6">
        <v>2.2999999999999998</v>
      </c>
      <c r="I122" s="6">
        <v>2</v>
      </c>
      <c r="J122" s="6">
        <v>2</v>
      </c>
      <c r="K122" s="6">
        <v>1.1000000000000001</v>
      </c>
      <c r="L122" s="6">
        <v>7.6</v>
      </c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>
        <v>0.2</v>
      </c>
      <c r="X122" s="4">
        <v>0.1</v>
      </c>
      <c r="Y122" s="4">
        <v>3.4</v>
      </c>
      <c r="Z122" s="4">
        <v>1.9</v>
      </c>
      <c r="AA122" s="4">
        <v>6.5</v>
      </c>
      <c r="AB122" s="4">
        <v>0.1</v>
      </c>
      <c r="AC122" s="4">
        <v>0.1</v>
      </c>
      <c r="AD122" s="4">
        <v>3.6</v>
      </c>
      <c r="AE122" s="4">
        <v>1.4</v>
      </c>
      <c r="AF122" s="4">
        <v>6.7</v>
      </c>
      <c r="AG122" s="4" t="s">
        <v>3</v>
      </c>
      <c r="AH122" s="13" t="s">
        <v>7</v>
      </c>
    </row>
    <row r="123" spans="1:34" x14ac:dyDescent="0.25">
      <c r="A123" s="6">
        <v>4</v>
      </c>
      <c r="B123" s="12">
        <v>118</v>
      </c>
      <c r="C123" s="5" t="s">
        <v>0</v>
      </c>
      <c r="D123" s="6">
        <v>56</v>
      </c>
      <c r="E123" s="6">
        <v>10</v>
      </c>
      <c r="F123" s="6">
        <v>9.8000000000000007</v>
      </c>
      <c r="G123" s="6">
        <v>3.5</v>
      </c>
      <c r="H123" s="6">
        <v>9</v>
      </c>
      <c r="I123" s="6">
        <v>6.8</v>
      </c>
      <c r="J123" s="6">
        <v>2.1</v>
      </c>
      <c r="K123" s="6">
        <v>4.8</v>
      </c>
      <c r="L123" s="6">
        <v>7.6</v>
      </c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 t="s">
        <v>3</v>
      </c>
      <c r="AH123" s="13" t="s">
        <v>5</v>
      </c>
    </row>
    <row r="124" spans="1:34" x14ac:dyDescent="0.25">
      <c r="A124" s="6">
        <v>4</v>
      </c>
      <c r="B124" s="12">
        <v>119</v>
      </c>
      <c r="C124" s="5" t="s">
        <v>0</v>
      </c>
      <c r="D124" s="6">
        <v>28</v>
      </c>
      <c r="E124" s="6">
        <v>8.4</v>
      </c>
      <c r="F124" s="6">
        <v>7.3</v>
      </c>
      <c r="G124" s="6">
        <v>3.2</v>
      </c>
      <c r="H124" s="6">
        <v>3.9</v>
      </c>
      <c r="I124" s="6">
        <v>4.2</v>
      </c>
      <c r="J124" s="6">
        <v>5.4</v>
      </c>
      <c r="K124" s="6">
        <v>2.2999999999999998</v>
      </c>
      <c r="L124" s="6">
        <v>6.3</v>
      </c>
      <c r="M124" s="4">
        <v>5.8</v>
      </c>
      <c r="N124" s="4">
        <v>5.8</v>
      </c>
      <c r="O124" s="4">
        <v>6.2</v>
      </c>
      <c r="P124" s="4">
        <v>1.7</v>
      </c>
      <c r="Q124" s="4">
        <v>4.7</v>
      </c>
      <c r="R124" s="4">
        <v>6.5</v>
      </c>
      <c r="S124" s="4">
        <v>4.9000000000000004</v>
      </c>
      <c r="T124" s="4">
        <v>6.2</v>
      </c>
      <c r="U124" s="4">
        <v>1.7</v>
      </c>
      <c r="V124" s="4">
        <v>5</v>
      </c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 t="s">
        <v>1</v>
      </c>
      <c r="AH124" s="13" t="s">
        <v>22</v>
      </c>
    </row>
    <row r="125" spans="1:34" x14ac:dyDescent="0.25">
      <c r="A125" s="6">
        <v>3</v>
      </c>
      <c r="B125" s="12">
        <v>120</v>
      </c>
      <c r="C125" s="5" t="s">
        <v>9</v>
      </c>
      <c r="D125" s="6">
        <v>37</v>
      </c>
      <c r="E125" s="6">
        <v>6.6</v>
      </c>
      <c r="F125" s="6">
        <v>8.5</v>
      </c>
      <c r="G125" s="6">
        <v>6.7</v>
      </c>
      <c r="H125" s="6"/>
      <c r="I125" s="6"/>
      <c r="J125" s="6"/>
      <c r="K125" s="6"/>
      <c r="L125" s="6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>
        <v>3.7</v>
      </c>
      <c r="X125" s="4">
        <v>1.7</v>
      </c>
      <c r="Y125" s="4">
        <v>6.9</v>
      </c>
      <c r="Z125" s="4">
        <v>2.8</v>
      </c>
      <c r="AA125" s="4">
        <v>9.9</v>
      </c>
      <c r="AB125" s="4">
        <v>1.2</v>
      </c>
      <c r="AC125" s="4">
        <v>1.1000000000000001</v>
      </c>
      <c r="AD125" s="4">
        <v>7</v>
      </c>
      <c r="AE125" s="4">
        <v>2.7</v>
      </c>
      <c r="AF125" s="4">
        <v>10.4</v>
      </c>
      <c r="AG125" s="4" t="s">
        <v>1</v>
      </c>
      <c r="AH125" s="13" t="s">
        <v>72</v>
      </c>
    </row>
    <row r="126" spans="1:34" x14ac:dyDescent="0.25">
      <c r="A126" s="6">
        <v>4</v>
      </c>
      <c r="B126" s="12">
        <v>121</v>
      </c>
      <c r="C126" s="5" t="s">
        <v>0</v>
      </c>
      <c r="D126" s="6">
        <v>74</v>
      </c>
      <c r="E126" s="6">
        <v>6.8</v>
      </c>
      <c r="F126" s="6">
        <v>7.3</v>
      </c>
      <c r="G126" s="6">
        <v>1.9</v>
      </c>
      <c r="H126" s="6">
        <v>4.8</v>
      </c>
      <c r="I126" s="6">
        <v>4.7</v>
      </c>
      <c r="J126" s="6">
        <v>2.2999999999999998</v>
      </c>
      <c r="K126" s="6">
        <v>2.5</v>
      </c>
      <c r="L126" s="6">
        <v>8.9</v>
      </c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 t="s">
        <v>3</v>
      </c>
      <c r="AH126" s="13" t="s">
        <v>5</v>
      </c>
    </row>
    <row r="127" spans="1:34" x14ac:dyDescent="0.25">
      <c r="A127" s="6">
        <v>3</v>
      </c>
      <c r="B127" s="12">
        <v>122</v>
      </c>
      <c r="C127" s="5" t="s">
        <v>9</v>
      </c>
      <c r="D127" s="6">
        <v>40</v>
      </c>
      <c r="E127" s="6">
        <v>5.4</v>
      </c>
      <c r="F127" s="6">
        <v>6.6</v>
      </c>
      <c r="G127" s="6">
        <v>5.8</v>
      </c>
      <c r="H127" s="6">
        <v>2.2000000000000002</v>
      </c>
      <c r="I127" s="6">
        <v>0.9</v>
      </c>
      <c r="J127" s="6">
        <v>2.1</v>
      </c>
      <c r="K127" s="6">
        <v>1.8</v>
      </c>
      <c r="L127" s="6">
        <v>7.6</v>
      </c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>
        <v>1.4</v>
      </c>
      <c r="X127" s="4">
        <v>4.2</v>
      </c>
      <c r="Y127" s="4">
        <v>7</v>
      </c>
      <c r="Z127" s="4">
        <v>1.4</v>
      </c>
      <c r="AA127" s="4">
        <v>5.7</v>
      </c>
      <c r="AB127" s="4">
        <v>2.7</v>
      </c>
      <c r="AC127" s="4">
        <v>3.4</v>
      </c>
      <c r="AD127" s="4">
        <v>6.6</v>
      </c>
      <c r="AE127" s="4">
        <v>1.4</v>
      </c>
      <c r="AF127" s="4">
        <v>5.5</v>
      </c>
      <c r="AG127" s="4" t="s">
        <v>3</v>
      </c>
      <c r="AH127" s="13" t="s">
        <v>29</v>
      </c>
    </row>
    <row r="128" spans="1:34" x14ac:dyDescent="0.25">
      <c r="A128" s="6">
        <v>3</v>
      </c>
      <c r="B128" s="12">
        <v>123</v>
      </c>
      <c r="C128" s="5" t="s">
        <v>0</v>
      </c>
      <c r="D128" s="6">
        <v>49</v>
      </c>
      <c r="E128" s="6">
        <v>6</v>
      </c>
      <c r="F128" s="6"/>
      <c r="G128" s="6">
        <v>5.9</v>
      </c>
      <c r="H128" s="6"/>
      <c r="I128" s="6"/>
      <c r="J128" s="6"/>
      <c r="K128" s="6"/>
      <c r="L128" s="6"/>
      <c r="M128" s="4">
        <v>0.9</v>
      </c>
      <c r="N128" s="4">
        <v>2.4</v>
      </c>
      <c r="O128" s="4">
        <v>5.0999999999999996</v>
      </c>
      <c r="P128" s="4">
        <v>2.8</v>
      </c>
      <c r="Q128" s="4">
        <v>5.5</v>
      </c>
      <c r="R128" s="4">
        <v>1.3</v>
      </c>
      <c r="S128" s="4">
        <v>1.5</v>
      </c>
      <c r="T128" s="4">
        <v>5.2</v>
      </c>
      <c r="U128" s="4">
        <v>1.8</v>
      </c>
      <c r="V128" s="4">
        <v>5.9</v>
      </c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 t="s">
        <v>3</v>
      </c>
      <c r="AH128" s="13" t="s">
        <v>19</v>
      </c>
    </row>
    <row r="129" spans="1:34" x14ac:dyDescent="0.25">
      <c r="A129" s="6">
        <v>3</v>
      </c>
      <c r="B129" s="12">
        <v>124</v>
      </c>
      <c r="C129" s="5" t="s">
        <v>9</v>
      </c>
      <c r="D129" s="6">
        <v>53</v>
      </c>
      <c r="E129" s="6">
        <v>9.4</v>
      </c>
      <c r="F129" s="6"/>
      <c r="G129" s="6">
        <v>6</v>
      </c>
      <c r="H129" s="6"/>
      <c r="I129" s="6"/>
      <c r="J129" s="6"/>
      <c r="K129" s="6"/>
      <c r="L129" s="6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 t="s">
        <v>3</v>
      </c>
      <c r="AH129" s="13" t="s">
        <v>46</v>
      </c>
    </row>
    <row r="130" spans="1:34" x14ac:dyDescent="0.25">
      <c r="A130" s="6">
        <v>3</v>
      </c>
      <c r="B130" s="12">
        <v>125</v>
      </c>
      <c r="C130" s="5" t="s">
        <v>9</v>
      </c>
      <c r="D130" s="6">
        <v>60</v>
      </c>
      <c r="E130" s="6">
        <v>4.0999999999999996</v>
      </c>
      <c r="F130" s="6">
        <v>5.3</v>
      </c>
      <c r="G130" s="6" t="s">
        <v>16</v>
      </c>
      <c r="H130" s="6">
        <v>9.1999999999999993</v>
      </c>
      <c r="I130" s="6">
        <v>7.9</v>
      </c>
      <c r="J130" s="6">
        <v>4.3</v>
      </c>
      <c r="K130" s="6">
        <v>2.6</v>
      </c>
      <c r="L130" s="6">
        <v>8.5</v>
      </c>
      <c r="M130" s="4">
        <v>5.9</v>
      </c>
      <c r="N130" s="4">
        <v>5.4</v>
      </c>
      <c r="O130" s="4">
        <v>5.4</v>
      </c>
      <c r="P130" s="4">
        <v>1.7</v>
      </c>
      <c r="Q130" s="4">
        <v>6.9</v>
      </c>
      <c r="R130" s="4">
        <v>6.5</v>
      </c>
      <c r="S130" s="4">
        <v>6.2</v>
      </c>
      <c r="T130" s="4">
        <v>6.3</v>
      </c>
      <c r="U130" s="4">
        <v>1.4</v>
      </c>
      <c r="V130" s="4">
        <v>6.1</v>
      </c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 t="s">
        <v>1</v>
      </c>
      <c r="AH130" s="13" t="s">
        <v>40</v>
      </c>
    </row>
    <row r="131" spans="1:34" x14ac:dyDescent="0.25">
      <c r="A131" s="6">
        <v>4</v>
      </c>
      <c r="B131" s="12">
        <v>126</v>
      </c>
      <c r="C131" s="5" t="s">
        <v>9</v>
      </c>
      <c r="D131" s="6">
        <v>59</v>
      </c>
      <c r="E131" s="6">
        <v>7.8</v>
      </c>
      <c r="F131" s="6"/>
      <c r="G131" s="6">
        <v>5.0999999999999996</v>
      </c>
      <c r="H131" s="6"/>
      <c r="I131" s="6"/>
      <c r="J131" s="6"/>
      <c r="K131" s="6"/>
      <c r="L131" s="6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>
        <v>3.6</v>
      </c>
      <c r="X131" s="4">
        <v>3.6</v>
      </c>
      <c r="Y131" s="4">
        <v>6</v>
      </c>
      <c r="Z131" s="4">
        <v>1.8</v>
      </c>
      <c r="AA131" s="4">
        <v>4.0999999999999996</v>
      </c>
      <c r="AB131" s="4">
        <v>4</v>
      </c>
      <c r="AC131" s="4">
        <v>4.5</v>
      </c>
      <c r="AD131" s="4">
        <v>5.8</v>
      </c>
      <c r="AE131" s="4">
        <v>1.4</v>
      </c>
      <c r="AF131" s="4">
        <v>4.5</v>
      </c>
      <c r="AG131" s="4" t="s">
        <v>3</v>
      </c>
      <c r="AH131" s="13" t="s">
        <v>33</v>
      </c>
    </row>
    <row r="132" spans="1:34" x14ac:dyDescent="0.25">
      <c r="A132" s="6">
        <v>3</v>
      </c>
      <c r="B132" s="12">
        <v>127</v>
      </c>
      <c r="C132" s="5" t="s">
        <v>0</v>
      </c>
      <c r="D132" s="6">
        <v>52</v>
      </c>
      <c r="E132" s="6">
        <v>9.1</v>
      </c>
      <c r="F132" s="6">
        <v>2.8</v>
      </c>
      <c r="G132" s="6">
        <v>4</v>
      </c>
      <c r="H132" s="6"/>
      <c r="I132" s="6"/>
      <c r="J132" s="6"/>
      <c r="K132" s="6"/>
      <c r="L132" s="6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 t="s">
        <v>1</v>
      </c>
      <c r="AH132" s="13" t="s">
        <v>72</v>
      </c>
    </row>
    <row r="133" spans="1:34" x14ac:dyDescent="0.25">
      <c r="A133" s="6">
        <v>3</v>
      </c>
      <c r="B133" s="12">
        <v>128</v>
      </c>
      <c r="C133" s="5" t="s">
        <v>9</v>
      </c>
      <c r="D133" s="6">
        <v>42</v>
      </c>
      <c r="E133" s="6">
        <v>5.5</v>
      </c>
      <c r="F133" s="6">
        <v>9.5</v>
      </c>
      <c r="G133" s="6">
        <v>3.6</v>
      </c>
      <c r="H133" s="6">
        <v>1</v>
      </c>
      <c r="I133" s="6">
        <v>2.2999999999999998</v>
      </c>
      <c r="J133" s="6">
        <v>3.6</v>
      </c>
      <c r="K133" s="6">
        <v>3.2</v>
      </c>
      <c r="L133" s="6">
        <v>4.8</v>
      </c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 t="s">
        <v>1</v>
      </c>
      <c r="AH133" s="13" t="s">
        <v>73</v>
      </c>
    </row>
    <row r="134" spans="1:34" x14ac:dyDescent="0.25">
      <c r="A134" s="6">
        <v>4</v>
      </c>
      <c r="B134" s="12">
        <v>129</v>
      </c>
      <c r="C134" s="5" t="s">
        <v>0</v>
      </c>
      <c r="D134" s="6">
        <v>50</v>
      </c>
      <c r="E134" s="6">
        <v>6.3</v>
      </c>
      <c r="F134" s="6">
        <v>4.7</v>
      </c>
      <c r="G134" s="6">
        <v>5.0999999999999996</v>
      </c>
      <c r="H134" s="6">
        <v>2.9</v>
      </c>
      <c r="I134" s="6">
        <v>3.1</v>
      </c>
      <c r="J134" s="6">
        <v>1.1000000000000001</v>
      </c>
      <c r="K134" s="6">
        <v>4.8</v>
      </c>
      <c r="L134" s="6">
        <v>10.8</v>
      </c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 t="s">
        <v>1</v>
      </c>
      <c r="AH134" s="13" t="s">
        <v>74</v>
      </c>
    </row>
    <row r="135" spans="1:34" x14ac:dyDescent="0.25">
      <c r="A135" s="6">
        <v>3</v>
      </c>
      <c r="B135" s="12">
        <v>130</v>
      </c>
      <c r="C135" s="5" t="s">
        <v>9</v>
      </c>
      <c r="D135" s="6">
        <v>57</v>
      </c>
      <c r="E135" s="6">
        <v>2.5</v>
      </c>
      <c r="F135" s="6">
        <v>7.8</v>
      </c>
      <c r="G135" s="6">
        <v>4.2</v>
      </c>
      <c r="H135" s="6"/>
      <c r="I135" s="6"/>
      <c r="J135" s="6"/>
      <c r="K135" s="6"/>
      <c r="L135" s="6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 t="s">
        <v>1</v>
      </c>
      <c r="AH135" s="13" t="s">
        <v>75</v>
      </c>
    </row>
    <row r="136" spans="1:34" x14ac:dyDescent="0.25">
      <c r="A136" s="6">
        <v>3</v>
      </c>
      <c r="B136" s="12">
        <v>131</v>
      </c>
      <c r="C136" s="5" t="s">
        <v>0</v>
      </c>
      <c r="D136" s="6">
        <v>41</v>
      </c>
      <c r="E136" s="6"/>
      <c r="F136" s="6"/>
      <c r="G136" s="6">
        <v>5.0999999999999996</v>
      </c>
      <c r="H136" s="6"/>
      <c r="I136" s="6"/>
      <c r="J136" s="6"/>
      <c r="K136" s="6"/>
      <c r="L136" s="6"/>
      <c r="M136" s="4">
        <v>4.4000000000000004</v>
      </c>
      <c r="N136" s="4">
        <v>5.3</v>
      </c>
      <c r="O136" s="4">
        <v>4.9000000000000004</v>
      </c>
      <c r="P136" s="4">
        <v>1.6</v>
      </c>
      <c r="Q136" s="4">
        <v>6.3</v>
      </c>
      <c r="R136" s="4">
        <v>5.2</v>
      </c>
      <c r="S136" s="4">
        <v>5.2</v>
      </c>
      <c r="T136" s="4">
        <v>4.7</v>
      </c>
      <c r="U136" s="4">
        <v>1.4</v>
      </c>
      <c r="V136" s="4">
        <v>5.6</v>
      </c>
      <c r="W136" s="4">
        <v>4</v>
      </c>
      <c r="X136" s="4">
        <v>3</v>
      </c>
      <c r="Y136" s="4">
        <v>5.0999999999999996</v>
      </c>
      <c r="Z136" s="4">
        <v>1.5</v>
      </c>
      <c r="AA136" s="4">
        <v>6.3</v>
      </c>
      <c r="AB136" s="4">
        <v>5.2</v>
      </c>
      <c r="AC136" s="4">
        <v>3.6</v>
      </c>
      <c r="AD136" s="4">
        <v>5</v>
      </c>
      <c r="AE136" s="4">
        <v>2.1</v>
      </c>
      <c r="AF136" s="4">
        <v>6.2</v>
      </c>
      <c r="AG136" s="4" t="s">
        <v>1</v>
      </c>
      <c r="AH136" s="13" t="s">
        <v>76</v>
      </c>
    </row>
    <row r="137" spans="1:34" x14ac:dyDescent="0.25">
      <c r="A137" s="6">
        <v>3</v>
      </c>
      <c r="B137" s="12">
        <v>132</v>
      </c>
      <c r="C137" s="5" t="s">
        <v>0</v>
      </c>
      <c r="D137" s="6">
        <v>51</v>
      </c>
      <c r="E137" s="6">
        <v>9.1</v>
      </c>
      <c r="F137" s="6">
        <v>4.0999999999999996</v>
      </c>
      <c r="G137" s="6">
        <v>2.4</v>
      </c>
      <c r="H137" s="6">
        <v>4.5999999999999996</v>
      </c>
      <c r="I137" s="6">
        <v>4.5999999999999996</v>
      </c>
      <c r="J137" s="6">
        <v>2.4</v>
      </c>
      <c r="K137" s="6">
        <v>4.0999999999999996</v>
      </c>
      <c r="L137" s="6">
        <v>11.2</v>
      </c>
      <c r="M137" s="4">
        <v>5.2</v>
      </c>
      <c r="N137" s="4">
        <v>5.3</v>
      </c>
      <c r="O137" s="4">
        <v>4</v>
      </c>
      <c r="P137" s="4">
        <v>2</v>
      </c>
      <c r="Q137" s="4">
        <v>7.5</v>
      </c>
      <c r="R137" s="4">
        <v>5.2</v>
      </c>
      <c r="S137" s="4">
        <v>5.2</v>
      </c>
      <c r="T137" s="4">
        <v>5.3</v>
      </c>
      <c r="U137" s="4">
        <v>1.3</v>
      </c>
      <c r="V137" s="4">
        <v>7.8</v>
      </c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 t="s">
        <v>1</v>
      </c>
      <c r="AH137" s="13" t="s">
        <v>40</v>
      </c>
    </row>
    <row r="138" spans="1:34" ht="16.5" x14ac:dyDescent="0.25">
      <c r="A138" s="6">
        <v>4</v>
      </c>
      <c r="B138" s="12">
        <v>133</v>
      </c>
      <c r="C138" s="5" t="s">
        <v>0</v>
      </c>
      <c r="D138" s="6">
        <v>53</v>
      </c>
      <c r="E138" s="6"/>
      <c r="F138" s="6">
        <v>5.7</v>
      </c>
      <c r="G138" s="6" t="s">
        <v>16</v>
      </c>
      <c r="H138" s="6"/>
      <c r="I138" s="6"/>
      <c r="J138" s="6"/>
      <c r="K138" s="6"/>
      <c r="L138" s="6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 t="s">
        <v>3</v>
      </c>
      <c r="AH138" s="13" t="s">
        <v>77</v>
      </c>
    </row>
    <row r="139" spans="1:34" x14ac:dyDescent="0.25">
      <c r="A139" s="6">
        <v>4</v>
      </c>
      <c r="B139" s="12">
        <v>134</v>
      </c>
      <c r="C139" s="5" t="s">
        <v>0</v>
      </c>
      <c r="D139" s="6">
        <v>25</v>
      </c>
      <c r="E139" s="6">
        <v>7.6</v>
      </c>
      <c r="F139" s="6">
        <v>2.2999999999999998</v>
      </c>
      <c r="G139" s="6" t="s">
        <v>16</v>
      </c>
      <c r="H139" s="6">
        <v>3.9</v>
      </c>
      <c r="I139" s="6">
        <v>3.7</v>
      </c>
      <c r="J139" s="6">
        <v>2.6</v>
      </c>
      <c r="K139" s="6">
        <v>3.7</v>
      </c>
      <c r="L139" s="6">
        <v>5.4</v>
      </c>
      <c r="M139" s="4">
        <v>6.3</v>
      </c>
      <c r="N139" s="4">
        <v>6.5</v>
      </c>
      <c r="O139" s="4">
        <v>3.3</v>
      </c>
      <c r="P139" s="4">
        <v>2.5</v>
      </c>
      <c r="Q139" s="4">
        <v>5</v>
      </c>
      <c r="R139" s="4">
        <v>5.6</v>
      </c>
      <c r="S139" s="4">
        <v>5.6</v>
      </c>
      <c r="T139" s="4">
        <v>3.7</v>
      </c>
      <c r="U139" s="4">
        <v>3.1</v>
      </c>
      <c r="V139" s="4">
        <v>5</v>
      </c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 t="s">
        <v>1</v>
      </c>
      <c r="AH139" s="13" t="s">
        <v>78</v>
      </c>
    </row>
    <row r="140" spans="1:34" x14ac:dyDescent="0.25">
      <c r="A140" s="6">
        <v>4</v>
      </c>
      <c r="B140" s="12">
        <v>135</v>
      </c>
      <c r="C140" s="5" t="s">
        <v>9</v>
      </c>
      <c r="D140" s="6">
        <v>70</v>
      </c>
      <c r="E140" s="6">
        <v>5.2</v>
      </c>
      <c r="F140" s="6">
        <v>3.8</v>
      </c>
      <c r="G140" s="6">
        <v>4.4000000000000004</v>
      </c>
      <c r="H140" s="6">
        <v>3.6</v>
      </c>
      <c r="I140" s="6">
        <v>3.8</v>
      </c>
      <c r="J140" s="6">
        <v>3.1</v>
      </c>
      <c r="K140" s="6">
        <v>3.2</v>
      </c>
      <c r="L140" s="6">
        <v>9.1</v>
      </c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 t="s">
        <v>3</v>
      </c>
      <c r="AH140" s="13" t="s">
        <v>5</v>
      </c>
    </row>
    <row r="141" spans="1:34" x14ac:dyDescent="0.25">
      <c r="A141" s="6">
        <v>3</v>
      </c>
      <c r="B141" s="12">
        <v>136</v>
      </c>
      <c r="C141" s="5" t="s">
        <v>9</v>
      </c>
      <c r="D141" s="6">
        <v>58</v>
      </c>
      <c r="E141" s="6">
        <v>6.8</v>
      </c>
      <c r="F141" s="6">
        <v>4.8</v>
      </c>
      <c r="G141" s="6" t="s">
        <v>16</v>
      </c>
      <c r="H141" s="6">
        <v>2.2999999999999998</v>
      </c>
      <c r="I141" s="6">
        <v>3.1</v>
      </c>
      <c r="J141" s="6">
        <v>2.6</v>
      </c>
      <c r="K141" s="6">
        <v>3.1</v>
      </c>
      <c r="L141" s="6">
        <v>10.6</v>
      </c>
      <c r="M141" s="4">
        <v>8.8000000000000007</v>
      </c>
      <c r="N141" s="4">
        <v>6.3</v>
      </c>
      <c r="O141" s="4">
        <v>4.3</v>
      </c>
      <c r="P141" s="4">
        <v>1.9</v>
      </c>
      <c r="Q141" s="4">
        <v>9.5</v>
      </c>
      <c r="R141" s="4">
        <v>4.7</v>
      </c>
      <c r="S141" s="4">
        <v>4.5999999999999996</v>
      </c>
      <c r="T141" s="4">
        <v>5.4</v>
      </c>
      <c r="U141" s="4">
        <v>1.1000000000000001</v>
      </c>
      <c r="V141" s="4">
        <v>10.6</v>
      </c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 t="s">
        <v>1</v>
      </c>
      <c r="AH141" s="13" t="s">
        <v>24</v>
      </c>
    </row>
    <row r="142" spans="1:34" s="3" customFormat="1" x14ac:dyDescent="0.25">
      <c r="A142" s="6">
        <v>4</v>
      </c>
      <c r="B142" s="12">
        <v>137</v>
      </c>
      <c r="C142" s="5" t="s">
        <v>0</v>
      </c>
      <c r="D142" s="6">
        <v>60</v>
      </c>
      <c r="E142" s="6">
        <v>6.8</v>
      </c>
      <c r="F142" s="6">
        <v>4</v>
      </c>
      <c r="G142" s="6">
        <v>2.7</v>
      </c>
      <c r="H142" s="6">
        <v>2.5</v>
      </c>
      <c r="I142" s="6">
        <v>2.7</v>
      </c>
      <c r="J142" s="6">
        <v>1.8</v>
      </c>
      <c r="K142" s="6">
        <v>4.8</v>
      </c>
      <c r="L142" s="6">
        <v>7.7</v>
      </c>
      <c r="M142" s="4">
        <v>4.2</v>
      </c>
      <c r="N142" s="4">
        <v>3.8</v>
      </c>
      <c r="O142" s="4">
        <v>3.7</v>
      </c>
      <c r="P142" s="4">
        <v>2.5</v>
      </c>
      <c r="Q142" s="4">
        <v>6.4</v>
      </c>
      <c r="R142" s="4">
        <v>3.5</v>
      </c>
      <c r="S142" s="4">
        <v>4.0999999999999996</v>
      </c>
      <c r="T142" s="4">
        <v>4.5999999999999996</v>
      </c>
      <c r="U142" s="4">
        <v>2.2999999999999998</v>
      </c>
      <c r="V142" s="4">
        <v>6.5</v>
      </c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 t="s">
        <v>1</v>
      </c>
      <c r="AH142" s="13" t="s">
        <v>22</v>
      </c>
    </row>
    <row r="143" spans="1:34" x14ac:dyDescent="0.25">
      <c r="A143" s="6">
        <v>4</v>
      </c>
      <c r="B143" s="12">
        <v>138</v>
      </c>
      <c r="C143" s="5" t="s">
        <v>0</v>
      </c>
      <c r="D143" s="6">
        <v>60</v>
      </c>
      <c r="E143" s="6">
        <v>10.199999999999999</v>
      </c>
      <c r="F143" s="6">
        <v>13.2</v>
      </c>
      <c r="G143" s="6">
        <v>4.4000000000000004</v>
      </c>
      <c r="H143" s="6">
        <v>12.9</v>
      </c>
      <c r="I143" s="6">
        <v>13</v>
      </c>
      <c r="J143" s="6">
        <v>2.1</v>
      </c>
      <c r="K143" s="6">
        <v>1.5</v>
      </c>
      <c r="L143" s="6">
        <v>3.3</v>
      </c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 t="s">
        <v>1</v>
      </c>
      <c r="AH143" s="13" t="s">
        <v>79</v>
      </c>
    </row>
    <row r="144" spans="1:34" x14ac:dyDescent="0.25">
      <c r="A144" s="6">
        <v>3</v>
      </c>
      <c r="B144" s="12">
        <v>139</v>
      </c>
      <c r="C144" s="5" t="s">
        <v>9</v>
      </c>
      <c r="D144" s="6">
        <v>76</v>
      </c>
      <c r="E144" s="6">
        <v>10.7</v>
      </c>
      <c r="F144" s="6">
        <v>5.2</v>
      </c>
      <c r="G144" s="6">
        <v>2.9</v>
      </c>
      <c r="H144" s="6">
        <v>9</v>
      </c>
      <c r="I144" s="6">
        <v>5.7</v>
      </c>
      <c r="J144" s="6">
        <v>2.2999999999999998</v>
      </c>
      <c r="K144" s="6">
        <v>1.7</v>
      </c>
      <c r="L144" s="6">
        <v>6.3</v>
      </c>
      <c r="M144" s="4">
        <v>8.6999999999999993</v>
      </c>
      <c r="N144" s="4">
        <v>7.1</v>
      </c>
      <c r="O144" s="4">
        <v>1.9</v>
      </c>
      <c r="P144" s="4">
        <v>1.9</v>
      </c>
      <c r="Q144" s="4">
        <v>5.2</v>
      </c>
      <c r="R144" s="4">
        <v>4.5999999999999996</v>
      </c>
      <c r="S144" s="4">
        <v>4.9000000000000004</v>
      </c>
      <c r="T144" s="4">
        <v>2.8</v>
      </c>
      <c r="U144" s="4">
        <v>1</v>
      </c>
      <c r="V144" s="4">
        <v>5.4</v>
      </c>
      <c r="W144" s="4">
        <v>4</v>
      </c>
      <c r="X144" s="4">
        <v>3.8</v>
      </c>
      <c r="Y144" s="4">
        <v>2.7</v>
      </c>
      <c r="Z144" s="4">
        <v>1.6</v>
      </c>
      <c r="AA144" s="4">
        <v>5.8</v>
      </c>
      <c r="AB144" s="4">
        <v>3</v>
      </c>
      <c r="AC144" s="4">
        <v>3</v>
      </c>
      <c r="AD144" s="4">
        <v>4.2</v>
      </c>
      <c r="AE144" s="4">
        <v>2</v>
      </c>
      <c r="AF144" s="4">
        <v>6</v>
      </c>
      <c r="AG144" s="4" t="s">
        <v>1</v>
      </c>
      <c r="AH144" s="13"/>
    </row>
    <row r="145" spans="1:34" ht="15.75" thickBot="1" x14ac:dyDescent="0.3">
      <c r="A145" s="19">
        <v>3</v>
      </c>
      <c r="B145" s="17">
        <v>140</v>
      </c>
      <c r="C145" s="18" t="s">
        <v>9</v>
      </c>
      <c r="D145" s="19">
        <v>70</v>
      </c>
      <c r="E145" s="19">
        <v>11.2</v>
      </c>
      <c r="F145" s="19">
        <v>5.5</v>
      </c>
      <c r="G145" s="19">
        <v>4.9000000000000004</v>
      </c>
      <c r="H145" s="19">
        <v>5.9</v>
      </c>
      <c r="I145" s="19">
        <v>5.7</v>
      </c>
      <c r="J145" s="19">
        <v>1.8</v>
      </c>
      <c r="K145" s="19">
        <v>4.5999999999999996</v>
      </c>
      <c r="L145" s="19">
        <v>8.8000000000000007</v>
      </c>
      <c r="M145" s="20">
        <v>6.3</v>
      </c>
      <c r="N145" s="20">
        <v>6.2</v>
      </c>
      <c r="O145" s="20">
        <v>4.3</v>
      </c>
      <c r="P145" s="20">
        <v>2.1</v>
      </c>
      <c r="Q145" s="20">
        <v>7.1</v>
      </c>
      <c r="R145" s="20">
        <v>7.3</v>
      </c>
      <c r="S145" s="20">
        <v>8.6999999999999993</v>
      </c>
      <c r="T145" s="20">
        <v>4.8</v>
      </c>
      <c r="U145" s="20">
        <v>2</v>
      </c>
      <c r="V145" s="20">
        <v>6.7</v>
      </c>
      <c r="W145" s="20">
        <v>4.4000000000000004</v>
      </c>
      <c r="X145" s="20">
        <v>4.9000000000000004</v>
      </c>
      <c r="Y145" s="20">
        <v>5.0999999999999996</v>
      </c>
      <c r="Z145" s="20">
        <v>1.8</v>
      </c>
      <c r="AA145" s="20">
        <v>7</v>
      </c>
      <c r="AB145" s="20">
        <v>3.7</v>
      </c>
      <c r="AC145" s="20">
        <v>4.9000000000000004</v>
      </c>
      <c r="AD145" s="20">
        <v>4.9000000000000004</v>
      </c>
      <c r="AE145" s="20">
        <v>1.4</v>
      </c>
      <c r="AF145" s="20">
        <v>6.5</v>
      </c>
      <c r="AG145" s="20" t="s">
        <v>1</v>
      </c>
      <c r="AH145" s="21"/>
    </row>
  </sheetData>
  <mergeCells count="5">
    <mergeCell ref="C1:D3"/>
    <mergeCell ref="E2:F3"/>
    <mergeCell ref="G2:G3"/>
    <mergeCell ref="H1:AF1"/>
    <mergeCell ref="E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41"/>
  <sheetViews>
    <sheetView zoomScale="80" zoomScaleNormal="80" workbookViewId="0">
      <selection activeCell="B1" sqref="B1:B1048576"/>
    </sheetView>
  </sheetViews>
  <sheetFormatPr baseColWidth="10" defaultRowHeight="15" x14ac:dyDescent="0.25"/>
  <cols>
    <col min="1" max="1" width="13.85546875" customWidth="1"/>
    <col min="4" max="4" width="11.42578125" style="1"/>
    <col min="5" max="5" width="17.42578125" customWidth="1"/>
    <col min="6" max="6" width="19.140625" customWidth="1"/>
    <col min="7" max="7" width="37.7109375" customWidth="1"/>
    <col min="8" max="12" width="11.42578125" style="72"/>
    <col min="13" max="17" width="11.42578125" style="82"/>
    <col min="18" max="18" width="14.85546875" style="90" customWidth="1"/>
    <col min="19" max="19" width="13.7109375" style="90" customWidth="1"/>
    <col min="20" max="21" width="14.85546875" style="90" customWidth="1"/>
    <col min="22" max="22" width="14.140625" style="90" customWidth="1"/>
    <col min="23" max="27" width="11.42578125" style="98"/>
    <col min="28" max="28" width="12.28515625" style="106" customWidth="1"/>
    <col min="29" max="32" width="11.42578125" style="106"/>
    <col min="36" max="36" width="11.42578125" style="1"/>
    <col min="38" max="38" width="11.42578125" style="72"/>
  </cols>
  <sheetData>
    <row r="1" spans="1:103" s="22" customFormat="1" ht="99" customHeight="1" thickBot="1" x14ac:dyDescent="0.25">
      <c r="A1" s="23" t="s">
        <v>80</v>
      </c>
      <c r="B1" s="24" t="s">
        <v>81</v>
      </c>
      <c r="C1" s="23" t="s">
        <v>83</v>
      </c>
      <c r="D1" s="23" t="s">
        <v>82</v>
      </c>
      <c r="E1" s="24" t="s">
        <v>91</v>
      </c>
      <c r="F1" s="24" t="s">
        <v>92</v>
      </c>
      <c r="G1" s="24" t="s">
        <v>99</v>
      </c>
      <c r="H1" s="67" t="s">
        <v>107</v>
      </c>
      <c r="I1" s="67" t="s">
        <v>112</v>
      </c>
      <c r="J1" s="67" t="s">
        <v>117</v>
      </c>
      <c r="K1" s="67" t="s">
        <v>122</v>
      </c>
      <c r="L1" s="67" t="s">
        <v>127</v>
      </c>
      <c r="M1" s="75" t="s">
        <v>108</v>
      </c>
      <c r="N1" s="75" t="s">
        <v>113</v>
      </c>
      <c r="O1" s="75" t="s">
        <v>118</v>
      </c>
      <c r="P1" s="75" t="s">
        <v>123</v>
      </c>
      <c r="Q1" s="75" t="s">
        <v>128</v>
      </c>
      <c r="R1" s="83" t="s">
        <v>109</v>
      </c>
      <c r="S1" s="83" t="s">
        <v>114</v>
      </c>
      <c r="T1" s="83" t="s">
        <v>119</v>
      </c>
      <c r="U1" s="83" t="s">
        <v>124</v>
      </c>
      <c r="V1" s="83" t="s">
        <v>129</v>
      </c>
      <c r="W1" s="91" t="s">
        <v>110</v>
      </c>
      <c r="X1" s="91" t="s">
        <v>115</v>
      </c>
      <c r="Y1" s="91" t="s">
        <v>120</v>
      </c>
      <c r="Z1" s="91" t="s">
        <v>125</v>
      </c>
      <c r="AA1" s="91" t="s">
        <v>130</v>
      </c>
      <c r="AB1" s="99" t="s">
        <v>111</v>
      </c>
      <c r="AC1" s="99" t="s">
        <v>116</v>
      </c>
      <c r="AD1" s="99" t="s">
        <v>121</v>
      </c>
      <c r="AE1" s="99" t="s">
        <v>126</v>
      </c>
      <c r="AF1" s="99" t="s">
        <v>131</v>
      </c>
      <c r="AG1" s="26" t="s">
        <v>102</v>
      </c>
      <c r="AH1" s="25" t="s">
        <v>103</v>
      </c>
      <c r="AJ1" s="23" t="s">
        <v>82</v>
      </c>
      <c r="AK1" s="23" t="s">
        <v>132</v>
      </c>
      <c r="AL1" s="67" t="s">
        <v>122</v>
      </c>
    </row>
    <row r="2" spans="1:103" ht="15.75" thickBot="1" x14ac:dyDescent="0.3">
      <c r="A2" s="58">
        <v>4</v>
      </c>
      <c r="B2" s="8">
        <v>53</v>
      </c>
      <c r="C2" s="58">
        <v>20</v>
      </c>
      <c r="D2" s="59" t="s">
        <v>0</v>
      </c>
      <c r="E2" s="58">
        <v>9.9</v>
      </c>
      <c r="F2" s="58">
        <v>5.0999999999999996</v>
      </c>
      <c r="G2" s="58">
        <v>6.3</v>
      </c>
      <c r="H2" s="68">
        <v>4.3</v>
      </c>
      <c r="I2" s="73">
        <v>2.9</v>
      </c>
      <c r="J2" s="73">
        <v>2.4</v>
      </c>
      <c r="K2" s="73">
        <v>0</v>
      </c>
      <c r="L2" s="73">
        <v>0</v>
      </c>
      <c r="M2" s="76">
        <v>3.9</v>
      </c>
      <c r="N2" s="77">
        <v>3.9</v>
      </c>
      <c r="O2" s="77">
        <v>2.6</v>
      </c>
      <c r="P2" s="77">
        <v>0</v>
      </c>
      <c r="Q2" s="77">
        <v>0</v>
      </c>
      <c r="R2" s="84">
        <v>2.8</v>
      </c>
      <c r="S2" s="85">
        <v>4.8</v>
      </c>
      <c r="T2" s="85">
        <v>5.4</v>
      </c>
      <c r="U2" s="85">
        <v>6.3</v>
      </c>
      <c r="V2" s="85">
        <v>5.7</v>
      </c>
      <c r="W2" s="92">
        <v>2.4</v>
      </c>
      <c r="X2" s="93">
        <v>1</v>
      </c>
      <c r="Y2" s="93">
        <v>1.9</v>
      </c>
      <c r="Z2" s="93">
        <v>1.6</v>
      </c>
      <c r="AA2" s="93">
        <v>1.6</v>
      </c>
      <c r="AB2" s="100">
        <v>5.8</v>
      </c>
      <c r="AC2" s="101">
        <v>5.2</v>
      </c>
      <c r="AD2" s="101">
        <v>5.0999999999999996</v>
      </c>
      <c r="AE2" s="101">
        <v>5.4</v>
      </c>
      <c r="AF2" s="101">
        <v>5</v>
      </c>
      <c r="AG2" s="10" t="s">
        <v>1</v>
      </c>
      <c r="AH2" s="11"/>
      <c r="AJ2" s="59" t="s">
        <v>0</v>
      </c>
      <c r="AK2" s="58" t="s">
        <v>133</v>
      </c>
      <c r="AL2" s="73">
        <v>0</v>
      </c>
      <c r="AN2" t="s">
        <v>193</v>
      </c>
    </row>
    <row r="3" spans="1:103" ht="15.75" thickBot="1" x14ac:dyDescent="0.3">
      <c r="A3" s="4">
        <v>4</v>
      </c>
      <c r="B3" s="12">
        <v>39</v>
      </c>
      <c r="C3" s="4">
        <v>24</v>
      </c>
      <c r="D3" s="7" t="s">
        <v>9</v>
      </c>
      <c r="E3" s="4">
        <v>6.1</v>
      </c>
      <c r="F3" s="4">
        <v>5.5</v>
      </c>
      <c r="G3" s="4">
        <v>5.7</v>
      </c>
      <c r="H3" s="69">
        <v>3.6</v>
      </c>
      <c r="I3" s="70">
        <v>7.6</v>
      </c>
      <c r="J3" s="70">
        <v>7.3</v>
      </c>
      <c r="K3" s="70">
        <v>7</v>
      </c>
      <c r="L3" s="70">
        <v>6.8</v>
      </c>
      <c r="M3" s="78">
        <v>2.8</v>
      </c>
      <c r="N3" s="79">
        <v>8.1</v>
      </c>
      <c r="O3" s="79">
        <v>7.5</v>
      </c>
      <c r="P3" s="79">
        <v>6.6</v>
      </c>
      <c r="Q3" s="79">
        <v>5.0999999999999996</v>
      </c>
      <c r="R3" s="86">
        <v>1.7</v>
      </c>
      <c r="S3" s="87">
        <v>5</v>
      </c>
      <c r="T3" s="87">
        <v>5</v>
      </c>
      <c r="U3" s="87">
        <v>4.5</v>
      </c>
      <c r="V3" s="87">
        <v>5</v>
      </c>
      <c r="W3" s="94">
        <v>3</v>
      </c>
      <c r="X3" s="95">
        <v>2</v>
      </c>
      <c r="Y3" s="95">
        <v>2</v>
      </c>
      <c r="Z3" s="95">
        <v>2</v>
      </c>
      <c r="AA3" s="95">
        <v>2.1</v>
      </c>
      <c r="AB3" s="102">
        <v>4.9000000000000004</v>
      </c>
      <c r="AC3" s="103">
        <v>4.5999999999999996</v>
      </c>
      <c r="AD3" s="103">
        <v>4.4000000000000004</v>
      </c>
      <c r="AE3" s="103">
        <v>4.4000000000000004</v>
      </c>
      <c r="AF3" s="103">
        <v>4.9000000000000004</v>
      </c>
      <c r="AG3" s="4" t="s">
        <v>1</v>
      </c>
      <c r="AH3" s="13"/>
      <c r="AJ3" s="7" t="s">
        <v>9</v>
      </c>
      <c r="AK3" s="58" t="s">
        <v>133</v>
      </c>
      <c r="AL3" s="70">
        <v>7</v>
      </c>
      <c r="BO3" t="s">
        <v>151</v>
      </c>
      <c r="BY3" t="s">
        <v>214</v>
      </c>
      <c r="CH3" t="s">
        <v>173</v>
      </c>
      <c r="CK3" t="s">
        <v>174</v>
      </c>
      <c r="CL3">
        <v>0.05</v>
      </c>
      <c r="CS3" t="s">
        <v>222</v>
      </c>
      <c r="CV3" t="s">
        <v>174</v>
      </c>
      <c r="CW3">
        <v>0.05</v>
      </c>
    </row>
    <row r="4" spans="1:103" ht="16.5" thickTop="1" thickBot="1" x14ac:dyDescent="0.3">
      <c r="A4" s="6">
        <v>4</v>
      </c>
      <c r="B4" s="12">
        <v>134</v>
      </c>
      <c r="C4" s="6">
        <v>25</v>
      </c>
      <c r="D4" s="5" t="s">
        <v>0</v>
      </c>
      <c r="E4" s="6">
        <v>7.6</v>
      </c>
      <c r="F4" s="6">
        <v>2.2999999999999998</v>
      </c>
      <c r="G4" s="6" t="s">
        <v>139</v>
      </c>
      <c r="H4" s="69">
        <v>3.9</v>
      </c>
      <c r="I4" s="70">
        <v>6.3</v>
      </c>
      <c r="J4" s="70">
        <v>5.6</v>
      </c>
      <c r="K4" s="70" t="s">
        <v>139</v>
      </c>
      <c r="L4" s="70" t="s">
        <v>139</v>
      </c>
      <c r="M4" s="78">
        <v>3.7</v>
      </c>
      <c r="N4" s="79">
        <v>6.5</v>
      </c>
      <c r="O4" s="79">
        <v>5.6</v>
      </c>
      <c r="P4" s="79" t="s">
        <v>139</v>
      </c>
      <c r="Q4" s="79" t="s">
        <v>139</v>
      </c>
      <c r="R4" s="86">
        <v>2.6</v>
      </c>
      <c r="S4" s="87">
        <v>3.3</v>
      </c>
      <c r="T4" s="87">
        <v>3.7</v>
      </c>
      <c r="U4" s="87" t="s">
        <v>139</v>
      </c>
      <c r="V4" s="87" t="s">
        <v>139</v>
      </c>
      <c r="W4" s="94">
        <v>3.7</v>
      </c>
      <c r="X4" s="95">
        <v>2.5</v>
      </c>
      <c r="Y4" s="95">
        <v>3.1</v>
      </c>
      <c r="Z4" s="95" t="s">
        <v>139</v>
      </c>
      <c r="AA4" s="95" t="s">
        <v>139</v>
      </c>
      <c r="AB4" s="102">
        <v>5.4</v>
      </c>
      <c r="AC4" s="103">
        <v>5</v>
      </c>
      <c r="AD4" s="103">
        <v>5</v>
      </c>
      <c r="AE4" s="103" t="s">
        <v>139</v>
      </c>
      <c r="AF4" s="103" t="s">
        <v>139</v>
      </c>
      <c r="AG4" s="4" t="s">
        <v>1</v>
      </c>
      <c r="AH4" s="13" t="s">
        <v>78</v>
      </c>
      <c r="AJ4" s="5" t="s">
        <v>0</v>
      </c>
      <c r="AK4" s="58" t="s">
        <v>133</v>
      </c>
      <c r="AL4" s="70" t="s">
        <v>139</v>
      </c>
      <c r="AN4" t="str">
        <f t="array" ref="AN4:AS47">[1]!StdAnova1(AK2:AL141)</f>
        <v>18 A 30</v>
      </c>
      <c r="AO4" t="str">
        <v>31 A 40</v>
      </c>
      <c r="AP4" t="str">
        <v>41 A 50</v>
      </c>
      <c r="AQ4" t="str">
        <v>51 A 60</v>
      </c>
      <c r="AR4" t="str">
        <v>61 A 70</v>
      </c>
      <c r="AS4" t="str">
        <v>MAYOR A 70</v>
      </c>
      <c r="AU4" t="s">
        <v>194</v>
      </c>
      <c r="BF4" t="s">
        <v>209</v>
      </c>
      <c r="CH4" s="107" t="s">
        <v>175</v>
      </c>
      <c r="CI4" s="107" t="s">
        <v>176</v>
      </c>
      <c r="CJ4" s="107" t="s">
        <v>149</v>
      </c>
      <c r="CK4" s="107" t="s">
        <v>177</v>
      </c>
      <c r="CL4" s="107" t="s">
        <v>164</v>
      </c>
      <c r="CM4" s="107" t="s">
        <v>178</v>
      </c>
      <c r="CS4" s="107" t="s">
        <v>175</v>
      </c>
      <c r="CT4" s="107" t="s">
        <v>223</v>
      </c>
      <c r="CU4" s="107" t="s">
        <v>224</v>
      </c>
      <c r="CV4" s="107" t="s">
        <v>225</v>
      </c>
      <c r="CW4" s="107" t="s">
        <v>178</v>
      </c>
    </row>
    <row r="5" spans="1:103" ht="15.75" thickBot="1" x14ac:dyDescent="0.3">
      <c r="A5" s="6">
        <v>3</v>
      </c>
      <c r="B5" s="12">
        <v>66</v>
      </c>
      <c r="C5" s="6">
        <v>27</v>
      </c>
      <c r="D5" s="5" t="s">
        <v>0</v>
      </c>
      <c r="E5" s="6">
        <v>11.8</v>
      </c>
      <c r="F5" s="6">
        <v>8.6999999999999993</v>
      </c>
      <c r="G5" s="6">
        <v>4.8</v>
      </c>
      <c r="H5" s="69">
        <v>6.8</v>
      </c>
      <c r="I5" s="70">
        <v>8.3000000000000007</v>
      </c>
      <c r="J5" s="70">
        <v>6.2</v>
      </c>
      <c r="K5" s="70" t="s">
        <v>139</v>
      </c>
      <c r="L5" s="70" t="s">
        <v>139</v>
      </c>
      <c r="M5" s="78">
        <v>5.7</v>
      </c>
      <c r="N5" s="79">
        <v>8</v>
      </c>
      <c r="O5" s="79">
        <v>7</v>
      </c>
      <c r="P5" s="79" t="s">
        <v>139</v>
      </c>
      <c r="Q5" s="79" t="s">
        <v>139</v>
      </c>
      <c r="R5" s="86">
        <v>2.9</v>
      </c>
      <c r="S5" s="87">
        <v>4.8</v>
      </c>
      <c r="T5" s="87">
        <v>5.6</v>
      </c>
      <c r="U5" s="87" t="s">
        <v>139</v>
      </c>
      <c r="V5" s="87" t="s">
        <v>139</v>
      </c>
      <c r="W5" s="94">
        <v>5.5</v>
      </c>
      <c r="X5" s="95">
        <v>3.9</v>
      </c>
      <c r="Y5" s="95">
        <v>3.7</v>
      </c>
      <c r="Z5" s="95" t="s">
        <v>139</v>
      </c>
      <c r="AA5" s="95" t="s">
        <v>139</v>
      </c>
      <c r="AB5" s="102">
        <v>5.2</v>
      </c>
      <c r="AC5" s="103">
        <v>4.7</v>
      </c>
      <c r="AD5" s="103">
        <v>4.8</v>
      </c>
      <c r="AE5" s="103" t="s">
        <v>139</v>
      </c>
      <c r="AF5" s="103" t="s">
        <v>139</v>
      </c>
      <c r="AG5" s="4" t="s">
        <v>1</v>
      </c>
      <c r="AH5" s="13" t="s">
        <v>40</v>
      </c>
      <c r="AJ5" s="5" t="s">
        <v>0</v>
      </c>
      <c r="AK5" s="58" t="s">
        <v>133</v>
      </c>
      <c r="AL5" s="70" t="s">
        <v>139</v>
      </c>
      <c r="AN5" s="129">
        <v>0</v>
      </c>
      <c r="AO5" s="130" t="str">
        <v>.</v>
      </c>
      <c r="AP5" s="130">
        <v>8.4</v>
      </c>
      <c r="AQ5" s="130">
        <v>1.8</v>
      </c>
      <c r="AR5" s="130" t="str">
        <v>.</v>
      </c>
      <c r="AS5" s="131" t="str">
        <v>.</v>
      </c>
      <c r="BO5" t="s">
        <v>152</v>
      </c>
      <c r="BT5" t="s">
        <v>153</v>
      </c>
      <c r="BU5">
        <v>0.05</v>
      </c>
      <c r="BZ5" t="str">
        <f>AN4</f>
        <v>18 A 30</v>
      </c>
      <c r="CA5" t="str">
        <f t="shared" ref="CA5:CE5" si="0">AO4</f>
        <v>31 A 40</v>
      </c>
      <c r="CB5" t="str">
        <f t="shared" si="0"/>
        <v>41 A 50</v>
      </c>
      <c r="CC5" t="str">
        <f t="shared" si="0"/>
        <v>51 A 60</v>
      </c>
      <c r="CD5" t="str">
        <f t="shared" si="0"/>
        <v>61 A 70</v>
      </c>
      <c r="CE5" t="str">
        <f t="shared" si="0"/>
        <v>MAYOR A 70</v>
      </c>
      <c r="CH5" t="str">
        <f>AN4</f>
        <v>18 A 30</v>
      </c>
      <c r="CI5">
        <f>AVERAGE(AN5:AN47)</f>
        <v>4.75</v>
      </c>
      <c r="CJ5">
        <f>COUNT(AN5:AN47)</f>
        <v>4</v>
      </c>
      <c r="CK5">
        <f>DEVSQ(AN5:AN47)</f>
        <v>48.75</v>
      </c>
      <c r="CS5" t="str">
        <f>AN4</f>
        <v>18 A 30</v>
      </c>
      <c r="CT5">
        <f>[1]!RANK_SUM(AN5:AS47,1,1)</f>
        <v>119.5</v>
      </c>
      <c r="CU5">
        <f>COUNT(AN5:AN47)</f>
        <v>4</v>
      </c>
      <c r="CV5">
        <f t="shared" ref="CV5:CV10" si="1">CT5/CU5</f>
        <v>29.875</v>
      </c>
    </row>
    <row r="6" spans="1:103" ht="16.5" thickTop="1" thickBot="1" x14ac:dyDescent="0.3">
      <c r="A6" s="6">
        <v>4</v>
      </c>
      <c r="B6" s="12">
        <v>119</v>
      </c>
      <c r="C6" s="6">
        <v>28</v>
      </c>
      <c r="D6" s="5" t="s">
        <v>0</v>
      </c>
      <c r="E6" s="6">
        <v>8.4</v>
      </c>
      <c r="F6" s="6">
        <v>7.3</v>
      </c>
      <c r="G6" s="6">
        <v>3.2</v>
      </c>
      <c r="H6" s="69">
        <v>3.9</v>
      </c>
      <c r="I6" s="70">
        <v>5.8</v>
      </c>
      <c r="J6" s="70">
        <v>6.5</v>
      </c>
      <c r="K6" s="70" t="s">
        <v>139</v>
      </c>
      <c r="L6" s="70" t="s">
        <v>139</v>
      </c>
      <c r="M6" s="78">
        <v>4.2</v>
      </c>
      <c r="N6" s="79">
        <v>5.8</v>
      </c>
      <c r="O6" s="79">
        <v>4.9000000000000004</v>
      </c>
      <c r="P6" s="79" t="s">
        <v>139</v>
      </c>
      <c r="Q6" s="79" t="s">
        <v>139</v>
      </c>
      <c r="R6" s="86">
        <v>5.4</v>
      </c>
      <c r="S6" s="87">
        <v>6.2</v>
      </c>
      <c r="T6" s="87">
        <v>6.2</v>
      </c>
      <c r="U6" s="87" t="s">
        <v>139</v>
      </c>
      <c r="V6" s="87" t="s">
        <v>139</v>
      </c>
      <c r="W6" s="94">
        <v>2.2999999999999998</v>
      </c>
      <c r="X6" s="95">
        <v>1.7</v>
      </c>
      <c r="Y6" s="95">
        <v>1.7</v>
      </c>
      <c r="Z6" s="95" t="s">
        <v>139</v>
      </c>
      <c r="AA6" s="95" t="s">
        <v>139</v>
      </c>
      <c r="AB6" s="102">
        <v>6.3</v>
      </c>
      <c r="AC6" s="103">
        <v>4.7</v>
      </c>
      <c r="AD6" s="103">
        <v>5</v>
      </c>
      <c r="AE6" s="103" t="s">
        <v>139</v>
      </c>
      <c r="AF6" s="103" t="s">
        <v>139</v>
      </c>
      <c r="AG6" s="4" t="s">
        <v>1</v>
      </c>
      <c r="AH6" s="13" t="s">
        <v>22</v>
      </c>
      <c r="AJ6" s="5" t="s">
        <v>0</v>
      </c>
      <c r="AK6" s="58" t="s">
        <v>133</v>
      </c>
      <c r="AL6" s="70" t="s">
        <v>139</v>
      </c>
      <c r="AN6" s="132">
        <v>7</v>
      </c>
      <c r="AO6" s="3" t="str">
        <v>.</v>
      </c>
      <c r="AP6" s="3">
        <v>4</v>
      </c>
      <c r="AQ6" s="3" t="str">
        <v>.</v>
      </c>
      <c r="AR6" s="3" t="str">
        <v>.</v>
      </c>
      <c r="AS6" s="133">
        <v>1.9</v>
      </c>
      <c r="AU6" t="s">
        <v>195</v>
      </c>
      <c r="AV6" s="137" t="s">
        <v>186</v>
      </c>
      <c r="AX6" s="141"/>
      <c r="AY6" s="141" t="str">
        <f>AN4</f>
        <v>18 A 30</v>
      </c>
      <c r="AZ6" s="141" t="str">
        <f t="shared" ref="AZ6:BD6" si="2">AO4</f>
        <v>31 A 40</v>
      </c>
      <c r="BA6" s="141" t="str">
        <f t="shared" si="2"/>
        <v>41 A 50</v>
      </c>
      <c r="BB6" s="141" t="str">
        <f t="shared" si="2"/>
        <v>51 A 60</v>
      </c>
      <c r="BC6" s="141" t="str">
        <f t="shared" si="2"/>
        <v>61 A 70</v>
      </c>
      <c r="BD6" s="141" t="str">
        <f t="shared" si="2"/>
        <v>MAYOR A 70</v>
      </c>
      <c r="BF6" s="141"/>
      <c r="BG6" s="141" t="str">
        <f>AN4</f>
        <v>18 A 30</v>
      </c>
      <c r="BH6" s="141" t="str">
        <f t="shared" ref="BH6:BL6" si="3">AO4</f>
        <v>31 A 40</v>
      </c>
      <c r="BI6" s="141" t="str">
        <f t="shared" si="3"/>
        <v>41 A 50</v>
      </c>
      <c r="BJ6" s="141" t="str">
        <f t="shared" si="3"/>
        <v>51 A 60</v>
      </c>
      <c r="BK6" s="141" t="str">
        <f t="shared" si="3"/>
        <v>61 A 70</v>
      </c>
      <c r="BL6" s="141" t="str">
        <f t="shared" si="3"/>
        <v>MAYOR A 70</v>
      </c>
      <c r="BO6" s="107" t="s">
        <v>154</v>
      </c>
      <c r="BP6" s="107" t="s">
        <v>155</v>
      </c>
      <c r="BQ6" s="107" t="s">
        <v>156</v>
      </c>
      <c r="BR6" s="107" t="s">
        <v>140</v>
      </c>
      <c r="BS6" s="107" t="s">
        <v>157</v>
      </c>
      <c r="BT6" s="107" t="s">
        <v>158</v>
      </c>
      <c r="BU6" s="107" t="s">
        <v>159</v>
      </c>
      <c r="BV6" s="107" t="s">
        <v>160</v>
      </c>
      <c r="BW6" s="107" t="s">
        <v>161</v>
      </c>
      <c r="BY6" t="s">
        <v>215</v>
      </c>
      <c r="BZ6" s="129">
        <f>MEDIAN(AN5:AN47)</f>
        <v>5</v>
      </c>
      <c r="CA6" s="130">
        <f t="shared" ref="CA6:CE6" si="4">MEDIAN(AO5:AO47)</f>
        <v>2.1</v>
      </c>
      <c r="CB6" s="130">
        <f t="shared" si="4"/>
        <v>3.6500000000000004</v>
      </c>
      <c r="CC6" s="130">
        <f t="shared" si="4"/>
        <v>4.2</v>
      </c>
      <c r="CD6" s="130">
        <f t="shared" si="4"/>
        <v>4.4000000000000004</v>
      </c>
      <c r="CE6" s="131">
        <f t="shared" si="4"/>
        <v>4</v>
      </c>
      <c r="CH6" t="str">
        <f>AO4</f>
        <v>31 A 40</v>
      </c>
      <c r="CI6">
        <f>AVERAGE(AO5:AO47)</f>
        <v>2.6545454545454543</v>
      </c>
      <c r="CJ6">
        <f>COUNT(AO5:AO47)</f>
        <v>11</v>
      </c>
      <c r="CK6">
        <f>DEVSQ(AO5:AO47)</f>
        <v>38.227272727272734</v>
      </c>
      <c r="CS6" t="str">
        <f>AO4</f>
        <v>31 A 40</v>
      </c>
      <c r="CT6">
        <f>[1]!RANK_SUM(AN5:AS47,2,1)</f>
        <v>209.5</v>
      </c>
      <c r="CU6">
        <f>COUNT(AO5:AO47)</f>
        <v>11</v>
      </c>
      <c r="CV6">
        <f t="shared" si="1"/>
        <v>19.045454545454547</v>
      </c>
    </row>
    <row r="7" spans="1:103" ht="15.75" thickBot="1" x14ac:dyDescent="0.3">
      <c r="A7" s="6">
        <v>4</v>
      </c>
      <c r="B7" s="12">
        <v>106</v>
      </c>
      <c r="C7" s="6">
        <v>30</v>
      </c>
      <c r="D7" s="5" t="s">
        <v>9</v>
      </c>
      <c r="E7" s="6" t="s">
        <v>139</v>
      </c>
      <c r="F7" s="6">
        <v>3.9</v>
      </c>
      <c r="G7" s="6" t="s">
        <v>139</v>
      </c>
      <c r="H7" s="69">
        <v>1.4</v>
      </c>
      <c r="I7" s="70">
        <v>3.5</v>
      </c>
      <c r="J7" s="70">
        <v>2.5</v>
      </c>
      <c r="K7" s="70">
        <v>3</v>
      </c>
      <c r="L7" s="70">
        <v>2</v>
      </c>
      <c r="M7" s="78">
        <v>2.2999999999999998</v>
      </c>
      <c r="N7" s="79">
        <v>3.1</v>
      </c>
      <c r="O7" s="79">
        <v>3.2</v>
      </c>
      <c r="P7" s="79">
        <v>2.5</v>
      </c>
      <c r="Q7" s="79">
        <v>2</v>
      </c>
      <c r="R7" s="86">
        <v>2.6</v>
      </c>
      <c r="S7" s="87">
        <v>5.6</v>
      </c>
      <c r="T7" s="87">
        <v>6.8</v>
      </c>
      <c r="U7" s="87">
        <v>6.7</v>
      </c>
      <c r="V7" s="87">
        <v>5.4</v>
      </c>
      <c r="W7" s="94">
        <v>5.2</v>
      </c>
      <c r="X7" s="95">
        <v>2.8</v>
      </c>
      <c r="Y7" s="95">
        <v>2.1</v>
      </c>
      <c r="Z7" s="95">
        <v>2.4</v>
      </c>
      <c r="AA7" s="95">
        <v>2.6</v>
      </c>
      <c r="AB7" s="102">
        <v>7.3</v>
      </c>
      <c r="AC7" s="103">
        <v>7.5</v>
      </c>
      <c r="AD7" s="103">
        <v>6.7</v>
      </c>
      <c r="AE7" s="103">
        <v>5.2</v>
      </c>
      <c r="AF7" s="103">
        <v>5.7</v>
      </c>
      <c r="AG7" s="4" t="s">
        <v>1</v>
      </c>
      <c r="AH7" s="13" t="s">
        <v>66</v>
      </c>
      <c r="AJ7" s="5" t="s">
        <v>9</v>
      </c>
      <c r="AK7" s="58" t="s">
        <v>133</v>
      </c>
      <c r="AL7" s="70">
        <v>3</v>
      </c>
      <c r="AN7" s="132" t="str">
        <v>.</v>
      </c>
      <c r="AO7" s="3" t="str">
        <v>.</v>
      </c>
      <c r="AP7" s="3">
        <v>1</v>
      </c>
      <c r="AQ7" s="3">
        <v>6.9</v>
      </c>
      <c r="AR7" s="3">
        <v>4.3</v>
      </c>
      <c r="AS7" s="133" t="str">
        <v>.</v>
      </c>
      <c r="AU7" t="s">
        <v>196</v>
      </c>
      <c r="AV7" s="138">
        <f>[1]!LEVENE(AN5:AS47)</f>
        <v>0.81356750964371494</v>
      </c>
      <c r="AX7" t="s">
        <v>140</v>
      </c>
      <c r="AY7">
        <f>AVERAGE(AN5:AN47)</f>
        <v>4.75</v>
      </c>
      <c r="AZ7">
        <f t="shared" ref="AZ7:BD7" si="5">AVERAGE(AO5:AO47)</f>
        <v>2.6545454545454543</v>
      </c>
      <c r="BA7">
        <f t="shared" si="5"/>
        <v>4.6214285714285719</v>
      </c>
      <c r="BB7">
        <f t="shared" si="5"/>
        <v>4.7529411764705882</v>
      </c>
      <c r="BC7">
        <f t="shared" si="5"/>
        <v>4.7285714285714278</v>
      </c>
      <c r="BD7">
        <f t="shared" si="5"/>
        <v>6.333333333333333</v>
      </c>
      <c r="BF7" t="s">
        <v>210</v>
      </c>
      <c r="BG7">
        <f>[1]!SHAPIRO(AN5:AN47)</f>
        <v>0.9640872073846154</v>
      </c>
      <c r="BH7">
        <f>[1]!SHAPIRO(AO5:AO47)</f>
        <v>0.94788952388816794</v>
      </c>
      <c r="BI7">
        <f>[1]!SHAPIRO(AP5:AP47)</f>
        <v>0.92195915715241494</v>
      </c>
      <c r="BJ7" t="e">
        <f>[1]!SHAPIRO(AQ5:AQ47)</f>
        <v>#VALUE!</v>
      </c>
      <c r="BK7">
        <f>[1]!SHAPIRO(AR5:AR47)</f>
        <v>0.89789868940310691</v>
      </c>
      <c r="BL7">
        <f>[1]!SHAPIRO(AS5:AS47)</f>
        <v>0.88479262672811065</v>
      </c>
      <c r="BO7" t="str">
        <f>AN4</f>
        <v>18 A 30</v>
      </c>
      <c r="BP7">
        <f>COUNT(AN5:AN47)</f>
        <v>4</v>
      </c>
      <c r="BQ7">
        <f>SUM(AN5:AN47)</f>
        <v>19</v>
      </c>
      <c r="BR7">
        <f>AVERAGE(AN5:AN47)</f>
        <v>4.75</v>
      </c>
      <c r="BS7">
        <f>_xlfn.VAR.S(AN5:AN47)</f>
        <v>16.25</v>
      </c>
      <c r="BT7">
        <f>DEVSQ(AN5:AN47)</f>
        <v>48.75</v>
      </c>
      <c r="BU7">
        <f>SQRT(BR17/BP7)</f>
        <v>1.5134466450423236</v>
      </c>
      <c r="BV7">
        <f>BR7-BU7*_xlfn.T.INV.2T(BU5,BQ17)</f>
        <v>1.7101529504219148</v>
      </c>
      <c r="BW7">
        <f>BR7+BU7*_xlfn.T.INV.2T(BU5,BQ17)</f>
        <v>7.7898470495780856</v>
      </c>
      <c r="BY7" t="s">
        <v>216</v>
      </c>
      <c r="BZ7" s="132">
        <f>[1]!RANK_SUM(AN5:AS47, 1,1)</f>
        <v>119.5</v>
      </c>
      <c r="CA7" s="3">
        <f>[1]!RANK_SUM(AN5:AS47, 2,1)</f>
        <v>209.5</v>
      </c>
      <c r="CB7" s="3">
        <f>[1]!RANK_SUM(AN5:AS47, 3,1)</f>
        <v>415.5</v>
      </c>
      <c r="CC7" s="3">
        <f>[1]!RANK_SUM(AN5:AS47, 4,1)</f>
        <v>587</v>
      </c>
      <c r="CD7" s="3">
        <f>[1]!RANK_SUM(AN5:AS47, 5,1)</f>
        <v>223.5</v>
      </c>
      <c r="CE7" s="133">
        <f>[1]!RANK_SUM(AN5:AS47, 6,1)</f>
        <v>98</v>
      </c>
      <c r="CH7" t="str">
        <f>AP4</f>
        <v>41 A 50</v>
      </c>
      <c r="CI7">
        <f>AVERAGE(AP5:AP47)</f>
        <v>4.6214285714285719</v>
      </c>
      <c r="CJ7">
        <f>COUNT(AP5:AP47)</f>
        <v>14</v>
      </c>
      <c r="CK7">
        <f>DEVSQ(AP5:AP47)</f>
        <v>108.44357142857143</v>
      </c>
      <c r="CS7" t="str">
        <f>AP4</f>
        <v>41 A 50</v>
      </c>
      <c r="CT7">
        <f>[1]!RANK_SUM(AN5:AS47,3,1)</f>
        <v>415.5</v>
      </c>
      <c r="CU7">
        <f>COUNT(AP5:AP47)</f>
        <v>14</v>
      </c>
      <c r="CV7">
        <f t="shared" si="1"/>
        <v>29.678571428571427</v>
      </c>
    </row>
    <row r="8" spans="1:103" x14ac:dyDescent="0.25">
      <c r="A8" s="6">
        <v>3</v>
      </c>
      <c r="B8" s="12">
        <v>112</v>
      </c>
      <c r="C8" s="6">
        <v>30</v>
      </c>
      <c r="D8" s="5" t="s">
        <v>9</v>
      </c>
      <c r="E8" s="6">
        <v>11.1</v>
      </c>
      <c r="F8" s="6" t="s">
        <v>139</v>
      </c>
      <c r="G8" s="6">
        <v>3.8</v>
      </c>
      <c r="H8" s="69" t="s">
        <v>139</v>
      </c>
      <c r="I8" s="70" t="s">
        <v>139</v>
      </c>
      <c r="J8" s="70" t="s">
        <v>139</v>
      </c>
      <c r="K8" s="70">
        <v>9</v>
      </c>
      <c r="L8" s="70">
        <v>8.6</v>
      </c>
      <c r="M8" s="78" t="s">
        <v>139</v>
      </c>
      <c r="N8" s="79" t="s">
        <v>139</v>
      </c>
      <c r="O8" s="79" t="s">
        <v>139</v>
      </c>
      <c r="P8" s="79">
        <v>9</v>
      </c>
      <c r="Q8" s="79">
        <v>8.1</v>
      </c>
      <c r="R8" s="86" t="s">
        <v>139</v>
      </c>
      <c r="S8" s="87" t="s">
        <v>139</v>
      </c>
      <c r="T8" s="87" t="s">
        <v>139</v>
      </c>
      <c r="U8" s="87">
        <v>4.5999999999999996</v>
      </c>
      <c r="V8" s="87">
        <v>4.5999999999999996</v>
      </c>
      <c r="W8" s="94" t="s">
        <v>139</v>
      </c>
      <c r="X8" s="95" t="s">
        <v>139</v>
      </c>
      <c r="Y8" s="95" t="s">
        <v>139</v>
      </c>
      <c r="Z8" s="95">
        <v>2.2000000000000002</v>
      </c>
      <c r="AA8" s="95">
        <v>2.6</v>
      </c>
      <c r="AB8" s="102" t="s">
        <v>139</v>
      </c>
      <c r="AC8" s="103" t="s">
        <v>139</v>
      </c>
      <c r="AD8" s="103" t="s">
        <v>139</v>
      </c>
      <c r="AE8" s="103">
        <v>5.5</v>
      </c>
      <c r="AF8" s="103">
        <v>5</v>
      </c>
      <c r="AG8" s="4" t="s">
        <v>3</v>
      </c>
      <c r="AH8" s="13" t="s">
        <v>69</v>
      </c>
      <c r="AJ8" s="5" t="s">
        <v>9</v>
      </c>
      <c r="AK8" s="58" t="s">
        <v>133</v>
      </c>
      <c r="AL8" s="70">
        <v>9</v>
      </c>
      <c r="AN8" s="132" t="str">
        <v>.</v>
      </c>
      <c r="AO8" s="3">
        <v>1.9</v>
      </c>
      <c r="AP8" s="3" t="str">
        <v>.</v>
      </c>
      <c r="AQ8" s="3" t="str">
        <v>.</v>
      </c>
      <c r="AR8" s="3" t="str">
        <v>.</v>
      </c>
      <c r="AS8" s="133">
        <v>4</v>
      </c>
      <c r="AU8" t="s">
        <v>197</v>
      </c>
      <c r="AV8" s="139">
        <f>[1]!LEVENE(AN5:AS47,1)</f>
        <v>0.82654322906011757</v>
      </c>
      <c r="AX8" t="s">
        <v>141</v>
      </c>
      <c r="AY8">
        <f>_xlfn.STDEV.S(AN5:AN47)/SQRT(COUNT(AN5:AN47))</f>
        <v>2.0155644370746373</v>
      </c>
      <c r="AZ8">
        <f t="shared" ref="AZ8:BD8" si="6">_xlfn.STDEV.S(AO5:AO47)/SQRT(COUNT(AO5:AO47))</f>
        <v>0.58950883043176294</v>
      </c>
      <c r="BA8">
        <f t="shared" si="6"/>
        <v>0.77190919094028487</v>
      </c>
      <c r="BB8">
        <f t="shared" si="6"/>
        <v>0.69096680174033398</v>
      </c>
      <c r="BC8">
        <f t="shared" si="6"/>
        <v>1.21434173540241</v>
      </c>
      <c r="BD8">
        <f t="shared" si="6"/>
        <v>3.4372146346197878</v>
      </c>
      <c r="BF8" t="s">
        <v>186</v>
      </c>
      <c r="BG8">
        <f>[1]!SWTEST(AN5:AN47)</f>
        <v>0.80459684331355608</v>
      </c>
      <c r="BH8">
        <f>[1]!SWTEST(AO5:AO47)</f>
        <v>0.61711293159698</v>
      </c>
      <c r="BI8">
        <f>[1]!SWTEST(AP5:AP47)</f>
        <v>0.23461442122666176</v>
      </c>
      <c r="BJ8" t="e">
        <f>[1]!SWTEST(AQ5:AQ47)</f>
        <v>#VALUE!</v>
      </c>
      <c r="BK8">
        <f>[1]!SWTEST(AR5:AR47)</f>
        <v>0.31844646072971117</v>
      </c>
      <c r="BL8">
        <f>[1]!SWTEST(AS5:AS47)</f>
        <v>0.33861007950237348</v>
      </c>
      <c r="BO8" t="str">
        <f>AO4</f>
        <v>31 A 40</v>
      </c>
      <c r="BP8">
        <f>COUNT(AO5:AO47)</f>
        <v>11</v>
      </c>
      <c r="BQ8">
        <f>SUM(AO5:AO47)</f>
        <v>29.199999999999996</v>
      </c>
      <c r="BR8">
        <f>AVERAGE(AO5:AO47)</f>
        <v>2.6545454545454543</v>
      </c>
      <c r="BS8">
        <f>_xlfn.VAR.S(AO5:AO47)</f>
        <v>3.822727272727275</v>
      </c>
      <c r="BT8">
        <f>DEVSQ(AO5:AO47)</f>
        <v>38.227272727272734</v>
      </c>
      <c r="BU8">
        <f>SQRT(BR17/BP8)</f>
        <v>0.91264266578683262</v>
      </c>
      <c r="BV8">
        <f>BR8-BU8*_xlfn.T.INV.2T(BU5,BQ17)</f>
        <v>0.82144871208738213</v>
      </c>
      <c r="BW8">
        <f>BR8+BU8*_xlfn.T.INV.2T(BU5,BQ17)</f>
        <v>4.4876421970035265</v>
      </c>
      <c r="BY8" t="s">
        <v>217</v>
      </c>
      <c r="BZ8" s="132">
        <f>COUNT(AN5:AN47)</f>
        <v>4</v>
      </c>
      <c r="CA8" s="3">
        <f t="shared" ref="CA8:CE8" si="7">COUNT(AO5:AO47)</f>
        <v>11</v>
      </c>
      <c r="CB8" s="3">
        <f t="shared" si="7"/>
        <v>14</v>
      </c>
      <c r="CC8" s="3">
        <f t="shared" si="7"/>
        <v>17</v>
      </c>
      <c r="CD8" s="3">
        <f t="shared" si="7"/>
        <v>7</v>
      </c>
      <c r="CE8" s="133">
        <f t="shared" si="7"/>
        <v>3</v>
      </c>
      <c r="CF8" s="138">
        <f>SUM(BZ8:CE8)</f>
        <v>56</v>
      </c>
      <c r="CH8" t="str">
        <f>AQ4</f>
        <v>51 A 60</v>
      </c>
      <c r="CI8">
        <f>AVERAGE(AQ5:AQ47)</f>
        <v>4.7529411764705882</v>
      </c>
      <c r="CJ8">
        <f>COUNT(AQ5:AQ47)</f>
        <v>17</v>
      </c>
      <c r="CK8">
        <f>DEVSQ(AQ5:AQ47)</f>
        <v>129.86235294117645</v>
      </c>
      <c r="CS8" t="str">
        <f>AQ4</f>
        <v>51 A 60</v>
      </c>
      <c r="CT8">
        <f>[1]!RANK_SUM(AN5:AS47,4,1)</f>
        <v>587</v>
      </c>
      <c r="CU8">
        <f>COUNT(AQ5:AQ47)</f>
        <v>17</v>
      </c>
      <c r="CV8">
        <f t="shared" si="1"/>
        <v>34.529411764705884</v>
      </c>
    </row>
    <row r="9" spans="1:103" x14ac:dyDescent="0.25">
      <c r="A9" s="4">
        <v>3</v>
      </c>
      <c r="B9" s="12">
        <v>13</v>
      </c>
      <c r="C9" s="4">
        <v>31</v>
      </c>
      <c r="D9" s="7" t="s">
        <v>0</v>
      </c>
      <c r="E9" s="4">
        <v>6.7</v>
      </c>
      <c r="F9" s="4">
        <v>6.8</v>
      </c>
      <c r="G9" s="4">
        <v>6</v>
      </c>
      <c r="H9" s="70">
        <v>2.5</v>
      </c>
      <c r="I9" s="70" t="s">
        <v>139</v>
      </c>
      <c r="J9" s="70" t="s">
        <v>139</v>
      </c>
      <c r="K9" s="70" t="s">
        <v>139</v>
      </c>
      <c r="L9" s="70" t="s">
        <v>139</v>
      </c>
      <c r="M9" s="79">
        <v>2.2000000000000002</v>
      </c>
      <c r="N9" s="79" t="s">
        <v>139</v>
      </c>
      <c r="O9" s="79" t="s">
        <v>139</v>
      </c>
      <c r="P9" s="79" t="s">
        <v>139</v>
      </c>
      <c r="Q9" s="79" t="s">
        <v>139</v>
      </c>
      <c r="R9" s="87">
        <v>4.2</v>
      </c>
      <c r="S9" s="87" t="s">
        <v>139</v>
      </c>
      <c r="T9" s="87" t="s">
        <v>139</v>
      </c>
      <c r="U9" s="87" t="s">
        <v>139</v>
      </c>
      <c r="V9" s="87" t="s">
        <v>139</v>
      </c>
      <c r="W9" s="95">
        <v>2.8</v>
      </c>
      <c r="X9" s="95" t="s">
        <v>139</v>
      </c>
      <c r="Y9" s="95" t="s">
        <v>139</v>
      </c>
      <c r="Z9" s="95" t="s">
        <v>139</v>
      </c>
      <c r="AA9" s="95" t="s">
        <v>139</v>
      </c>
      <c r="AB9" s="103">
        <v>5.4</v>
      </c>
      <c r="AC9" s="103" t="s">
        <v>139</v>
      </c>
      <c r="AD9" s="103" t="s">
        <v>139</v>
      </c>
      <c r="AE9" s="103" t="s">
        <v>139</v>
      </c>
      <c r="AF9" s="103" t="s">
        <v>139</v>
      </c>
      <c r="AG9" s="4" t="s">
        <v>3</v>
      </c>
      <c r="AH9" s="13" t="s">
        <v>13</v>
      </c>
      <c r="AJ9" s="7" t="s">
        <v>0</v>
      </c>
      <c r="AK9" s="4" t="s">
        <v>134</v>
      </c>
      <c r="AL9" s="70" t="s">
        <v>139</v>
      </c>
      <c r="AN9" s="132" t="str">
        <v>.</v>
      </c>
      <c r="AO9" s="3">
        <v>2</v>
      </c>
      <c r="AP9" s="3">
        <v>6.4</v>
      </c>
      <c r="AQ9" s="3">
        <v>2.1</v>
      </c>
      <c r="AR9" s="3">
        <v>6.1</v>
      </c>
      <c r="AS9" s="133" t="str">
        <v>.</v>
      </c>
      <c r="AU9" t="s">
        <v>198</v>
      </c>
      <c r="AV9" s="140">
        <f>[1]!LEVENE(AN5:AS47,-1)</f>
        <v>0.81356750964371494</v>
      </c>
      <c r="AX9" t="s">
        <v>142</v>
      </c>
      <c r="AY9">
        <f>MEDIAN(AN5:AN47)</f>
        <v>5</v>
      </c>
      <c r="AZ9">
        <f t="shared" ref="AZ9:BD9" si="8">MEDIAN(AO5:AO47)</f>
        <v>2.1</v>
      </c>
      <c r="BA9">
        <f t="shared" si="8"/>
        <v>3.6500000000000004</v>
      </c>
      <c r="BB9">
        <f t="shared" si="8"/>
        <v>4.2</v>
      </c>
      <c r="BC9">
        <f t="shared" si="8"/>
        <v>4.4000000000000004</v>
      </c>
      <c r="BD9">
        <f t="shared" si="8"/>
        <v>4</v>
      </c>
      <c r="BF9" t="s">
        <v>174</v>
      </c>
      <c r="BG9">
        <v>0.05</v>
      </c>
      <c r="BH9">
        <v>0.05</v>
      </c>
      <c r="BI9">
        <v>0.05</v>
      </c>
      <c r="BJ9">
        <v>0.05</v>
      </c>
      <c r="BK9">
        <v>0.05</v>
      </c>
      <c r="BL9">
        <v>0.05</v>
      </c>
      <c r="BO9" t="str">
        <f>AP4</f>
        <v>41 A 50</v>
      </c>
      <c r="BP9">
        <f>COUNT(AP5:AP47)</f>
        <v>14</v>
      </c>
      <c r="BQ9">
        <f>SUM(AP5:AP47)</f>
        <v>64.7</v>
      </c>
      <c r="BR9">
        <f>AVERAGE(AP5:AP47)</f>
        <v>4.6214285714285719</v>
      </c>
      <c r="BS9">
        <f>_xlfn.VAR.S(AP5:AP47)</f>
        <v>8.3418131868131908</v>
      </c>
      <c r="BT9">
        <f>DEVSQ(AP5:AP47)</f>
        <v>108.44357142857143</v>
      </c>
      <c r="BU9">
        <f>SQRT(BR17/BP9)</f>
        <v>0.80897125984440699</v>
      </c>
      <c r="BV9">
        <f>BR9-BU9*_xlfn.T.INV.2T(BU5,BQ17)</f>
        <v>2.9965619760404554</v>
      </c>
      <c r="BW9">
        <f>BR9+BU9*_xlfn.T.INV.2T(BU5,BQ17)</f>
        <v>6.2462951668166884</v>
      </c>
      <c r="BY9" t="s">
        <v>218</v>
      </c>
      <c r="BZ9" s="134">
        <f>BZ7^2/BZ8</f>
        <v>3570.0625</v>
      </c>
      <c r="CA9" s="135">
        <f t="shared" ref="CA9:CE9" si="9">CA7^2/CA8</f>
        <v>3990.0227272727275</v>
      </c>
      <c r="CB9" s="135">
        <f t="shared" si="9"/>
        <v>12331.446428571429</v>
      </c>
      <c r="CC9" s="135">
        <f t="shared" si="9"/>
        <v>20268.764705882353</v>
      </c>
      <c r="CD9" s="135">
        <f t="shared" si="9"/>
        <v>7136.0357142857147</v>
      </c>
      <c r="CE9" s="136">
        <f t="shared" si="9"/>
        <v>3201.3333333333335</v>
      </c>
      <c r="CF9" s="139">
        <f>SUM(BZ9:CE9)</f>
        <v>50497.665409345558</v>
      </c>
      <c r="CH9" t="str">
        <f>AR4</f>
        <v>61 A 70</v>
      </c>
      <c r="CI9">
        <f>AVERAGE(AR5:AR47)</f>
        <v>4.7285714285714278</v>
      </c>
      <c r="CJ9">
        <f>COUNT(AR5:AR47)</f>
        <v>7</v>
      </c>
      <c r="CK9">
        <f>DEVSQ(AR5:AR47)</f>
        <v>61.934285714285721</v>
      </c>
      <c r="CS9" t="str">
        <f>AR4</f>
        <v>61 A 70</v>
      </c>
      <c r="CT9">
        <f>[1]!RANK_SUM(AN5:AS47,5,1)</f>
        <v>223.5</v>
      </c>
      <c r="CU9">
        <f>COUNT(AR5:AR47)</f>
        <v>7</v>
      </c>
      <c r="CV9">
        <f t="shared" si="1"/>
        <v>31.928571428571427</v>
      </c>
    </row>
    <row r="10" spans="1:103" x14ac:dyDescent="0.25">
      <c r="A10" s="6">
        <v>3</v>
      </c>
      <c r="B10" s="12">
        <v>71</v>
      </c>
      <c r="C10" s="6">
        <v>31</v>
      </c>
      <c r="D10" s="5" t="s">
        <v>0</v>
      </c>
      <c r="E10" s="6">
        <v>10.1</v>
      </c>
      <c r="F10" s="6">
        <v>8.6</v>
      </c>
      <c r="G10" s="6" t="s">
        <v>139</v>
      </c>
      <c r="H10" s="69">
        <v>8.9</v>
      </c>
      <c r="I10" s="70">
        <v>7.9</v>
      </c>
      <c r="J10" s="70">
        <v>9</v>
      </c>
      <c r="K10" s="70" t="s">
        <v>139</v>
      </c>
      <c r="L10" s="70" t="s">
        <v>139</v>
      </c>
      <c r="M10" s="78">
        <v>7</v>
      </c>
      <c r="N10" s="79">
        <v>7.9</v>
      </c>
      <c r="O10" s="79">
        <v>9.1</v>
      </c>
      <c r="P10" s="79" t="s">
        <v>139</v>
      </c>
      <c r="Q10" s="79" t="s">
        <v>139</v>
      </c>
      <c r="R10" s="86">
        <v>1.3</v>
      </c>
      <c r="S10" s="87">
        <v>3.2</v>
      </c>
      <c r="T10" s="87">
        <v>3.4</v>
      </c>
      <c r="U10" s="87" t="s">
        <v>139</v>
      </c>
      <c r="V10" s="87" t="s">
        <v>139</v>
      </c>
      <c r="W10" s="94">
        <v>0.7</v>
      </c>
      <c r="X10" s="95">
        <v>2.2999999999999998</v>
      </c>
      <c r="Y10" s="95">
        <v>2.7</v>
      </c>
      <c r="Z10" s="95" t="s">
        <v>139</v>
      </c>
      <c r="AA10" s="95" t="s">
        <v>139</v>
      </c>
      <c r="AB10" s="102">
        <v>2.2999999999999998</v>
      </c>
      <c r="AC10" s="103">
        <v>7.6</v>
      </c>
      <c r="AD10" s="103">
        <v>6.6</v>
      </c>
      <c r="AE10" s="103" t="s">
        <v>139</v>
      </c>
      <c r="AF10" s="103" t="s">
        <v>139</v>
      </c>
      <c r="AG10" s="4"/>
      <c r="AH10" s="13" t="s">
        <v>17</v>
      </c>
      <c r="AJ10" s="5" t="s">
        <v>0</v>
      </c>
      <c r="AK10" s="4" t="s">
        <v>134</v>
      </c>
      <c r="AL10" s="70" t="s">
        <v>139</v>
      </c>
      <c r="AN10" s="132">
        <v>3</v>
      </c>
      <c r="AO10" s="3">
        <v>0.2</v>
      </c>
      <c r="AP10" s="3">
        <v>9</v>
      </c>
      <c r="AQ10" s="3" t="str">
        <v>.</v>
      </c>
      <c r="AR10" s="3" t="str">
        <v>.</v>
      </c>
      <c r="AS10" s="133" t="str">
        <v>.</v>
      </c>
      <c r="AX10" t="s">
        <v>199</v>
      </c>
      <c r="AY10" t="e">
        <f>MODE(AN5:AN47)</f>
        <v>#N/A</v>
      </c>
      <c r="AZ10" t="e">
        <f t="shared" ref="AZ10:BD10" si="10">MODE(AO5:AO47)</f>
        <v>#N/A</v>
      </c>
      <c r="BA10" t="e">
        <f t="shared" si="10"/>
        <v>#N/A</v>
      </c>
      <c r="BB10" t="e">
        <f t="shared" si="10"/>
        <v>#N/A</v>
      </c>
      <c r="BC10">
        <f t="shared" si="10"/>
        <v>4.4000000000000004</v>
      </c>
      <c r="BD10" t="e">
        <f t="shared" si="10"/>
        <v>#N/A</v>
      </c>
      <c r="BF10" s="109" t="s">
        <v>211</v>
      </c>
      <c r="BG10" s="142" t="str">
        <f>IF(BG8&lt;BG9,"no","yes")</f>
        <v>yes</v>
      </c>
      <c r="BH10" s="142" t="str">
        <f t="shared" ref="BH10:BL10" si="11">IF(BH8&lt;BH9,"no","yes")</f>
        <v>yes</v>
      </c>
      <c r="BI10" s="142" t="str">
        <f t="shared" si="11"/>
        <v>yes</v>
      </c>
      <c r="BJ10" s="142" t="e">
        <f t="shared" si="11"/>
        <v>#VALUE!</v>
      </c>
      <c r="BK10" s="142" t="str">
        <f t="shared" si="11"/>
        <v>yes</v>
      </c>
      <c r="BL10" s="142" t="str">
        <f t="shared" si="11"/>
        <v>yes</v>
      </c>
      <c r="BO10" t="str">
        <f>AQ4</f>
        <v>51 A 60</v>
      </c>
      <c r="BP10">
        <f>COUNT(AQ5:AQ47)</f>
        <v>17</v>
      </c>
      <c r="BQ10">
        <f>SUM(AQ5:AQ47)</f>
        <v>80.8</v>
      </c>
      <c r="BR10">
        <f>AVERAGE(AQ5:AQ47)</f>
        <v>4.7529411764705882</v>
      </c>
      <c r="BS10">
        <f>_xlfn.VAR.S(AQ5:AQ47)</f>
        <v>8.116397058823523</v>
      </c>
      <c r="BT10">
        <f>DEVSQ(AQ5:AQ47)</f>
        <v>129.86235294117645</v>
      </c>
      <c r="BU10">
        <f>SQRT(BR17/BP10)</f>
        <v>0.73412945602896229</v>
      </c>
      <c r="BV10">
        <f>BR10-BU10*_xlfn.T.INV.2T(BU5,BQ17)</f>
        <v>3.2783987681020408</v>
      </c>
      <c r="BW10">
        <f>BR10+BU10*_xlfn.T.INV.2T(BU5,BQ17)</f>
        <v>6.2274835848391357</v>
      </c>
      <c r="BY10" t="s">
        <v>219</v>
      </c>
      <c r="CF10" s="139">
        <f>12*CF9/(CF8*(CF8+1))-3*(CF8+1)</f>
        <v>18.840847403554733</v>
      </c>
      <c r="CH10" t="str">
        <f>AS4</f>
        <v>MAYOR A 70</v>
      </c>
      <c r="CI10">
        <f>AVERAGE(AS5:AS47)</f>
        <v>6.333333333333333</v>
      </c>
      <c r="CJ10">
        <f>COUNT(AS5:AS47)</f>
        <v>3</v>
      </c>
      <c r="CK10">
        <f>DEVSQ(AS5:AS47)</f>
        <v>70.88666666666667</v>
      </c>
      <c r="CS10" t="str">
        <f>AS4</f>
        <v>MAYOR A 70</v>
      </c>
      <c r="CT10">
        <f>[1]!RANK_SUM(AN5:AS47,6,1)</f>
        <v>98</v>
      </c>
      <c r="CU10">
        <f>COUNT(AS5:AS47)</f>
        <v>3</v>
      </c>
      <c r="CV10">
        <f t="shared" si="1"/>
        <v>32.666666666666664</v>
      </c>
    </row>
    <row r="11" spans="1:103" x14ac:dyDescent="0.25">
      <c r="A11" s="6">
        <v>4</v>
      </c>
      <c r="B11" s="12">
        <v>89</v>
      </c>
      <c r="C11" s="6">
        <v>31</v>
      </c>
      <c r="D11" s="5" t="s">
        <v>9</v>
      </c>
      <c r="E11" s="6">
        <v>6.1</v>
      </c>
      <c r="F11" s="6">
        <v>3</v>
      </c>
      <c r="G11" s="6">
        <v>4.3</v>
      </c>
      <c r="H11" s="69">
        <v>1.5</v>
      </c>
      <c r="I11" s="70">
        <v>2.4</v>
      </c>
      <c r="J11" s="70">
        <v>0.5</v>
      </c>
      <c r="K11" s="70" t="s">
        <v>139</v>
      </c>
      <c r="L11" s="70" t="s">
        <v>139</v>
      </c>
      <c r="M11" s="78">
        <v>1.5</v>
      </c>
      <c r="N11" s="79">
        <v>1.7</v>
      </c>
      <c r="O11" s="79">
        <v>0.5</v>
      </c>
      <c r="P11" s="79" t="s">
        <v>139</v>
      </c>
      <c r="Q11" s="79" t="s">
        <v>139</v>
      </c>
      <c r="R11" s="86">
        <v>3.1</v>
      </c>
      <c r="S11" s="87">
        <v>4.9000000000000004</v>
      </c>
      <c r="T11" s="87">
        <v>5.3</v>
      </c>
      <c r="U11" s="87" t="s">
        <v>139</v>
      </c>
      <c r="V11" s="87" t="s">
        <v>139</v>
      </c>
      <c r="W11" s="94">
        <v>2</v>
      </c>
      <c r="X11" s="95">
        <v>1.4</v>
      </c>
      <c r="Y11" s="95">
        <v>1.6</v>
      </c>
      <c r="Z11" s="95" t="s">
        <v>139</v>
      </c>
      <c r="AA11" s="95" t="s">
        <v>139</v>
      </c>
      <c r="AB11" s="102">
        <v>10.1</v>
      </c>
      <c r="AC11" s="103">
        <v>9.1</v>
      </c>
      <c r="AD11" s="103">
        <v>9.3000000000000007</v>
      </c>
      <c r="AE11" s="103" t="s">
        <v>139</v>
      </c>
      <c r="AF11" s="103" t="s">
        <v>139</v>
      </c>
      <c r="AG11" s="4" t="s">
        <v>1</v>
      </c>
      <c r="AH11" s="13" t="s">
        <v>22</v>
      </c>
      <c r="AJ11" s="5" t="s">
        <v>9</v>
      </c>
      <c r="AK11" s="4" t="s">
        <v>134</v>
      </c>
      <c r="AL11" s="70" t="s">
        <v>139</v>
      </c>
      <c r="AN11" s="132">
        <v>9</v>
      </c>
      <c r="AO11" s="3" t="str">
        <v>.</v>
      </c>
      <c r="AP11" s="3" t="str">
        <v>.</v>
      </c>
      <c r="AQ11" s="3" t="str">
        <v>.</v>
      </c>
      <c r="AR11" s="3">
        <v>4.4000000000000004</v>
      </c>
      <c r="AS11" s="133" t="str">
        <v>.</v>
      </c>
      <c r="AX11" t="s">
        <v>200</v>
      </c>
      <c r="AY11">
        <f>_xlfn.STDEV.S(AN5:AN47)</f>
        <v>4.0311288741492746</v>
      </c>
      <c r="AZ11">
        <f t="shared" ref="AZ11:BD11" si="12">_xlfn.STDEV.S(AO5:AO47)</f>
        <v>1.9551796011434026</v>
      </c>
      <c r="BA11">
        <f t="shared" si="12"/>
        <v>2.8882197262004135</v>
      </c>
      <c r="BB11">
        <f t="shared" si="12"/>
        <v>2.8489291073706138</v>
      </c>
      <c r="BC11">
        <f t="shared" si="12"/>
        <v>3.2128462385213767</v>
      </c>
      <c r="BD11">
        <f t="shared" si="12"/>
        <v>5.9534303836807663</v>
      </c>
      <c r="BO11" t="str">
        <f>AR4</f>
        <v>61 A 70</v>
      </c>
      <c r="BP11">
        <f>COUNT(AR5:AR47)</f>
        <v>7</v>
      </c>
      <c r="BQ11">
        <f>SUM(AR5:AR47)</f>
        <v>33.099999999999994</v>
      </c>
      <c r="BR11">
        <f>AVERAGE(AR5:AR47)</f>
        <v>4.7285714285714278</v>
      </c>
      <c r="BS11">
        <f>_xlfn.VAR.S(AR5:AR47)</f>
        <v>10.322380952380959</v>
      </c>
      <c r="BT11">
        <f>DEVSQ(AR5:AR47)</f>
        <v>61.934285714285721</v>
      </c>
      <c r="BU11">
        <f>SQRT(BR17/BP11)</f>
        <v>1.1440581272420096</v>
      </c>
      <c r="BV11">
        <f>BR11-BU11*_xlfn.T.INV.2T(BU5,BQ17)</f>
        <v>2.4306630523265573</v>
      </c>
      <c r="BW11">
        <f>BR11+BU11*_xlfn.T.INV.2T(BU5,BQ17)</f>
        <v>7.0264798048162982</v>
      </c>
      <c r="BY11" t="s">
        <v>220</v>
      </c>
      <c r="CF11" s="139">
        <f>CF10/(1-[1]!TiesCorrection(AN5:AS47)/(128*(128^2-1)))</f>
        <v>18.841602137205623</v>
      </c>
      <c r="CH11" s="108"/>
      <c r="CI11" s="108"/>
      <c r="CJ11" s="108">
        <f>SUM(CJ5:CJ10)</f>
        <v>56</v>
      </c>
      <c r="CK11" s="108">
        <f>SUM(CK5:CK10)</f>
        <v>458.10414947797301</v>
      </c>
      <c r="CL11" s="108">
        <f>CJ11-COUNT(CJ5:CJ10)</f>
        <v>50</v>
      </c>
      <c r="CM11" s="108">
        <f>[1]!QCRIT(COUNT(CJ5:CJ10),CL11,CL3,2)</f>
        <v>4.1901999999999999</v>
      </c>
      <c r="CS11" s="108"/>
      <c r="CT11" s="108"/>
      <c r="CU11" s="108">
        <f>SUM(CU5:CU10)</f>
        <v>56</v>
      </c>
      <c r="CV11" s="108"/>
      <c r="CW11" s="108">
        <f>[1]!QCRIT(COUNT(CU5:CU10),,CW3,2)</f>
        <v>4.03</v>
      </c>
    </row>
    <row r="12" spans="1:103" ht="15.75" thickBot="1" x14ac:dyDescent="0.3">
      <c r="A12" s="4">
        <v>3</v>
      </c>
      <c r="B12" s="12">
        <v>7</v>
      </c>
      <c r="C12" s="4">
        <v>34</v>
      </c>
      <c r="D12" s="7" t="s">
        <v>0</v>
      </c>
      <c r="E12" s="4">
        <v>6.2</v>
      </c>
      <c r="F12" s="4">
        <v>3.9</v>
      </c>
      <c r="G12" s="4">
        <v>7.4</v>
      </c>
      <c r="H12" s="70">
        <v>4.0999999999999996</v>
      </c>
      <c r="I12" s="70">
        <v>4.8</v>
      </c>
      <c r="J12" s="70">
        <v>3.2</v>
      </c>
      <c r="K12" s="70">
        <v>1.9</v>
      </c>
      <c r="L12" s="70">
        <v>1.1000000000000001</v>
      </c>
      <c r="M12" s="79">
        <v>4</v>
      </c>
      <c r="N12" s="79">
        <v>4.5999999999999996</v>
      </c>
      <c r="O12" s="79">
        <v>4</v>
      </c>
      <c r="P12" s="79">
        <v>1.1000000000000001</v>
      </c>
      <c r="Q12" s="79">
        <v>1.1000000000000001</v>
      </c>
      <c r="R12" s="87">
        <v>3.4</v>
      </c>
      <c r="S12" s="87">
        <v>4.7</v>
      </c>
      <c r="T12" s="87">
        <v>4.5999999999999996</v>
      </c>
      <c r="U12" s="87">
        <v>5.8</v>
      </c>
      <c r="V12" s="87">
        <v>6.5</v>
      </c>
      <c r="W12" s="95">
        <v>2.9</v>
      </c>
      <c r="X12" s="95">
        <v>1.2</v>
      </c>
      <c r="Y12" s="95">
        <v>2.1</v>
      </c>
      <c r="Z12" s="95">
        <v>1</v>
      </c>
      <c r="AA12" s="95">
        <v>2.2000000000000002</v>
      </c>
      <c r="AB12" s="103">
        <v>7.1</v>
      </c>
      <c r="AC12" s="103">
        <v>6.6</v>
      </c>
      <c r="AD12" s="103">
        <v>6.9</v>
      </c>
      <c r="AE12" s="103">
        <v>6.8</v>
      </c>
      <c r="AF12" s="103">
        <v>7.4</v>
      </c>
      <c r="AG12" s="4" t="s">
        <v>1</v>
      </c>
      <c r="AH12" s="13"/>
      <c r="AJ12" s="7" t="s">
        <v>0</v>
      </c>
      <c r="AK12" s="4" t="s">
        <v>134</v>
      </c>
      <c r="AL12" s="70">
        <v>1.9</v>
      </c>
      <c r="AN12" s="132" t="str">
        <v/>
      </c>
      <c r="AO12" s="3">
        <v>2.6</v>
      </c>
      <c r="AP12" s="3" t="str">
        <v>.</v>
      </c>
      <c r="AQ12" s="3" t="str">
        <v>.</v>
      </c>
      <c r="AR12" s="3" t="str">
        <v>.</v>
      </c>
      <c r="AS12" s="133">
        <v>13.1</v>
      </c>
      <c r="AX12" t="s">
        <v>201</v>
      </c>
      <c r="AY12">
        <f>_xlfn.VAR.S(AN5:AN47)</f>
        <v>16.25</v>
      </c>
      <c r="AZ12">
        <f t="shared" ref="AZ12:BD12" si="13">_xlfn.VAR.S(AO5:AO47)</f>
        <v>3.822727272727275</v>
      </c>
      <c r="BA12">
        <f t="shared" si="13"/>
        <v>8.3418131868131908</v>
      </c>
      <c r="BB12">
        <f t="shared" si="13"/>
        <v>8.116397058823523</v>
      </c>
      <c r="BC12">
        <f t="shared" si="13"/>
        <v>10.322380952380959</v>
      </c>
      <c r="BD12">
        <f t="shared" si="13"/>
        <v>35.443333333333321</v>
      </c>
      <c r="BF12" t="s">
        <v>212</v>
      </c>
      <c r="BO12" t="str">
        <f>AS4</f>
        <v>MAYOR A 70</v>
      </c>
      <c r="BP12">
        <f>COUNT(AS5:AS47)</f>
        <v>3</v>
      </c>
      <c r="BQ12">
        <f>SUM(AS5:AS47)</f>
        <v>19</v>
      </c>
      <c r="BR12">
        <f>AVERAGE(AS5:AS47)</f>
        <v>6.333333333333333</v>
      </c>
      <c r="BS12">
        <f>_xlfn.VAR.S(AS5:AS47)</f>
        <v>35.443333333333321</v>
      </c>
      <c r="BT12">
        <f>DEVSQ(AS5:AS47)</f>
        <v>70.88666666666667</v>
      </c>
      <c r="BU12">
        <f>SQRT(BR17/BP12)</f>
        <v>1.7475776558386431</v>
      </c>
      <c r="BV12">
        <f>BR12-BU12*_xlfn.T.INV.2T(BU5,BQ17)</f>
        <v>2.8232203085949386</v>
      </c>
      <c r="BW12">
        <f>BR12+BU12*_xlfn.T.INV.2T(BU5,BQ17)</f>
        <v>9.8434463580717271</v>
      </c>
      <c r="BY12" t="s">
        <v>164</v>
      </c>
      <c r="CF12" s="139">
        <f>COUNTA(BZ5:CE5)-1</f>
        <v>5</v>
      </c>
      <c r="CH12" t="s">
        <v>179</v>
      </c>
      <c r="CS12" t="s">
        <v>179</v>
      </c>
    </row>
    <row r="13" spans="1:103" ht="15.75" thickTop="1" x14ac:dyDescent="0.25">
      <c r="A13" s="6">
        <v>4</v>
      </c>
      <c r="B13" s="12">
        <v>68</v>
      </c>
      <c r="C13" s="6">
        <v>35</v>
      </c>
      <c r="D13" s="5" t="s">
        <v>0</v>
      </c>
      <c r="E13" s="6">
        <v>8.6</v>
      </c>
      <c r="F13" s="6">
        <v>4.9000000000000004</v>
      </c>
      <c r="G13" s="6">
        <v>4.8</v>
      </c>
      <c r="H13" s="69" t="s">
        <v>139</v>
      </c>
      <c r="I13" s="70" t="s">
        <v>139</v>
      </c>
      <c r="J13" s="70" t="s">
        <v>139</v>
      </c>
      <c r="K13" s="70">
        <v>2</v>
      </c>
      <c r="L13" s="70">
        <v>2</v>
      </c>
      <c r="M13" s="78" t="s">
        <v>139</v>
      </c>
      <c r="N13" s="79" t="s">
        <v>139</v>
      </c>
      <c r="O13" s="79" t="s">
        <v>139</v>
      </c>
      <c r="P13" s="79">
        <v>1.7</v>
      </c>
      <c r="Q13" s="79">
        <v>1.9</v>
      </c>
      <c r="R13" s="86" t="s">
        <v>139</v>
      </c>
      <c r="S13" s="87" t="s">
        <v>139</v>
      </c>
      <c r="T13" s="87" t="s">
        <v>139</v>
      </c>
      <c r="U13" s="87">
        <v>8.5</v>
      </c>
      <c r="V13" s="87">
        <v>8.1999999999999993</v>
      </c>
      <c r="W13" s="94" t="s">
        <v>139</v>
      </c>
      <c r="X13" s="95" t="s">
        <v>139</v>
      </c>
      <c r="Y13" s="95" t="s">
        <v>139</v>
      </c>
      <c r="Z13" s="95">
        <v>1</v>
      </c>
      <c r="AA13" s="95">
        <v>0.8</v>
      </c>
      <c r="AB13" s="102" t="s">
        <v>139</v>
      </c>
      <c r="AC13" s="103" t="s">
        <v>139</v>
      </c>
      <c r="AD13" s="103" t="s">
        <v>139</v>
      </c>
      <c r="AE13" s="103">
        <v>6.8</v>
      </c>
      <c r="AF13" s="103">
        <v>6.8</v>
      </c>
      <c r="AG13" s="4" t="s">
        <v>1</v>
      </c>
      <c r="AH13" s="13" t="s">
        <v>42</v>
      </c>
      <c r="AJ13" s="5" t="s">
        <v>0</v>
      </c>
      <c r="AK13" s="4" t="s">
        <v>134</v>
      </c>
      <c r="AL13" s="70">
        <v>2</v>
      </c>
      <c r="AN13" s="132" t="str">
        <v/>
      </c>
      <c r="AO13" s="3">
        <v>3.7</v>
      </c>
      <c r="AP13" s="3" t="str">
        <v>.</v>
      </c>
      <c r="AQ13" s="3" t="str">
        <v>.</v>
      </c>
      <c r="AR13" s="3" t="str">
        <v>.</v>
      </c>
      <c r="AS13" s="133" t="str">
        <v>.</v>
      </c>
      <c r="AX13" t="s">
        <v>202</v>
      </c>
      <c r="AY13">
        <f>KURT(AN5:AN47)</f>
        <v>-2.513609467455618</v>
      </c>
      <c r="AZ13">
        <f t="shared" ref="AZ13:BD13" si="14">KURT(AO5:AO47)</f>
        <v>0.44668579909069539</v>
      </c>
      <c r="BA13">
        <f t="shared" si="14"/>
        <v>-0.61254233527338764</v>
      </c>
      <c r="BB13">
        <f t="shared" si="14"/>
        <v>0.62189799527346645</v>
      </c>
      <c r="BC13">
        <f t="shared" si="14"/>
        <v>2.1189998490058377</v>
      </c>
      <c r="BD13" t="e">
        <f t="shared" si="14"/>
        <v>#DIV/0!</v>
      </c>
      <c r="BO13" s="108"/>
      <c r="BP13" s="108"/>
      <c r="BQ13" s="108"/>
      <c r="BR13" s="108"/>
      <c r="BS13" s="108"/>
      <c r="BT13" s="108"/>
      <c r="BU13" s="108"/>
      <c r="BV13" s="108"/>
      <c r="BW13" s="108"/>
      <c r="BY13" t="s">
        <v>186</v>
      </c>
      <c r="CF13" s="139">
        <f>_xlfn.CHISQ.DIST.RT(CF11,CF12)</f>
        <v>2.0571655307061662E-3</v>
      </c>
      <c r="CH13" s="107" t="s">
        <v>180</v>
      </c>
      <c r="CI13" s="107" t="s">
        <v>181</v>
      </c>
      <c r="CJ13" s="107" t="s">
        <v>176</v>
      </c>
      <c r="CK13" s="107" t="s">
        <v>182</v>
      </c>
      <c r="CL13" s="107" t="s">
        <v>183</v>
      </c>
      <c r="CM13" s="107" t="s">
        <v>184</v>
      </c>
      <c r="CN13" s="107" t="s">
        <v>185</v>
      </c>
      <c r="CO13" s="107" t="s">
        <v>186</v>
      </c>
      <c r="CP13" s="107" t="s">
        <v>187</v>
      </c>
      <c r="CQ13" s="107" t="s">
        <v>188</v>
      </c>
      <c r="CS13" s="107" t="s">
        <v>180</v>
      </c>
      <c r="CT13" s="107" t="s">
        <v>181</v>
      </c>
      <c r="CU13" s="107" t="s">
        <v>225</v>
      </c>
      <c r="CV13" s="107" t="s">
        <v>182</v>
      </c>
      <c r="CW13" s="107" t="s">
        <v>183</v>
      </c>
      <c r="CX13" s="107" t="s">
        <v>186</v>
      </c>
      <c r="CY13" s="107" t="s">
        <v>226</v>
      </c>
    </row>
    <row r="14" spans="1:103" ht="15.75" thickBot="1" x14ac:dyDescent="0.3">
      <c r="A14" s="6">
        <v>4</v>
      </c>
      <c r="B14" s="12">
        <v>117</v>
      </c>
      <c r="C14" s="6">
        <v>35</v>
      </c>
      <c r="D14" s="5" t="s">
        <v>0</v>
      </c>
      <c r="E14" s="6">
        <v>5.5</v>
      </c>
      <c r="F14" s="6">
        <v>6.3</v>
      </c>
      <c r="G14" s="6">
        <v>2.5</v>
      </c>
      <c r="H14" s="69">
        <v>2.2999999999999998</v>
      </c>
      <c r="I14" s="70" t="s">
        <v>139</v>
      </c>
      <c r="J14" s="70" t="s">
        <v>139</v>
      </c>
      <c r="K14" s="70">
        <v>0.2</v>
      </c>
      <c r="L14" s="70">
        <v>0.1</v>
      </c>
      <c r="M14" s="78">
        <v>2</v>
      </c>
      <c r="N14" s="79" t="s">
        <v>139</v>
      </c>
      <c r="O14" s="79" t="s">
        <v>139</v>
      </c>
      <c r="P14" s="79">
        <v>0.1</v>
      </c>
      <c r="Q14" s="79">
        <v>0.1</v>
      </c>
      <c r="R14" s="86">
        <v>2</v>
      </c>
      <c r="S14" s="87" t="s">
        <v>139</v>
      </c>
      <c r="T14" s="87" t="s">
        <v>139</v>
      </c>
      <c r="U14" s="87">
        <v>3.4</v>
      </c>
      <c r="V14" s="87">
        <v>3.6</v>
      </c>
      <c r="W14" s="94">
        <v>1.1000000000000001</v>
      </c>
      <c r="X14" s="95" t="s">
        <v>139</v>
      </c>
      <c r="Y14" s="95" t="s">
        <v>139</v>
      </c>
      <c r="Z14" s="95">
        <v>1.9</v>
      </c>
      <c r="AA14" s="95">
        <v>1.4</v>
      </c>
      <c r="AB14" s="102">
        <v>7.6</v>
      </c>
      <c r="AC14" s="103" t="s">
        <v>139</v>
      </c>
      <c r="AD14" s="103" t="s">
        <v>139</v>
      </c>
      <c r="AE14" s="103">
        <v>6.5</v>
      </c>
      <c r="AF14" s="103">
        <v>6.7</v>
      </c>
      <c r="AG14" s="4" t="s">
        <v>3</v>
      </c>
      <c r="AH14" s="13" t="s">
        <v>7</v>
      </c>
      <c r="AJ14" s="5" t="s">
        <v>0</v>
      </c>
      <c r="AK14" s="4" t="s">
        <v>134</v>
      </c>
      <c r="AL14" s="70">
        <v>0.2</v>
      </c>
      <c r="AN14" s="132" t="str">
        <v/>
      </c>
      <c r="AO14" s="3" t="str">
        <v>.</v>
      </c>
      <c r="AP14" s="3" t="str">
        <v>.</v>
      </c>
      <c r="AQ14" s="3" t="str">
        <v>.</v>
      </c>
      <c r="AR14" s="3">
        <v>2.1</v>
      </c>
      <c r="AS14" s="133" t="str">
        <v/>
      </c>
      <c r="AX14" t="s">
        <v>203</v>
      </c>
      <c r="AY14">
        <f>SKEW(AN5:AN47)</f>
        <v>-0.24806946917841649</v>
      </c>
      <c r="AZ14">
        <f t="shared" ref="AZ14:BD14" si="15">SKEW(AO5:AO47)</f>
        <v>0.69222474556845925</v>
      </c>
      <c r="BA14">
        <f t="shared" si="15"/>
        <v>0.588783057239332</v>
      </c>
      <c r="BB14">
        <f t="shared" si="15"/>
        <v>0.94644811045014543</v>
      </c>
      <c r="BC14">
        <f t="shared" si="15"/>
        <v>1.1482054944888529</v>
      </c>
      <c r="BD14">
        <f t="shared" si="15"/>
        <v>1.4927690762210626</v>
      </c>
      <c r="BF14" s="108" t="s">
        <v>213</v>
      </c>
      <c r="BG14" s="108" t="e">
        <f>[1]!DAGOSTINO(AN5:AN47)</f>
        <v>#N/A</v>
      </c>
      <c r="BH14" s="108">
        <f>[1]!DAGOSTINO(AO5:AO47)</f>
        <v>1.4657963362798321</v>
      </c>
      <c r="BI14" s="108">
        <f>[1]!DAGOSTINO(AP5:AP47)</f>
        <v>1.2324333647341406</v>
      </c>
      <c r="BJ14" s="108">
        <f>[1]!DAGOSTINO(AQ5:AQ47)</f>
        <v>427.10180465807241</v>
      </c>
      <c r="BK14" s="108" t="e">
        <f>[1]!DAGOSTINO(AR5:AR47)</f>
        <v>#N/A</v>
      </c>
      <c r="BL14" s="108" t="e">
        <f>[1]!DAGOSTINO(AS5:AS47)</f>
        <v>#N/A</v>
      </c>
      <c r="BO14" t="s">
        <v>162</v>
      </c>
      <c r="BY14" t="s">
        <v>174</v>
      </c>
      <c r="CF14" s="139">
        <v>0.05</v>
      </c>
      <c r="CH14" s="108" t="str">
        <f>CH5</f>
        <v>18 A 30</v>
      </c>
      <c r="CI14" s="108" t="str">
        <f>CH6</f>
        <v>31 A 40</v>
      </c>
      <c r="CJ14" s="108">
        <f>ABS(CI5-CI6)</f>
        <v>2.0954545454545457</v>
      </c>
      <c r="CK14" s="108">
        <f>SQRT(CK11/CL11/HARMEAN(CJ5,CJ6))</f>
        <v>1.2496874374827414</v>
      </c>
      <c r="CL14" s="108">
        <f>CJ14/CK14</f>
        <v>1.6767829159549223</v>
      </c>
      <c r="CM14" s="108">
        <f>CJ14-CK14*CM$11</f>
        <v>-3.1409857550856373</v>
      </c>
      <c r="CN14" s="108">
        <f>CJ14+CK14*CM$11</f>
        <v>7.3318948459947286</v>
      </c>
      <c r="CO14" s="108">
        <f>[1]!QDIST(CL14,COUNT($CJ$5:$CJ$10),CL$11)</f>
        <v>0.84155756675622473</v>
      </c>
      <c r="CP14" s="108">
        <f>CK14*CM$11</f>
        <v>5.2364403005401829</v>
      </c>
      <c r="CQ14" s="108">
        <f>CJ14*SQRT(CL$11/CK$11)</f>
        <v>0.69227896216848339</v>
      </c>
      <c r="CS14" s="108" t="str">
        <f>CS5</f>
        <v>18 A 30</v>
      </c>
      <c r="CT14" s="108" t="str">
        <f>CS6</f>
        <v>31 A 40</v>
      </c>
      <c r="CU14" s="108">
        <f>ABS(CV5-CV6)</f>
        <v>10.829545454545453</v>
      </c>
      <c r="CV14" s="108">
        <f>SQRT(CU$11*(CU$11+1)/12/HARMEAN(CU5,CU6))</f>
        <v>6.7335658525709166</v>
      </c>
      <c r="CW14" s="108">
        <f>CU14/CV14</f>
        <v>1.6082927963659355</v>
      </c>
      <c r="CX14" s="108">
        <f>[1]!QDIST(CW14,COUNT(CU$5:CU$10))</f>
        <v>0.86585580913375793</v>
      </c>
      <c r="CY14" s="108">
        <f>CV14*CW$11</f>
        <v>27.136270385860794</v>
      </c>
    </row>
    <row r="15" spans="1:103" ht="15.75" thickTop="1" x14ac:dyDescent="0.25">
      <c r="A15" s="6">
        <v>4</v>
      </c>
      <c r="B15" s="12">
        <v>103</v>
      </c>
      <c r="C15" s="6">
        <v>36</v>
      </c>
      <c r="D15" s="5" t="s">
        <v>0</v>
      </c>
      <c r="E15" s="6">
        <v>8</v>
      </c>
      <c r="F15" s="6">
        <v>5.2</v>
      </c>
      <c r="G15" s="6">
        <v>5.2</v>
      </c>
      <c r="H15" s="69">
        <v>6.5</v>
      </c>
      <c r="I15" s="70" t="s">
        <v>139</v>
      </c>
      <c r="J15" s="70" t="s">
        <v>139</v>
      </c>
      <c r="K15" s="70" t="s">
        <v>139</v>
      </c>
      <c r="L15" s="70" t="s">
        <v>139</v>
      </c>
      <c r="M15" s="78">
        <v>3.4</v>
      </c>
      <c r="N15" s="79" t="s">
        <v>139</v>
      </c>
      <c r="O15" s="79" t="s">
        <v>139</v>
      </c>
      <c r="P15" s="79" t="s">
        <v>139</v>
      </c>
      <c r="Q15" s="79" t="s">
        <v>139</v>
      </c>
      <c r="R15" s="86">
        <v>5</v>
      </c>
      <c r="S15" s="87" t="s">
        <v>139</v>
      </c>
      <c r="T15" s="87" t="s">
        <v>139</v>
      </c>
      <c r="U15" s="87" t="s">
        <v>139</v>
      </c>
      <c r="V15" s="87" t="s">
        <v>139</v>
      </c>
      <c r="W15" s="94">
        <v>3.3</v>
      </c>
      <c r="X15" s="95" t="s">
        <v>139</v>
      </c>
      <c r="Y15" s="95" t="s">
        <v>139</v>
      </c>
      <c r="Z15" s="95" t="s">
        <v>139</v>
      </c>
      <c r="AA15" s="95" t="s">
        <v>139</v>
      </c>
      <c r="AB15" s="102">
        <v>6.3</v>
      </c>
      <c r="AC15" s="103" t="s">
        <v>139</v>
      </c>
      <c r="AD15" s="103" t="s">
        <v>139</v>
      </c>
      <c r="AE15" s="103" t="s">
        <v>139</v>
      </c>
      <c r="AF15" s="103" t="s">
        <v>139</v>
      </c>
      <c r="AG15" s="4" t="s">
        <v>1</v>
      </c>
      <c r="AH15" s="13" t="s">
        <v>64</v>
      </c>
      <c r="AJ15" s="5" t="s">
        <v>0</v>
      </c>
      <c r="AK15" s="4" t="s">
        <v>134</v>
      </c>
      <c r="AL15" s="70" t="s">
        <v>139</v>
      </c>
      <c r="AN15" s="132" t="str">
        <v/>
      </c>
      <c r="AO15" s="3">
        <v>2.1</v>
      </c>
      <c r="AP15" s="3" t="str">
        <v>.</v>
      </c>
      <c r="AQ15" s="3" t="str">
        <v>.</v>
      </c>
      <c r="AR15" s="3" t="str">
        <v>.</v>
      </c>
      <c r="AS15" s="133" t="str">
        <v/>
      </c>
      <c r="AX15" t="s">
        <v>204</v>
      </c>
      <c r="AY15">
        <f>AY16-AY17</f>
        <v>9</v>
      </c>
      <c r="AZ15">
        <f t="shared" ref="AZ15:BD15" si="16">AZ16-AZ17</f>
        <v>6.6000000000000005</v>
      </c>
      <c r="BA15">
        <f t="shared" si="16"/>
        <v>9.3000000000000007</v>
      </c>
      <c r="BB15">
        <f t="shared" si="16"/>
        <v>10.299999999999999</v>
      </c>
      <c r="BC15">
        <f t="shared" si="16"/>
        <v>10</v>
      </c>
      <c r="BD15">
        <f t="shared" si="16"/>
        <v>11.2</v>
      </c>
      <c r="BF15" t="s">
        <v>186</v>
      </c>
      <c r="BG15" t="e">
        <f>[1]!DPTEST(AN5:AN47)</f>
        <v>#N/A</v>
      </c>
      <c r="BH15">
        <f>[1]!DPTEST(AO5:AO47)</f>
        <v>0.48051435872305115</v>
      </c>
      <c r="BI15">
        <f>[1]!DPTEST(AP5:AP47)</f>
        <v>0.53998350706251586</v>
      </c>
      <c r="BJ15">
        <f>[1]!DPTEST(AQ5:AQ47)</f>
        <v>0</v>
      </c>
      <c r="BK15" t="e">
        <f>[1]!DPTEST(AR5:AR47)</f>
        <v>#N/A</v>
      </c>
      <c r="BL15" t="e">
        <f>[1]!DPTEST(AS5:AS47)</f>
        <v>#N/A</v>
      </c>
      <c r="BO15" s="107" t="s">
        <v>163</v>
      </c>
      <c r="BP15" s="107" t="s">
        <v>158</v>
      </c>
      <c r="BQ15" s="107" t="s">
        <v>164</v>
      </c>
      <c r="BR15" s="107" t="s">
        <v>165</v>
      </c>
      <c r="BS15" s="107" t="s">
        <v>0</v>
      </c>
      <c r="BT15" s="107" t="s">
        <v>166</v>
      </c>
      <c r="BU15" s="107" t="s">
        <v>167</v>
      </c>
      <c r="BV15" s="107" t="s">
        <v>168</v>
      </c>
      <c r="BW15" s="107" t="s">
        <v>169</v>
      </c>
      <c r="BY15" t="s">
        <v>221</v>
      </c>
      <c r="CF15" s="143" t="str">
        <f>IF(CF13&lt;CF14,"yes","no")</f>
        <v>yes</v>
      </c>
      <c r="CH15" s="3" t="str">
        <f>CH5</f>
        <v>18 A 30</v>
      </c>
      <c r="CI15" s="3" t="str">
        <f>CH7</f>
        <v>41 A 50</v>
      </c>
      <c r="CJ15" s="3">
        <f>ABS(CI5-CI7)</f>
        <v>0.12857142857142811</v>
      </c>
      <c r="CK15" s="3">
        <f>SQRT(CK11/CL11/HARMEAN(CJ5,CJ7))</f>
        <v>1.2134568897666105</v>
      </c>
      <c r="CL15" s="3">
        <f t="shared" ref="CL15:CL28" si="17">CJ15/CK15</f>
        <v>0.10595467350814319</v>
      </c>
      <c r="CM15" s="3">
        <f t="shared" ref="CM15:CM28" si="18">CJ15-CK15*CM$11</f>
        <v>-4.9560556309286232</v>
      </c>
      <c r="CN15" s="3">
        <f t="shared" ref="CN15:CN28" si="19">CJ15+CK15*CM$11</f>
        <v>5.2131984880714795</v>
      </c>
      <c r="CO15" s="3">
        <f>[1]!QDIST(CL15,COUNT($CJ$5:$CJ$10),CL$11)</f>
        <v>0.99999964561778298</v>
      </c>
      <c r="CP15" s="3">
        <f t="shared" ref="CP15:CP28" si="20">CK15*CM$11</f>
        <v>5.0846270595000513</v>
      </c>
      <c r="CQ15" s="3">
        <f t="shared" ref="CQ15:CQ28" si="21">CJ15*SQRT(CL$11/CK$11)</f>
        <v>4.2476366442317698E-2</v>
      </c>
      <c r="CS15" s="3" t="str">
        <f>CS5</f>
        <v>18 A 30</v>
      </c>
      <c r="CT15" s="3" t="str">
        <f>CS7</f>
        <v>41 A 50</v>
      </c>
      <c r="CU15" s="3">
        <f>ABS(CV5-CV7)</f>
        <v>0.19642857142857295</v>
      </c>
      <c r="CV15" s="3">
        <f>SQRT(CU$11*(CU$11+1)/12/HARMEAN(CU5,CU7))</f>
        <v>6.5383484153110096</v>
      </c>
      <c r="CW15" s="3">
        <f t="shared" ref="CW15:CW28" si="22">CU15/CV15</f>
        <v>3.0042536578288086E-2</v>
      </c>
      <c r="CX15" s="3">
        <f>[1]!QDIST(CW15,COUNT(CU$5:CU$10))</f>
        <v>0.99999999939334794</v>
      </c>
      <c r="CY15" s="3">
        <f t="shared" ref="CY15:CY28" si="23">CV15*CW$11</f>
        <v>26.34954411370337</v>
      </c>
    </row>
    <row r="16" spans="1:103" x14ac:dyDescent="0.25">
      <c r="A16" s="6">
        <v>4</v>
      </c>
      <c r="B16" s="12">
        <v>41</v>
      </c>
      <c r="C16" s="6">
        <v>37</v>
      </c>
      <c r="D16" s="5" t="s">
        <v>0</v>
      </c>
      <c r="E16" s="6">
        <v>5.2</v>
      </c>
      <c r="F16" s="6">
        <v>2.5</v>
      </c>
      <c r="G16" s="6">
        <v>3.6</v>
      </c>
      <c r="H16" s="69">
        <v>6.3</v>
      </c>
      <c r="I16" s="70">
        <v>6.5</v>
      </c>
      <c r="J16" s="70">
        <v>4.8</v>
      </c>
      <c r="K16" s="70">
        <v>2.6</v>
      </c>
      <c r="L16" s="70">
        <v>2.8</v>
      </c>
      <c r="M16" s="78">
        <v>5.6</v>
      </c>
      <c r="N16" s="79">
        <v>5.7</v>
      </c>
      <c r="O16" s="79">
        <v>4.7</v>
      </c>
      <c r="P16" s="79">
        <v>4.9000000000000004</v>
      </c>
      <c r="Q16" s="79">
        <v>3.4</v>
      </c>
      <c r="R16" s="86">
        <v>2.8</v>
      </c>
      <c r="S16" s="87">
        <v>4.7</v>
      </c>
      <c r="T16" s="87">
        <v>5.7</v>
      </c>
      <c r="U16" s="87">
        <v>6.3</v>
      </c>
      <c r="V16" s="87">
        <v>6.4</v>
      </c>
      <c r="W16" s="94">
        <v>5.9</v>
      </c>
      <c r="X16" s="95">
        <v>3.1</v>
      </c>
      <c r="Y16" s="95">
        <v>3.6</v>
      </c>
      <c r="Z16" s="95">
        <v>2.7</v>
      </c>
      <c r="AA16" s="95">
        <v>2.7</v>
      </c>
      <c r="AB16" s="102">
        <v>8.5</v>
      </c>
      <c r="AC16" s="103">
        <v>6.1</v>
      </c>
      <c r="AD16" s="103">
        <v>5.9</v>
      </c>
      <c r="AE16" s="103">
        <v>6.6</v>
      </c>
      <c r="AF16" s="103">
        <v>6.7</v>
      </c>
      <c r="AG16" s="4" t="s">
        <v>1</v>
      </c>
      <c r="AH16" s="13"/>
      <c r="AJ16" s="5" t="s">
        <v>0</v>
      </c>
      <c r="AK16" s="4" t="s">
        <v>134</v>
      </c>
      <c r="AL16" s="70">
        <v>2.6</v>
      </c>
      <c r="AN16" s="132" t="str">
        <v/>
      </c>
      <c r="AO16" s="3" t="str">
        <v>.</v>
      </c>
      <c r="AP16" s="3" t="str">
        <v>.</v>
      </c>
      <c r="AQ16" s="3" t="str">
        <v>.</v>
      </c>
      <c r="AR16" s="3" t="str">
        <v>.</v>
      </c>
      <c r="AS16" s="133" t="str">
        <v/>
      </c>
      <c r="AX16" t="s">
        <v>143</v>
      </c>
      <c r="AY16">
        <f>MAX(AN5:AN47)</f>
        <v>9</v>
      </c>
      <c r="AZ16">
        <f t="shared" ref="AZ16:BD16" si="24">MAX(AO5:AO47)</f>
        <v>6.7</v>
      </c>
      <c r="BA16">
        <f t="shared" si="24"/>
        <v>9.9</v>
      </c>
      <c r="BB16">
        <f t="shared" si="24"/>
        <v>11.7</v>
      </c>
      <c r="BC16">
        <f t="shared" si="24"/>
        <v>10.9</v>
      </c>
      <c r="BD16">
        <f t="shared" si="24"/>
        <v>13.1</v>
      </c>
      <c r="BF16" t="s">
        <v>174</v>
      </c>
      <c r="BG16">
        <v>0.05</v>
      </c>
      <c r="BH16">
        <v>0.05</v>
      </c>
      <c r="BI16">
        <v>0.05</v>
      </c>
      <c r="BJ16">
        <v>0.05</v>
      </c>
      <c r="BK16">
        <v>0.05</v>
      </c>
      <c r="BL16">
        <v>0.05</v>
      </c>
      <c r="BO16" t="s">
        <v>170</v>
      </c>
      <c r="BP16">
        <f>BP18-BP17</f>
        <v>48.769421950598371</v>
      </c>
      <c r="BQ16">
        <f>COUNTA(BO7:BO12)-1</f>
        <v>5</v>
      </c>
      <c r="BR16">
        <f>BP16/BQ16</f>
        <v>9.7538843901196746</v>
      </c>
      <c r="BS16">
        <f>BR16/BR17</f>
        <v>1.0645924514364904</v>
      </c>
      <c r="BT16">
        <f>_xlfn.F.DIST.RT(BS16,BQ16,BQ17)</f>
        <v>0.39114345829998692</v>
      </c>
      <c r="BU16">
        <f>BP16/BP18</f>
        <v>9.6216146786163539E-2</v>
      </c>
      <c r="BV16">
        <f>SQRT(DEVSQ(BR7:BR12)/(BR17*BQ16))</f>
        <v>0.38647712719369443</v>
      </c>
      <c r="BW16">
        <f>(BP18-BQ18*BR17)/(BP18+BR17)</f>
        <v>5.7341134812430011E-3</v>
      </c>
      <c r="CH16" s="3" t="str">
        <f>CH5</f>
        <v>18 A 30</v>
      </c>
      <c r="CI16" s="3" t="str">
        <f>CH8</f>
        <v>51 A 60</v>
      </c>
      <c r="CJ16" s="3">
        <f>ABS(CI5-CI8)</f>
        <v>2.9411764705882248E-3</v>
      </c>
      <c r="CK16" s="3">
        <f>SQRT(CK11/CL11/HARMEAN(CJ5,CJ8))</f>
        <v>1.1894256608967297</v>
      </c>
      <c r="CL16" s="3">
        <f t="shared" si="17"/>
        <v>2.4727703187190516E-3</v>
      </c>
      <c r="CM16" s="3">
        <f t="shared" si="18"/>
        <v>-4.9809902278188884</v>
      </c>
      <c r="CN16" s="3">
        <f t="shared" si="19"/>
        <v>4.9868725807600649</v>
      </c>
      <c r="CO16" s="3">
        <f>[1]!QDIST(CL16,COUNT($CJ$5:$CJ$10),CL$11)</f>
        <v>0.99999999999999756</v>
      </c>
      <c r="CP16" s="3">
        <f t="shared" si="20"/>
        <v>4.9839314042894767</v>
      </c>
      <c r="CQ16" s="3">
        <f t="shared" si="21"/>
        <v>9.7168158528177732E-4</v>
      </c>
      <c r="CS16" s="3" t="str">
        <f>CS5</f>
        <v>18 A 30</v>
      </c>
      <c r="CT16" s="3" t="str">
        <f>CS8</f>
        <v>51 A 60</v>
      </c>
      <c r="CU16" s="3">
        <f>ABS(CV5-CV8)</f>
        <v>4.654411764705884</v>
      </c>
      <c r="CV16" s="3">
        <f>SQRT(CU$11*(CU$11+1)/12/HARMEAN(CU5,CU8))</f>
        <v>6.4088633478772739</v>
      </c>
      <c r="CW16" s="3">
        <f t="shared" si="22"/>
        <v>0.72624606144044335</v>
      </c>
      <c r="CX16" s="3">
        <f>[1]!QDIST(CW16,COUNT(CU$5:CU$10))</f>
        <v>0.99566899886900906</v>
      </c>
      <c r="CY16" s="3">
        <f t="shared" si="23"/>
        <v>25.827719291945414</v>
      </c>
    </row>
    <row r="17" spans="1:103" x14ac:dyDescent="0.25">
      <c r="A17" s="6">
        <v>3</v>
      </c>
      <c r="B17" s="12">
        <v>120</v>
      </c>
      <c r="C17" s="6">
        <v>37</v>
      </c>
      <c r="D17" s="5" t="s">
        <v>9</v>
      </c>
      <c r="E17" s="6">
        <v>6.6</v>
      </c>
      <c r="F17" s="6">
        <v>8.5</v>
      </c>
      <c r="G17" s="6">
        <v>6.7</v>
      </c>
      <c r="H17" s="69" t="s">
        <v>139</v>
      </c>
      <c r="I17" s="70" t="s">
        <v>139</v>
      </c>
      <c r="J17" s="70" t="s">
        <v>139</v>
      </c>
      <c r="K17" s="70">
        <v>3.7</v>
      </c>
      <c r="L17" s="70">
        <v>1.2</v>
      </c>
      <c r="M17" s="78" t="s">
        <v>139</v>
      </c>
      <c r="N17" s="79" t="s">
        <v>139</v>
      </c>
      <c r="O17" s="79" t="s">
        <v>139</v>
      </c>
      <c r="P17" s="79">
        <v>1.7</v>
      </c>
      <c r="Q17" s="79">
        <v>1.1000000000000001</v>
      </c>
      <c r="R17" s="86" t="s">
        <v>139</v>
      </c>
      <c r="S17" s="87" t="s">
        <v>139</v>
      </c>
      <c r="T17" s="87" t="s">
        <v>139</v>
      </c>
      <c r="U17" s="87">
        <v>6.9</v>
      </c>
      <c r="V17" s="87">
        <v>7</v>
      </c>
      <c r="W17" s="94" t="s">
        <v>139</v>
      </c>
      <c r="X17" s="95" t="s">
        <v>139</v>
      </c>
      <c r="Y17" s="95" t="s">
        <v>139</v>
      </c>
      <c r="Z17" s="95">
        <v>2.8</v>
      </c>
      <c r="AA17" s="95">
        <v>2.7</v>
      </c>
      <c r="AB17" s="102" t="s">
        <v>139</v>
      </c>
      <c r="AC17" s="103" t="s">
        <v>139</v>
      </c>
      <c r="AD17" s="103" t="s">
        <v>139</v>
      </c>
      <c r="AE17" s="103">
        <v>9.9</v>
      </c>
      <c r="AF17" s="103">
        <v>10.4</v>
      </c>
      <c r="AG17" s="4" t="s">
        <v>1</v>
      </c>
      <c r="AH17" s="13" t="s">
        <v>72</v>
      </c>
      <c r="AJ17" s="5" t="s">
        <v>9</v>
      </c>
      <c r="AK17" s="4" t="s">
        <v>134</v>
      </c>
      <c r="AL17" s="70">
        <v>3.7</v>
      </c>
      <c r="AN17" s="132" t="str">
        <v/>
      </c>
      <c r="AO17" s="3" t="str">
        <v>.</v>
      </c>
      <c r="AP17" s="3">
        <v>3</v>
      </c>
      <c r="AQ17" s="3" t="str">
        <v>.</v>
      </c>
      <c r="AR17" s="3" t="str">
        <v>.</v>
      </c>
      <c r="AS17" s="133" t="str">
        <v/>
      </c>
      <c r="AX17" t="s">
        <v>144</v>
      </c>
      <c r="AY17">
        <f>MIN(AN5:AN47)</f>
        <v>0</v>
      </c>
      <c r="AZ17">
        <f t="shared" ref="AZ17:BD17" si="25">MIN(AO5:AO47)</f>
        <v>0.1</v>
      </c>
      <c r="BA17">
        <f t="shared" si="25"/>
        <v>0.6</v>
      </c>
      <c r="BB17">
        <f t="shared" si="25"/>
        <v>1.4</v>
      </c>
      <c r="BC17">
        <f t="shared" si="25"/>
        <v>0.9</v>
      </c>
      <c r="BD17">
        <f t="shared" si="25"/>
        <v>1.9</v>
      </c>
      <c r="BF17" s="109" t="s">
        <v>211</v>
      </c>
      <c r="BG17" s="142" t="e">
        <f>IF(BG15&lt;BG16,"no","yes")</f>
        <v>#N/A</v>
      </c>
      <c r="BH17" s="142" t="str">
        <f t="shared" ref="BH17:BL17" si="26">IF(BH15&lt;BH16,"no","yes")</f>
        <v>yes</v>
      </c>
      <c r="BI17" s="142" t="str">
        <f t="shared" si="26"/>
        <v>yes</v>
      </c>
      <c r="BJ17" s="142" t="str">
        <f t="shared" si="26"/>
        <v>no</v>
      </c>
      <c r="BK17" s="142" t="e">
        <f t="shared" si="26"/>
        <v>#N/A</v>
      </c>
      <c r="BL17" s="142" t="e">
        <f t="shared" si="26"/>
        <v>#N/A</v>
      </c>
      <c r="BO17" t="s">
        <v>171</v>
      </c>
      <c r="BP17">
        <f>SUM(BT7:BT12)</f>
        <v>458.10414947797301</v>
      </c>
      <c r="BQ17">
        <f>BQ18-BQ16</f>
        <v>50</v>
      </c>
      <c r="BR17">
        <f>BP17/BQ17</f>
        <v>9.16208298955946</v>
      </c>
      <c r="CH17" s="3" t="str">
        <f>CH5</f>
        <v>18 A 30</v>
      </c>
      <c r="CI17" s="3" t="str">
        <f>CH9</f>
        <v>61 A 70</v>
      </c>
      <c r="CJ17" s="3">
        <f>ABS(CI5-CI9)</f>
        <v>2.1428571428572241E-2</v>
      </c>
      <c r="CK17" s="3">
        <f>SQRT(CK11/CL11/HARMEAN(CJ5,CJ9))</f>
        <v>1.3415270675425002</v>
      </c>
      <c r="CL17" s="3">
        <f t="shared" si="17"/>
        <v>1.5973268036869763E-2</v>
      </c>
      <c r="CM17" s="3">
        <f t="shared" si="18"/>
        <v>-5.5998381469880121</v>
      </c>
      <c r="CN17" s="3">
        <f t="shared" si="19"/>
        <v>5.6426952898451566</v>
      </c>
      <c r="CO17" s="3">
        <f>[1]!QDIST(CL17,COUNT($CJ$5:$CJ$10),CL$11)</f>
        <v>0.9999999999723117</v>
      </c>
      <c r="CP17" s="3">
        <f t="shared" si="20"/>
        <v>5.6212667184165843</v>
      </c>
      <c r="CQ17" s="3">
        <f t="shared" si="21"/>
        <v>7.0793944070532428E-3</v>
      </c>
      <c r="CS17" s="3" t="str">
        <f>CS5</f>
        <v>18 A 30</v>
      </c>
      <c r="CT17" s="3" t="str">
        <f>CS9</f>
        <v>61 A 70</v>
      </c>
      <c r="CU17" s="3">
        <f>ABS(CV5-CV9)</f>
        <v>2.053571428571427</v>
      </c>
      <c r="CV17" s="3">
        <f>SQRT(CU$11*(CU$11+1)/12/HARMEAN(CU5,CU9))</f>
        <v>7.2284161474004804</v>
      </c>
      <c r="CW17" s="3">
        <f t="shared" si="22"/>
        <v>0.2840970119449947</v>
      </c>
      <c r="CX17" s="3">
        <f>[1]!QDIST(CW17,COUNT(CU$5:CU$10))</f>
        <v>0.99995513185862417</v>
      </c>
      <c r="CY17" s="3">
        <f t="shared" si="23"/>
        <v>29.130517074023938</v>
      </c>
    </row>
    <row r="18" spans="1:103" x14ac:dyDescent="0.25">
      <c r="A18" s="4">
        <v>3</v>
      </c>
      <c r="B18" s="12">
        <v>5</v>
      </c>
      <c r="C18" s="4">
        <v>38</v>
      </c>
      <c r="D18" s="7" t="s">
        <v>0</v>
      </c>
      <c r="E18" s="4">
        <v>2.4</v>
      </c>
      <c r="F18" s="4">
        <v>3.3</v>
      </c>
      <c r="G18" s="4">
        <v>9.5</v>
      </c>
      <c r="H18" s="70">
        <v>1.2</v>
      </c>
      <c r="I18" s="70" t="s">
        <v>139</v>
      </c>
      <c r="J18" s="70" t="s">
        <v>139</v>
      </c>
      <c r="K18" s="70" t="s">
        <v>139</v>
      </c>
      <c r="L18" s="70" t="s">
        <v>139</v>
      </c>
      <c r="M18" s="79">
        <v>0.7</v>
      </c>
      <c r="N18" s="79" t="s">
        <v>139</v>
      </c>
      <c r="O18" s="79" t="s">
        <v>139</v>
      </c>
      <c r="P18" s="79" t="s">
        <v>139</v>
      </c>
      <c r="Q18" s="79" t="s">
        <v>139</v>
      </c>
      <c r="R18" s="87">
        <v>2.2000000000000002</v>
      </c>
      <c r="S18" s="87" t="s">
        <v>139</v>
      </c>
      <c r="T18" s="87" t="s">
        <v>139</v>
      </c>
      <c r="U18" s="87" t="s">
        <v>139</v>
      </c>
      <c r="V18" s="87" t="s">
        <v>139</v>
      </c>
      <c r="W18" s="95">
        <v>1.8</v>
      </c>
      <c r="X18" s="95" t="s">
        <v>139</v>
      </c>
      <c r="Y18" s="95" t="s">
        <v>139</v>
      </c>
      <c r="Z18" s="95" t="s">
        <v>139</v>
      </c>
      <c r="AA18" s="95" t="s">
        <v>139</v>
      </c>
      <c r="AB18" s="103">
        <v>5.5</v>
      </c>
      <c r="AC18" s="103" t="s">
        <v>139</v>
      </c>
      <c r="AD18" s="103" t="s">
        <v>139</v>
      </c>
      <c r="AE18" s="103" t="s">
        <v>139</v>
      </c>
      <c r="AF18" s="103" t="s">
        <v>139</v>
      </c>
      <c r="AG18" s="4" t="s">
        <v>3</v>
      </c>
      <c r="AH18" s="13" t="s">
        <v>5</v>
      </c>
      <c r="AJ18" s="7" t="s">
        <v>0</v>
      </c>
      <c r="AK18" s="4" t="s">
        <v>134</v>
      </c>
      <c r="AL18" s="70" t="s">
        <v>139</v>
      </c>
      <c r="AN18" s="132" t="str">
        <v/>
      </c>
      <c r="AO18" s="3" t="str">
        <v>.</v>
      </c>
      <c r="AP18" s="3">
        <v>5.9</v>
      </c>
      <c r="AQ18" s="3">
        <v>3.3</v>
      </c>
      <c r="AR18" s="3" t="str">
        <v>.</v>
      </c>
      <c r="AS18" s="133" t="str">
        <v/>
      </c>
      <c r="AX18" t="s">
        <v>156</v>
      </c>
      <c r="AY18">
        <f>SUM(AN5:AN47)</f>
        <v>19</v>
      </c>
      <c r="AZ18">
        <f t="shared" ref="AZ18:BD18" si="27">SUM(AO5:AO47)</f>
        <v>29.199999999999996</v>
      </c>
      <c r="BA18">
        <f t="shared" si="27"/>
        <v>64.7</v>
      </c>
      <c r="BB18">
        <f t="shared" si="27"/>
        <v>80.8</v>
      </c>
      <c r="BC18">
        <f t="shared" si="27"/>
        <v>33.099999999999994</v>
      </c>
      <c r="BD18">
        <f t="shared" si="27"/>
        <v>19</v>
      </c>
      <c r="BO18" s="109" t="s">
        <v>172</v>
      </c>
      <c r="BP18" s="109">
        <f>DEVSQ(AN5:AS47)</f>
        <v>506.87357142857138</v>
      </c>
      <c r="BQ18" s="109">
        <f>COUNT(AN5:AS47)-1</f>
        <v>55</v>
      </c>
      <c r="BR18" s="109">
        <f>BP18/BQ18</f>
        <v>9.2158831168831163</v>
      </c>
      <c r="BS18" s="109"/>
      <c r="BT18" s="109"/>
      <c r="BU18" s="109"/>
      <c r="BV18" s="109"/>
      <c r="BW18" s="109"/>
      <c r="CH18" s="3" t="str">
        <f>CH5</f>
        <v>18 A 30</v>
      </c>
      <c r="CI18" s="3" t="str">
        <f>CH10</f>
        <v>MAYOR A 70</v>
      </c>
      <c r="CJ18" s="3">
        <f>ABS(CI5-CI10)</f>
        <v>1.583333333333333</v>
      </c>
      <c r="CK18" s="3">
        <f>SQRT(CK11/CL11/HARMEAN(CJ5,CJ10))</f>
        <v>1.6347092112324368</v>
      </c>
      <c r="CL18" s="3">
        <f t="shared" si="17"/>
        <v>0.96857185513723842</v>
      </c>
      <c r="CM18" s="3">
        <f t="shared" si="18"/>
        <v>-5.2664252035728234</v>
      </c>
      <c r="CN18" s="3">
        <f t="shared" si="19"/>
        <v>8.4330918702394904</v>
      </c>
      <c r="CO18" s="3">
        <f>[1]!QDIST(CL18,COUNT($CJ$5:$CJ$10),CL$11)</f>
        <v>0.98284319886337201</v>
      </c>
      <c r="CP18" s="3">
        <f t="shared" si="20"/>
        <v>6.8497585369061564</v>
      </c>
      <c r="CQ18" s="3">
        <f t="shared" si="21"/>
        <v>0.52308858674335856</v>
      </c>
      <c r="CS18" s="3" t="str">
        <f>CS5</f>
        <v>18 A 30</v>
      </c>
      <c r="CT18" s="3" t="str">
        <f>CS10</f>
        <v>MAYOR A 70</v>
      </c>
      <c r="CU18" s="3">
        <f>ABS(CV5-CV10)</f>
        <v>2.7916666666666643</v>
      </c>
      <c r="CV18" s="3">
        <f>SQRT(CU$11*(CU$11+1)/12/HARMEAN(CU5,CU10))</f>
        <v>8.8081401744825403</v>
      </c>
      <c r="CW18" s="3">
        <f t="shared" si="22"/>
        <v>0.31694167115484956</v>
      </c>
      <c r="CX18" s="3">
        <f>[1]!QDIST(CW18,COUNT(CU$5:CU$10))</f>
        <v>0.99992288794686035</v>
      </c>
      <c r="CY18" s="3">
        <f t="shared" si="23"/>
        <v>35.496804903164637</v>
      </c>
    </row>
    <row r="19" spans="1:103" x14ac:dyDescent="0.25">
      <c r="A19" s="6">
        <v>4</v>
      </c>
      <c r="B19" s="12">
        <v>40</v>
      </c>
      <c r="C19" s="6">
        <v>38</v>
      </c>
      <c r="D19" s="5" t="s">
        <v>9</v>
      </c>
      <c r="E19" s="6">
        <v>11.1</v>
      </c>
      <c r="F19" s="6">
        <v>4.7</v>
      </c>
      <c r="G19" s="6">
        <v>2.5</v>
      </c>
      <c r="H19" s="69">
        <v>2.2000000000000002</v>
      </c>
      <c r="I19" s="70" t="s">
        <v>139</v>
      </c>
      <c r="J19" s="70" t="s">
        <v>139</v>
      </c>
      <c r="K19" s="70">
        <v>2.1</v>
      </c>
      <c r="L19" s="70">
        <v>2</v>
      </c>
      <c r="M19" s="78">
        <v>1.6</v>
      </c>
      <c r="N19" s="79" t="s">
        <v>139</v>
      </c>
      <c r="O19" s="79" t="s">
        <v>139</v>
      </c>
      <c r="P19" s="79">
        <v>2.1</v>
      </c>
      <c r="Q19" s="79">
        <v>1.9</v>
      </c>
      <c r="R19" s="86">
        <v>1.7</v>
      </c>
      <c r="S19" s="87" t="s">
        <v>139</v>
      </c>
      <c r="T19" s="87" t="s">
        <v>139</v>
      </c>
      <c r="U19" s="87">
        <v>5.9</v>
      </c>
      <c r="V19" s="87">
        <v>6</v>
      </c>
      <c r="W19" s="94">
        <v>3.6</v>
      </c>
      <c r="X19" s="95" t="s">
        <v>139</v>
      </c>
      <c r="Y19" s="95" t="s">
        <v>139</v>
      </c>
      <c r="Z19" s="95">
        <v>1.6</v>
      </c>
      <c r="AA19" s="95">
        <v>1.1000000000000001</v>
      </c>
      <c r="AB19" s="102">
        <v>9.5</v>
      </c>
      <c r="AC19" s="103" t="s">
        <v>139</v>
      </c>
      <c r="AD19" s="103" t="s">
        <v>139</v>
      </c>
      <c r="AE19" s="103">
        <v>5.6</v>
      </c>
      <c r="AF19" s="103">
        <v>5.6</v>
      </c>
      <c r="AG19" s="4" t="s">
        <v>3</v>
      </c>
      <c r="AH19" s="13" t="s">
        <v>7</v>
      </c>
      <c r="AJ19" s="5" t="s">
        <v>9</v>
      </c>
      <c r="AK19" s="4" t="s">
        <v>134</v>
      </c>
      <c r="AL19" s="70">
        <v>2.1</v>
      </c>
      <c r="AN19" s="132" t="str">
        <v/>
      </c>
      <c r="AO19" s="3">
        <v>6.7</v>
      </c>
      <c r="AP19" s="3">
        <v>3.6</v>
      </c>
      <c r="AQ19" s="3">
        <v>5</v>
      </c>
      <c r="AR19" s="3" t="str">
        <v>.</v>
      </c>
      <c r="AS19" s="133" t="str">
        <v/>
      </c>
      <c r="AX19" t="s">
        <v>155</v>
      </c>
      <c r="AY19">
        <f>COUNT(AN5:AN47)</f>
        <v>4</v>
      </c>
      <c r="AZ19">
        <f t="shared" ref="AZ19:BD19" si="28">COUNT(AO5:AO47)</f>
        <v>11</v>
      </c>
      <c r="BA19">
        <f t="shared" si="28"/>
        <v>14</v>
      </c>
      <c r="BB19">
        <f t="shared" si="28"/>
        <v>17</v>
      </c>
      <c r="BC19">
        <f t="shared" si="28"/>
        <v>7</v>
      </c>
      <c r="BD19">
        <f t="shared" si="28"/>
        <v>3</v>
      </c>
      <c r="CH19" s="3" t="str">
        <f>CH6</f>
        <v>31 A 40</v>
      </c>
      <c r="CI19" s="3" t="str">
        <f>CH7</f>
        <v>41 A 50</v>
      </c>
      <c r="CJ19" s="3">
        <f>ABS(CI6-CI7)</f>
        <v>1.9668831168831176</v>
      </c>
      <c r="CK19" s="3">
        <f>SQRT(CK11/CL11/HARMEAN(CJ6,CJ7))</f>
        <v>0.86236626054964127</v>
      </c>
      <c r="CL19" s="3">
        <f t="shared" si="17"/>
        <v>2.2807978545328256</v>
      </c>
      <c r="CM19" s="3">
        <f t="shared" si="18"/>
        <v>-1.6466039880719894</v>
      </c>
      <c r="CN19" s="3">
        <f t="shared" si="19"/>
        <v>5.5803702218382245</v>
      </c>
      <c r="CO19" s="3">
        <f>[1]!QDIST(CL19,COUNT($CJ$5:$CJ$10),CL$11)</f>
        <v>0.59421844884945674</v>
      </c>
      <c r="CP19" s="3">
        <f t="shared" si="20"/>
        <v>3.6134871049551069</v>
      </c>
      <c r="CQ19" s="3">
        <f t="shared" si="21"/>
        <v>0.64980259572616561</v>
      </c>
      <c r="CS19" s="3" t="str">
        <f>CS6</f>
        <v>31 A 40</v>
      </c>
      <c r="CT19" s="3" t="str">
        <f>CS7</f>
        <v>41 A 50</v>
      </c>
      <c r="CU19" s="3">
        <f>ABS(CV6-CV7)</f>
        <v>10.63311688311688</v>
      </c>
      <c r="CV19" s="3">
        <f>SQRT(CU$11*(CU$11+1)/12/HARMEAN(CU6,CU7))</f>
        <v>4.6466018864229257</v>
      </c>
      <c r="CW19" s="3">
        <f t="shared" si="22"/>
        <v>2.2883640869225679</v>
      </c>
      <c r="CX19" s="3">
        <f>[1]!QDIST(CW19,COUNT(CU$5:CU$10))</f>
        <v>0.58655500946631633</v>
      </c>
      <c r="CY19" s="3">
        <f t="shared" si="23"/>
        <v>18.725805602284392</v>
      </c>
    </row>
    <row r="20" spans="1:103" x14ac:dyDescent="0.25">
      <c r="A20" s="6">
        <v>3</v>
      </c>
      <c r="B20" s="12">
        <v>83</v>
      </c>
      <c r="C20" s="6">
        <v>39</v>
      </c>
      <c r="D20" s="5" t="s">
        <v>0</v>
      </c>
      <c r="E20" s="6">
        <v>7</v>
      </c>
      <c r="F20" s="6">
        <v>3.8</v>
      </c>
      <c r="G20" s="6">
        <v>4.5</v>
      </c>
      <c r="H20" s="69">
        <v>6.4</v>
      </c>
      <c r="I20" s="70" t="s">
        <v>139</v>
      </c>
      <c r="J20" s="70" t="s">
        <v>139</v>
      </c>
      <c r="K20" s="70" t="s">
        <v>139</v>
      </c>
      <c r="L20" s="70" t="s">
        <v>139</v>
      </c>
      <c r="M20" s="78">
        <v>4.0999999999999996</v>
      </c>
      <c r="N20" s="79" t="s">
        <v>139</v>
      </c>
      <c r="O20" s="79" t="s">
        <v>139</v>
      </c>
      <c r="P20" s="79" t="s">
        <v>139</v>
      </c>
      <c r="Q20" s="79" t="s">
        <v>139</v>
      </c>
      <c r="R20" s="86">
        <v>1.4</v>
      </c>
      <c r="S20" s="87" t="s">
        <v>139</v>
      </c>
      <c r="T20" s="87" t="s">
        <v>139</v>
      </c>
      <c r="U20" s="87" t="s">
        <v>139</v>
      </c>
      <c r="V20" s="87" t="s">
        <v>139</v>
      </c>
      <c r="W20" s="94">
        <v>5.5</v>
      </c>
      <c r="X20" s="95" t="s">
        <v>139</v>
      </c>
      <c r="Y20" s="95" t="s">
        <v>139</v>
      </c>
      <c r="Z20" s="95" t="s">
        <v>139</v>
      </c>
      <c r="AA20" s="95" t="s">
        <v>139</v>
      </c>
      <c r="AB20" s="102">
        <v>8.4</v>
      </c>
      <c r="AC20" s="103" t="s">
        <v>139</v>
      </c>
      <c r="AD20" s="103" t="s">
        <v>139</v>
      </c>
      <c r="AE20" s="103" t="s">
        <v>139</v>
      </c>
      <c r="AF20" s="103" t="s">
        <v>139</v>
      </c>
      <c r="AG20" s="4" t="s">
        <v>3</v>
      </c>
      <c r="AH20" s="13" t="s">
        <v>10</v>
      </c>
      <c r="AJ20" s="5" t="s">
        <v>0</v>
      </c>
      <c r="AK20" s="4" t="s">
        <v>134</v>
      </c>
      <c r="AL20" s="70" t="s">
        <v>139</v>
      </c>
      <c r="AN20" s="132" t="str">
        <v/>
      </c>
      <c r="AO20" s="3">
        <v>0.1</v>
      </c>
      <c r="AP20" s="3" t="str">
        <v>.</v>
      </c>
      <c r="AQ20" s="3">
        <v>11.7</v>
      </c>
      <c r="AR20" s="3">
        <v>10.9</v>
      </c>
      <c r="AS20" s="133" t="str">
        <v/>
      </c>
      <c r="AX20" t="s">
        <v>205</v>
      </c>
      <c r="AY20" t="e">
        <f>GEOMEAN(AN5:AN47)</f>
        <v>#NUM!</v>
      </c>
      <c r="AZ20">
        <f t="shared" ref="AZ20:BD20" si="29">GEOMEAN(AO5:AO47)</f>
        <v>1.6568909680873432</v>
      </c>
      <c r="BA20">
        <f t="shared" si="29"/>
        <v>3.6489198249041963</v>
      </c>
      <c r="BB20">
        <f t="shared" si="29"/>
        <v>3.9858863692135116</v>
      </c>
      <c r="BC20">
        <f t="shared" si="29"/>
        <v>3.7516941044202516</v>
      </c>
      <c r="BD20">
        <f t="shared" si="29"/>
        <v>4.634771160938274</v>
      </c>
      <c r="CH20" s="3" t="str">
        <f>CH6</f>
        <v>31 A 40</v>
      </c>
      <c r="CI20" s="3" t="str">
        <f>CH8</f>
        <v>51 A 60</v>
      </c>
      <c r="CJ20" s="3">
        <f>ABS(CI6-CI8)</f>
        <v>2.0983957219251339</v>
      </c>
      <c r="CK20" s="3">
        <f>SQRT(CK11/CL11/HARMEAN(CJ6,CJ8))</f>
        <v>0.82820972392983783</v>
      </c>
      <c r="CL20" s="3">
        <f t="shared" si="17"/>
        <v>2.5336526018654912</v>
      </c>
      <c r="CM20" s="3">
        <f t="shared" si="18"/>
        <v>-1.3719686632856725</v>
      </c>
      <c r="CN20" s="3">
        <f t="shared" si="19"/>
        <v>5.5687601071359403</v>
      </c>
      <c r="CO20" s="3">
        <f>[1]!QDIST(CL20,COUNT($CJ$5:$CJ$10),CL$11)</f>
        <v>0.48029793686205713</v>
      </c>
      <c r="CP20" s="3">
        <f t="shared" si="20"/>
        <v>3.4703643852108064</v>
      </c>
      <c r="CQ20" s="3">
        <f t="shared" si="21"/>
        <v>0.69325064375376511</v>
      </c>
      <c r="CS20" s="3" t="str">
        <f>CS6</f>
        <v>31 A 40</v>
      </c>
      <c r="CT20" s="3" t="str">
        <f>CS8</f>
        <v>51 A 60</v>
      </c>
      <c r="CU20" s="3">
        <f>ABS(CV6-CV8)</f>
        <v>15.483957219251337</v>
      </c>
      <c r="CV20" s="3">
        <f>SQRT(CU$11*(CU$11+1)/12/HARMEAN(CU6,CU8))</f>
        <v>4.462559635755448</v>
      </c>
      <c r="CW20" s="3">
        <f t="shared" si="22"/>
        <v>3.4697479659854724</v>
      </c>
      <c r="CX20" s="3">
        <f>[1]!QDIST(CW20,COUNT(CU$5:CU$10))</f>
        <v>0.13867569786727862</v>
      </c>
      <c r="CY20" s="3">
        <f t="shared" si="23"/>
        <v>17.984115332094458</v>
      </c>
    </row>
    <row r="21" spans="1:103" x14ac:dyDescent="0.25">
      <c r="A21" s="6">
        <v>4</v>
      </c>
      <c r="B21" s="12">
        <v>85</v>
      </c>
      <c r="C21" s="6">
        <v>39</v>
      </c>
      <c r="D21" s="5" t="s">
        <v>31</v>
      </c>
      <c r="E21" s="6" t="s">
        <v>139</v>
      </c>
      <c r="F21" s="6">
        <v>1.4</v>
      </c>
      <c r="G21" s="6">
        <v>4.8</v>
      </c>
      <c r="H21" s="69">
        <v>3.2</v>
      </c>
      <c r="I21" s="70">
        <v>3</v>
      </c>
      <c r="J21" s="70">
        <v>3.7</v>
      </c>
      <c r="K21" s="70" t="s">
        <v>139</v>
      </c>
      <c r="L21" s="70" t="s">
        <v>139</v>
      </c>
      <c r="M21" s="78">
        <v>2.4</v>
      </c>
      <c r="N21" s="79">
        <v>2.9</v>
      </c>
      <c r="O21" s="79">
        <v>3.6</v>
      </c>
      <c r="P21" s="79" t="s">
        <v>139</v>
      </c>
      <c r="Q21" s="79" t="s">
        <v>139</v>
      </c>
      <c r="R21" s="86">
        <v>2.9</v>
      </c>
      <c r="S21" s="87">
        <v>4.0999999999999996</v>
      </c>
      <c r="T21" s="87">
        <v>5.9</v>
      </c>
      <c r="U21" s="87" t="s">
        <v>139</v>
      </c>
      <c r="V21" s="87" t="s">
        <v>139</v>
      </c>
      <c r="W21" s="94">
        <v>2.6</v>
      </c>
      <c r="X21" s="95">
        <v>3.1</v>
      </c>
      <c r="Y21" s="95">
        <v>3.3</v>
      </c>
      <c r="Z21" s="95" t="s">
        <v>139</v>
      </c>
      <c r="AA21" s="95" t="s">
        <v>139</v>
      </c>
      <c r="AB21" s="102">
        <v>8.3000000000000007</v>
      </c>
      <c r="AC21" s="103">
        <v>6.7</v>
      </c>
      <c r="AD21" s="103">
        <v>6.5</v>
      </c>
      <c r="AE21" s="103" t="s">
        <v>139</v>
      </c>
      <c r="AF21" s="103" t="s">
        <v>139</v>
      </c>
      <c r="AG21" s="4" t="s">
        <v>3</v>
      </c>
      <c r="AH21" s="13" t="s">
        <v>53</v>
      </c>
      <c r="AJ21" s="5" t="s">
        <v>31</v>
      </c>
      <c r="AK21" s="4" t="s">
        <v>134</v>
      </c>
      <c r="AL21" s="70" t="s">
        <v>139</v>
      </c>
      <c r="AN21" s="132" t="str">
        <v/>
      </c>
      <c r="AO21" s="3">
        <v>3.9</v>
      </c>
      <c r="AP21" s="3" t="str">
        <v>.</v>
      </c>
      <c r="AQ21" s="3" t="str">
        <v>.</v>
      </c>
      <c r="AR21" s="3" t="str">
        <v>.</v>
      </c>
      <c r="AS21" s="133" t="str">
        <v/>
      </c>
      <c r="AX21" t="s">
        <v>206</v>
      </c>
      <c r="AY21" t="e">
        <f>HARMEAN(AN5:AN47)</f>
        <v>#NUM!</v>
      </c>
      <c r="AZ21">
        <f t="shared" ref="AZ21:BD21" si="30">HARMEAN(AO5:AO47)</f>
        <v>0.5947639278412562</v>
      </c>
      <c r="BA21">
        <f t="shared" si="30"/>
        <v>2.5596148251315514</v>
      </c>
      <c r="BB21">
        <f t="shared" si="30"/>
        <v>3.3081171575226134</v>
      </c>
      <c r="BC21">
        <f t="shared" si="30"/>
        <v>2.7667079521305129</v>
      </c>
      <c r="BD21">
        <f t="shared" si="30"/>
        <v>3.5184356225703857</v>
      </c>
      <c r="CH21" s="3" t="str">
        <f>CH6</f>
        <v>31 A 40</v>
      </c>
      <c r="CI21" s="3" t="str">
        <f>CH9</f>
        <v>61 A 70</v>
      </c>
      <c r="CJ21" s="3">
        <f>ABS(CI6-CI9)</f>
        <v>2.0740259740259734</v>
      </c>
      <c r="CK21" s="3">
        <f>SQRT(CK11/CL11/HARMEAN(CJ6,CJ9))</f>
        <v>1.0348395126595695</v>
      </c>
      <c r="CL21" s="3">
        <f t="shared" si="17"/>
        <v>2.0042006017876748</v>
      </c>
      <c r="CM21" s="3">
        <f t="shared" si="18"/>
        <v>-2.2621585519201544</v>
      </c>
      <c r="CN21" s="3">
        <f t="shared" si="19"/>
        <v>6.4102104999721012</v>
      </c>
      <c r="CO21" s="3">
        <f>[1]!QDIST(CL21,COUNT($CJ$5:$CJ$10),CL$11)</f>
        <v>0.71657799160693392</v>
      </c>
      <c r="CP21" s="3">
        <f t="shared" si="20"/>
        <v>4.3361845259461278</v>
      </c>
      <c r="CQ21" s="3">
        <f t="shared" si="21"/>
        <v>0.6851995677614301</v>
      </c>
      <c r="CS21" s="3" t="str">
        <f>CS6</f>
        <v>31 A 40</v>
      </c>
      <c r="CT21" s="3" t="str">
        <f>CS9</f>
        <v>61 A 70</v>
      </c>
      <c r="CU21" s="3">
        <f>ABS(CV6-CV9)</f>
        <v>12.88311688311688</v>
      </c>
      <c r="CV21" s="3">
        <f>SQRT(CU$11*(CU$11+1)/12/HARMEAN(CU6,CU9))</f>
        <v>5.5759222637075103</v>
      </c>
      <c r="CW21" s="3">
        <f t="shared" si="22"/>
        <v>2.3104907625722011</v>
      </c>
      <c r="CX21" s="3">
        <f>[1]!QDIST(CW21,COUNT(CU$5:CU$10))</f>
        <v>0.57611133410456505</v>
      </c>
      <c r="CY21" s="3">
        <f t="shared" si="23"/>
        <v>22.470966722741267</v>
      </c>
    </row>
    <row r="22" spans="1:103" x14ac:dyDescent="0.25">
      <c r="A22" s="6">
        <v>3</v>
      </c>
      <c r="B22" s="12">
        <v>90</v>
      </c>
      <c r="C22" s="6">
        <v>39</v>
      </c>
      <c r="D22" s="5" t="s">
        <v>0</v>
      </c>
      <c r="E22" s="6">
        <v>6.6</v>
      </c>
      <c r="F22" s="6">
        <v>2.5</v>
      </c>
      <c r="G22" s="6">
        <v>3.9</v>
      </c>
      <c r="H22" s="69" t="s">
        <v>139</v>
      </c>
      <c r="I22" s="70" t="s">
        <v>139</v>
      </c>
      <c r="J22" s="70" t="s">
        <v>139</v>
      </c>
      <c r="K22" s="70" t="s">
        <v>139</v>
      </c>
      <c r="L22" s="70" t="s">
        <v>139</v>
      </c>
      <c r="M22" s="78" t="s">
        <v>139</v>
      </c>
      <c r="N22" s="79" t="s">
        <v>139</v>
      </c>
      <c r="O22" s="79" t="s">
        <v>139</v>
      </c>
      <c r="P22" s="79" t="s">
        <v>139</v>
      </c>
      <c r="Q22" s="79" t="s">
        <v>139</v>
      </c>
      <c r="R22" s="86" t="s">
        <v>139</v>
      </c>
      <c r="S22" s="87" t="s">
        <v>139</v>
      </c>
      <c r="T22" s="87" t="s">
        <v>139</v>
      </c>
      <c r="U22" s="87" t="s">
        <v>139</v>
      </c>
      <c r="V22" s="87" t="s">
        <v>139</v>
      </c>
      <c r="W22" s="94" t="s">
        <v>139</v>
      </c>
      <c r="X22" s="95" t="s">
        <v>139</v>
      </c>
      <c r="Y22" s="95" t="s">
        <v>139</v>
      </c>
      <c r="Z22" s="95" t="s">
        <v>139</v>
      </c>
      <c r="AA22" s="95" t="s">
        <v>139</v>
      </c>
      <c r="AB22" s="102" t="s">
        <v>139</v>
      </c>
      <c r="AC22" s="103" t="s">
        <v>139</v>
      </c>
      <c r="AD22" s="103" t="s">
        <v>139</v>
      </c>
      <c r="AE22" s="103" t="s">
        <v>139</v>
      </c>
      <c r="AF22" s="103" t="s">
        <v>139</v>
      </c>
      <c r="AG22" s="4" t="s">
        <v>3</v>
      </c>
      <c r="AH22" s="13" t="s">
        <v>56</v>
      </c>
      <c r="AJ22" s="5" t="s">
        <v>0</v>
      </c>
      <c r="AK22" s="4" t="s">
        <v>134</v>
      </c>
      <c r="AL22" s="70" t="s">
        <v>139</v>
      </c>
      <c r="AN22" s="132" t="str">
        <v/>
      </c>
      <c r="AO22" s="3">
        <v>4.5999999999999996</v>
      </c>
      <c r="AP22" s="3">
        <v>3.7</v>
      </c>
      <c r="AQ22" s="3">
        <v>1.5</v>
      </c>
      <c r="AR22" s="3">
        <v>0.9</v>
      </c>
      <c r="AS22" s="133" t="str">
        <v/>
      </c>
      <c r="AX22" t="s">
        <v>207</v>
      </c>
      <c r="AY22">
        <f>AVEDEV(AN5:AN47)</f>
        <v>3.25</v>
      </c>
      <c r="AZ22">
        <f t="shared" ref="AZ22:BD22" si="31">AVEDEV(AO5:AO47)</f>
        <v>1.505785123966942</v>
      </c>
      <c r="BA22">
        <f t="shared" si="31"/>
        <v>2.3561224489795927</v>
      </c>
      <c r="BB22">
        <f t="shared" si="31"/>
        <v>2.2152249134948097</v>
      </c>
      <c r="BC22">
        <f t="shared" si="31"/>
        <v>2.1551020408163262</v>
      </c>
      <c r="BD22">
        <f t="shared" si="31"/>
        <v>4.5111111111111111</v>
      </c>
      <c r="CH22" s="3" t="str">
        <f>CH6</f>
        <v>31 A 40</v>
      </c>
      <c r="CI22" s="3" t="str">
        <f>CH10</f>
        <v>MAYOR A 70</v>
      </c>
      <c r="CJ22" s="3">
        <f>ABS(CI6-CI10)</f>
        <v>3.6787878787878787</v>
      </c>
      <c r="CK22" s="3">
        <f>SQRT(CK11/CL11/HARMEAN(CJ6,CJ10))</f>
        <v>1.3940846994714817</v>
      </c>
      <c r="CL22" s="3">
        <f t="shared" si="17"/>
        <v>2.6388553580586329</v>
      </c>
      <c r="CM22" s="3">
        <f t="shared" si="18"/>
        <v>-2.1627058289375238</v>
      </c>
      <c r="CN22" s="3">
        <f t="shared" si="19"/>
        <v>9.5202815865132813</v>
      </c>
      <c r="CO22" s="3">
        <f>[1]!QDIST(CL22,COUNT($CJ$5:$CJ$10),CL$11)</f>
        <v>0.43455738692622981</v>
      </c>
      <c r="CP22" s="3">
        <f t="shared" si="20"/>
        <v>5.8414937077254026</v>
      </c>
      <c r="CQ22" s="3">
        <f t="shared" si="21"/>
        <v>1.2153675489118418</v>
      </c>
      <c r="CS22" s="3" t="str">
        <f>CS6</f>
        <v>31 A 40</v>
      </c>
      <c r="CT22" s="3" t="str">
        <f>CS10</f>
        <v>MAYOR A 70</v>
      </c>
      <c r="CU22" s="3">
        <f>ABS(CV6-CV10)</f>
        <v>13.621212121212118</v>
      </c>
      <c r="CV22" s="3">
        <f>SQRT(CU$11*(CU$11+1)/12/HARMEAN(CU6,CU10))</f>
        <v>7.5116071798412367</v>
      </c>
      <c r="CW22" s="3">
        <f t="shared" si="22"/>
        <v>1.8133552241346054</v>
      </c>
      <c r="CX22" s="3">
        <f>[1]!QDIST(CW22,COUNT(CU$5:CU$10))</f>
        <v>0.79488049629460689</v>
      </c>
      <c r="CY22" s="3">
        <f t="shared" si="23"/>
        <v>30.271776934760187</v>
      </c>
    </row>
    <row r="23" spans="1:103" s="3" customFormat="1" x14ac:dyDescent="0.25">
      <c r="A23" s="6">
        <v>3</v>
      </c>
      <c r="B23" s="12">
        <v>46</v>
      </c>
      <c r="C23" s="6">
        <v>40</v>
      </c>
      <c r="D23" s="5" t="s">
        <v>0</v>
      </c>
      <c r="E23" s="6">
        <v>2.5</v>
      </c>
      <c r="F23" s="6">
        <v>6.1</v>
      </c>
      <c r="G23" s="6">
        <v>3.5</v>
      </c>
      <c r="H23" s="69">
        <v>2.1</v>
      </c>
      <c r="I23" s="70">
        <v>3.5</v>
      </c>
      <c r="J23" s="70">
        <v>2</v>
      </c>
      <c r="K23" s="70">
        <v>6.7</v>
      </c>
      <c r="L23" s="70">
        <v>9.8000000000000007</v>
      </c>
      <c r="M23" s="78">
        <v>1.3</v>
      </c>
      <c r="N23" s="79">
        <v>0.2</v>
      </c>
      <c r="O23" s="79">
        <v>1.5</v>
      </c>
      <c r="P23" s="79">
        <v>4.2</v>
      </c>
      <c r="Q23" s="79">
        <v>5.9</v>
      </c>
      <c r="R23" s="86">
        <v>3.7</v>
      </c>
      <c r="S23" s="87">
        <v>5.9</v>
      </c>
      <c r="T23" s="87">
        <v>5.3</v>
      </c>
      <c r="U23" s="87">
        <v>5.0999999999999996</v>
      </c>
      <c r="V23" s="87">
        <v>4</v>
      </c>
      <c r="W23" s="94">
        <v>0.8</v>
      </c>
      <c r="X23" s="95">
        <v>1.3</v>
      </c>
      <c r="Y23" s="95">
        <v>1.2</v>
      </c>
      <c r="Z23" s="95">
        <v>2.6</v>
      </c>
      <c r="AA23" s="95">
        <v>3.2</v>
      </c>
      <c r="AB23" s="102">
        <v>4.9000000000000004</v>
      </c>
      <c r="AC23" s="103">
        <v>6.9</v>
      </c>
      <c r="AD23" s="103">
        <v>4</v>
      </c>
      <c r="AE23" s="103">
        <v>4.0999999999999996</v>
      </c>
      <c r="AF23" s="103">
        <v>4.4000000000000004</v>
      </c>
      <c r="AG23" s="4" t="s">
        <v>1</v>
      </c>
      <c r="AH23" s="110"/>
      <c r="AJ23" s="5" t="s">
        <v>0</v>
      </c>
      <c r="AK23" s="4" t="s">
        <v>134</v>
      </c>
      <c r="AL23" s="70">
        <v>6.7</v>
      </c>
      <c r="AN23" s="132" t="str">
        <v/>
      </c>
      <c r="AO23" s="3">
        <v>1.4</v>
      </c>
      <c r="AP23" s="3" t="str">
        <v>.</v>
      </c>
      <c r="AQ23" s="3" t="str">
        <v>.</v>
      </c>
      <c r="AR23" s="3" t="str">
        <v>.</v>
      </c>
      <c r="AS23" s="133" t="str">
        <v/>
      </c>
      <c r="AX23" s="3" t="s">
        <v>208</v>
      </c>
      <c r="AY23" s="3">
        <f>[1]!MAD(AN5:AN47)</f>
        <v>3</v>
      </c>
      <c r="AZ23" s="3">
        <f>[1]!MAD(AO5:AO47)</f>
        <v>1.6</v>
      </c>
      <c r="BA23" s="3">
        <f>[1]!MAD(AP5:AP47)</f>
        <v>1.8000000000000003</v>
      </c>
      <c r="BB23" s="3">
        <f>[1]!MAD(AQ5:AQ47)</f>
        <v>2.25</v>
      </c>
      <c r="BC23" s="3">
        <f>[1]!MAD(AR5:AR47)</f>
        <v>1.6999999999999993</v>
      </c>
      <c r="BD23" s="3">
        <f>[1]!MAD(AS5:AS47)</f>
        <v>2.1</v>
      </c>
      <c r="CH23" s="3" t="str">
        <f>CH7</f>
        <v>41 A 50</v>
      </c>
      <c r="CI23" s="3" t="str">
        <f>CH8</f>
        <v>51 A 60</v>
      </c>
      <c r="CJ23" s="3">
        <f>ABS(CI7-CI8)</f>
        <v>0.13151260504201634</v>
      </c>
      <c r="CK23" s="3">
        <f>SQRT(CK11/CL11/HARMEAN(CJ7,CJ8))</f>
        <v>0.77245729896986115</v>
      </c>
      <c r="CL23" s="3">
        <f t="shared" si="17"/>
        <v>0.17025226535809787</v>
      </c>
      <c r="CM23" s="3">
        <f t="shared" si="18"/>
        <v>-3.1052379691014957</v>
      </c>
      <c r="CN23" s="3">
        <f t="shared" si="19"/>
        <v>3.3682631791855284</v>
      </c>
      <c r="CO23" s="3">
        <f>[1]!QDIST(CL23,COUNT($CJ$5:$CJ$10),CL$11)</f>
        <v>0.99999622443864022</v>
      </c>
      <c r="CP23" s="3">
        <f t="shared" si="20"/>
        <v>3.2367505741435121</v>
      </c>
      <c r="CQ23" s="3">
        <f t="shared" si="21"/>
        <v>4.3448048027599474E-2</v>
      </c>
      <c r="CS23" s="3" t="str">
        <f>CS7</f>
        <v>41 A 50</v>
      </c>
      <c r="CT23" s="3" t="str">
        <f>CS8</f>
        <v>51 A 60</v>
      </c>
      <c r="CU23" s="3">
        <f>ABS(CV7-CV8)</f>
        <v>4.850840336134457</v>
      </c>
      <c r="CV23" s="3">
        <f>SQRT(CU$11*(CU$11+1)/12/HARMEAN(CU7,CU8))</f>
        <v>4.1621544195001583</v>
      </c>
      <c r="CW23" s="3">
        <f t="shared" si="22"/>
        <v>1.1654638072551389</v>
      </c>
      <c r="CX23" s="3">
        <f>[1]!QDIST(CW23,COUNT(CU$5:CU$10))</f>
        <v>0.96314352234254563</v>
      </c>
      <c r="CY23" s="3">
        <f t="shared" si="23"/>
        <v>16.773482310585639</v>
      </c>
    </row>
    <row r="24" spans="1:103" s="3" customFormat="1" x14ac:dyDescent="0.25">
      <c r="A24" s="6">
        <v>3</v>
      </c>
      <c r="B24" s="12">
        <v>58</v>
      </c>
      <c r="C24" s="6">
        <v>40</v>
      </c>
      <c r="D24" s="5" t="s">
        <v>0</v>
      </c>
      <c r="E24" s="6">
        <v>13.3</v>
      </c>
      <c r="F24" s="6">
        <v>5.0999999999999996</v>
      </c>
      <c r="G24" s="6">
        <v>5.3</v>
      </c>
      <c r="H24" s="69" t="s">
        <v>139</v>
      </c>
      <c r="I24" s="70" t="s">
        <v>139</v>
      </c>
      <c r="J24" s="70" t="s">
        <v>139</v>
      </c>
      <c r="K24" s="70">
        <v>0.1</v>
      </c>
      <c r="L24" s="70">
        <v>0.1</v>
      </c>
      <c r="M24" s="78" t="s">
        <v>139</v>
      </c>
      <c r="N24" s="79" t="s">
        <v>139</v>
      </c>
      <c r="O24" s="79" t="s">
        <v>139</v>
      </c>
      <c r="P24" s="79">
        <v>0.1</v>
      </c>
      <c r="Q24" s="79">
        <v>0.1</v>
      </c>
      <c r="R24" s="86" t="s">
        <v>139</v>
      </c>
      <c r="S24" s="87" t="s">
        <v>139</v>
      </c>
      <c r="T24" s="87" t="s">
        <v>139</v>
      </c>
      <c r="U24" s="87">
        <v>4.7</v>
      </c>
      <c r="V24" s="87">
        <v>3.7</v>
      </c>
      <c r="W24" s="94" t="s">
        <v>139</v>
      </c>
      <c r="X24" s="95" t="s">
        <v>139</v>
      </c>
      <c r="Y24" s="95" t="s">
        <v>139</v>
      </c>
      <c r="Z24" s="95">
        <v>2</v>
      </c>
      <c r="AA24" s="95">
        <v>1.8</v>
      </c>
      <c r="AB24" s="102" t="s">
        <v>139</v>
      </c>
      <c r="AC24" s="103" t="s">
        <v>139</v>
      </c>
      <c r="AD24" s="103" t="s">
        <v>139</v>
      </c>
      <c r="AE24" s="103">
        <v>6.1</v>
      </c>
      <c r="AF24" s="103">
        <v>6.4</v>
      </c>
      <c r="AG24" s="4" t="s">
        <v>1</v>
      </c>
      <c r="AH24" s="110" t="s">
        <v>36</v>
      </c>
      <c r="AJ24" s="5" t="s">
        <v>0</v>
      </c>
      <c r="AK24" s="4" t="s">
        <v>134</v>
      </c>
      <c r="AL24" s="70">
        <v>0.1</v>
      </c>
      <c r="AN24" s="132" t="str">
        <v/>
      </c>
      <c r="AO24" s="3" t="str">
        <v/>
      </c>
      <c r="AP24" s="3">
        <v>3.5</v>
      </c>
      <c r="AQ24" s="3">
        <v>7.7</v>
      </c>
      <c r="AR24" s="3" t="str">
        <v>.</v>
      </c>
      <c r="AS24" s="133" t="str">
        <v/>
      </c>
      <c r="AX24" s="109" t="s">
        <v>145</v>
      </c>
      <c r="AY24" s="109">
        <f>[1]!IQR(AN5:AN47,FALSE)</f>
        <v>5.25</v>
      </c>
      <c r="AZ24" s="109">
        <f>[1]!IQR(AO5:AO47,FALSE)</f>
        <v>2.15</v>
      </c>
      <c r="BA24" s="109">
        <f>[1]!IQR(AP5:AP47,FALSE)</f>
        <v>3.1750000000000003</v>
      </c>
      <c r="BB24" s="109">
        <f>[1]!IQR(AQ5:AQ47,FALSE)</f>
        <v>4.5</v>
      </c>
      <c r="BC24" s="109">
        <f>[1]!IQR(AR5:AR47,FALSE)</f>
        <v>2.0499999999999998</v>
      </c>
      <c r="BD24" s="109">
        <f>[1]!IQR(AS5:AS47,FALSE)</f>
        <v>5.6000000000000005</v>
      </c>
      <c r="CH24" s="3" t="str">
        <f>CH7</f>
        <v>41 A 50</v>
      </c>
      <c r="CI24" s="3" t="str">
        <f>CH9</f>
        <v>61 A 70</v>
      </c>
      <c r="CJ24" s="3">
        <f>ABS(CI7-CI9)</f>
        <v>0.10714285714285587</v>
      </c>
      <c r="CK24" s="3">
        <f>SQRT(CK11/CL11/HARMEAN(CJ7,CJ9))</f>
        <v>0.99078340159763001</v>
      </c>
      <c r="CL24" s="3">
        <f t="shared" si="17"/>
        <v>0.10813953581588963</v>
      </c>
      <c r="CM24" s="3">
        <f t="shared" si="18"/>
        <v>-4.0444377522315333</v>
      </c>
      <c r="CN24" s="3">
        <f t="shared" si="19"/>
        <v>4.2587234665172451</v>
      </c>
      <c r="CO24" s="3">
        <f>[1]!QDIST(CL24,COUNT($CJ$5:$CJ$10),CL$11)</f>
        <v>0.99999960759746798</v>
      </c>
      <c r="CP24" s="3">
        <f t="shared" si="20"/>
        <v>4.1515806093743892</v>
      </c>
      <c r="CQ24" s="3">
        <f t="shared" si="21"/>
        <v>3.539697203526445E-2</v>
      </c>
      <c r="CS24" s="3" t="str">
        <f>CS7</f>
        <v>41 A 50</v>
      </c>
      <c r="CT24" s="3" t="str">
        <f>CS9</f>
        <v>61 A 70</v>
      </c>
      <c r="CU24" s="3">
        <f>ABS(CV7-CV9)</f>
        <v>2.25</v>
      </c>
      <c r="CV24" s="3">
        <f>SQRT(CU$11*(CU$11+1)/12/HARMEAN(CU7,CU9))</f>
        <v>5.3385391260156556</v>
      </c>
      <c r="CW24" s="3">
        <f t="shared" si="22"/>
        <v>0.42146361521176229</v>
      </c>
      <c r="CX24" s="3">
        <f>[1]!QDIST(CW24,COUNT(CU$5:CU$10))</f>
        <v>0.99968613704279108</v>
      </c>
      <c r="CY24" s="3">
        <f t="shared" si="23"/>
        <v>21.514312677843094</v>
      </c>
    </row>
    <row r="25" spans="1:103" s="3" customFormat="1" x14ac:dyDescent="0.25">
      <c r="A25" s="6">
        <v>4</v>
      </c>
      <c r="B25" s="12">
        <v>61</v>
      </c>
      <c r="C25" s="6">
        <v>40</v>
      </c>
      <c r="D25" s="5" t="s">
        <v>9</v>
      </c>
      <c r="E25" s="6">
        <v>9</v>
      </c>
      <c r="F25" s="6" t="s">
        <v>139</v>
      </c>
      <c r="G25" s="6">
        <v>5.3</v>
      </c>
      <c r="H25" s="69" t="s">
        <v>139</v>
      </c>
      <c r="I25" s="70" t="s">
        <v>139</v>
      </c>
      <c r="J25" s="70" t="s">
        <v>139</v>
      </c>
      <c r="K25" s="70">
        <v>3.9</v>
      </c>
      <c r="L25" s="70">
        <v>3.6</v>
      </c>
      <c r="M25" s="78" t="s">
        <v>139</v>
      </c>
      <c r="N25" s="79" t="s">
        <v>139</v>
      </c>
      <c r="O25" s="79" t="s">
        <v>139</v>
      </c>
      <c r="P25" s="79">
        <v>3.6</v>
      </c>
      <c r="Q25" s="79">
        <v>3.9</v>
      </c>
      <c r="R25" s="86" t="s">
        <v>139</v>
      </c>
      <c r="S25" s="87" t="s">
        <v>139</v>
      </c>
      <c r="T25" s="87" t="s">
        <v>139</v>
      </c>
      <c r="U25" s="87">
        <v>4.7</v>
      </c>
      <c r="V25" s="87">
        <v>4.9000000000000004</v>
      </c>
      <c r="W25" s="94" t="s">
        <v>139</v>
      </c>
      <c r="X25" s="95" t="s">
        <v>139</v>
      </c>
      <c r="Y25" s="95" t="s">
        <v>139</v>
      </c>
      <c r="Z25" s="95">
        <v>3.6</v>
      </c>
      <c r="AA25" s="95">
        <v>0.7</v>
      </c>
      <c r="AB25" s="102" t="s">
        <v>139</v>
      </c>
      <c r="AC25" s="103" t="s">
        <v>139</v>
      </c>
      <c r="AD25" s="103" t="s">
        <v>139</v>
      </c>
      <c r="AE25" s="103">
        <v>7.2</v>
      </c>
      <c r="AF25" s="103">
        <v>7.1</v>
      </c>
      <c r="AG25" s="4" t="s">
        <v>3</v>
      </c>
      <c r="AH25" s="110" t="s">
        <v>39</v>
      </c>
      <c r="AJ25" s="5" t="s">
        <v>9</v>
      </c>
      <c r="AK25" s="4" t="s">
        <v>134</v>
      </c>
      <c r="AL25" s="70">
        <v>3.9</v>
      </c>
      <c r="AN25" s="132" t="str">
        <v/>
      </c>
      <c r="AO25" s="3" t="str">
        <v/>
      </c>
      <c r="AP25" s="3">
        <v>2.2999999999999998</v>
      </c>
      <c r="AQ25" s="3">
        <v>4.0999999999999996</v>
      </c>
      <c r="AR25" s="3" t="str">
        <v>.</v>
      </c>
      <c r="AS25" s="133" t="str">
        <v/>
      </c>
      <c r="CH25" s="3" t="str">
        <f>CH7</f>
        <v>41 A 50</v>
      </c>
      <c r="CI25" s="3" t="str">
        <f>CH10</f>
        <v>MAYOR A 70</v>
      </c>
      <c r="CJ25" s="3">
        <f>ABS(CI7-CI10)</f>
        <v>1.7119047619047612</v>
      </c>
      <c r="CK25" s="3">
        <f>SQRT(CK11/CL11/HARMEAN(CJ7,CJ10))</f>
        <v>1.3617015389652634</v>
      </c>
      <c r="CL25" s="3">
        <f t="shared" si="17"/>
        <v>1.2571806030311252</v>
      </c>
      <c r="CM25" s="3">
        <f t="shared" si="18"/>
        <v>-3.9938970266674856</v>
      </c>
      <c r="CN25" s="3">
        <f t="shared" si="19"/>
        <v>7.4177065504770079</v>
      </c>
      <c r="CO25" s="3">
        <f>[1]!QDIST(CL25,COUNT($CJ$5:$CJ$10),CL$11)</f>
        <v>0.94742633308172264</v>
      </c>
      <c r="CP25" s="3">
        <f t="shared" si="20"/>
        <v>5.7058017885722467</v>
      </c>
      <c r="CQ25" s="3">
        <f t="shared" si="21"/>
        <v>0.56556495318567623</v>
      </c>
      <c r="CS25" s="3" t="str">
        <f>CS7</f>
        <v>41 A 50</v>
      </c>
      <c r="CT25" s="3" t="str">
        <f>CS10</f>
        <v>MAYOR A 70</v>
      </c>
      <c r="CU25" s="3">
        <f>ABS(CV7-CV10)</f>
        <v>2.9880952380952372</v>
      </c>
      <c r="CV25" s="3">
        <f>SQRT(CU$11*(CU$11+1)/12/HARMEAN(CU7,CU10))</f>
        <v>7.3371202343517128</v>
      </c>
      <c r="CW25" s="3">
        <f t="shared" si="22"/>
        <v>0.40725722663031388</v>
      </c>
      <c r="CX25" s="3">
        <f>[1]!QDIST(CW25,COUNT(CU$5:CU$10))</f>
        <v>0.99973472368160921</v>
      </c>
      <c r="CY25" s="3">
        <f t="shared" si="23"/>
        <v>29.568594544437403</v>
      </c>
    </row>
    <row r="26" spans="1:103" s="3" customFormat="1" x14ac:dyDescent="0.25">
      <c r="A26" s="6">
        <v>4</v>
      </c>
      <c r="B26" s="12">
        <v>86</v>
      </c>
      <c r="C26" s="6">
        <v>40</v>
      </c>
      <c r="D26" s="5" t="s">
        <v>9</v>
      </c>
      <c r="E26" s="6">
        <v>5.4</v>
      </c>
      <c r="F26" s="6">
        <v>7.1</v>
      </c>
      <c r="G26" s="6">
        <v>5</v>
      </c>
      <c r="H26" s="69">
        <v>5.2</v>
      </c>
      <c r="I26" s="70">
        <v>6.3</v>
      </c>
      <c r="J26" s="70">
        <v>4.5999999999999996</v>
      </c>
      <c r="K26" s="70">
        <v>4.5999999999999996</v>
      </c>
      <c r="L26" s="70">
        <v>5.8</v>
      </c>
      <c r="M26" s="78">
        <v>5.0999999999999996</v>
      </c>
      <c r="N26" s="79">
        <v>5.8</v>
      </c>
      <c r="O26" s="79">
        <v>5</v>
      </c>
      <c r="P26" s="79">
        <v>4.2</v>
      </c>
      <c r="Q26" s="79">
        <v>3.9</v>
      </c>
      <c r="R26" s="86">
        <v>5.6</v>
      </c>
      <c r="S26" s="87">
        <v>7.1</v>
      </c>
      <c r="T26" s="87">
        <v>7</v>
      </c>
      <c r="U26" s="87">
        <v>6.6</v>
      </c>
      <c r="V26" s="87">
        <v>6.5</v>
      </c>
      <c r="W26" s="94">
        <v>3.2</v>
      </c>
      <c r="X26" s="95">
        <v>2.5</v>
      </c>
      <c r="Y26" s="95">
        <v>2</v>
      </c>
      <c r="Z26" s="95">
        <v>2.2999999999999998</v>
      </c>
      <c r="AA26" s="95">
        <v>2.4</v>
      </c>
      <c r="AB26" s="102">
        <v>11.4</v>
      </c>
      <c r="AC26" s="103">
        <v>11.4</v>
      </c>
      <c r="AD26" s="103">
        <v>10.8</v>
      </c>
      <c r="AE26" s="103">
        <v>10.7</v>
      </c>
      <c r="AF26" s="103">
        <v>11</v>
      </c>
      <c r="AG26" s="4" t="s">
        <v>1</v>
      </c>
      <c r="AH26" s="110"/>
      <c r="AJ26" s="5" t="s">
        <v>9</v>
      </c>
      <c r="AK26" s="4" t="s">
        <v>134</v>
      </c>
      <c r="AL26" s="70">
        <v>4.5999999999999996</v>
      </c>
      <c r="AN26" s="132" t="str">
        <v/>
      </c>
      <c r="AO26" s="3" t="str">
        <v/>
      </c>
      <c r="AP26" s="3">
        <v>0.6</v>
      </c>
      <c r="AQ26" s="3">
        <v>2.4</v>
      </c>
      <c r="AR26" s="3" t="str">
        <v>.</v>
      </c>
      <c r="AS26" s="133" t="str">
        <v/>
      </c>
      <c r="CH26" s="3" t="str">
        <f>CH8</f>
        <v>51 A 60</v>
      </c>
      <c r="CI26" s="3" t="str">
        <f>CH9</f>
        <v>61 A 70</v>
      </c>
      <c r="CJ26" s="3">
        <f>ABS(CI8-CI9)</f>
        <v>2.4369747899160465E-2</v>
      </c>
      <c r="CK26" s="3">
        <f>SQRT(CK11/CL11/HARMEAN(CJ8,CJ9))</f>
        <v>0.96120108632842127</v>
      </c>
      <c r="CL26" s="3">
        <f t="shared" si="17"/>
        <v>2.5353433579905316E-2</v>
      </c>
      <c r="CM26" s="3">
        <f t="shared" si="18"/>
        <v>-4.0032550440341899</v>
      </c>
      <c r="CN26" s="3">
        <f t="shared" si="19"/>
        <v>4.0519945398325108</v>
      </c>
      <c r="CO26" s="3">
        <f>[1]!QDIST(CL26,COUNT($CJ$5:$CJ$10),CL$11)</f>
        <v>0.9999999997210931</v>
      </c>
      <c r="CP26" s="3">
        <f t="shared" si="20"/>
        <v>4.0276247919333503</v>
      </c>
      <c r="CQ26" s="3">
        <f t="shared" si="21"/>
        <v>8.0510759923350193E-3</v>
      </c>
      <c r="CS26" s="3" t="str">
        <f>CS8</f>
        <v>51 A 60</v>
      </c>
      <c r="CT26" s="3" t="str">
        <f>CS9</f>
        <v>61 A 70</v>
      </c>
      <c r="CU26" s="3">
        <f>ABS(CV8-CV9)</f>
        <v>2.600840336134457</v>
      </c>
      <c r="CV26" s="3">
        <f>SQRT(CU$11*(CU$11+1)/12/HARMEAN(CU8,CU9))</f>
        <v>5.1791436948365028</v>
      </c>
      <c r="CW26" s="3">
        <f t="shared" si="22"/>
        <v>0.50217574359395356</v>
      </c>
      <c r="CX26" s="3">
        <f>[1]!QDIST(CW26,COUNT(CU$5:CU$10))</f>
        <v>0.99926163205700869</v>
      </c>
      <c r="CY26" s="3">
        <f t="shared" si="23"/>
        <v>20.871949090191109</v>
      </c>
    </row>
    <row r="27" spans="1:103" s="3" customFormat="1" x14ac:dyDescent="0.25">
      <c r="A27" s="6">
        <v>3</v>
      </c>
      <c r="B27" s="12">
        <v>122</v>
      </c>
      <c r="C27" s="6">
        <v>40</v>
      </c>
      <c r="D27" s="5" t="s">
        <v>9</v>
      </c>
      <c r="E27" s="6">
        <v>5.4</v>
      </c>
      <c r="F27" s="6">
        <v>6.6</v>
      </c>
      <c r="G27" s="6">
        <v>5.8</v>
      </c>
      <c r="H27" s="69">
        <v>2.2000000000000002</v>
      </c>
      <c r="I27" s="70" t="s">
        <v>139</v>
      </c>
      <c r="J27" s="70" t="s">
        <v>139</v>
      </c>
      <c r="K27" s="70">
        <v>1.4</v>
      </c>
      <c r="L27" s="70">
        <v>2.7</v>
      </c>
      <c r="M27" s="78">
        <v>0.9</v>
      </c>
      <c r="N27" s="79" t="s">
        <v>139</v>
      </c>
      <c r="O27" s="79" t="s">
        <v>139</v>
      </c>
      <c r="P27" s="79">
        <v>4.2</v>
      </c>
      <c r="Q27" s="79">
        <v>3.4</v>
      </c>
      <c r="R27" s="86">
        <v>2.1</v>
      </c>
      <c r="S27" s="87" t="s">
        <v>139</v>
      </c>
      <c r="T27" s="87" t="s">
        <v>139</v>
      </c>
      <c r="U27" s="87">
        <v>7</v>
      </c>
      <c r="V27" s="87">
        <v>6.6</v>
      </c>
      <c r="W27" s="94">
        <v>1.8</v>
      </c>
      <c r="X27" s="95" t="s">
        <v>139</v>
      </c>
      <c r="Y27" s="95" t="s">
        <v>139</v>
      </c>
      <c r="Z27" s="95">
        <v>1.4</v>
      </c>
      <c r="AA27" s="95">
        <v>1.4</v>
      </c>
      <c r="AB27" s="102">
        <v>7.6</v>
      </c>
      <c r="AC27" s="103" t="s">
        <v>139</v>
      </c>
      <c r="AD27" s="103" t="s">
        <v>139</v>
      </c>
      <c r="AE27" s="103">
        <v>5.7</v>
      </c>
      <c r="AF27" s="103">
        <v>5.5</v>
      </c>
      <c r="AG27" s="4" t="s">
        <v>3</v>
      </c>
      <c r="AH27" s="110" t="s">
        <v>29</v>
      </c>
      <c r="AJ27" s="5" t="s">
        <v>9</v>
      </c>
      <c r="AK27" s="4" t="s">
        <v>134</v>
      </c>
      <c r="AL27" s="70">
        <v>1.4</v>
      </c>
      <c r="AN27" s="132" t="str">
        <v/>
      </c>
      <c r="AO27" s="3" t="str">
        <v/>
      </c>
      <c r="AP27" s="3" t="str">
        <v>.</v>
      </c>
      <c r="AQ27" s="3" t="str">
        <v>.</v>
      </c>
      <c r="AR27" s="3" t="str">
        <v>.</v>
      </c>
      <c r="AS27" s="133" t="str">
        <v/>
      </c>
      <c r="CH27" s="3" t="str">
        <f>CH8</f>
        <v>51 A 60</v>
      </c>
      <c r="CI27" s="3" t="str">
        <f>CH10</f>
        <v>MAYOR A 70</v>
      </c>
      <c r="CJ27" s="3">
        <f>ABS(CI8-CI10)</f>
        <v>1.5803921568627448</v>
      </c>
      <c r="CK27" s="3">
        <f>SQRT(CK11/CL11/HARMEAN(CJ8,CJ10))</f>
        <v>1.3403308773201987</v>
      </c>
      <c r="CL27" s="3">
        <f t="shared" si="17"/>
        <v>1.1791059831603032</v>
      </c>
      <c r="CM27" s="3">
        <f t="shared" si="18"/>
        <v>-4.0358622852843515</v>
      </c>
      <c r="CN27" s="3">
        <f t="shared" si="19"/>
        <v>7.1966465990098412</v>
      </c>
      <c r="CO27" s="3">
        <f>[1]!QDIST(CL27,COUNT($CJ$5:$CJ$10),CL$11)</f>
        <v>0.95973169280258253</v>
      </c>
      <c r="CP27" s="3">
        <f t="shared" si="20"/>
        <v>5.6162544421470963</v>
      </c>
      <c r="CQ27" s="3">
        <f t="shared" si="21"/>
        <v>0.52211690515807674</v>
      </c>
      <c r="CS27" s="3" t="str">
        <f>CS8</f>
        <v>51 A 60</v>
      </c>
      <c r="CT27" s="3" t="str">
        <f>CS10</f>
        <v>MAYOR A 70</v>
      </c>
      <c r="CU27" s="3">
        <f>ABS(CV8-CV10)</f>
        <v>1.8627450980392197</v>
      </c>
      <c r="CV27" s="3">
        <f>SQRT(CU$11*(CU$11+1)/12/HARMEAN(CU8,CU10))</f>
        <v>7.221970835242832</v>
      </c>
      <c r="CW27" s="3">
        <f t="shared" si="22"/>
        <v>0.25792752983010164</v>
      </c>
      <c r="CX27" s="3">
        <f>[1]!QDIST(CW27,COUNT(CU$5:CU$10))</f>
        <v>0.99997221542233838</v>
      </c>
      <c r="CY27" s="3">
        <f t="shared" si="23"/>
        <v>29.104542466028615</v>
      </c>
    </row>
    <row r="28" spans="1:103" s="3" customFormat="1" x14ac:dyDescent="0.25">
      <c r="A28" s="4">
        <v>4</v>
      </c>
      <c r="B28" s="12">
        <v>14</v>
      </c>
      <c r="C28" s="4">
        <v>41</v>
      </c>
      <c r="D28" s="7" t="s">
        <v>9</v>
      </c>
      <c r="E28" s="4">
        <v>9.4</v>
      </c>
      <c r="F28" s="4">
        <v>7.3</v>
      </c>
      <c r="G28" s="4">
        <v>3</v>
      </c>
      <c r="H28" s="70">
        <v>11.4</v>
      </c>
      <c r="I28" s="70" t="s">
        <v>139</v>
      </c>
      <c r="J28" s="70" t="s">
        <v>139</v>
      </c>
      <c r="K28" s="70">
        <v>8.4</v>
      </c>
      <c r="L28" s="70">
        <v>8.3000000000000007</v>
      </c>
      <c r="M28" s="79">
        <v>9.5</v>
      </c>
      <c r="N28" s="79" t="s">
        <v>139</v>
      </c>
      <c r="O28" s="79" t="s">
        <v>139</v>
      </c>
      <c r="P28" s="79">
        <v>8.9</v>
      </c>
      <c r="Q28" s="79">
        <v>7.7</v>
      </c>
      <c r="R28" s="87">
        <v>2</v>
      </c>
      <c r="S28" s="87" t="s">
        <v>139</v>
      </c>
      <c r="T28" s="87" t="s">
        <v>139</v>
      </c>
      <c r="U28" s="87">
        <v>9</v>
      </c>
      <c r="V28" s="87">
        <v>8.3000000000000007</v>
      </c>
      <c r="W28" s="95">
        <v>5.4</v>
      </c>
      <c r="X28" s="95" t="s">
        <v>139</v>
      </c>
      <c r="Y28" s="95" t="s">
        <v>139</v>
      </c>
      <c r="Z28" s="95">
        <v>1.8</v>
      </c>
      <c r="AA28" s="95">
        <v>1.1000000000000001</v>
      </c>
      <c r="AB28" s="103">
        <v>10.3</v>
      </c>
      <c r="AC28" s="103" t="s">
        <v>139</v>
      </c>
      <c r="AD28" s="103" t="s">
        <v>139</v>
      </c>
      <c r="AE28" s="103">
        <v>6.9</v>
      </c>
      <c r="AF28" s="103">
        <v>7</v>
      </c>
      <c r="AG28" s="4" t="s">
        <v>1</v>
      </c>
      <c r="AH28" s="110" t="s">
        <v>14</v>
      </c>
      <c r="AJ28" s="7" t="s">
        <v>9</v>
      </c>
      <c r="AK28" s="4" t="s">
        <v>135</v>
      </c>
      <c r="AL28" s="70">
        <v>8.4</v>
      </c>
      <c r="AN28" s="132" t="str">
        <v/>
      </c>
      <c r="AO28" s="3" t="str">
        <v/>
      </c>
      <c r="AP28" s="3">
        <v>3.4</v>
      </c>
      <c r="AQ28" s="3">
        <v>1.4</v>
      </c>
      <c r="AR28" s="3" t="str">
        <v>.</v>
      </c>
      <c r="AS28" s="133" t="str">
        <v/>
      </c>
      <c r="CH28" s="109" t="str">
        <f>CH9</f>
        <v>61 A 70</v>
      </c>
      <c r="CI28" s="109" t="str">
        <f>CH10</f>
        <v>MAYOR A 70</v>
      </c>
      <c r="CJ28" s="109">
        <f>ABS(CI9-CI10)</f>
        <v>1.6047619047619053</v>
      </c>
      <c r="CK28" s="109">
        <f>SQRT(CK11/CL11/HARMEAN(CJ9,CJ10))</f>
        <v>1.4769726913005163</v>
      </c>
      <c r="CL28" s="109">
        <f t="shared" si="17"/>
        <v>1.0865210401072933</v>
      </c>
      <c r="CM28" s="109">
        <f t="shared" si="18"/>
        <v>-4.5840490663255178</v>
      </c>
      <c r="CN28" s="109">
        <f t="shared" si="19"/>
        <v>7.7935728758493283</v>
      </c>
      <c r="CO28" s="109">
        <f>[1]!QDIST(CL28,COUNT($CJ$5:$CJ$10),CL$11)</f>
        <v>0.97158961406930999</v>
      </c>
      <c r="CP28" s="109">
        <f t="shared" si="20"/>
        <v>6.1888109710874231</v>
      </c>
      <c r="CQ28" s="109">
        <f t="shared" si="21"/>
        <v>0.53016798115041175</v>
      </c>
      <c r="CS28" s="109" t="str">
        <f>CS9</f>
        <v>61 A 70</v>
      </c>
      <c r="CT28" s="109" t="str">
        <f>CS10</f>
        <v>MAYOR A 70</v>
      </c>
      <c r="CU28" s="109">
        <f>ABS(CV9-CV10)</f>
        <v>0.73809523809523725</v>
      </c>
      <c r="CV28" s="109">
        <f>SQRT(CU$11*(CU$11+1)/12/HARMEAN(CU9,CU10))</f>
        <v>7.9582242575422146</v>
      </c>
      <c r="CW28" s="109">
        <f t="shared" si="22"/>
        <v>9.2746222550303903E-2</v>
      </c>
      <c r="CX28" s="109">
        <f>[1]!QDIST(CW28,COUNT(CU$5:CU$10))</f>
        <v>0.99999983025747963</v>
      </c>
      <c r="CY28" s="109">
        <f t="shared" si="23"/>
        <v>32.071643757895124</v>
      </c>
    </row>
    <row r="29" spans="1:103" s="3" customFormat="1" x14ac:dyDescent="0.25">
      <c r="A29" s="6">
        <v>3</v>
      </c>
      <c r="B29" s="12">
        <v>131</v>
      </c>
      <c r="C29" s="6">
        <v>41</v>
      </c>
      <c r="D29" s="5" t="s">
        <v>0</v>
      </c>
      <c r="E29" s="6" t="s">
        <v>139</v>
      </c>
      <c r="F29" s="6" t="s">
        <v>139</v>
      </c>
      <c r="G29" s="6">
        <v>5.0999999999999996</v>
      </c>
      <c r="H29" s="69" t="s">
        <v>139</v>
      </c>
      <c r="I29" s="70">
        <v>4.4000000000000004</v>
      </c>
      <c r="J29" s="70">
        <v>5.2</v>
      </c>
      <c r="K29" s="70">
        <v>4</v>
      </c>
      <c r="L29" s="70">
        <v>5.2</v>
      </c>
      <c r="M29" s="78" t="s">
        <v>139</v>
      </c>
      <c r="N29" s="79">
        <v>5.3</v>
      </c>
      <c r="O29" s="79">
        <v>5.2</v>
      </c>
      <c r="P29" s="79">
        <v>3</v>
      </c>
      <c r="Q29" s="79">
        <v>3.6</v>
      </c>
      <c r="R29" s="86" t="s">
        <v>139</v>
      </c>
      <c r="S29" s="87">
        <v>4.9000000000000004</v>
      </c>
      <c r="T29" s="87">
        <v>4.7</v>
      </c>
      <c r="U29" s="87">
        <v>5.0999999999999996</v>
      </c>
      <c r="V29" s="87">
        <v>5</v>
      </c>
      <c r="W29" s="94" t="s">
        <v>139</v>
      </c>
      <c r="X29" s="95">
        <v>1.6</v>
      </c>
      <c r="Y29" s="95">
        <v>1.4</v>
      </c>
      <c r="Z29" s="95">
        <v>1.5</v>
      </c>
      <c r="AA29" s="95">
        <v>2.1</v>
      </c>
      <c r="AB29" s="102" t="s">
        <v>139</v>
      </c>
      <c r="AC29" s="103">
        <v>6.3</v>
      </c>
      <c r="AD29" s="103">
        <v>5.6</v>
      </c>
      <c r="AE29" s="103">
        <v>6.3</v>
      </c>
      <c r="AF29" s="103">
        <v>6.2</v>
      </c>
      <c r="AG29" s="4" t="s">
        <v>1</v>
      </c>
      <c r="AH29" s="110" t="s">
        <v>76</v>
      </c>
      <c r="AJ29" s="5" t="s">
        <v>0</v>
      </c>
      <c r="AK29" s="4" t="s">
        <v>135</v>
      </c>
      <c r="AL29" s="70">
        <v>4</v>
      </c>
      <c r="AN29" s="132" t="str">
        <v/>
      </c>
      <c r="AO29" s="3" t="str">
        <v/>
      </c>
      <c r="AP29" s="3" t="str">
        <v>.</v>
      </c>
      <c r="AQ29" s="3" t="str">
        <v>.</v>
      </c>
      <c r="AR29" s="3" t="str">
        <v>.</v>
      </c>
      <c r="AS29" s="133" t="str">
        <v/>
      </c>
      <c r="AX29" s="3" t="str">
        <f>+AL1</f>
        <v>2domolar.SM (Mr)PE.CORONAL.RAIZ MESIAL (Mr)</v>
      </c>
      <c r="BS29" s="3" t="s">
        <v>132</v>
      </c>
      <c r="BT29" s="3" t="s">
        <v>155</v>
      </c>
      <c r="BU29" s="3" t="s">
        <v>140</v>
      </c>
      <c r="BV29" s="3" t="s">
        <v>141</v>
      </c>
      <c r="BW29" t="s">
        <v>142</v>
      </c>
      <c r="BX29" t="s">
        <v>143</v>
      </c>
      <c r="BY29" t="s">
        <v>144</v>
      </c>
      <c r="BZ29" t="s">
        <v>145</v>
      </c>
      <c r="CA29" t="s">
        <v>186</v>
      </c>
      <c r="CB29" s="3" t="s">
        <v>166</v>
      </c>
    </row>
    <row r="30" spans="1:103" s="3" customFormat="1" x14ac:dyDescent="0.25">
      <c r="A30" s="4">
        <v>4</v>
      </c>
      <c r="B30" s="12">
        <v>6</v>
      </c>
      <c r="C30" s="4">
        <v>42</v>
      </c>
      <c r="D30" s="7" t="s">
        <v>0</v>
      </c>
      <c r="E30" s="4">
        <v>6.8</v>
      </c>
      <c r="F30" s="4">
        <v>0.5</v>
      </c>
      <c r="G30" s="4">
        <v>7.1</v>
      </c>
      <c r="H30" s="70">
        <v>0.4</v>
      </c>
      <c r="I30" s="70" t="s">
        <v>139</v>
      </c>
      <c r="J30" s="70" t="s">
        <v>139</v>
      </c>
      <c r="K30" s="70">
        <v>1</v>
      </c>
      <c r="L30" s="70">
        <v>1.8</v>
      </c>
      <c r="M30" s="79">
        <v>0.5</v>
      </c>
      <c r="N30" s="79" t="s">
        <v>139</v>
      </c>
      <c r="O30" s="79" t="s">
        <v>139</v>
      </c>
      <c r="P30" s="79">
        <v>1.2</v>
      </c>
      <c r="Q30" s="79">
        <v>2.2000000000000002</v>
      </c>
      <c r="R30" s="87">
        <v>2.7</v>
      </c>
      <c r="S30" s="87" t="s">
        <v>139</v>
      </c>
      <c r="T30" s="87" t="s">
        <v>139</v>
      </c>
      <c r="U30" s="87">
        <v>4.8</v>
      </c>
      <c r="V30" s="87">
        <v>4.4000000000000004</v>
      </c>
      <c r="W30" s="95">
        <v>4.7</v>
      </c>
      <c r="X30" s="95" t="s">
        <v>139</v>
      </c>
      <c r="Y30" s="95" t="s">
        <v>139</v>
      </c>
      <c r="Z30" s="95">
        <v>4.3</v>
      </c>
      <c r="AA30" s="95">
        <v>4.3</v>
      </c>
      <c r="AB30" s="103">
        <v>6.6</v>
      </c>
      <c r="AC30" s="103" t="s">
        <v>139</v>
      </c>
      <c r="AD30" s="103" t="s">
        <v>139</v>
      </c>
      <c r="AE30" s="103">
        <v>5.7</v>
      </c>
      <c r="AF30" s="103">
        <v>5.2</v>
      </c>
      <c r="AG30" s="4" t="s">
        <v>3</v>
      </c>
      <c r="AH30" s="110" t="s">
        <v>7</v>
      </c>
      <c r="AJ30" s="7" t="s">
        <v>0</v>
      </c>
      <c r="AK30" s="4" t="s">
        <v>135</v>
      </c>
      <c r="AL30" s="70">
        <v>1</v>
      </c>
      <c r="AN30" s="132" t="str">
        <v/>
      </c>
      <c r="AO30" s="3" t="str">
        <v/>
      </c>
      <c r="AP30" s="3" t="str">
        <v>.</v>
      </c>
      <c r="AQ30" s="3" t="str">
        <v>.</v>
      </c>
      <c r="AR30" s="3" t="str">
        <v>.</v>
      </c>
      <c r="AS30" s="133" t="str">
        <v/>
      </c>
      <c r="AX30" s="3" t="str">
        <f>+AK1</f>
        <v>GRUPO ETARIO</v>
      </c>
      <c r="BH30" s="3" t="s">
        <v>132</v>
      </c>
      <c r="BR30" s="3" t="s">
        <v>146</v>
      </c>
      <c r="BS30" s="3" t="s">
        <v>133</v>
      </c>
      <c r="BT30" s="3">
        <v>6</v>
      </c>
      <c r="BU30" s="3">
        <v>9.15</v>
      </c>
      <c r="BV30" s="3">
        <v>0.88797522487961189</v>
      </c>
      <c r="BW30">
        <v>9.15</v>
      </c>
      <c r="BX30">
        <v>11.8</v>
      </c>
      <c r="BY30">
        <v>6.1</v>
      </c>
      <c r="BZ30">
        <v>3.0000000000000009</v>
      </c>
      <c r="CA30">
        <v>0.86330015728479959</v>
      </c>
      <c r="CB30" s="3">
        <v>0.54493069003348671</v>
      </c>
    </row>
    <row r="31" spans="1:103" s="3" customFormat="1" x14ac:dyDescent="0.25">
      <c r="A31" s="4">
        <v>3</v>
      </c>
      <c r="B31" s="12">
        <v>10</v>
      </c>
      <c r="C31" s="4">
        <v>42</v>
      </c>
      <c r="D31" s="7" t="s">
        <v>0</v>
      </c>
      <c r="E31" s="4">
        <v>3.5</v>
      </c>
      <c r="F31" s="4">
        <v>6.2</v>
      </c>
      <c r="G31" s="4">
        <v>5.9</v>
      </c>
      <c r="H31" s="70">
        <v>4</v>
      </c>
      <c r="I31" s="70" t="s">
        <v>139</v>
      </c>
      <c r="J31" s="70" t="s">
        <v>139</v>
      </c>
      <c r="K31" s="70" t="s">
        <v>139</v>
      </c>
      <c r="L31" s="70" t="s">
        <v>139</v>
      </c>
      <c r="M31" s="79">
        <v>1.7</v>
      </c>
      <c r="N31" s="79" t="s">
        <v>139</v>
      </c>
      <c r="O31" s="79" t="s">
        <v>139</v>
      </c>
      <c r="P31" s="79" t="s">
        <v>139</v>
      </c>
      <c r="Q31" s="79" t="s">
        <v>139</v>
      </c>
      <c r="R31" s="87">
        <v>2.4</v>
      </c>
      <c r="S31" s="87" t="s">
        <v>139</v>
      </c>
      <c r="T31" s="87" t="s">
        <v>139</v>
      </c>
      <c r="U31" s="87" t="s">
        <v>139</v>
      </c>
      <c r="V31" s="87" t="s">
        <v>139</v>
      </c>
      <c r="W31" s="95">
        <v>2.2999999999999998</v>
      </c>
      <c r="X31" s="95" t="s">
        <v>139</v>
      </c>
      <c r="Y31" s="95" t="s">
        <v>139</v>
      </c>
      <c r="Z31" s="95" t="s">
        <v>139</v>
      </c>
      <c r="AA31" s="95" t="s">
        <v>139</v>
      </c>
      <c r="AB31" s="103">
        <v>5.5</v>
      </c>
      <c r="AC31" s="103" t="s">
        <v>139</v>
      </c>
      <c r="AD31" s="103" t="s">
        <v>139</v>
      </c>
      <c r="AE31" s="103" t="s">
        <v>139</v>
      </c>
      <c r="AF31" s="103" t="s">
        <v>139</v>
      </c>
      <c r="AG31" s="4" t="s">
        <v>3</v>
      </c>
      <c r="AH31" s="110" t="s">
        <v>10</v>
      </c>
      <c r="AJ31" s="7" t="s">
        <v>0</v>
      </c>
      <c r="AK31" s="4" t="s">
        <v>135</v>
      </c>
      <c r="AL31" s="70" t="s">
        <v>139</v>
      </c>
      <c r="AN31" s="132" t="str">
        <v/>
      </c>
      <c r="AO31" s="3" t="str">
        <v/>
      </c>
      <c r="AP31" s="3" t="str">
        <v>.</v>
      </c>
      <c r="AQ31" s="3" t="str">
        <v>.</v>
      </c>
      <c r="AR31" s="3" t="str">
        <v>.</v>
      </c>
      <c r="AS31" s="133" t="str">
        <v/>
      </c>
      <c r="AX31" s="3">
        <f>+AX6</f>
        <v>0</v>
      </c>
      <c r="AY31" s="3" t="str">
        <f t="shared" ref="AY31:BD31" si="32">+AY6</f>
        <v>18 A 30</v>
      </c>
      <c r="AZ31" s="3" t="str">
        <f t="shared" si="32"/>
        <v>31 A 40</v>
      </c>
      <c r="BA31" s="3" t="str">
        <f t="shared" si="32"/>
        <v>41 A 50</v>
      </c>
      <c r="BB31" s="3" t="str">
        <f t="shared" si="32"/>
        <v>51 A 60</v>
      </c>
      <c r="BC31" s="3" t="str">
        <f t="shared" si="32"/>
        <v>61 A 70</v>
      </c>
      <c r="BD31" s="3" t="str">
        <f t="shared" si="32"/>
        <v>MAYOR A 70</v>
      </c>
      <c r="BH31" s="3">
        <v>0</v>
      </c>
      <c r="BI31" s="3" t="s">
        <v>133</v>
      </c>
      <c r="BJ31" s="3" t="s">
        <v>134</v>
      </c>
      <c r="BK31" s="3" t="s">
        <v>135</v>
      </c>
      <c r="BL31" s="3" t="s">
        <v>136</v>
      </c>
      <c r="BM31" s="3" t="s">
        <v>137</v>
      </c>
      <c r="BN31" s="3" t="s">
        <v>138</v>
      </c>
      <c r="BS31" s="3" t="s">
        <v>134</v>
      </c>
      <c r="BT31" s="3">
        <v>18</v>
      </c>
      <c r="BU31" s="3">
        <v>6.9833333333333334</v>
      </c>
      <c r="BV31" s="3">
        <v>0.64561112559356904</v>
      </c>
      <c r="BW31">
        <v>6.6</v>
      </c>
      <c r="BX31">
        <v>13.3</v>
      </c>
      <c r="BY31">
        <v>2.4</v>
      </c>
      <c r="BZ31">
        <v>3.0249999999999986</v>
      </c>
      <c r="CA31">
        <v>0.43622709612273924</v>
      </c>
    </row>
    <row r="32" spans="1:103" s="3" customFormat="1" x14ac:dyDescent="0.25">
      <c r="A32" s="6">
        <v>4</v>
      </c>
      <c r="B32" s="12">
        <v>62</v>
      </c>
      <c r="C32" s="6">
        <v>42</v>
      </c>
      <c r="D32" s="5" t="s">
        <v>9</v>
      </c>
      <c r="E32" s="6">
        <v>13.1</v>
      </c>
      <c r="F32" s="6">
        <v>9.8000000000000007</v>
      </c>
      <c r="G32" s="6">
        <v>3.2</v>
      </c>
      <c r="H32" s="69">
        <v>9.3000000000000007</v>
      </c>
      <c r="I32" s="70">
        <v>10.9</v>
      </c>
      <c r="J32" s="70">
        <v>9.9</v>
      </c>
      <c r="K32" s="70">
        <v>6.4</v>
      </c>
      <c r="L32" s="70">
        <v>5.0999999999999996</v>
      </c>
      <c r="M32" s="78">
        <v>10.199999999999999</v>
      </c>
      <c r="N32" s="79">
        <v>10</v>
      </c>
      <c r="O32" s="79">
        <v>8.4</v>
      </c>
      <c r="P32" s="79">
        <v>7.2</v>
      </c>
      <c r="Q32" s="79">
        <v>6.3</v>
      </c>
      <c r="R32" s="86">
        <v>39</v>
      </c>
      <c r="S32" s="87">
        <v>4.9000000000000004</v>
      </c>
      <c r="T32" s="87">
        <v>5.8</v>
      </c>
      <c r="U32" s="87">
        <v>6.6</v>
      </c>
      <c r="V32" s="87">
        <v>6.4</v>
      </c>
      <c r="W32" s="94">
        <v>3.6</v>
      </c>
      <c r="X32" s="95">
        <v>2.4</v>
      </c>
      <c r="Y32" s="95">
        <v>1.3</v>
      </c>
      <c r="Z32" s="95">
        <v>2.2000000000000002</v>
      </c>
      <c r="AA32" s="95">
        <v>1.9</v>
      </c>
      <c r="AB32" s="102">
        <v>11.8</v>
      </c>
      <c r="AC32" s="103">
        <v>9.6</v>
      </c>
      <c r="AD32" s="103">
        <v>9.5</v>
      </c>
      <c r="AE32" s="103">
        <v>9</v>
      </c>
      <c r="AF32" s="103">
        <v>8.9</v>
      </c>
      <c r="AG32" s="4" t="s">
        <v>1</v>
      </c>
      <c r="AH32" s="110"/>
      <c r="AJ32" s="5" t="s">
        <v>9</v>
      </c>
      <c r="AK32" s="4" t="s">
        <v>135</v>
      </c>
      <c r="AL32" s="70">
        <v>6.4</v>
      </c>
      <c r="AN32" s="132" t="str">
        <v/>
      </c>
      <c r="AO32" s="3" t="str">
        <v/>
      </c>
      <c r="AP32" s="3" t="str">
        <v>.</v>
      </c>
      <c r="AQ32" s="3">
        <v>4.2</v>
      </c>
      <c r="AR32" s="3" t="str">
        <v>.</v>
      </c>
      <c r="AS32" s="133" t="str">
        <v/>
      </c>
      <c r="AX32" s="3" t="str">
        <f>+AX19</f>
        <v>Count</v>
      </c>
      <c r="AY32" s="3">
        <f t="shared" ref="AY32:BD32" si="33">+AY19</f>
        <v>4</v>
      </c>
      <c r="AZ32" s="3">
        <f t="shared" si="33"/>
        <v>11</v>
      </c>
      <c r="BA32" s="3">
        <f t="shared" si="33"/>
        <v>14</v>
      </c>
      <c r="BB32" s="3">
        <f t="shared" si="33"/>
        <v>17</v>
      </c>
      <c r="BC32" s="3">
        <f t="shared" si="33"/>
        <v>7</v>
      </c>
      <c r="BD32" s="3">
        <f t="shared" si="33"/>
        <v>3</v>
      </c>
      <c r="BH32" s="3" t="s">
        <v>155</v>
      </c>
      <c r="BI32" s="3">
        <v>4</v>
      </c>
      <c r="BJ32" s="3">
        <v>11</v>
      </c>
      <c r="BK32" s="3">
        <v>14</v>
      </c>
      <c r="BL32" s="3">
        <v>17</v>
      </c>
      <c r="BM32" s="3">
        <v>7</v>
      </c>
      <c r="BN32" s="3">
        <v>3</v>
      </c>
      <c r="BS32" s="3" t="s">
        <v>135</v>
      </c>
      <c r="BT32" s="3">
        <v>30</v>
      </c>
      <c r="BU32" s="3">
        <v>7.1333333333333346</v>
      </c>
      <c r="BV32" s="3">
        <v>0.41551334635143589</v>
      </c>
      <c r="BW32">
        <v>7.1</v>
      </c>
      <c r="BX32">
        <v>13.1</v>
      </c>
      <c r="BY32">
        <v>3.4</v>
      </c>
      <c r="BZ32">
        <v>3.2749999999999995</v>
      </c>
      <c r="CA32">
        <v>0.50620352193523432</v>
      </c>
    </row>
    <row r="33" spans="1:80" s="3" customFormat="1" x14ac:dyDescent="0.25">
      <c r="A33" s="6">
        <v>4</v>
      </c>
      <c r="B33" s="12">
        <v>93</v>
      </c>
      <c r="C33" s="6">
        <v>42</v>
      </c>
      <c r="D33" s="5" t="s">
        <v>9</v>
      </c>
      <c r="E33" s="6">
        <v>5.8</v>
      </c>
      <c r="F33" s="6">
        <v>3</v>
      </c>
      <c r="G33" s="6">
        <v>4.2</v>
      </c>
      <c r="H33" s="69" t="s">
        <v>139</v>
      </c>
      <c r="I33" s="70">
        <v>6.8</v>
      </c>
      <c r="J33" s="70">
        <v>7.6</v>
      </c>
      <c r="K33" s="70">
        <v>9</v>
      </c>
      <c r="L33" s="70">
        <v>8.1999999999999993</v>
      </c>
      <c r="M33" s="78" t="s">
        <v>139</v>
      </c>
      <c r="N33" s="79">
        <v>6.2</v>
      </c>
      <c r="O33" s="79">
        <v>7.1</v>
      </c>
      <c r="P33" s="79">
        <v>6.6</v>
      </c>
      <c r="Q33" s="79">
        <v>7.8</v>
      </c>
      <c r="R33" s="86" t="s">
        <v>139</v>
      </c>
      <c r="S33" s="87">
        <v>2.6</v>
      </c>
      <c r="T33" s="87">
        <v>3.9</v>
      </c>
      <c r="U33" s="87">
        <v>4.3</v>
      </c>
      <c r="V33" s="87">
        <v>4.2</v>
      </c>
      <c r="W33" s="94" t="s">
        <v>139</v>
      </c>
      <c r="X33" s="95">
        <v>1.7</v>
      </c>
      <c r="Y33" s="95">
        <v>1.8</v>
      </c>
      <c r="Z33" s="95">
        <v>1.1000000000000001</v>
      </c>
      <c r="AA33" s="95">
        <v>1.5</v>
      </c>
      <c r="AB33" s="102" t="s">
        <v>139</v>
      </c>
      <c r="AC33" s="103">
        <v>6.7</v>
      </c>
      <c r="AD33" s="103">
        <v>6</v>
      </c>
      <c r="AE33" s="103">
        <v>6.1</v>
      </c>
      <c r="AF33" s="103">
        <v>5.7</v>
      </c>
      <c r="AG33" s="4" t="s">
        <v>1</v>
      </c>
      <c r="AH33" s="110" t="s">
        <v>58</v>
      </c>
      <c r="AJ33" s="5" t="s">
        <v>9</v>
      </c>
      <c r="AK33" s="4" t="s">
        <v>135</v>
      </c>
      <c r="AL33" s="70">
        <v>9</v>
      </c>
      <c r="AN33" s="132" t="str">
        <v/>
      </c>
      <c r="AO33" s="3" t="str">
        <v/>
      </c>
      <c r="AP33" s="3" t="str">
        <v>.</v>
      </c>
      <c r="AQ33" s="3" t="str">
        <v>.</v>
      </c>
      <c r="AR33" s="3">
        <v>4.4000000000000004</v>
      </c>
      <c r="AS33" s="133" t="str">
        <v/>
      </c>
      <c r="AX33" s="3" t="str">
        <f>+AX7</f>
        <v>Mean</v>
      </c>
      <c r="AY33" s="3">
        <f t="shared" ref="AY33:BD35" si="34">+AY7</f>
        <v>4.75</v>
      </c>
      <c r="AZ33" s="3">
        <f t="shared" si="34"/>
        <v>2.6545454545454543</v>
      </c>
      <c r="BA33" s="3">
        <f t="shared" si="34"/>
        <v>4.6214285714285719</v>
      </c>
      <c r="BB33" s="3">
        <f t="shared" si="34"/>
        <v>4.7529411764705882</v>
      </c>
      <c r="BC33" s="3">
        <f t="shared" si="34"/>
        <v>4.7285714285714278</v>
      </c>
      <c r="BD33" s="3">
        <f t="shared" si="34"/>
        <v>6.333333333333333</v>
      </c>
      <c r="BH33" s="3" t="s">
        <v>140</v>
      </c>
      <c r="BI33" s="3">
        <v>4.75</v>
      </c>
      <c r="BJ33" s="3">
        <v>2.6545454545454543</v>
      </c>
      <c r="BK33" s="3">
        <v>4.6214285714285719</v>
      </c>
      <c r="BL33" s="3">
        <v>4.7529411764705882</v>
      </c>
      <c r="BM33" s="3">
        <v>4.7285714285714278</v>
      </c>
      <c r="BN33" s="3">
        <v>6.333333333333333</v>
      </c>
      <c r="BS33" s="3" t="s">
        <v>136</v>
      </c>
      <c r="BT33" s="3">
        <v>39</v>
      </c>
      <c r="BU33" s="3">
        <v>7.3743589743589766</v>
      </c>
      <c r="BV33" s="3">
        <v>0.39100407011142002</v>
      </c>
      <c r="BW33">
        <v>7.8</v>
      </c>
      <c r="BX33">
        <v>11.4</v>
      </c>
      <c r="BY33">
        <v>2.5</v>
      </c>
      <c r="BZ33">
        <v>3.1999999999999993</v>
      </c>
      <c r="CA33">
        <v>0.23948387263023274</v>
      </c>
    </row>
    <row r="34" spans="1:80" s="3" customFormat="1" x14ac:dyDescent="0.25">
      <c r="A34" s="6">
        <v>3</v>
      </c>
      <c r="B34" s="12">
        <v>128</v>
      </c>
      <c r="C34" s="6">
        <v>42</v>
      </c>
      <c r="D34" s="5" t="s">
        <v>9</v>
      </c>
      <c r="E34" s="6">
        <v>5.5</v>
      </c>
      <c r="F34" s="6">
        <v>9.5</v>
      </c>
      <c r="G34" s="6">
        <v>3.6</v>
      </c>
      <c r="H34" s="69">
        <v>1</v>
      </c>
      <c r="I34" s="70" t="s">
        <v>139</v>
      </c>
      <c r="J34" s="70" t="s">
        <v>139</v>
      </c>
      <c r="K34" s="70" t="s">
        <v>139</v>
      </c>
      <c r="L34" s="70" t="s">
        <v>139</v>
      </c>
      <c r="M34" s="78">
        <v>2.2999999999999998</v>
      </c>
      <c r="N34" s="79" t="s">
        <v>139</v>
      </c>
      <c r="O34" s="79" t="s">
        <v>139</v>
      </c>
      <c r="P34" s="79" t="s">
        <v>139</v>
      </c>
      <c r="Q34" s="79" t="s">
        <v>139</v>
      </c>
      <c r="R34" s="86">
        <v>3.6</v>
      </c>
      <c r="S34" s="87" t="s">
        <v>139</v>
      </c>
      <c r="T34" s="87" t="s">
        <v>139</v>
      </c>
      <c r="U34" s="87" t="s">
        <v>139</v>
      </c>
      <c r="V34" s="87" t="s">
        <v>139</v>
      </c>
      <c r="W34" s="94">
        <v>3.2</v>
      </c>
      <c r="X34" s="95" t="s">
        <v>139</v>
      </c>
      <c r="Y34" s="95" t="s">
        <v>139</v>
      </c>
      <c r="Z34" s="95" t="s">
        <v>139</v>
      </c>
      <c r="AA34" s="95" t="s">
        <v>139</v>
      </c>
      <c r="AB34" s="102">
        <v>4.8</v>
      </c>
      <c r="AC34" s="103" t="s">
        <v>139</v>
      </c>
      <c r="AD34" s="103" t="s">
        <v>139</v>
      </c>
      <c r="AE34" s="103" t="s">
        <v>139</v>
      </c>
      <c r="AF34" s="103" t="s">
        <v>139</v>
      </c>
      <c r="AG34" s="4" t="s">
        <v>1</v>
      </c>
      <c r="AH34" s="110" t="s">
        <v>73</v>
      </c>
      <c r="AJ34" s="5" t="s">
        <v>9</v>
      </c>
      <c r="AK34" s="4" t="s">
        <v>135</v>
      </c>
      <c r="AL34" s="70" t="s">
        <v>139</v>
      </c>
      <c r="AN34" s="132" t="str">
        <v/>
      </c>
      <c r="AO34" s="3" t="str">
        <v/>
      </c>
      <c r="AP34" s="3" t="str">
        <v>.</v>
      </c>
      <c r="AQ34" s="3" t="str">
        <v>.</v>
      </c>
      <c r="AR34" s="3" t="str">
        <v/>
      </c>
      <c r="AS34" s="133" t="str">
        <v/>
      </c>
      <c r="AX34" s="3" t="str">
        <f>+AX8</f>
        <v>Standard Error</v>
      </c>
      <c r="AY34" s="3">
        <f t="shared" si="34"/>
        <v>2.0155644370746373</v>
      </c>
      <c r="AZ34" s="3">
        <f t="shared" si="34"/>
        <v>0.58950883043176294</v>
      </c>
      <c r="BA34" s="3">
        <f t="shared" si="34"/>
        <v>0.77190919094028487</v>
      </c>
      <c r="BB34" s="3">
        <f t="shared" si="34"/>
        <v>0.69096680174033398</v>
      </c>
      <c r="BC34" s="3">
        <f t="shared" si="34"/>
        <v>1.21434173540241</v>
      </c>
      <c r="BD34" s="3">
        <f t="shared" si="34"/>
        <v>3.4372146346197878</v>
      </c>
      <c r="BH34" s="3" t="s">
        <v>141</v>
      </c>
      <c r="BI34" s="3">
        <v>2.0155644370746373</v>
      </c>
      <c r="BJ34" s="3">
        <v>0.58950883043176294</v>
      </c>
      <c r="BK34" s="3">
        <v>0.77190919094028487</v>
      </c>
      <c r="BL34" s="3">
        <v>0.69096680174033398</v>
      </c>
      <c r="BM34" s="3">
        <v>1.21434173540241</v>
      </c>
      <c r="BN34" s="3">
        <v>3.4372146346197878</v>
      </c>
      <c r="BS34" s="3" t="s">
        <v>137</v>
      </c>
      <c r="BT34" s="3">
        <v>27</v>
      </c>
      <c r="BU34" s="3">
        <v>7.6592592592592563</v>
      </c>
      <c r="BV34" s="3">
        <v>0.5694816771465776</v>
      </c>
      <c r="BW34">
        <v>7.8</v>
      </c>
      <c r="BX34">
        <v>14.5</v>
      </c>
      <c r="BY34">
        <v>3.2</v>
      </c>
      <c r="BZ34">
        <v>4.9999999999999982</v>
      </c>
      <c r="CA34">
        <v>0.53652209369334347</v>
      </c>
    </row>
    <row r="35" spans="1:80" x14ac:dyDescent="0.25">
      <c r="A35" s="4">
        <v>3</v>
      </c>
      <c r="B35" s="12">
        <v>17</v>
      </c>
      <c r="C35" s="4">
        <v>43</v>
      </c>
      <c r="D35" s="7" t="s">
        <v>0</v>
      </c>
      <c r="E35" s="4">
        <v>6.5</v>
      </c>
      <c r="F35" s="4">
        <v>2.7</v>
      </c>
      <c r="G35" s="4">
        <v>7.2</v>
      </c>
      <c r="H35" s="70">
        <v>2.8</v>
      </c>
      <c r="I35" s="70" t="s">
        <v>139</v>
      </c>
      <c r="J35" s="70" t="s">
        <v>139</v>
      </c>
      <c r="K35" s="70" t="s">
        <v>139</v>
      </c>
      <c r="L35" s="70" t="s">
        <v>139</v>
      </c>
      <c r="M35" s="79">
        <v>2.1</v>
      </c>
      <c r="N35" s="79" t="s">
        <v>139</v>
      </c>
      <c r="O35" s="79" t="s">
        <v>139</v>
      </c>
      <c r="P35" s="79" t="s">
        <v>139</v>
      </c>
      <c r="Q35" s="79" t="s">
        <v>139</v>
      </c>
      <c r="R35" s="87">
        <v>1.8</v>
      </c>
      <c r="S35" s="87" t="s">
        <v>139</v>
      </c>
      <c r="T35" s="87" t="s">
        <v>139</v>
      </c>
      <c r="U35" s="87" t="s">
        <v>139</v>
      </c>
      <c r="V35" s="87" t="s">
        <v>139</v>
      </c>
      <c r="W35" s="95">
        <v>3.6</v>
      </c>
      <c r="X35" s="95" t="s">
        <v>139</v>
      </c>
      <c r="Y35" s="95" t="s">
        <v>139</v>
      </c>
      <c r="Z35" s="95" t="s">
        <v>139</v>
      </c>
      <c r="AA35" s="95" t="s">
        <v>139</v>
      </c>
      <c r="AB35" s="103">
        <v>7.6</v>
      </c>
      <c r="AC35" s="103" t="s">
        <v>139</v>
      </c>
      <c r="AD35" s="103" t="s">
        <v>139</v>
      </c>
      <c r="AE35" s="103" t="s">
        <v>139</v>
      </c>
      <c r="AF35" s="103" t="s">
        <v>139</v>
      </c>
      <c r="AG35" s="4" t="s">
        <v>3</v>
      </c>
      <c r="AH35" s="13" t="s">
        <v>5</v>
      </c>
      <c r="AJ35" s="7" t="s">
        <v>0</v>
      </c>
      <c r="AK35" s="4" t="s">
        <v>135</v>
      </c>
      <c r="AL35" s="70" t="s">
        <v>139</v>
      </c>
      <c r="AN35" s="132" t="str">
        <v/>
      </c>
      <c r="AO35" s="3" t="str">
        <v/>
      </c>
      <c r="AP35" s="3" t="str">
        <v>.</v>
      </c>
      <c r="AQ35" s="3">
        <v>5.0999999999999996</v>
      </c>
      <c r="AR35" s="3" t="str">
        <v/>
      </c>
      <c r="AS35" s="133" t="str">
        <v/>
      </c>
      <c r="AX35" s="3" t="str">
        <f>+AX9</f>
        <v>Median</v>
      </c>
      <c r="AY35" s="3">
        <f t="shared" si="34"/>
        <v>5</v>
      </c>
      <c r="AZ35" s="3">
        <f t="shared" si="34"/>
        <v>2.1</v>
      </c>
      <c r="BA35" s="3">
        <f t="shared" si="34"/>
        <v>3.6500000000000004</v>
      </c>
      <c r="BB35" s="3">
        <f t="shared" si="34"/>
        <v>4.2</v>
      </c>
      <c r="BC35" s="3">
        <f t="shared" si="34"/>
        <v>4.4000000000000004</v>
      </c>
      <c r="BD35" s="3">
        <f t="shared" si="34"/>
        <v>4</v>
      </c>
      <c r="BH35" t="s">
        <v>142</v>
      </c>
      <c r="BI35">
        <v>5</v>
      </c>
      <c r="BJ35">
        <v>2.1</v>
      </c>
      <c r="BK35">
        <v>3.6500000000000004</v>
      </c>
      <c r="BL35">
        <v>4.2</v>
      </c>
      <c r="BM35">
        <v>4.4000000000000004</v>
      </c>
      <c r="BN35">
        <v>4</v>
      </c>
      <c r="BQ35" s="3"/>
      <c r="BR35" s="3"/>
      <c r="BS35" s="3" t="s">
        <v>138</v>
      </c>
      <c r="BT35" s="3">
        <v>8</v>
      </c>
      <c r="BU35" s="3">
        <v>7.6624999999999996</v>
      </c>
      <c r="BV35" s="3">
        <v>0.68633017356288328</v>
      </c>
      <c r="BW35">
        <v>7.05</v>
      </c>
      <c r="BX35">
        <v>10.7</v>
      </c>
      <c r="BY35">
        <v>5.7</v>
      </c>
      <c r="BZ35">
        <v>1.9499999999999993</v>
      </c>
      <c r="CA35">
        <v>5.4708627303679314E-2</v>
      </c>
    </row>
    <row r="36" spans="1:80" x14ac:dyDescent="0.25">
      <c r="A36" s="4">
        <v>4</v>
      </c>
      <c r="B36" s="12">
        <v>23</v>
      </c>
      <c r="C36" s="4">
        <v>43</v>
      </c>
      <c r="D36" s="7" t="s">
        <v>9</v>
      </c>
      <c r="E36" s="4">
        <v>9.4</v>
      </c>
      <c r="F36" s="4">
        <v>6.5</v>
      </c>
      <c r="G36" s="4">
        <v>5.0999999999999996</v>
      </c>
      <c r="H36" s="70">
        <v>11.8</v>
      </c>
      <c r="I36" s="70">
        <v>5.9</v>
      </c>
      <c r="J36" s="70">
        <v>5.0999999999999996</v>
      </c>
      <c r="K36" s="70" t="s">
        <v>139</v>
      </c>
      <c r="L36" s="70" t="s">
        <v>139</v>
      </c>
      <c r="M36" s="79">
        <v>6.7</v>
      </c>
      <c r="N36" s="79">
        <v>5.8</v>
      </c>
      <c r="O36" s="79">
        <v>5.0999999999999996</v>
      </c>
      <c r="P36" s="79" t="s">
        <v>139</v>
      </c>
      <c r="Q36" s="79" t="s">
        <v>139</v>
      </c>
      <c r="R36" s="87">
        <v>1.1000000000000001</v>
      </c>
      <c r="S36" s="87">
        <v>2.4</v>
      </c>
      <c r="T36" s="87">
        <v>3.5</v>
      </c>
      <c r="U36" s="87" t="s">
        <v>139</v>
      </c>
      <c r="V36" s="87" t="s">
        <v>139</v>
      </c>
      <c r="W36" s="95">
        <v>1</v>
      </c>
      <c r="X36" s="95">
        <v>2.1</v>
      </c>
      <c r="Y36" s="95">
        <v>2</v>
      </c>
      <c r="Z36" s="95" t="s">
        <v>139</v>
      </c>
      <c r="AA36" s="95" t="s">
        <v>139</v>
      </c>
      <c r="AB36" s="103">
        <v>11.9</v>
      </c>
      <c r="AC36" s="103">
        <v>10.199999999999999</v>
      </c>
      <c r="AD36" s="103">
        <v>9.5</v>
      </c>
      <c r="AE36" s="103" t="s">
        <v>139</v>
      </c>
      <c r="AF36" s="103" t="s">
        <v>139</v>
      </c>
      <c r="AG36" s="4" t="s">
        <v>1</v>
      </c>
      <c r="AH36" s="13" t="s">
        <v>22</v>
      </c>
      <c r="AI36" s="3"/>
      <c r="AJ36" s="7" t="s">
        <v>9</v>
      </c>
      <c r="AK36" s="4" t="s">
        <v>135</v>
      </c>
      <c r="AL36" s="70" t="s">
        <v>139</v>
      </c>
      <c r="AN36" s="132" t="str">
        <v/>
      </c>
      <c r="AO36" s="3" t="str">
        <v/>
      </c>
      <c r="AP36" s="3">
        <v>9.9</v>
      </c>
      <c r="AQ36" s="3">
        <v>4.3</v>
      </c>
      <c r="AR36" s="3" t="str">
        <v/>
      </c>
      <c r="AS36" s="133" t="str">
        <v/>
      </c>
      <c r="AX36" t="str">
        <f>+AX16</f>
        <v>Maximum</v>
      </c>
      <c r="AY36">
        <f t="shared" ref="AY36:BD37" si="35">+AY16</f>
        <v>9</v>
      </c>
      <c r="AZ36">
        <f t="shared" si="35"/>
        <v>6.7</v>
      </c>
      <c r="BA36">
        <f t="shared" si="35"/>
        <v>9.9</v>
      </c>
      <c r="BB36">
        <f t="shared" si="35"/>
        <v>11.7</v>
      </c>
      <c r="BC36">
        <f t="shared" si="35"/>
        <v>10.9</v>
      </c>
      <c r="BD36">
        <f t="shared" si="35"/>
        <v>13.1</v>
      </c>
      <c r="BH36" t="s">
        <v>143</v>
      </c>
      <c r="BI36">
        <v>9</v>
      </c>
      <c r="BJ36">
        <v>6.7</v>
      </c>
      <c r="BK36">
        <v>9.9</v>
      </c>
      <c r="BL36">
        <v>11.7</v>
      </c>
      <c r="BM36">
        <v>10.9</v>
      </c>
      <c r="BN36">
        <v>13.1</v>
      </c>
      <c r="BQ36" s="3"/>
      <c r="BR36" s="3" t="s">
        <v>147</v>
      </c>
      <c r="BS36" s="3" t="s">
        <v>133</v>
      </c>
      <c r="BT36" s="3">
        <v>6</v>
      </c>
      <c r="BU36" s="3">
        <v>5.4666666666666659</v>
      </c>
      <c r="BV36" s="3">
        <v>0.9386751893552483</v>
      </c>
      <c r="BW36">
        <v>5.3</v>
      </c>
      <c r="BX36">
        <v>8.6999999999999993</v>
      </c>
      <c r="BY36">
        <v>2.2999999999999998</v>
      </c>
      <c r="BZ36">
        <v>2.6499999999999995</v>
      </c>
      <c r="CA36">
        <v>0.97654570579101008</v>
      </c>
      <c r="CB36">
        <v>0.76132957421041403</v>
      </c>
    </row>
    <row r="37" spans="1:80" x14ac:dyDescent="0.25">
      <c r="A37" s="6">
        <v>3</v>
      </c>
      <c r="B37" s="12">
        <v>107</v>
      </c>
      <c r="C37" s="6">
        <v>43</v>
      </c>
      <c r="D37" s="5" t="s">
        <v>0</v>
      </c>
      <c r="E37" s="6">
        <v>6.1</v>
      </c>
      <c r="F37" s="6">
        <v>3</v>
      </c>
      <c r="G37" s="6">
        <v>3.3</v>
      </c>
      <c r="H37" s="69">
        <v>2.2000000000000002</v>
      </c>
      <c r="I37" s="70" t="s">
        <v>139</v>
      </c>
      <c r="J37" s="70" t="s">
        <v>139</v>
      </c>
      <c r="K37" s="70" t="s">
        <v>139</v>
      </c>
      <c r="L37" s="70" t="s">
        <v>139</v>
      </c>
      <c r="M37" s="78">
        <v>2.2000000000000002</v>
      </c>
      <c r="N37" s="79" t="s">
        <v>139</v>
      </c>
      <c r="O37" s="79" t="s">
        <v>139</v>
      </c>
      <c r="P37" s="79" t="s">
        <v>139</v>
      </c>
      <c r="Q37" s="79" t="s">
        <v>139</v>
      </c>
      <c r="R37" s="86">
        <v>2.6</v>
      </c>
      <c r="S37" s="87" t="s">
        <v>139</v>
      </c>
      <c r="T37" s="87" t="s">
        <v>139</v>
      </c>
      <c r="U37" s="87" t="s">
        <v>139</v>
      </c>
      <c r="V37" s="87" t="s">
        <v>139</v>
      </c>
      <c r="W37" s="94">
        <v>3.5</v>
      </c>
      <c r="X37" s="95" t="s">
        <v>139</v>
      </c>
      <c r="Y37" s="95" t="s">
        <v>139</v>
      </c>
      <c r="Z37" s="95" t="s">
        <v>139</v>
      </c>
      <c r="AA37" s="95" t="s">
        <v>139</v>
      </c>
      <c r="AB37" s="102">
        <v>5.9</v>
      </c>
      <c r="AC37" s="103" t="s">
        <v>139</v>
      </c>
      <c r="AD37" s="103" t="s">
        <v>139</v>
      </c>
      <c r="AE37" s="103" t="s">
        <v>139</v>
      </c>
      <c r="AF37" s="103" t="s">
        <v>139</v>
      </c>
      <c r="AG37" s="4" t="s">
        <v>3</v>
      </c>
      <c r="AH37" s="13" t="s">
        <v>67</v>
      </c>
      <c r="AJ37" s="5" t="s">
        <v>0</v>
      </c>
      <c r="AK37" s="4" t="s">
        <v>135</v>
      </c>
      <c r="AL37" s="70" t="s">
        <v>139</v>
      </c>
      <c r="AN37" s="132" t="str">
        <v/>
      </c>
      <c r="AO37" s="3" t="str">
        <v/>
      </c>
      <c r="AP37" s="3" t="str">
        <v>.</v>
      </c>
      <c r="AQ37" s="3">
        <v>3.6</v>
      </c>
      <c r="AR37" s="3" t="str">
        <v/>
      </c>
      <c r="AS37" s="133" t="str">
        <v/>
      </c>
      <c r="AX37" t="str">
        <f>+AX17</f>
        <v>Minimum</v>
      </c>
      <c r="AY37">
        <f t="shared" si="35"/>
        <v>0</v>
      </c>
      <c r="AZ37">
        <f t="shared" si="35"/>
        <v>0.1</v>
      </c>
      <c r="BA37">
        <f t="shared" si="35"/>
        <v>0.6</v>
      </c>
      <c r="BB37">
        <f t="shared" si="35"/>
        <v>1.4</v>
      </c>
      <c r="BC37">
        <f t="shared" si="35"/>
        <v>0.9</v>
      </c>
      <c r="BD37">
        <f t="shared" si="35"/>
        <v>1.9</v>
      </c>
      <c r="BH37" t="s">
        <v>144</v>
      </c>
      <c r="BI37">
        <v>0</v>
      </c>
      <c r="BJ37">
        <v>0.1</v>
      </c>
      <c r="BK37">
        <v>0.6</v>
      </c>
      <c r="BL37">
        <v>1.4</v>
      </c>
      <c r="BM37">
        <v>0.9</v>
      </c>
      <c r="BN37">
        <v>1.9</v>
      </c>
      <c r="BS37" s="3" t="s">
        <v>134</v>
      </c>
      <c r="BT37" s="3">
        <v>18</v>
      </c>
      <c r="BU37" s="3">
        <v>5.0166666666666648</v>
      </c>
      <c r="BV37" s="3">
        <v>0.4899813255078258</v>
      </c>
      <c r="BW37">
        <v>5</v>
      </c>
      <c r="BX37">
        <v>8.6</v>
      </c>
      <c r="BY37">
        <v>1.4</v>
      </c>
      <c r="BZ37">
        <v>3.0999999999999996</v>
      </c>
      <c r="CA37">
        <v>0.83035048870226469</v>
      </c>
    </row>
    <row r="38" spans="1:80" x14ac:dyDescent="0.25">
      <c r="A38" s="6">
        <v>4</v>
      </c>
      <c r="B38" s="12">
        <v>109</v>
      </c>
      <c r="C38" s="6">
        <v>43</v>
      </c>
      <c r="D38" s="5" t="s">
        <v>9</v>
      </c>
      <c r="E38" s="6">
        <v>7.8</v>
      </c>
      <c r="F38" s="6">
        <v>1.8</v>
      </c>
      <c r="G38" s="6">
        <v>5.4</v>
      </c>
      <c r="H38" s="69">
        <v>4.5999999999999996</v>
      </c>
      <c r="I38" s="70">
        <v>9.1</v>
      </c>
      <c r="J38" s="70">
        <v>7.2</v>
      </c>
      <c r="K38" s="70" t="s">
        <v>139</v>
      </c>
      <c r="L38" s="70" t="s">
        <v>139</v>
      </c>
      <c r="M38" s="78">
        <v>2.6</v>
      </c>
      <c r="N38" s="79">
        <v>8.9</v>
      </c>
      <c r="O38" s="79">
        <v>7.1</v>
      </c>
      <c r="P38" s="79" t="s">
        <v>139</v>
      </c>
      <c r="Q38" s="79" t="s">
        <v>139</v>
      </c>
      <c r="R38" s="86">
        <v>3.1</v>
      </c>
      <c r="S38" s="87">
        <v>4.4000000000000004</v>
      </c>
      <c r="T38" s="87">
        <v>4.7</v>
      </c>
      <c r="U38" s="87" t="s">
        <v>139</v>
      </c>
      <c r="V38" s="87" t="s">
        <v>139</v>
      </c>
      <c r="W38" s="94">
        <v>2.8</v>
      </c>
      <c r="X38" s="95">
        <v>1.5</v>
      </c>
      <c r="Y38" s="95">
        <v>1.1000000000000001</v>
      </c>
      <c r="Z38" s="95" t="s">
        <v>139</v>
      </c>
      <c r="AA38" s="95" t="s">
        <v>139</v>
      </c>
      <c r="AB38" s="102">
        <v>6.8</v>
      </c>
      <c r="AC38" s="103">
        <v>5.5</v>
      </c>
      <c r="AD38" s="103">
        <v>4.4000000000000004</v>
      </c>
      <c r="AE38" s="103" t="s">
        <v>139</v>
      </c>
      <c r="AF38" s="103" t="s">
        <v>139</v>
      </c>
      <c r="AG38" s="4" t="s">
        <v>1</v>
      </c>
      <c r="AH38" s="13" t="s">
        <v>47</v>
      </c>
      <c r="AJ38" s="5" t="s">
        <v>9</v>
      </c>
      <c r="AK38" s="4" t="s">
        <v>135</v>
      </c>
      <c r="AL38" s="70" t="s">
        <v>139</v>
      </c>
      <c r="AN38" s="132" t="str">
        <v/>
      </c>
      <c r="AO38" s="3" t="str">
        <v/>
      </c>
      <c r="AP38" s="3" t="str">
        <v/>
      </c>
      <c r="AQ38" s="3" t="str">
        <v>.</v>
      </c>
      <c r="AR38" s="3" t="str">
        <v/>
      </c>
      <c r="AS38" s="133" t="str">
        <v/>
      </c>
      <c r="AX38" t="str">
        <f>+AX24</f>
        <v>IQR</v>
      </c>
      <c r="AY38">
        <f t="shared" ref="AY38:BD38" si="36">+AY24</f>
        <v>5.25</v>
      </c>
      <c r="AZ38">
        <f t="shared" si="36"/>
        <v>2.15</v>
      </c>
      <c r="BA38">
        <f t="shared" si="36"/>
        <v>3.1750000000000003</v>
      </c>
      <c r="BB38">
        <f t="shared" si="36"/>
        <v>4.5</v>
      </c>
      <c r="BC38">
        <f t="shared" si="36"/>
        <v>2.0499999999999998</v>
      </c>
      <c r="BD38">
        <f t="shared" si="36"/>
        <v>5.6000000000000005</v>
      </c>
      <c r="BH38" t="s">
        <v>145</v>
      </c>
      <c r="BI38">
        <v>5.25</v>
      </c>
      <c r="BJ38">
        <v>2.15</v>
      </c>
      <c r="BK38">
        <v>3.1750000000000003</v>
      </c>
      <c r="BL38">
        <v>4.5</v>
      </c>
      <c r="BM38">
        <v>2.0499999999999998</v>
      </c>
      <c r="BN38">
        <v>5.6000000000000005</v>
      </c>
      <c r="BS38" s="3" t="s">
        <v>135</v>
      </c>
      <c r="BT38" s="3">
        <v>28</v>
      </c>
      <c r="BU38" s="3">
        <v>4.5464285714285717</v>
      </c>
      <c r="BV38" s="3">
        <v>0.44826184426958166</v>
      </c>
      <c r="BW38">
        <v>3.75</v>
      </c>
      <c r="BX38">
        <v>9.8000000000000007</v>
      </c>
      <c r="BY38">
        <v>0.5</v>
      </c>
      <c r="BZ38">
        <v>2.6749999999999998</v>
      </c>
      <c r="CA38">
        <v>4.4318094755800175E-2</v>
      </c>
    </row>
    <row r="39" spans="1:80" x14ac:dyDescent="0.25">
      <c r="A39" s="4">
        <v>4</v>
      </c>
      <c r="B39" s="12">
        <v>3</v>
      </c>
      <c r="C39" s="4">
        <v>44</v>
      </c>
      <c r="D39" s="7" t="s">
        <v>0</v>
      </c>
      <c r="E39" s="4">
        <v>5.0999999999999996</v>
      </c>
      <c r="F39" s="4">
        <v>3.7</v>
      </c>
      <c r="G39" s="4">
        <v>7.1</v>
      </c>
      <c r="H39" s="70">
        <v>4.4000000000000004</v>
      </c>
      <c r="I39" s="70" t="s">
        <v>139</v>
      </c>
      <c r="J39" s="70" t="s">
        <v>139</v>
      </c>
      <c r="K39" s="70" t="s">
        <v>139</v>
      </c>
      <c r="L39" s="70" t="s">
        <v>139</v>
      </c>
      <c r="M39" s="79">
        <v>4.3</v>
      </c>
      <c r="N39" s="79" t="s">
        <v>139</v>
      </c>
      <c r="O39" s="79" t="s">
        <v>139</v>
      </c>
      <c r="P39" s="79" t="s">
        <v>139</v>
      </c>
      <c r="Q39" s="79" t="s">
        <v>139</v>
      </c>
      <c r="R39" s="87">
        <v>2</v>
      </c>
      <c r="S39" s="87" t="s">
        <v>139</v>
      </c>
      <c r="T39" s="87" t="s">
        <v>139</v>
      </c>
      <c r="U39" s="87" t="s">
        <v>139</v>
      </c>
      <c r="V39" s="87" t="s">
        <v>139</v>
      </c>
      <c r="W39" s="95">
        <v>3.2</v>
      </c>
      <c r="X39" s="95" t="s">
        <v>139</v>
      </c>
      <c r="Y39" s="95" t="s">
        <v>139</v>
      </c>
      <c r="Z39" s="95" t="s">
        <v>139</v>
      </c>
      <c r="AA39" s="95" t="s">
        <v>139</v>
      </c>
      <c r="AB39" s="103">
        <v>9.1999999999999993</v>
      </c>
      <c r="AC39" s="103" t="s">
        <v>139</v>
      </c>
      <c r="AD39" s="103" t="s">
        <v>139</v>
      </c>
      <c r="AE39" s="103" t="s">
        <v>139</v>
      </c>
      <c r="AF39" s="103" t="s">
        <v>139</v>
      </c>
      <c r="AG39" s="4" t="s">
        <v>3</v>
      </c>
      <c r="AH39" s="13" t="s">
        <v>5</v>
      </c>
      <c r="AJ39" s="7" t="s">
        <v>0</v>
      </c>
      <c r="AK39" s="4" t="s">
        <v>135</v>
      </c>
      <c r="AL39" s="70" t="s">
        <v>139</v>
      </c>
      <c r="AN39" s="132" t="str">
        <v/>
      </c>
      <c r="AO39" s="3" t="str">
        <v/>
      </c>
      <c r="AP39" s="3" t="str">
        <v/>
      </c>
      <c r="AQ39" s="3">
        <v>7</v>
      </c>
      <c r="AR39" s="3" t="str">
        <v/>
      </c>
      <c r="AS39" s="133" t="str">
        <v/>
      </c>
      <c r="AX39" t="str">
        <f>+BF8</f>
        <v>p-value</v>
      </c>
      <c r="AY39">
        <f t="shared" ref="AY39:BD39" si="37">+BG8</f>
        <v>0.80459684331355608</v>
      </c>
      <c r="AZ39">
        <f t="shared" si="37"/>
        <v>0.61711293159698</v>
      </c>
      <c r="BA39">
        <f t="shared" si="37"/>
        <v>0.23461442122666176</v>
      </c>
      <c r="BB39" t="e">
        <f t="shared" si="37"/>
        <v>#VALUE!</v>
      </c>
      <c r="BC39">
        <f t="shared" si="37"/>
        <v>0.31844646072971117</v>
      </c>
      <c r="BD39">
        <f t="shared" si="37"/>
        <v>0.33861007950237348</v>
      </c>
      <c r="BH39" t="s">
        <v>186</v>
      </c>
      <c r="BI39">
        <v>0.80459684331355608</v>
      </c>
      <c r="BJ39">
        <v>0.61711293159698</v>
      </c>
      <c r="BK39">
        <v>0.23461442122666176</v>
      </c>
      <c r="BL39" t="e">
        <v>#VALUE!</v>
      </c>
      <c r="BM39">
        <v>0.31844646072971117</v>
      </c>
      <c r="BN39">
        <v>0.33861007950237348</v>
      </c>
      <c r="BS39" s="3" t="s">
        <v>136</v>
      </c>
      <c r="BT39" s="3">
        <v>36</v>
      </c>
      <c r="BU39" s="3">
        <v>5.4583333333333321</v>
      </c>
      <c r="BV39" s="3">
        <v>0.49709273830563139</v>
      </c>
      <c r="BW39">
        <v>5</v>
      </c>
      <c r="BX39">
        <v>13.2</v>
      </c>
      <c r="BY39">
        <v>0.1</v>
      </c>
      <c r="BZ39">
        <v>4.6749999999999998</v>
      </c>
      <c r="CA39">
        <v>0.48464927901641253</v>
      </c>
    </row>
    <row r="40" spans="1:80" x14ac:dyDescent="0.25">
      <c r="A40" s="4">
        <v>3</v>
      </c>
      <c r="B40" s="12">
        <v>24</v>
      </c>
      <c r="C40" s="4">
        <v>44</v>
      </c>
      <c r="D40" s="7" t="s">
        <v>9</v>
      </c>
      <c r="E40" s="4">
        <v>8.6999999999999993</v>
      </c>
      <c r="F40" s="4">
        <v>4.2</v>
      </c>
      <c r="G40" s="4">
        <v>5.9</v>
      </c>
      <c r="H40" s="70">
        <v>3.7</v>
      </c>
      <c r="I40" s="70">
        <v>7.9</v>
      </c>
      <c r="J40" s="70">
        <v>5.7</v>
      </c>
      <c r="K40" s="70">
        <v>3</v>
      </c>
      <c r="L40" s="70">
        <v>2.8</v>
      </c>
      <c r="M40" s="79">
        <v>2.9</v>
      </c>
      <c r="N40" s="79">
        <v>7.2</v>
      </c>
      <c r="O40" s="79">
        <v>5.8</v>
      </c>
      <c r="P40" s="79">
        <v>4.3</v>
      </c>
      <c r="Q40" s="79">
        <v>4.5</v>
      </c>
      <c r="R40" s="87">
        <v>3.1</v>
      </c>
      <c r="S40" s="87">
        <v>5.4</v>
      </c>
      <c r="T40" s="87">
        <v>5.3</v>
      </c>
      <c r="U40" s="87">
        <v>6.2</v>
      </c>
      <c r="V40" s="87">
        <v>6.1</v>
      </c>
      <c r="W40" s="95">
        <v>2.6</v>
      </c>
      <c r="X40" s="95">
        <v>1.3</v>
      </c>
      <c r="Y40" s="95">
        <v>1.4</v>
      </c>
      <c r="Z40" s="95">
        <v>2.2000000000000002</v>
      </c>
      <c r="AA40" s="95">
        <v>3</v>
      </c>
      <c r="AB40" s="103">
        <v>8.6</v>
      </c>
      <c r="AC40" s="103">
        <v>7.3</v>
      </c>
      <c r="AD40" s="103">
        <v>7.3</v>
      </c>
      <c r="AE40" s="103">
        <v>8</v>
      </c>
      <c r="AF40" s="103">
        <v>8.6</v>
      </c>
      <c r="AG40" s="4" t="s">
        <v>1</v>
      </c>
      <c r="AH40" s="13"/>
      <c r="AJ40" s="7" t="s">
        <v>9</v>
      </c>
      <c r="AK40" s="4" t="s">
        <v>135</v>
      </c>
      <c r="AL40" s="70">
        <v>3</v>
      </c>
      <c r="AN40" s="132" t="str">
        <v/>
      </c>
      <c r="AO40" s="3" t="str">
        <v/>
      </c>
      <c r="AP40" s="3" t="str">
        <v/>
      </c>
      <c r="AQ40" s="3" t="str">
        <v>.</v>
      </c>
      <c r="AR40" s="3" t="str">
        <v/>
      </c>
      <c r="AS40" s="133" t="str">
        <v/>
      </c>
      <c r="AX40" s="144" t="str">
        <f>+BT15</f>
        <v>P value</v>
      </c>
      <c r="AY40" s="144">
        <f>+BT16</f>
        <v>0.39114345829998692</v>
      </c>
      <c r="BH40" t="s">
        <v>166</v>
      </c>
      <c r="BI40">
        <v>0.39114345829998692</v>
      </c>
      <c r="BS40" s="3" t="s">
        <v>137</v>
      </c>
      <c r="BT40" s="3">
        <v>21</v>
      </c>
      <c r="BU40" s="3">
        <v>5.3285714285714274</v>
      </c>
      <c r="BV40" s="3">
        <v>0.45940659743707235</v>
      </c>
      <c r="BW40">
        <v>5</v>
      </c>
      <c r="BX40">
        <v>9.1</v>
      </c>
      <c r="BY40">
        <v>1.8</v>
      </c>
      <c r="BZ40">
        <v>2.8000000000000003</v>
      </c>
      <c r="CA40">
        <v>0.53515936163373812</v>
      </c>
    </row>
    <row r="41" spans="1:80" x14ac:dyDescent="0.25">
      <c r="A41" s="4">
        <v>4</v>
      </c>
      <c r="B41" s="12">
        <v>25</v>
      </c>
      <c r="C41" s="4">
        <v>44</v>
      </c>
      <c r="D41" s="7" t="s">
        <v>9</v>
      </c>
      <c r="E41" s="4">
        <v>10.3</v>
      </c>
      <c r="F41" s="4">
        <v>3</v>
      </c>
      <c r="G41" s="4">
        <v>8</v>
      </c>
      <c r="H41" s="70">
        <v>3.8</v>
      </c>
      <c r="I41" s="70">
        <v>6.1</v>
      </c>
      <c r="J41" s="70">
        <v>6</v>
      </c>
      <c r="K41" s="70">
        <v>5.9</v>
      </c>
      <c r="L41" s="70">
        <v>4.8</v>
      </c>
      <c r="M41" s="79">
        <v>3.5</v>
      </c>
      <c r="N41" s="79">
        <v>5.9</v>
      </c>
      <c r="O41" s="79">
        <v>5.3</v>
      </c>
      <c r="P41" s="79">
        <v>5.0999999999999996</v>
      </c>
      <c r="Q41" s="79">
        <v>5.8</v>
      </c>
      <c r="R41" s="87">
        <v>1.1000000000000001</v>
      </c>
      <c r="S41" s="87">
        <v>2.4</v>
      </c>
      <c r="T41" s="87">
        <v>2.9</v>
      </c>
      <c r="U41" s="87">
        <v>4.4000000000000004</v>
      </c>
      <c r="V41" s="87">
        <v>4.8</v>
      </c>
      <c r="W41" s="95">
        <v>4.22</v>
      </c>
      <c r="X41" s="95">
        <v>3.1</v>
      </c>
      <c r="Y41" s="95">
        <v>3.6</v>
      </c>
      <c r="Z41" s="95">
        <v>3.7</v>
      </c>
      <c r="AA41" s="95">
        <v>4.0999999999999996</v>
      </c>
      <c r="AB41" s="103">
        <v>9.3000000000000007</v>
      </c>
      <c r="AC41" s="103">
        <v>7.3</v>
      </c>
      <c r="AD41" s="103">
        <v>7</v>
      </c>
      <c r="AE41" s="103">
        <v>7.9</v>
      </c>
      <c r="AF41" s="103">
        <v>8.5</v>
      </c>
      <c r="AG41" s="4" t="s">
        <v>1</v>
      </c>
      <c r="AH41" s="13"/>
      <c r="AJ41" s="7" t="s">
        <v>9</v>
      </c>
      <c r="AK41" s="4" t="s">
        <v>135</v>
      </c>
      <c r="AL41" s="70">
        <v>5.9</v>
      </c>
      <c r="AN41" s="132" t="str">
        <v/>
      </c>
      <c r="AO41" s="3" t="str">
        <v/>
      </c>
      <c r="AP41" s="3" t="str">
        <v/>
      </c>
      <c r="AQ41" s="3" t="str">
        <v>5.8</v>
      </c>
      <c r="AR41" s="3" t="str">
        <v/>
      </c>
      <c r="AS41" s="133" t="str">
        <v/>
      </c>
      <c r="BS41" s="3" t="s">
        <v>138</v>
      </c>
      <c r="BT41" s="3">
        <v>9</v>
      </c>
      <c r="BU41" s="3">
        <v>5.4444444444444446</v>
      </c>
      <c r="BV41" s="3">
        <v>0.72955677395234486</v>
      </c>
      <c r="BW41">
        <v>5.4</v>
      </c>
      <c r="BX41">
        <v>8.6999999999999993</v>
      </c>
      <c r="BY41">
        <v>1.2</v>
      </c>
      <c r="BZ41">
        <v>2.3999999999999995</v>
      </c>
      <c r="CA41">
        <v>0.95062118140124008</v>
      </c>
    </row>
    <row r="42" spans="1:80" x14ac:dyDescent="0.25">
      <c r="A42" s="6">
        <v>4</v>
      </c>
      <c r="B42" s="12">
        <v>44</v>
      </c>
      <c r="C42" s="6">
        <v>45</v>
      </c>
      <c r="D42" s="5" t="s">
        <v>0</v>
      </c>
      <c r="E42" s="6">
        <v>5.9</v>
      </c>
      <c r="F42" s="6" t="s">
        <v>139</v>
      </c>
      <c r="G42" s="6">
        <v>5.4</v>
      </c>
      <c r="H42" s="69" t="s">
        <v>139</v>
      </c>
      <c r="I42" s="70">
        <v>3.6</v>
      </c>
      <c r="J42" s="70">
        <v>3.7</v>
      </c>
      <c r="K42" s="70">
        <v>3.6</v>
      </c>
      <c r="L42" s="70">
        <v>2.9</v>
      </c>
      <c r="M42" s="78" t="s">
        <v>139</v>
      </c>
      <c r="N42" s="79">
        <v>3.2</v>
      </c>
      <c r="O42" s="79">
        <v>3.3</v>
      </c>
      <c r="P42" s="79">
        <v>3.6</v>
      </c>
      <c r="Q42" s="79">
        <v>4.2</v>
      </c>
      <c r="R42" s="86" t="s">
        <v>139</v>
      </c>
      <c r="S42" s="87">
        <v>4.0999999999999996</v>
      </c>
      <c r="T42" s="87">
        <v>4.0999999999999996</v>
      </c>
      <c r="U42" s="87">
        <v>4.2</v>
      </c>
      <c r="V42" s="87">
        <v>3.8</v>
      </c>
      <c r="W42" s="94" t="s">
        <v>139</v>
      </c>
      <c r="X42" s="95">
        <v>2.6</v>
      </c>
      <c r="Y42" s="95">
        <v>2.2000000000000002</v>
      </c>
      <c r="Z42" s="95">
        <v>2</v>
      </c>
      <c r="AA42" s="95">
        <v>1.4</v>
      </c>
      <c r="AB42" s="102" t="s">
        <v>139</v>
      </c>
      <c r="AC42" s="103">
        <v>6.2</v>
      </c>
      <c r="AD42" s="103">
        <v>6</v>
      </c>
      <c r="AE42" s="103">
        <v>7.5</v>
      </c>
      <c r="AF42" s="103">
        <v>9.4</v>
      </c>
      <c r="AG42" s="4" t="s">
        <v>3</v>
      </c>
      <c r="AH42" s="13" t="s">
        <v>28</v>
      </c>
      <c r="AJ42" s="5" t="s">
        <v>0</v>
      </c>
      <c r="AK42" s="4" t="s">
        <v>135</v>
      </c>
      <c r="AL42" s="70">
        <v>3.6</v>
      </c>
      <c r="AN42" s="132" t="str">
        <v/>
      </c>
      <c r="AO42" s="3" t="str">
        <v/>
      </c>
      <c r="AP42" s="3" t="str">
        <v/>
      </c>
      <c r="AQ42" s="3">
        <v>8.6999999999999993</v>
      </c>
      <c r="AR42" s="3" t="str">
        <v/>
      </c>
      <c r="AS42" s="133" t="str">
        <v/>
      </c>
      <c r="BR42" s="3" t="s">
        <v>148</v>
      </c>
      <c r="BS42" s="3" t="s">
        <v>133</v>
      </c>
      <c r="BT42" s="3">
        <v>5</v>
      </c>
      <c r="BU42" s="3">
        <v>4.76</v>
      </c>
      <c r="BV42" s="3">
        <v>0.57497826045860179</v>
      </c>
      <c r="BW42">
        <v>4.8</v>
      </c>
      <c r="BX42">
        <v>6.3</v>
      </c>
      <c r="BY42">
        <v>3.2</v>
      </c>
      <c r="BZ42">
        <v>1.9000000000000004</v>
      </c>
      <c r="CA42">
        <v>0.80623269196555225</v>
      </c>
      <c r="CB42">
        <v>0.18489898623107756</v>
      </c>
    </row>
    <row r="43" spans="1:80" x14ac:dyDescent="0.25">
      <c r="A43" s="6">
        <v>4</v>
      </c>
      <c r="B43" s="12">
        <v>73</v>
      </c>
      <c r="C43" s="6">
        <v>45</v>
      </c>
      <c r="D43" s="5" t="s">
        <v>0</v>
      </c>
      <c r="E43" s="6">
        <v>8.6</v>
      </c>
      <c r="F43" s="6">
        <v>3.7</v>
      </c>
      <c r="G43" s="6">
        <v>4.3</v>
      </c>
      <c r="H43" s="69">
        <v>2.7</v>
      </c>
      <c r="I43" s="70">
        <v>3.3</v>
      </c>
      <c r="J43" s="70">
        <v>3</v>
      </c>
      <c r="K43" s="70" t="s">
        <v>139</v>
      </c>
      <c r="L43" s="70" t="s">
        <v>139</v>
      </c>
      <c r="M43" s="78">
        <v>2.5</v>
      </c>
      <c r="N43" s="79">
        <v>3.2</v>
      </c>
      <c r="O43" s="79">
        <v>3.7</v>
      </c>
      <c r="P43" s="79" t="s">
        <v>139</v>
      </c>
      <c r="Q43" s="79" t="s">
        <v>139</v>
      </c>
      <c r="R43" s="86">
        <v>2.2999999999999998</v>
      </c>
      <c r="S43" s="87">
        <v>3</v>
      </c>
      <c r="T43" s="87">
        <v>3.9</v>
      </c>
      <c r="U43" s="87" t="s">
        <v>139</v>
      </c>
      <c r="V43" s="87" t="s">
        <v>139</v>
      </c>
      <c r="W43" s="94">
        <v>4.3</v>
      </c>
      <c r="X43" s="95">
        <v>2.8</v>
      </c>
      <c r="Y43" s="95">
        <v>1.6</v>
      </c>
      <c r="Z43" s="95" t="s">
        <v>139</v>
      </c>
      <c r="AA43" s="95" t="s">
        <v>139</v>
      </c>
      <c r="AB43" s="102">
        <v>7.1</v>
      </c>
      <c r="AC43" s="103">
        <v>6</v>
      </c>
      <c r="AD43" s="103">
        <v>6.5</v>
      </c>
      <c r="AE43" s="103" t="s">
        <v>139</v>
      </c>
      <c r="AF43" s="103" t="s">
        <v>139</v>
      </c>
      <c r="AG43" s="4" t="s">
        <v>1</v>
      </c>
      <c r="AH43" s="13" t="s">
        <v>47</v>
      </c>
      <c r="AJ43" s="5" t="s">
        <v>0</v>
      </c>
      <c r="AK43" s="4" t="s">
        <v>135</v>
      </c>
      <c r="AL43" s="70" t="s">
        <v>139</v>
      </c>
      <c r="AN43" s="132" t="str">
        <v/>
      </c>
      <c r="AO43" s="3" t="str">
        <v/>
      </c>
      <c r="AP43" s="3" t="str">
        <v/>
      </c>
      <c r="AQ43" s="3" t="str">
        <v>.</v>
      </c>
      <c r="AR43" s="3" t="str">
        <v/>
      </c>
      <c r="AS43" s="133" t="str">
        <v/>
      </c>
      <c r="BS43" s="3" t="s">
        <v>134</v>
      </c>
      <c r="BT43" s="3">
        <v>18</v>
      </c>
      <c r="BU43" s="3">
        <v>5.0333333333333332</v>
      </c>
      <c r="BV43" s="3">
        <v>0.40211857256937139</v>
      </c>
      <c r="BW43">
        <v>4.9000000000000004</v>
      </c>
      <c r="BX43">
        <v>9.5</v>
      </c>
      <c r="BY43">
        <v>2.5</v>
      </c>
      <c r="BZ43">
        <v>1.6749999999999998</v>
      </c>
      <c r="CA43">
        <v>0.31884817853248393</v>
      </c>
    </row>
    <row r="44" spans="1:80" x14ac:dyDescent="0.25">
      <c r="A44" s="6">
        <v>3</v>
      </c>
      <c r="B44" s="12">
        <v>80</v>
      </c>
      <c r="C44" s="6">
        <v>45</v>
      </c>
      <c r="D44" s="5" t="s">
        <v>0</v>
      </c>
      <c r="E44" s="6">
        <v>7.4</v>
      </c>
      <c r="F44" s="6">
        <v>9.1999999999999993</v>
      </c>
      <c r="G44" s="6">
        <v>1.9</v>
      </c>
      <c r="H44" s="69">
        <v>2.9</v>
      </c>
      <c r="I44" s="70">
        <v>3.7</v>
      </c>
      <c r="J44" s="70">
        <v>3.4</v>
      </c>
      <c r="K44" s="70" t="s">
        <v>139</v>
      </c>
      <c r="L44" s="70" t="s">
        <v>139</v>
      </c>
      <c r="M44" s="78">
        <v>3.1</v>
      </c>
      <c r="N44" s="79">
        <v>4.2</v>
      </c>
      <c r="O44" s="79">
        <v>3.7</v>
      </c>
      <c r="P44" s="79" t="s">
        <v>139</v>
      </c>
      <c r="Q44" s="79" t="s">
        <v>139</v>
      </c>
      <c r="R44" s="86">
        <v>4.3</v>
      </c>
      <c r="S44" s="87">
        <v>5.6</v>
      </c>
      <c r="T44" s="87">
        <v>7.2</v>
      </c>
      <c r="U44" s="87" t="s">
        <v>139</v>
      </c>
      <c r="V44" s="87" t="s">
        <v>139</v>
      </c>
      <c r="W44" s="94">
        <v>2.7</v>
      </c>
      <c r="X44" s="95">
        <v>3.6</v>
      </c>
      <c r="Y44" s="95">
        <v>3.1</v>
      </c>
      <c r="Z44" s="95" t="s">
        <v>139</v>
      </c>
      <c r="AA44" s="95" t="s">
        <v>139</v>
      </c>
      <c r="AB44" s="102">
        <v>8</v>
      </c>
      <c r="AC44" s="103">
        <v>6.7</v>
      </c>
      <c r="AD44" s="103">
        <v>6.4</v>
      </c>
      <c r="AE44" s="103" t="s">
        <v>139</v>
      </c>
      <c r="AF44" s="103" t="s">
        <v>139</v>
      </c>
      <c r="AG44" s="4" t="s">
        <v>3</v>
      </c>
      <c r="AH44" s="13" t="s">
        <v>15</v>
      </c>
      <c r="AJ44" s="5" t="s">
        <v>0</v>
      </c>
      <c r="AK44" s="4" t="s">
        <v>135</v>
      </c>
      <c r="AL44" s="70" t="s">
        <v>139</v>
      </c>
      <c r="AN44" s="132" t="str">
        <v/>
      </c>
      <c r="AO44" s="3" t="str">
        <v/>
      </c>
      <c r="AP44" s="3" t="str">
        <v/>
      </c>
      <c r="AQ44" s="3" t="str">
        <v>.</v>
      </c>
      <c r="AR44" s="3" t="str">
        <v/>
      </c>
      <c r="AS44" s="133" t="str">
        <v/>
      </c>
      <c r="BS44" s="3" t="s">
        <v>135</v>
      </c>
      <c r="BT44" s="3">
        <v>30</v>
      </c>
      <c r="BU44" s="3">
        <v>4.996666666666667</v>
      </c>
      <c r="BV44" s="3">
        <v>0.29362903068810381</v>
      </c>
      <c r="BW44">
        <v>5.15</v>
      </c>
      <c r="BX44">
        <v>8</v>
      </c>
      <c r="BY44">
        <v>1.9</v>
      </c>
      <c r="BZ44">
        <v>2.4249999999999998</v>
      </c>
      <c r="CA44">
        <v>0.48223359195083004</v>
      </c>
    </row>
    <row r="45" spans="1:80" x14ac:dyDescent="0.25">
      <c r="A45" s="6">
        <v>3</v>
      </c>
      <c r="B45" s="12">
        <v>102</v>
      </c>
      <c r="C45" s="6">
        <v>45</v>
      </c>
      <c r="D45" s="5" t="s">
        <v>0</v>
      </c>
      <c r="E45" s="6">
        <v>9.1999999999999993</v>
      </c>
      <c r="F45" s="6">
        <v>3.4</v>
      </c>
      <c r="G45" s="6">
        <v>5.2</v>
      </c>
      <c r="H45" s="69">
        <v>4.8</v>
      </c>
      <c r="I45" s="70" t="s">
        <v>139</v>
      </c>
      <c r="J45" s="70" t="s">
        <v>139</v>
      </c>
      <c r="K45" s="70">
        <v>3.7</v>
      </c>
      <c r="L45" s="70">
        <v>3.7</v>
      </c>
      <c r="M45" s="78">
        <v>4.8</v>
      </c>
      <c r="N45" s="79" t="s">
        <v>139</v>
      </c>
      <c r="O45" s="79" t="s">
        <v>139</v>
      </c>
      <c r="P45" s="79">
        <v>3.7</v>
      </c>
      <c r="Q45" s="79">
        <v>3.3</v>
      </c>
      <c r="R45" s="86">
        <v>4.5</v>
      </c>
      <c r="S45" s="87" t="s">
        <v>139</v>
      </c>
      <c r="T45" s="87" t="s">
        <v>139</v>
      </c>
      <c r="U45" s="87">
        <v>3.6</v>
      </c>
      <c r="V45" s="87">
        <v>3.6</v>
      </c>
      <c r="W45" s="94">
        <v>1.4</v>
      </c>
      <c r="X45" s="95" t="s">
        <v>139</v>
      </c>
      <c r="Y45" s="95" t="s">
        <v>139</v>
      </c>
      <c r="Z45" s="95">
        <v>3.5</v>
      </c>
      <c r="AA45" s="95">
        <v>3.5</v>
      </c>
      <c r="AB45" s="102">
        <v>11.2</v>
      </c>
      <c r="AC45" s="103" t="s">
        <v>139</v>
      </c>
      <c r="AD45" s="103" t="s">
        <v>139</v>
      </c>
      <c r="AE45" s="103">
        <v>8.1</v>
      </c>
      <c r="AF45" s="103">
        <v>7.2</v>
      </c>
      <c r="AG45" s="4" t="s">
        <v>3</v>
      </c>
      <c r="AH45" s="13" t="s">
        <v>29</v>
      </c>
      <c r="AJ45" s="5" t="s">
        <v>0</v>
      </c>
      <c r="AK45" s="4" t="s">
        <v>135</v>
      </c>
      <c r="AL45" s="70">
        <v>3.7</v>
      </c>
      <c r="AN45" s="132" t="str">
        <v/>
      </c>
      <c r="AO45" s="3" t="str">
        <v/>
      </c>
      <c r="AP45" s="3" t="str">
        <v/>
      </c>
      <c r="AQ45" s="3" t="str">
        <v>.</v>
      </c>
      <c r="AR45" s="3" t="str">
        <v/>
      </c>
      <c r="AS45" s="133" t="str">
        <v/>
      </c>
      <c r="BS45" s="3" t="s">
        <v>136</v>
      </c>
      <c r="BT45" s="3">
        <v>38</v>
      </c>
      <c r="BU45" s="3">
        <v>4.3473684210526313</v>
      </c>
      <c r="BV45" s="3">
        <v>0.23190524019141945</v>
      </c>
      <c r="BW45">
        <v>4.4000000000000004</v>
      </c>
      <c r="BX45">
        <v>8.3000000000000007</v>
      </c>
      <c r="BY45">
        <v>1.7</v>
      </c>
      <c r="BZ45">
        <v>2.0500000000000007</v>
      </c>
      <c r="CA45">
        <v>0.4015104602241798</v>
      </c>
    </row>
    <row r="46" spans="1:80" x14ac:dyDescent="0.25">
      <c r="A46" s="6">
        <v>3</v>
      </c>
      <c r="B46" s="12">
        <v>115</v>
      </c>
      <c r="C46" s="6">
        <v>45</v>
      </c>
      <c r="D46" s="5" t="s">
        <v>9</v>
      </c>
      <c r="E46" s="6" t="s">
        <v>139</v>
      </c>
      <c r="F46" s="6">
        <v>5.5</v>
      </c>
      <c r="G46" s="6">
        <v>4.9000000000000004</v>
      </c>
      <c r="H46" s="69">
        <v>6</v>
      </c>
      <c r="I46" s="70">
        <v>7</v>
      </c>
      <c r="J46" s="70">
        <v>5.9</v>
      </c>
      <c r="K46" s="70" t="s">
        <v>139</v>
      </c>
      <c r="L46" s="70" t="s">
        <v>139</v>
      </c>
      <c r="M46" s="78">
        <v>6</v>
      </c>
      <c r="N46" s="79">
        <v>6.9</v>
      </c>
      <c r="O46" s="79">
        <v>5.6</v>
      </c>
      <c r="P46" s="79" t="s">
        <v>139</v>
      </c>
      <c r="Q46" s="79" t="s">
        <v>139</v>
      </c>
      <c r="R46" s="86">
        <v>4.5999999999999996</v>
      </c>
      <c r="S46" s="87">
        <v>5.7</v>
      </c>
      <c r="T46" s="87">
        <v>5.9</v>
      </c>
      <c r="U46" s="87" t="s">
        <v>139</v>
      </c>
      <c r="V46" s="87" t="s">
        <v>139</v>
      </c>
      <c r="W46" s="94">
        <v>5.2</v>
      </c>
      <c r="X46" s="95">
        <v>2.4</v>
      </c>
      <c r="Y46" s="95">
        <v>2.4</v>
      </c>
      <c r="Z46" s="95" t="s">
        <v>139</v>
      </c>
      <c r="AA46" s="95" t="s">
        <v>139</v>
      </c>
      <c r="AB46" s="102">
        <v>6.5</v>
      </c>
      <c r="AC46" s="103">
        <v>6.1</v>
      </c>
      <c r="AD46" s="103">
        <v>5.4</v>
      </c>
      <c r="AE46" s="103" t="s">
        <v>139</v>
      </c>
      <c r="AF46" s="103" t="s">
        <v>139</v>
      </c>
      <c r="AG46" s="4" t="s">
        <v>3</v>
      </c>
      <c r="AH46" s="13" t="s">
        <v>19</v>
      </c>
      <c r="AJ46" s="5" t="s">
        <v>9</v>
      </c>
      <c r="AK46" s="4" t="s">
        <v>135</v>
      </c>
      <c r="AL46" s="70" t="s">
        <v>139</v>
      </c>
      <c r="AN46" s="132" t="str">
        <v/>
      </c>
      <c r="AO46" s="3" t="str">
        <v/>
      </c>
      <c r="AP46" s="3" t="str">
        <v/>
      </c>
      <c r="AQ46" s="3" t="str">
        <v>.</v>
      </c>
      <c r="AR46" s="3" t="str">
        <v/>
      </c>
      <c r="AS46" s="133" t="str">
        <v/>
      </c>
      <c r="BS46" s="3" t="s">
        <v>137</v>
      </c>
      <c r="BT46" s="3">
        <v>24</v>
      </c>
      <c r="BU46" s="3">
        <v>4.541666666666667</v>
      </c>
      <c r="BV46" s="3">
        <v>0.31879055108164223</v>
      </c>
      <c r="BW46">
        <v>4.4000000000000004</v>
      </c>
      <c r="BX46">
        <v>8.4</v>
      </c>
      <c r="BY46">
        <v>1</v>
      </c>
      <c r="BZ46">
        <v>1.6500000000000004</v>
      </c>
      <c r="CA46">
        <v>0.88723186254336217</v>
      </c>
    </row>
    <row r="47" spans="1:80" x14ac:dyDescent="0.25">
      <c r="A47" s="6">
        <v>4</v>
      </c>
      <c r="B47" s="12">
        <v>45</v>
      </c>
      <c r="C47" s="6">
        <v>46</v>
      </c>
      <c r="D47" s="5" t="s">
        <v>9</v>
      </c>
      <c r="E47" s="6">
        <v>7.8</v>
      </c>
      <c r="F47" s="6">
        <v>6.8</v>
      </c>
      <c r="G47" s="6">
        <v>6.2</v>
      </c>
      <c r="H47" s="69">
        <v>8.1999999999999993</v>
      </c>
      <c r="I47" s="70">
        <v>5.2</v>
      </c>
      <c r="J47" s="70">
        <v>4</v>
      </c>
      <c r="K47" s="70">
        <v>3.5</v>
      </c>
      <c r="L47" s="70">
        <v>3.6</v>
      </c>
      <c r="M47" s="78">
        <v>9.1999999999999993</v>
      </c>
      <c r="N47" s="79">
        <v>4.3</v>
      </c>
      <c r="O47" s="79">
        <v>3.2</v>
      </c>
      <c r="P47" s="79">
        <v>3.4</v>
      </c>
      <c r="Q47" s="79">
        <v>3.6</v>
      </c>
      <c r="R47" s="86">
        <v>2.8</v>
      </c>
      <c r="S47" s="87">
        <v>3.6</v>
      </c>
      <c r="T47" s="87">
        <v>4.5999999999999996</v>
      </c>
      <c r="U47" s="87">
        <v>6.5</v>
      </c>
      <c r="V47" s="87">
        <v>5.9</v>
      </c>
      <c r="W47" s="94">
        <v>2.5</v>
      </c>
      <c r="X47" s="95">
        <v>2.2000000000000002</v>
      </c>
      <c r="Y47" s="95">
        <v>1.5</v>
      </c>
      <c r="Z47" s="95">
        <v>1.3</v>
      </c>
      <c r="AA47" s="95">
        <v>0.9</v>
      </c>
      <c r="AB47" s="102">
        <v>10.1</v>
      </c>
      <c r="AC47" s="103">
        <v>9.6999999999999993</v>
      </c>
      <c r="AD47" s="103">
        <v>5.0999999999999996</v>
      </c>
      <c r="AE47" s="103">
        <v>9.3000000000000007</v>
      </c>
      <c r="AF47" s="103">
        <v>7.9</v>
      </c>
      <c r="AG47" s="4" t="s">
        <v>1</v>
      </c>
      <c r="AH47" s="13"/>
      <c r="AJ47" s="5" t="s">
        <v>9</v>
      </c>
      <c r="AK47" s="4" t="s">
        <v>135</v>
      </c>
      <c r="AL47" s="70">
        <v>3.5</v>
      </c>
      <c r="AN47" s="134" t="str">
        <v/>
      </c>
      <c r="AO47" s="135" t="str">
        <v/>
      </c>
      <c r="AP47" s="135" t="str">
        <v/>
      </c>
      <c r="AQ47" s="135" t="str">
        <v>.</v>
      </c>
      <c r="AR47" s="135" t="str">
        <v/>
      </c>
      <c r="AS47" s="136" t="str">
        <v/>
      </c>
      <c r="BS47" s="3" t="s">
        <v>138</v>
      </c>
      <c r="BT47" s="3">
        <v>8</v>
      </c>
      <c r="BU47" s="3">
        <v>3.6124999999999998</v>
      </c>
      <c r="BV47" s="3">
        <v>0.59535028704596626</v>
      </c>
      <c r="BW47">
        <v>3.2</v>
      </c>
      <c r="BX47">
        <v>7.1</v>
      </c>
      <c r="BY47">
        <v>1.9</v>
      </c>
      <c r="BZ47">
        <v>1.7249999999999996</v>
      </c>
      <c r="CA47">
        <v>0.23186666984303006</v>
      </c>
    </row>
    <row r="48" spans="1:80" x14ac:dyDescent="0.25">
      <c r="A48" s="6">
        <v>3</v>
      </c>
      <c r="B48" s="14">
        <v>30</v>
      </c>
      <c r="C48" s="6">
        <v>47</v>
      </c>
      <c r="D48" s="5" t="s">
        <v>0</v>
      </c>
      <c r="E48" s="6">
        <v>8.9</v>
      </c>
      <c r="F48" s="6">
        <v>2.9</v>
      </c>
      <c r="G48" s="6">
        <v>7.2</v>
      </c>
      <c r="H48" s="69">
        <v>4.0999999999999996</v>
      </c>
      <c r="I48" s="69">
        <v>7.6</v>
      </c>
      <c r="J48" s="69">
        <v>4.9000000000000004</v>
      </c>
      <c r="K48" s="69">
        <v>2.2999999999999998</v>
      </c>
      <c r="L48" s="69">
        <v>1.4</v>
      </c>
      <c r="M48" s="78">
        <v>3.8</v>
      </c>
      <c r="N48" s="78">
        <v>3.4</v>
      </c>
      <c r="O48" s="78">
        <v>4.9000000000000004</v>
      </c>
      <c r="P48" s="78">
        <v>2.2999999999999998</v>
      </c>
      <c r="Q48" s="78">
        <v>1.4</v>
      </c>
      <c r="R48" s="86">
        <v>4.2</v>
      </c>
      <c r="S48" s="86">
        <v>3.1</v>
      </c>
      <c r="T48" s="86">
        <v>5.8</v>
      </c>
      <c r="U48" s="86">
        <v>6.1</v>
      </c>
      <c r="V48" s="86">
        <v>6.6</v>
      </c>
      <c r="W48" s="94">
        <v>2.6</v>
      </c>
      <c r="X48" s="94">
        <v>1.3</v>
      </c>
      <c r="Y48" s="94">
        <v>1.3</v>
      </c>
      <c r="Z48" s="94">
        <v>1.3</v>
      </c>
      <c r="AA48" s="94">
        <v>1.5</v>
      </c>
      <c r="AB48" s="102">
        <v>8.8000000000000007</v>
      </c>
      <c r="AC48" s="102">
        <v>8.1</v>
      </c>
      <c r="AD48" s="102">
        <v>8.3000000000000007</v>
      </c>
      <c r="AE48" s="102">
        <v>7.9</v>
      </c>
      <c r="AF48" s="102">
        <v>8.4</v>
      </c>
      <c r="AG48" s="6" t="s">
        <v>1</v>
      </c>
      <c r="AH48" s="15"/>
      <c r="AJ48" s="5" t="s">
        <v>0</v>
      </c>
      <c r="AK48" s="4" t="s">
        <v>135</v>
      </c>
      <c r="AL48" s="69">
        <v>2.2999999999999998</v>
      </c>
      <c r="BR48" s="3" t="s">
        <v>107</v>
      </c>
      <c r="BS48" s="3" t="s">
        <v>133</v>
      </c>
      <c r="BT48" s="3">
        <v>6</v>
      </c>
      <c r="BU48" s="3">
        <v>3.9833333333333329</v>
      </c>
      <c r="BV48" s="3">
        <v>0.70399652776921495</v>
      </c>
      <c r="BW48">
        <v>3.9</v>
      </c>
      <c r="BX48">
        <v>6.8</v>
      </c>
      <c r="BY48">
        <v>1.4</v>
      </c>
      <c r="BZ48">
        <v>0.52500000000000036</v>
      </c>
      <c r="CA48">
        <v>0.40532339913530291</v>
      </c>
      <c r="CB48">
        <v>0.42880713102593726</v>
      </c>
    </row>
    <row r="49" spans="1:80" x14ac:dyDescent="0.25">
      <c r="A49" s="6">
        <v>3</v>
      </c>
      <c r="B49" s="12">
        <v>57</v>
      </c>
      <c r="C49" s="6">
        <v>47</v>
      </c>
      <c r="D49" s="5" t="s">
        <v>0</v>
      </c>
      <c r="E49" s="6" t="s">
        <v>139</v>
      </c>
      <c r="F49" s="6">
        <v>3.4</v>
      </c>
      <c r="G49" s="6">
        <v>2.6</v>
      </c>
      <c r="H49" s="69">
        <v>4.0999999999999996</v>
      </c>
      <c r="I49" s="70">
        <v>4.7</v>
      </c>
      <c r="J49" s="70">
        <v>5</v>
      </c>
      <c r="K49" s="70">
        <v>0.6</v>
      </c>
      <c r="L49" s="70">
        <v>2.6</v>
      </c>
      <c r="M49" s="78">
        <v>3.6</v>
      </c>
      <c r="N49" s="79">
        <v>5.0999999999999996</v>
      </c>
      <c r="O49" s="79">
        <v>4.3</v>
      </c>
      <c r="P49" s="79">
        <v>4.5999999999999996</v>
      </c>
      <c r="Q49" s="79">
        <v>4.0999999999999996</v>
      </c>
      <c r="R49" s="86">
        <v>3.9</v>
      </c>
      <c r="S49" s="87">
        <v>5.0999999999999996</v>
      </c>
      <c r="T49" s="87">
        <v>5.2</v>
      </c>
      <c r="U49" s="87">
        <v>4.5999999999999996</v>
      </c>
      <c r="V49" s="87">
        <v>5.0999999999999996</v>
      </c>
      <c r="W49" s="94">
        <v>3.6</v>
      </c>
      <c r="X49" s="95">
        <v>2.5</v>
      </c>
      <c r="Y49" s="95">
        <v>2.2000000000000002</v>
      </c>
      <c r="Z49" s="95">
        <v>3.1</v>
      </c>
      <c r="AA49" s="95">
        <v>2.2000000000000002</v>
      </c>
      <c r="AB49" s="102">
        <v>7.3</v>
      </c>
      <c r="AC49" s="103">
        <v>6.8</v>
      </c>
      <c r="AD49" s="103">
        <v>6.9</v>
      </c>
      <c r="AE49" s="103">
        <v>6.3</v>
      </c>
      <c r="AF49" s="103">
        <v>6.3</v>
      </c>
      <c r="AG49" s="4" t="s">
        <v>3</v>
      </c>
      <c r="AH49" s="13" t="s">
        <v>35</v>
      </c>
      <c r="AJ49" s="5" t="s">
        <v>0</v>
      </c>
      <c r="AK49" s="4" t="s">
        <v>135</v>
      </c>
      <c r="AL49" s="70">
        <v>0.6</v>
      </c>
      <c r="BS49" s="3" t="s">
        <v>134</v>
      </c>
      <c r="BT49" s="3">
        <v>14</v>
      </c>
      <c r="BU49" s="3">
        <v>3.9000000000000012</v>
      </c>
      <c r="BV49" s="3">
        <v>0.63149917560611912</v>
      </c>
      <c r="BW49">
        <v>2.85</v>
      </c>
      <c r="BX49">
        <v>8.9</v>
      </c>
      <c r="BY49">
        <v>1.2</v>
      </c>
      <c r="BZ49">
        <v>3.8250000000000002</v>
      </c>
      <c r="CA49">
        <v>7.0491877413034532E-2</v>
      </c>
    </row>
    <row r="50" spans="1:80" s="3" customFormat="1" ht="16.5" x14ac:dyDescent="0.25">
      <c r="A50" s="6">
        <v>3</v>
      </c>
      <c r="B50" s="12">
        <v>77</v>
      </c>
      <c r="C50" s="6">
        <v>47</v>
      </c>
      <c r="D50" s="5" t="s">
        <v>9</v>
      </c>
      <c r="E50" s="6">
        <v>3.4</v>
      </c>
      <c r="F50" s="6">
        <v>5.5</v>
      </c>
      <c r="G50" s="6" t="s">
        <v>139</v>
      </c>
      <c r="H50" s="69" t="s">
        <v>139</v>
      </c>
      <c r="I50" s="70" t="s">
        <v>139</v>
      </c>
      <c r="J50" s="70" t="s">
        <v>139</v>
      </c>
      <c r="K50" s="70" t="s">
        <v>139</v>
      </c>
      <c r="L50" s="70" t="s">
        <v>139</v>
      </c>
      <c r="M50" s="78" t="s">
        <v>139</v>
      </c>
      <c r="N50" s="79" t="s">
        <v>139</v>
      </c>
      <c r="O50" s="79" t="s">
        <v>139</v>
      </c>
      <c r="P50" s="79" t="s">
        <v>139</v>
      </c>
      <c r="Q50" s="79" t="s">
        <v>139</v>
      </c>
      <c r="R50" s="86" t="s">
        <v>139</v>
      </c>
      <c r="S50" s="87" t="s">
        <v>139</v>
      </c>
      <c r="T50" s="87" t="s">
        <v>139</v>
      </c>
      <c r="U50" s="87" t="s">
        <v>139</v>
      </c>
      <c r="V50" s="87" t="s">
        <v>139</v>
      </c>
      <c r="W50" s="94" t="s">
        <v>139</v>
      </c>
      <c r="X50" s="95" t="s">
        <v>139</v>
      </c>
      <c r="Y50" s="95" t="s">
        <v>139</v>
      </c>
      <c r="Z50" s="95" t="s">
        <v>139</v>
      </c>
      <c r="AA50" s="95" t="s">
        <v>139</v>
      </c>
      <c r="AB50" s="102" t="s">
        <v>139</v>
      </c>
      <c r="AC50" s="103" t="s">
        <v>139</v>
      </c>
      <c r="AD50" s="103" t="s">
        <v>139</v>
      </c>
      <c r="AE50" s="103" t="s">
        <v>139</v>
      </c>
      <c r="AF50" s="103" t="s">
        <v>139</v>
      </c>
      <c r="AG50" s="4" t="s">
        <v>1</v>
      </c>
      <c r="AH50" s="13" t="s">
        <v>49</v>
      </c>
      <c r="AI50"/>
      <c r="AJ50" s="5" t="s">
        <v>9</v>
      </c>
      <c r="AK50" s="4" t="s">
        <v>135</v>
      </c>
      <c r="AL50" s="70" t="s">
        <v>139</v>
      </c>
      <c r="BS50" s="3" t="s">
        <v>135</v>
      </c>
      <c r="BT50" s="3">
        <v>25</v>
      </c>
      <c r="BU50" s="3">
        <v>4.4840000000000009</v>
      </c>
      <c r="BV50" s="3">
        <v>0.59182429825075578</v>
      </c>
      <c r="BW50">
        <v>3.9</v>
      </c>
      <c r="BX50">
        <v>11.8</v>
      </c>
      <c r="BY50">
        <v>0.4</v>
      </c>
      <c r="BZ50">
        <v>2</v>
      </c>
      <c r="CA50">
        <v>6.0275779359842963E-3</v>
      </c>
      <c r="CB50"/>
    </row>
    <row r="51" spans="1:80" x14ac:dyDescent="0.25">
      <c r="A51" s="6">
        <v>4</v>
      </c>
      <c r="B51" s="12">
        <v>98</v>
      </c>
      <c r="C51" s="6">
        <v>47</v>
      </c>
      <c r="D51" s="5" t="s">
        <v>9</v>
      </c>
      <c r="E51" s="6">
        <v>9.8000000000000007</v>
      </c>
      <c r="F51" s="6">
        <v>3.3</v>
      </c>
      <c r="G51" s="6">
        <v>5.6</v>
      </c>
      <c r="H51" s="69">
        <v>3.9</v>
      </c>
      <c r="I51" s="70" t="s">
        <v>139</v>
      </c>
      <c r="J51" s="70" t="s">
        <v>139</v>
      </c>
      <c r="K51" s="70">
        <v>3.4</v>
      </c>
      <c r="L51" s="70">
        <v>2.4</v>
      </c>
      <c r="M51" s="78">
        <v>3.8</v>
      </c>
      <c r="N51" s="79" t="s">
        <v>139</v>
      </c>
      <c r="O51" s="79" t="s">
        <v>139</v>
      </c>
      <c r="P51" s="79">
        <v>3</v>
      </c>
      <c r="Q51" s="79">
        <v>2.4</v>
      </c>
      <c r="R51" s="86">
        <v>3.1</v>
      </c>
      <c r="S51" s="87" t="s">
        <v>139</v>
      </c>
      <c r="T51" s="87" t="s">
        <v>139</v>
      </c>
      <c r="U51" s="87">
        <v>4.8</v>
      </c>
      <c r="V51" s="87">
        <v>4.9000000000000004</v>
      </c>
      <c r="W51" s="94">
        <v>3.4</v>
      </c>
      <c r="X51" s="95" t="s">
        <v>139</v>
      </c>
      <c r="Y51" s="95" t="s">
        <v>139</v>
      </c>
      <c r="Z51" s="95">
        <v>2.5</v>
      </c>
      <c r="AA51" s="95">
        <v>2.5</v>
      </c>
      <c r="AB51" s="102">
        <v>11</v>
      </c>
      <c r="AC51" s="103" t="s">
        <v>139</v>
      </c>
      <c r="AD51" s="103" t="s">
        <v>139</v>
      </c>
      <c r="AE51" s="103">
        <v>8.9</v>
      </c>
      <c r="AF51" s="103">
        <v>8.6999999999999993</v>
      </c>
      <c r="AG51" s="4" t="s">
        <v>3</v>
      </c>
      <c r="AH51" s="13" t="s">
        <v>7</v>
      </c>
      <c r="AJ51" s="5" t="s">
        <v>9</v>
      </c>
      <c r="AK51" s="4" t="s">
        <v>135</v>
      </c>
      <c r="AL51" s="70">
        <v>3.4</v>
      </c>
      <c r="BS51" s="3" t="s">
        <v>136</v>
      </c>
      <c r="BT51" s="3">
        <v>33</v>
      </c>
      <c r="BU51" s="3">
        <v>4.1515151515151514</v>
      </c>
      <c r="BV51" s="3">
        <v>0.54253056770677455</v>
      </c>
      <c r="BW51">
        <v>3.3</v>
      </c>
      <c r="BX51">
        <v>12.9</v>
      </c>
      <c r="BY51">
        <v>0.4</v>
      </c>
      <c r="BZ51">
        <v>4.2</v>
      </c>
      <c r="CA51">
        <v>4.5173106495480786E-3</v>
      </c>
    </row>
    <row r="52" spans="1:80" ht="34.5" customHeight="1" x14ac:dyDescent="0.25">
      <c r="A52" s="6">
        <v>3</v>
      </c>
      <c r="B52" s="12">
        <v>38</v>
      </c>
      <c r="C52" s="6">
        <v>48</v>
      </c>
      <c r="D52" s="5" t="s">
        <v>0</v>
      </c>
      <c r="E52" s="6">
        <v>3.8</v>
      </c>
      <c r="F52" s="6" t="s">
        <v>139</v>
      </c>
      <c r="G52" s="6">
        <v>6.1</v>
      </c>
      <c r="H52" s="69" t="s">
        <v>139</v>
      </c>
      <c r="I52" s="70" t="s">
        <v>139</v>
      </c>
      <c r="J52" s="70" t="s">
        <v>139</v>
      </c>
      <c r="K52" s="70" t="s">
        <v>139</v>
      </c>
      <c r="L52" s="70" t="s">
        <v>139</v>
      </c>
      <c r="M52" s="78" t="s">
        <v>139</v>
      </c>
      <c r="N52" s="79" t="s">
        <v>139</v>
      </c>
      <c r="O52" s="79" t="s">
        <v>139</v>
      </c>
      <c r="P52" s="79" t="s">
        <v>139</v>
      </c>
      <c r="Q52" s="79" t="s">
        <v>139</v>
      </c>
      <c r="R52" s="86" t="s">
        <v>139</v>
      </c>
      <c r="S52" s="87" t="s">
        <v>139</v>
      </c>
      <c r="T52" s="87" t="s">
        <v>139</v>
      </c>
      <c r="U52" s="87" t="s">
        <v>139</v>
      </c>
      <c r="V52" s="87" t="s">
        <v>139</v>
      </c>
      <c r="W52" s="94" t="s">
        <v>139</v>
      </c>
      <c r="X52" s="95" t="s">
        <v>139</v>
      </c>
      <c r="Y52" s="95" t="s">
        <v>139</v>
      </c>
      <c r="Z52" s="95" t="s">
        <v>139</v>
      </c>
      <c r="AA52" s="95" t="s">
        <v>139</v>
      </c>
      <c r="AB52" s="102" t="s">
        <v>139</v>
      </c>
      <c r="AC52" s="103" t="s">
        <v>139</v>
      </c>
      <c r="AD52" s="103" t="s">
        <v>139</v>
      </c>
      <c r="AE52" s="103" t="s">
        <v>139</v>
      </c>
      <c r="AF52" s="103" t="s">
        <v>139</v>
      </c>
      <c r="AG52" s="4" t="s">
        <v>3</v>
      </c>
      <c r="AH52" s="13" t="s">
        <v>27</v>
      </c>
      <c r="AJ52" s="5" t="s">
        <v>0</v>
      </c>
      <c r="AK52" s="4" t="s">
        <v>135</v>
      </c>
      <c r="AL52" s="70" t="s">
        <v>139</v>
      </c>
      <c r="BS52" s="3" t="s">
        <v>137</v>
      </c>
      <c r="BT52" s="3">
        <v>21</v>
      </c>
      <c r="BU52" s="3">
        <v>4.666666666666667</v>
      </c>
      <c r="BV52" s="3">
        <v>0.46727851047229413</v>
      </c>
      <c r="BW52">
        <v>4.9000000000000004</v>
      </c>
      <c r="BX52">
        <v>10.1</v>
      </c>
      <c r="BY52">
        <v>1.2</v>
      </c>
      <c r="BZ52">
        <v>2.6</v>
      </c>
      <c r="CA52">
        <v>0.71607339394396829</v>
      </c>
    </row>
    <row r="53" spans="1:80" ht="16.5" x14ac:dyDescent="0.25">
      <c r="A53" s="6">
        <v>4</v>
      </c>
      <c r="B53" s="12">
        <v>67</v>
      </c>
      <c r="C53" s="6">
        <v>48</v>
      </c>
      <c r="D53" s="5" t="s">
        <v>9</v>
      </c>
      <c r="E53" s="6">
        <v>7.5</v>
      </c>
      <c r="F53" s="6">
        <v>5.5</v>
      </c>
      <c r="G53" s="6" t="s">
        <v>139</v>
      </c>
      <c r="H53" s="69" t="s">
        <v>139</v>
      </c>
      <c r="I53" s="70" t="s">
        <v>139</v>
      </c>
      <c r="J53" s="70" t="s">
        <v>139</v>
      </c>
      <c r="K53" s="70" t="s">
        <v>139</v>
      </c>
      <c r="L53" s="70" t="s">
        <v>139</v>
      </c>
      <c r="M53" s="78" t="s">
        <v>139</v>
      </c>
      <c r="N53" s="79" t="s">
        <v>139</v>
      </c>
      <c r="O53" s="79" t="s">
        <v>139</v>
      </c>
      <c r="P53" s="79" t="s">
        <v>139</v>
      </c>
      <c r="Q53" s="79" t="s">
        <v>139</v>
      </c>
      <c r="R53" s="86" t="s">
        <v>139</v>
      </c>
      <c r="S53" s="87" t="s">
        <v>139</v>
      </c>
      <c r="T53" s="87" t="s">
        <v>139</v>
      </c>
      <c r="U53" s="87" t="s">
        <v>139</v>
      </c>
      <c r="V53" s="87" t="s">
        <v>139</v>
      </c>
      <c r="W53" s="94" t="s">
        <v>139</v>
      </c>
      <c r="X53" s="95" t="s">
        <v>139</v>
      </c>
      <c r="Y53" s="95" t="s">
        <v>139</v>
      </c>
      <c r="Z53" s="95" t="s">
        <v>139</v>
      </c>
      <c r="AA53" s="95" t="s">
        <v>139</v>
      </c>
      <c r="AB53" s="102" t="s">
        <v>139</v>
      </c>
      <c r="AC53" s="103" t="s">
        <v>139</v>
      </c>
      <c r="AD53" s="103" t="s">
        <v>139</v>
      </c>
      <c r="AE53" s="103" t="s">
        <v>139</v>
      </c>
      <c r="AF53" s="103" t="s">
        <v>139</v>
      </c>
      <c r="AG53" s="4" t="s">
        <v>3</v>
      </c>
      <c r="AH53" s="13" t="s">
        <v>41</v>
      </c>
      <c r="AJ53" s="5" t="s">
        <v>9</v>
      </c>
      <c r="AK53" s="4" t="s">
        <v>135</v>
      </c>
      <c r="AL53" s="70" t="s">
        <v>139</v>
      </c>
      <c r="BS53" s="3" t="s">
        <v>138</v>
      </c>
      <c r="BT53" s="3">
        <v>9</v>
      </c>
      <c r="BU53" s="3">
        <v>6.1888888888888891</v>
      </c>
      <c r="BV53" s="3">
        <v>0.89465145982550098</v>
      </c>
      <c r="BW53">
        <v>5.7</v>
      </c>
      <c r="BX53">
        <v>10.4</v>
      </c>
      <c r="BY53">
        <v>1.1000000000000001</v>
      </c>
      <c r="BZ53">
        <v>2.2999999999999998</v>
      </c>
      <c r="CA53">
        <v>0.81580341266843859</v>
      </c>
    </row>
    <row r="54" spans="1:80" ht="41.25" x14ac:dyDescent="0.25">
      <c r="A54" s="6">
        <v>4</v>
      </c>
      <c r="B54" s="12">
        <v>99</v>
      </c>
      <c r="C54" s="6">
        <v>48</v>
      </c>
      <c r="D54" s="5" t="s">
        <v>9</v>
      </c>
      <c r="E54" s="6">
        <v>8.1999999999999993</v>
      </c>
      <c r="F54" s="6" t="s">
        <v>139</v>
      </c>
      <c r="G54" s="6">
        <v>3.3</v>
      </c>
      <c r="H54" s="69" t="s">
        <v>139</v>
      </c>
      <c r="I54" s="70">
        <v>7.5</v>
      </c>
      <c r="J54" s="70">
        <v>6.1</v>
      </c>
      <c r="K54" s="70" t="s">
        <v>139</v>
      </c>
      <c r="L54" s="70" t="s">
        <v>139</v>
      </c>
      <c r="M54" s="78" t="s">
        <v>139</v>
      </c>
      <c r="N54" s="79">
        <v>5.8</v>
      </c>
      <c r="O54" s="79">
        <v>6</v>
      </c>
      <c r="P54" s="79" t="s">
        <v>139</v>
      </c>
      <c r="Q54" s="79" t="s">
        <v>139</v>
      </c>
      <c r="R54" s="86" t="s">
        <v>139</v>
      </c>
      <c r="S54" s="87">
        <v>2</v>
      </c>
      <c r="T54" s="87">
        <v>4</v>
      </c>
      <c r="U54" s="87" t="s">
        <v>139</v>
      </c>
      <c r="V54" s="87" t="s">
        <v>139</v>
      </c>
      <c r="W54" s="94" t="s">
        <v>139</v>
      </c>
      <c r="X54" s="95">
        <v>0.8</v>
      </c>
      <c r="Y54" s="95">
        <v>1.3</v>
      </c>
      <c r="Z54" s="95" t="s">
        <v>139</v>
      </c>
      <c r="AA54" s="95" t="s">
        <v>139</v>
      </c>
      <c r="AB54" s="102" t="s">
        <v>139</v>
      </c>
      <c r="AC54" s="103">
        <v>8.5</v>
      </c>
      <c r="AD54" s="103">
        <v>7.2</v>
      </c>
      <c r="AE54" s="103" t="s">
        <v>139</v>
      </c>
      <c r="AF54" s="103" t="s">
        <v>139</v>
      </c>
      <c r="AG54" s="4" t="s">
        <v>3</v>
      </c>
      <c r="AH54" s="13" t="s">
        <v>61</v>
      </c>
      <c r="AJ54" s="5" t="s">
        <v>9</v>
      </c>
      <c r="AK54" s="4" t="s">
        <v>135</v>
      </c>
      <c r="AL54" s="70" t="s">
        <v>139</v>
      </c>
      <c r="BR54" s="3" t="s">
        <v>112</v>
      </c>
      <c r="BS54" s="3" t="s">
        <v>133</v>
      </c>
      <c r="BT54" s="3">
        <v>6</v>
      </c>
      <c r="BU54" s="3">
        <v>5.7333333333333343</v>
      </c>
      <c r="BV54" s="3">
        <v>0.88342766791879601</v>
      </c>
      <c r="BW54">
        <v>6.05</v>
      </c>
      <c r="BX54">
        <v>8.3000000000000007</v>
      </c>
      <c r="BY54">
        <v>2.9</v>
      </c>
      <c r="BZ54">
        <v>3.1999999999999993</v>
      </c>
      <c r="CA54">
        <v>0.58252779886275374</v>
      </c>
      <c r="CB54">
        <v>0.46839438282182611</v>
      </c>
    </row>
    <row r="55" spans="1:80" x14ac:dyDescent="0.25">
      <c r="A55" s="4">
        <v>3</v>
      </c>
      <c r="B55" s="12">
        <v>15</v>
      </c>
      <c r="C55" s="4">
        <v>49</v>
      </c>
      <c r="D55" s="7" t="s">
        <v>9</v>
      </c>
      <c r="E55" s="4">
        <v>5.2</v>
      </c>
      <c r="F55" s="4">
        <v>3.8</v>
      </c>
      <c r="G55" s="4">
        <v>6.1</v>
      </c>
      <c r="H55" s="70">
        <v>2.5</v>
      </c>
      <c r="I55" s="70">
        <v>3.2</v>
      </c>
      <c r="J55" s="70">
        <v>3.4</v>
      </c>
      <c r="K55" s="70" t="s">
        <v>139</v>
      </c>
      <c r="L55" s="70" t="s">
        <v>139</v>
      </c>
      <c r="M55" s="79">
        <v>1.8</v>
      </c>
      <c r="N55" s="79">
        <v>3.1</v>
      </c>
      <c r="O55" s="79">
        <v>3</v>
      </c>
      <c r="P55" s="79" t="s">
        <v>139</v>
      </c>
      <c r="Q55" s="79" t="s">
        <v>139</v>
      </c>
      <c r="R55" s="87">
        <v>4.0999999999999996</v>
      </c>
      <c r="S55" s="87">
        <v>5.0999999999999996</v>
      </c>
      <c r="T55" s="87">
        <v>6.1</v>
      </c>
      <c r="U55" s="87" t="s">
        <v>139</v>
      </c>
      <c r="V55" s="87" t="s">
        <v>139</v>
      </c>
      <c r="W55" s="95">
        <v>1.2</v>
      </c>
      <c r="X55" s="95">
        <v>1.7</v>
      </c>
      <c r="Y55" s="95">
        <v>1.7</v>
      </c>
      <c r="Z55" s="95" t="s">
        <v>139</v>
      </c>
      <c r="AA55" s="95" t="s">
        <v>139</v>
      </c>
      <c r="AB55" s="103">
        <v>9.8000000000000007</v>
      </c>
      <c r="AC55" s="103">
        <v>8</v>
      </c>
      <c r="AD55" s="103">
        <v>7.4</v>
      </c>
      <c r="AE55" s="103" t="s">
        <v>139</v>
      </c>
      <c r="AF55" s="103" t="s">
        <v>139</v>
      </c>
      <c r="AG55" s="4" t="s">
        <v>3</v>
      </c>
      <c r="AH55" s="13" t="s">
        <v>15</v>
      </c>
      <c r="AJ55" s="7" t="s">
        <v>9</v>
      </c>
      <c r="AK55" s="4" t="s">
        <v>135</v>
      </c>
      <c r="AL55" s="70" t="s">
        <v>139</v>
      </c>
      <c r="BS55" s="3" t="s">
        <v>134</v>
      </c>
      <c r="BT55" s="3">
        <v>7</v>
      </c>
      <c r="BU55" s="3">
        <v>4.9142857142857137</v>
      </c>
      <c r="BV55" s="3">
        <v>0.77687670512507134</v>
      </c>
      <c r="BW55">
        <v>4.8</v>
      </c>
      <c r="BX55">
        <v>7.9</v>
      </c>
      <c r="BY55">
        <v>2.4</v>
      </c>
      <c r="BZ55">
        <v>3.1500000000000004</v>
      </c>
      <c r="CA55">
        <v>0.64377700487335365</v>
      </c>
    </row>
    <row r="56" spans="1:80" x14ac:dyDescent="0.25">
      <c r="A56" s="6">
        <v>4</v>
      </c>
      <c r="B56" s="12">
        <v>100</v>
      </c>
      <c r="C56" s="6">
        <v>49</v>
      </c>
      <c r="D56" s="5" t="s">
        <v>9</v>
      </c>
      <c r="E56" s="6">
        <v>8.9</v>
      </c>
      <c r="F56" s="6">
        <v>3.8</v>
      </c>
      <c r="G56" s="6">
        <v>2.2999999999999998</v>
      </c>
      <c r="H56" s="69">
        <v>3.4</v>
      </c>
      <c r="I56" s="70" t="s">
        <v>139</v>
      </c>
      <c r="J56" s="70" t="s">
        <v>139</v>
      </c>
      <c r="K56" s="70" t="s">
        <v>139</v>
      </c>
      <c r="L56" s="70" t="s">
        <v>139</v>
      </c>
      <c r="M56" s="78">
        <v>3.2</v>
      </c>
      <c r="N56" s="79" t="s">
        <v>139</v>
      </c>
      <c r="O56" s="79" t="s">
        <v>139</v>
      </c>
      <c r="P56" s="79" t="s">
        <v>139</v>
      </c>
      <c r="Q56" s="79" t="s">
        <v>139</v>
      </c>
      <c r="R56" s="86">
        <v>3.1</v>
      </c>
      <c r="S56" s="87" t="s">
        <v>139</v>
      </c>
      <c r="T56" s="87" t="s">
        <v>139</v>
      </c>
      <c r="U56" s="87" t="s">
        <v>139</v>
      </c>
      <c r="V56" s="87" t="s">
        <v>139</v>
      </c>
      <c r="W56" s="94">
        <v>3.8</v>
      </c>
      <c r="X56" s="95" t="s">
        <v>139</v>
      </c>
      <c r="Y56" s="95" t="s">
        <v>139</v>
      </c>
      <c r="Z56" s="95" t="s">
        <v>139</v>
      </c>
      <c r="AA56" s="95" t="s">
        <v>139</v>
      </c>
      <c r="AB56" s="102">
        <v>7.3</v>
      </c>
      <c r="AC56" s="103" t="s">
        <v>139</v>
      </c>
      <c r="AD56" s="103" t="s">
        <v>139</v>
      </c>
      <c r="AE56" s="103" t="s">
        <v>139</v>
      </c>
      <c r="AF56" s="103" t="s">
        <v>139</v>
      </c>
      <c r="AG56" s="4" t="s">
        <v>1</v>
      </c>
      <c r="AH56" s="13" t="s">
        <v>62</v>
      </c>
      <c r="AJ56" s="5" t="s">
        <v>9</v>
      </c>
      <c r="AK56" s="4" t="s">
        <v>135</v>
      </c>
      <c r="AL56" s="70" t="s">
        <v>139</v>
      </c>
      <c r="BS56" s="3" t="s">
        <v>135</v>
      </c>
      <c r="BT56" s="3">
        <v>17</v>
      </c>
      <c r="BU56" s="3">
        <v>5.7529411764705891</v>
      </c>
      <c r="BV56" s="3">
        <v>0.60555745143596329</v>
      </c>
      <c r="BW56">
        <v>5.9</v>
      </c>
      <c r="BX56">
        <v>10.9</v>
      </c>
      <c r="BY56">
        <v>0.9</v>
      </c>
      <c r="BZ56">
        <v>3.8</v>
      </c>
      <c r="CA56">
        <v>0.9909661870020704</v>
      </c>
    </row>
    <row r="57" spans="1:80" x14ac:dyDescent="0.25">
      <c r="A57" s="6">
        <v>3</v>
      </c>
      <c r="B57" s="12">
        <v>123</v>
      </c>
      <c r="C57" s="6">
        <v>49</v>
      </c>
      <c r="D57" s="5" t="s">
        <v>0</v>
      </c>
      <c r="E57" s="6">
        <v>6</v>
      </c>
      <c r="F57" s="6" t="s">
        <v>139</v>
      </c>
      <c r="G57" s="6">
        <v>5.9</v>
      </c>
      <c r="H57" s="69" t="s">
        <v>139</v>
      </c>
      <c r="I57" s="70">
        <v>0.9</v>
      </c>
      <c r="J57" s="70">
        <v>1.3</v>
      </c>
      <c r="K57" s="70" t="s">
        <v>139</v>
      </c>
      <c r="L57" s="70" t="s">
        <v>139</v>
      </c>
      <c r="M57" s="78" t="s">
        <v>139</v>
      </c>
      <c r="N57" s="79">
        <v>2.4</v>
      </c>
      <c r="O57" s="79">
        <v>1.5</v>
      </c>
      <c r="P57" s="79" t="s">
        <v>139</v>
      </c>
      <c r="Q57" s="79" t="s">
        <v>139</v>
      </c>
      <c r="R57" s="86" t="s">
        <v>139</v>
      </c>
      <c r="S57" s="87">
        <v>5.0999999999999996</v>
      </c>
      <c r="T57" s="87">
        <v>5.2</v>
      </c>
      <c r="U57" s="87" t="s">
        <v>139</v>
      </c>
      <c r="V57" s="87" t="s">
        <v>139</v>
      </c>
      <c r="W57" s="94" t="s">
        <v>139</v>
      </c>
      <c r="X57" s="95">
        <v>2.8</v>
      </c>
      <c r="Y57" s="95">
        <v>1.8</v>
      </c>
      <c r="Z57" s="95" t="s">
        <v>139</v>
      </c>
      <c r="AA57" s="95" t="s">
        <v>139</v>
      </c>
      <c r="AB57" s="102" t="s">
        <v>139</v>
      </c>
      <c r="AC57" s="103">
        <v>5.5</v>
      </c>
      <c r="AD57" s="103">
        <v>5.9</v>
      </c>
      <c r="AE57" s="103" t="s">
        <v>139</v>
      </c>
      <c r="AF57" s="103" t="s">
        <v>139</v>
      </c>
      <c r="AG57" s="4" t="s">
        <v>3</v>
      </c>
      <c r="AH57" s="13" t="s">
        <v>19</v>
      </c>
      <c r="AJ57" s="5" t="s">
        <v>0</v>
      </c>
      <c r="AK57" s="4" t="s">
        <v>135</v>
      </c>
      <c r="AL57" s="70" t="s">
        <v>139</v>
      </c>
      <c r="BS57" s="3" t="s">
        <v>136</v>
      </c>
      <c r="BT57" s="3">
        <v>20</v>
      </c>
      <c r="BU57" s="3">
        <v>6.4449999999999985</v>
      </c>
      <c r="BV57" s="3">
        <v>0.45725007553738956</v>
      </c>
      <c r="BW57">
        <v>6.9499999999999993</v>
      </c>
      <c r="BX57">
        <v>10.5</v>
      </c>
      <c r="BY57">
        <v>2.4</v>
      </c>
      <c r="BZ57">
        <v>2.7249999999999996</v>
      </c>
      <c r="CA57">
        <v>0.96630867575539747</v>
      </c>
    </row>
    <row r="58" spans="1:80" x14ac:dyDescent="0.25">
      <c r="A58" s="6">
        <v>3</v>
      </c>
      <c r="B58" s="14">
        <v>33</v>
      </c>
      <c r="C58" s="6">
        <v>50</v>
      </c>
      <c r="D58" s="5" t="s">
        <v>9</v>
      </c>
      <c r="E58" s="6">
        <v>5.2</v>
      </c>
      <c r="F58" s="6">
        <v>3.3</v>
      </c>
      <c r="G58" s="6">
        <v>3.7</v>
      </c>
      <c r="H58" s="69">
        <v>0.8</v>
      </c>
      <c r="I58" s="69" t="s">
        <v>139</v>
      </c>
      <c r="J58" s="69" t="s">
        <v>139</v>
      </c>
      <c r="K58" s="69" t="s">
        <v>139</v>
      </c>
      <c r="L58" s="69" t="s">
        <v>139</v>
      </c>
      <c r="M58" s="78">
        <v>0.6</v>
      </c>
      <c r="N58" s="78" t="s">
        <v>139</v>
      </c>
      <c r="O58" s="78" t="s">
        <v>139</v>
      </c>
      <c r="P58" s="78" t="s">
        <v>139</v>
      </c>
      <c r="Q58" s="78" t="s">
        <v>139</v>
      </c>
      <c r="R58" s="86">
        <v>2.6</v>
      </c>
      <c r="S58" s="86" t="s">
        <v>139</v>
      </c>
      <c r="T58" s="86" t="s">
        <v>139</v>
      </c>
      <c r="U58" s="86" t="s">
        <v>139</v>
      </c>
      <c r="V58" s="86" t="s">
        <v>139</v>
      </c>
      <c r="W58" s="94">
        <v>4.5999999999999996</v>
      </c>
      <c r="X58" s="94" t="s">
        <v>139</v>
      </c>
      <c r="Y58" s="94" t="s">
        <v>139</v>
      </c>
      <c r="Z58" s="94" t="s">
        <v>139</v>
      </c>
      <c r="AA58" s="94" t="s">
        <v>139</v>
      </c>
      <c r="AB58" s="102">
        <v>6.7</v>
      </c>
      <c r="AC58" s="102" t="s">
        <v>139</v>
      </c>
      <c r="AD58" s="102" t="s">
        <v>139</v>
      </c>
      <c r="AE58" s="102" t="s">
        <v>139</v>
      </c>
      <c r="AF58" s="102" t="s">
        <v>139</v>
      </c>
      <c r="AG58" s="6" t="s">
        <v>3</v>
      </c>
      <c r="AH58" s="15" t="s">
        <v>10</v>
      </c>
      <c r="AJ58" s="5" t="s">
        <v>9</v>
      </c>
      <c r="AK58" s="4" t="s">
        <v>135</v>
      </c>
      <c r="AL58" s="69" t="s">
        <v>139</v>
      </c>
      <c r="BS58" s="3" t="s">
        <v>137</v>
      </c>
      <c r="BT58" s="3">
        <v>12</v>
      </c>
      <c r="BU58" s="3">
        <v>5.1083333333333325</v>
      </c>
      <c r="BV58" s="3">
        <v>0.57451670510477348</v>
      </c>
      <c r="BW58">
        <v>5.45</v>
      </c>
      <c r="BX58">
        <v>9.1</v>
      </c>
      <c r="BY58">
        <v>2</v>
      </c>
      <c r="BZ58">
        <v>2.5</v>
      </c>
      <c r="CA58">
        <v>0.78991870706596778</v>
      </c>
    </row>
    <row r="59" spans="1:80" x14ac:dyDescent="0.25">
      <c r="A59" s="6">
        <v>4</v>
      </c>
      <c r="B59" s="12">
        <v>110</v>
      </c>
      <c r="C59" s="6">
        <v>50</v>
      </c>
      <c r="D59" s="5" t="s">
        <v>0</v>
      </c>
      <c r="E59" s="6">
        <v>3.9</v>
      </c>
      <c r="F59" s="6">
        <v>1.3</v>
      </c>
      <c r="G59" s="6" t="s">
        <v>139</v>
      </c>
      <c r="H59" s="69">
        <v>6.4</v>
      </c>
      <c r="I59" s="70" t="s">
        <v>139</v>
      </c>
      <c r="J59" s="70" t="s">
        <v>139</v>
      </c>
      <c r="K59" s="70">
        <v>9.9</v>
      </c>
      <c r="L59" s="70">
        <v>9.6999999999999993</v>
      </c>
      <c r="M59" s="78">
        <v>6.9</v>
      </c>
      <c r="N59" s="79" t="s">
        <v>139</v>
      </c>
      <c r="O59" s="79" t="s">
        <v>139</v>
      </c>
      <c r="P59" s="79">
        <v>4.4000000000000004</v>
      </c>
      <c r="Q59" s="79">
        <v>4.0999999999999996</v>
      </c>
      <c r="R59" s="86">
        <v>3.5</v>
      </c>
      <c r="S59" s="87" t="s">
        <v>139</v>
      </c>
      <c r="T59" s="87" t="s">
        <v>139</v>
      </c>
      <c r="U59" s="87">
        <v>4.7</v>
      </c>
      <c r="V59" s="87">
        <v>5</v>
      </c>
      <c r="W59" s="94">
        <v>4.2</v>
      </c>
      <c r="X59" s="95" t="s">
        <v>139</v>
      </c>
      <c r="Y59" s="95" t="s">
        <v>139</v>
      </c>
      <c r="Z59" s="95">
        <v>3.5</v>
      </c>
      <c r="AA59" s="95">
        <v>4.9000000000000004</v>
      </c>
      <c r="AB59" s="102">
        <v>8.1999999999999993</v>
      </c>
      <c r="AC59" s="103" t="s">
        <v>139</v>
      </c>
      <c r="AD59" s="103" t="s">
        <v>139</v>
      </c>
      <c r="AE59" s="103">
        <v>4.4000000000000004</v>
      </c>
      <c r="AF59" s="103">
        <v>3.5</v>
      </c>
      <c r="AG59" s="4" t="s">
        <v>3</v>
      </c>
      <c r="AH59" s="13" t="s">
        <v>7</v>
      </c>
      <c r="AJ59" s="5" t="s">
        <v>0</v>
      </c>
      <c r="AK59" s="4" t="s">
        <v>135</v>
      </c>
      <c r="AL59" s="70">
        <v>9.9</v>
      </c>
      <c r="BS59" s="3" t="s">
        <v>138</v>
      </c>
      <c r="BT59" s="3">
        <v>2</v>
      </c>
      <c r="BU59" s="3">
        <v>6.9499999999999993</v>
      </c>
      <c r="BV59" s="3">
        <v>1.7500000000000018</v>
      </c>
      <c r="BW59">
        <v>6.9499999999999993</v>
      </c>
      <c r="BX59">
        <v>8.6999999999999993</v>
      </c>
      <c r="BY59">
        <v>5.2</v>
      </c>
      <c r="BZ59">
        <v>1.7499999999999991</v>
      </c>
      <c r="CA59" t="e">
        <v>#VALUE!</v>
      </c>
    </row>
    <row r="60" spans="1:80" x14ac:dyDescent="0.25">
      <c r="A60" s="6">
        <v>4</v>
      </c>
      <c r="B60" s="12">
        <v>129</v>
      </c>
      <c r="C60" s="6">
        <v>50</v>
      </c>
      <c r="D60" s="5" t="s">
        <v>0</v>
      </c>
      <c r="E60" s="6">
        <v>6.3</v>
      </c>
      <c r="F60" s="6">
        <v>4.7</v>
      </c>
      <c r="G60" s="6">
        <v>5.0999999999999996</v>
      </c>
      <c r="H60" s="69">
        <v>2.9</v>
      </c>
      <c r="I60" s="70" t="s">
        <v>139</v>
      </c>
      <c r="J60" s="70" t="s">
        <v>139</v>
      </c>
      <c r="K60" s="70" t="s">
        <v>139</v>
      </c>
      <c r="L60" s="70" t="s">
        <v>139</v>
      </c>
      <c r="M60" s="78">
        <v>3.1</v>
      </c>
      <c r="N60" s="79" t="s">
        <v>139</v>
      </c>
      <c r="O60" s="79" t="s">
        <v>139</v>
      </c>
      <c r="P60" s="79" t="s">
        <v>139</v>
      </c>
      <c r="Q60" s="79" t="s">
        <v>139</v>
      </c>
      <c r="R60" s="86">
        <v>1.1000000000000001</v>
      </c>
      <c r="S60" s="87" t="s">
        <v>139</v>
      </c>
      <c r="T60" s="87" t="s">
        <v>139</v>
      </c>
      <c r="U60" s="87" t="s">
        <v>139</v>
      </c>
      <c r="V60" s="87" t="s">
        <v>139</v>
      </c>
      <c r="W60" s="94">
        <v>4.8</v>
      </c>
      <c r="X60" s="95" t="s">
        <v>139</v>
      </c>
      <c r="Y60" s="95" t="s">
        <v>139</v>
      </c>
      <c r="Z60" s="95" t="s">
        <v>139</v>
      </c>
      <c r="AA60" s="95" t="s">
        <v>139</v>
      </c>
      <c r="AB60" s="102">
        <v>10.8</v>
      </c>
      <c r="AC60" s="103" t="s">
        <v>139</v>
      </c>
      <c r="AD60" s="103" t="s">
        <v>139</v>
      </c>
      <c r="AE60" s="103" t="s">
        <v>139</v>
      </c>
      <c r="AF60" s="103" t="s">
        <v>139</v>
      </c>
      <c r="AG60" s="4" t="s">
        <v>1</v>
      </c>
      <c r="AH60" s="13" t="s">
        <v>74</v>
      </c>
      <c r="AJ60" s="5" t="s">
        <v>0</v>
      </c>
      <c r="AK60" s="4" t="s">
        <v>135</v>
      </c>
      <c r="AL60" s="70" t="s">
        <v>139</v>
      </c>
      <c r="BR60" s="3" t="s">
        <v>117</v>
      </c>
      <c r="BS60" s="3" t="s">
        <v>133</v>
      </c>
      <c r="BT60" s="3">
        <v>6</v>
      </c>
      <c r="BU60" s="3">
        <v>5.083333333333333</v>
      </c>
      <c r="BV60" s="3">
        <v>0.86232888801843555</v>
      </c>
      <c r="BW60">
        <v>5.9</v>
      </c>
      <c r="BX60">
        <v>7.3</v>
      </c>
      <c r="BY60">
        <v>2.4</v>
      </c>
      <c r="BZ60">
        <v>3.15</v>
      </c>
      <c r="CA60">
        <v>0.12797594211035879</v>
      </c>
      <c r="CB60">
        <v>0.54122631736591265</v>
      </c>
    </row>
    <row r="61" spans="1:80" x14ac:dyDescent="0.25">
      <c r="A61" s="4">
        <v>3</v>
      </c>
      <c r="B61" s="12">
        <v>2</v>
      </c>
      <c r="C61" s="4">
        <v>51</v>
      </c>
      <c r="D61" s="7" t="s">
        <v>0</v>
      </c>
      <c r="E61" s="4">
        <v>3</v>
      </c>
      <c r="F61" s="4">
        <v>8.1</v>
      </c>
      <c r="G61" s="4">
        <v>4.7</v>
      </c>
      <c r="H61" s="70">
        <v>2</v>
      </c>
      <c r="I61" s="70" t="s">
        <v>139</v>
      </c>
      <c r="J61" s="70" t="s">
        <v>139</v>
      </c>
      <c r="K61" s="70">
        <v>1.8</v>
      </c>
      <c r="L61" s="70" t="s">
        <v>139</v>
      </c>
      <c r="M61" s="79">
        <v>1.8</v>
      </c>
      <c r="N61" s="79" t="s">
        <v>139</v>
      </c>
      <c r="O61" s="79" t="s">
        <v>139</v>
      </c>
      <c r="P61" s="79">
        <v>1.8</v>
      </c>
      <c r="Q61" s="79" t="s">
        <v>139</v>
      </c>
      <c r="R61" s="87">
        <v>1.7</v>
      </c>
      <c r="S61" s="87" t="s">
        <v>139</v>
      </c>
      <c r="T61" s="87" t="s">
        <v>139</v>
      </c>
      <c r="U61" s="87">
        <v>2.6</v>
      </c>
      <c r="V61" s="87" t="s">
        <v>139</v>
      </c>
      <c r="W61" s="95">
        <v>1.5</v>
      </c>
      <c r="X61" s="95" t="s">
        <v>139</v>
      </c>
      <c r="Y61" s="95" t="s">
        <v>139</v>
      </c>
      <c r="Z61" s="95">
        <v>2.1</v>
      </c>
      <c r="AA61" s="95" t="s">
        <v>139</v>
      </c>
      <c r="AB61" s="103">
        <v>7.6</v>
      </c>
      <c r="AC61" s="103" t="s">
        <v>139</v>
      </c>
      <c r="AD61" s="103" t="s">
        <v>139</v>
      </c>
      <c r="AE61" s="103">
        <v>4.4000000000000004</v>
      </c>
      <c r="AF61" s="103" t="s">
        <v>139</v>
      </c>
      <c r="AG61" s="4" t="s">
        <v>3</v>
      </c>
      <c r="AH61" s="13" t="s">
        <v>4</v>
      </c>
      <c r="AJ61" s="7" t="s">
        <v>0</v>
      </c>
      <c r="AK61" s="4" t="s">
        <v>136</v>
      </c>
      <c r="AL61" s="70">
        <v>1.8</v>
      </c>
      <c r="BS61" s="3" t="s">
        <v>134</v>
      </c>
      <c r="BT61" s="3">
        <v>7</v>
      </c>
      <c r="BU61" s="3">
        <v>3.9714285714285711</v>
      </c>
      <c r="BV61" s="3">
        <v>1.0115321442799359</v>
      </c>
      <c r="BW61">
        <v>3.7</v>
      </c>
      <c r="BX61">
        <v>9</v>
      </c>
      <c r="BY61">
        <v>0.5</v>
      </c>
      <c r="BZ61">
        <v>2.0999999999999992</v>
      </c>
      <c r="CA61">
        <v>0.60353202407044459</v>
      </c>
    </row>
    <row r="62" spans="1:80" x14ac:dyDescent="0.25">
      <c r="A62" s="6">
        <v>3</v>
      </c>
      <c r="B62" s="12">
        <v>48</v>
      </c>
      <c r="C62" s="6">
        <v>51</v>
      </c>
      <c r="D62" s="5" t="s">
        <v>0</v>
      </c>
      <c r="E62" s="6">
        <v>6.8</v>
      </c>
      <c r="F62" s="6">
        <v>3.2</v>
      </c>
      <c r="G62" s="6">
        <v>4.0999999999999996</v>
      </c>
      <c r="H62" s="69">
        <v>2.7</v>
      </c>
      <c r="I62" s="70">
        <v>2.4</v>
      </c>
      <c r="J62" s="70">
        <v>2.7</v>
      </c>
      <c r="K62" s="70" t="s">
        <v>139</v>
      </c>
      <c r="L62" s="70" t="s">
        <v>139</v>
      </c>
      <c r="M62" s="78">
        <v>1</v>
      </c>
      <c r="N62" s="79">
        <v>2.1</v>
      </c>
      <c r="O62" s="79">
        <v>2.1</v>
      </c>
      <c r="P62" s="79" t="s">
        <v>139</v>
      </c>
      <c r="Q62" s="79" t="s">
        <v>139</v>
      </c>
      <c r="R62" s="86">
        <v>1.8</v>
      </c>
      <c r="S62" s="87">
        <v>2.2000000000000002</v>
      </c>
      <c r="T62" s="87">
        <v>5</v>
      </c>
      <c r="U62" s="87" t="s">
        <v>139</v>
      </c>
      <c r="V62" s="87" t="s">
        <v>139</v>
      </c>
      <c r="W62" s="94">
        <v>2.1</v>
      </c>
      <c r="X62" s="95">
        <v>1.2</v>
      </c>
      <c r="Y62" s="95">
        <v>1.8</v>
      </c>
      <c r="Z62" s="95" t="s">
        <v>139</v>
      </c>
      <c r="AA62" s="95" t="s">
        <v>139</v>
      </c>
      <c r="AB62" s="102">
        <v>8.6999999999999993</v>
      </c>
      <c r="AC62" s="103">
        <v>6.4</v>
      </c>
      <c r="AD62" s="103">
        <v>6.1</v>
      </c>
      <c r="AE62" s="103" t="s">
        <v>139</v>
      </c>
      <c r="AF62" s="103" t="s">
        <v>139</v>
      </c>
      <c r="AG62" s="4" t="s">
        <v>3</v>
      </c>
      <c r="AH62" s="13" t="s">
        <v>15</v>
      </c>
      <c r="AJ62" s="5" t="s">
        <v>0</v>
      </c>
      <c r="AK62" s="4" t="s">
        <v>136</v>
      </c>
      <c r="AL62" s="70" t="s">
        <v>139</v>
      </c>
      <c r="BS62" s="3" t="s">
        <v>135</v>
      </c>
      <c r="BT62" s="3">
        <v>17</v>
      </c>
      <c r="BU62" s="3">
        <v>5.1411764705882366</v>
      </c>
      <c r="BV62" s="3">
        <v>0.48636246042079917</v>
      </c>
      <c r="BW62">
        <v>5.0999999999999996</v>
      </c>
      <c r="BX62">
        <v>9.9</v>
      </c>
      <c r="BY62">
        <v>1.3</v>
      </c>
      <c r="BZ62">
        <v>2.2999999999999998</v>
      </c>
      <c r="CA62">
        <v>0.84337731202358401</v>
      </c>
    </row>
    <row r="63" spans="1:80" x14ac:dyDescent="0.25">
      <c r="A63" s="6">
        <v>3</v>
      </c>
      <c r="B63" s="12">
        <v>52</v>
      </c>
      <c r="C63" s="6">
        <v>51</v>
      </c>
      <c r="D63" s="5" t="s">
        <v>9</v>
      </c>
      <c r="E63" s="6">
        <v>6.2</v>
      </c>
      <c r="F63" s="6">
        <v>2</v>
      </c>
      <c r="G63" s="6">
        <v>6.1</v>
      </c>
      <c r="H63" s="69">
        <v>3.6</v>
      </c>
      <c r="I63" s="70">
        <v>7.7</v>
      </c>
      <c r="J63" s="70">
        <v>7.2</v>
      </c>
      <c r="K63" s="70">
        <v>6.9</v>
      </c>
      <c r="L63" s="70">
        <v>7.4</v>
      </c>
      <c r="M63" s="78">
        <v>2.5</v>
      </c>
      <c r="N63" s="79">
        <v>7</v>
      </c>
      <c r="O63" s="79">
        <v>6.4</v>
      </c>
      <c r="P63" s="79">
        <v>5.4</v>
      </c>
      <c r="Q63" s="79">
        <v>4.7</v>
      </c>
      <c r="R63" s="86">
        <v>3.4</v>
      </c>
      <c r="S63" s="87">
        <v>5.0999999999999996</v>
      </c>
      <c r="T63" s="87">
        <v>5.3</v>
      </c>
      <c r="U63" s="87">
        <v>4.5</v>
      </c>
      <c r="V63" s="87">
        <v>4.3</v>
      </c>
      <c r="W63" s="94">
        <v>3.1</v>
      </c>
      <c r="X63" s="95">
        <v>2.6</v>
      </c>
      <c r="Y63" s="95">
        <v>2.6</v>
      </c>
      <c r="Z63" s="95">
        <v>3.2</v>
      </c>
      <c r="AA63" s="95">
        <v>2.5</v>
      </c>
      <c r="AB63" s="102">
        <v>7.7</v>
      </c>
      <c r="AC63" s="103">
        <v>6.8</v>
      </c>
      <c r="AD63" s="103">
        <v>6.4</v>
      </c>
      <c r="AE63" s="103">
        <v>7</v>
      </c>
      <c r="AF63" s="103">
        <v>7.5</v>
      </c>
      <c r="AG63" s="4" t="s">
        <v>1</v>
      </c>
      <c r="AH63" s="13"/>
      <c r="AJ63" s="5" t="s">
        <v>9</v>
      </c>
      <c r="AK63" s="4" t="s">
        <v>136</v>
      </c>
      <c r="AL63" s="70">
        <v>6.9</v>
      </c>
      <c r="BS63" s="3" t="s">
        <v>136</v>
      </c>
      <c r="BT63" s="3">
        <v>20</v>
      </c>
      <c r="BU63" s="3">
        <v>5.5750000000000011</v>
      </c>
      <c r="BV63" s="3">
        <v>0.40761662845064817</v>
      </c>
      <c r="BW63">
        <v>5.2</v>
      </c>
      <c r="BX63">
        <v>8.6</v>
      </c>
      <c r="BY63">
        <v>2.7</v>
      </c>
      <c r="BZ63">
        <v>2.7750000000000004</v>
      </c>
      <c r="CA63">
        <v>0.32874584031987297</v>
      </c>
    </row>
    <row r="64" spans="1:80" x14ac:dyDescent="0.25">
      <c r="A64" s="6">
        <v>3</v>
      </c>
      <c r="B64" s="12">
        <v>132</v>
      </c>
      <c r="C64" s="6">
        <v>51</v>
      </c>
      <c r="D64" s="5" t="s">
        <v>0</v>
      </c>
      <c r="E64" s="6">
        <v>9.1</v>
      </c>
      <c r="F64" s="6">
        <v>4.0999999999999996</v>
      </c>
      <c r="G64" s="6">
        <v>2.4</v>
      </c>
      <c r="H64" s="69">
        <v>4.5999999999999996</v>
      </c>
      <c r="I64" s="70">
        <v>5.2</v>
      </c>
      <c r="J64" s="70">
        <v>5.2</v>
      </c>
      <c r="K64" s="70" t="s">
        <v>139</v>
      </c>
      <c r="L64" s="70" t="s">
        <v>139</v>
      </c>
      <c r="M64" s="78">
        <v>4.5999999999999996</v>
      </c>
      <c r="N64" s="79">
        <v>5.3</v>
      </c>
      <c r="O64" s="79">
        <v>5.2</v>
      </c>
      <c r="P64" s="79" t="s">
        <v>139</v>
      </c>
      <c r="Q64" s="79" t="s">
        <v>139</v>
      </c>
      <c r="R64" s="86">
        <v>2.4</v>
      </c>
      <c r="S64" s="87">
        <v>4</v>
      </c>
      <c r="T64" s="87">
        <v>5.3</v>
      </c>
      <c r="U64" s="87" t="s">
        <v>139</v>
      </c>
      <c r="V64" s="87" t="s">
        <v>139</v>
      </c>
      <c r="W64" s="94">
        <v>4.0999999999999996</v>
      </c>
      <c r="X64" s="95">
        <v>2</v>
      </c>
      <c r="Y64" s="95">
        <v>1.3</v>
      </c>
      <c r="Z64" s="95" t="s">
        <v>139</v>
      </c>
      <c r="AA64" s="95" t="s">
        <v>139</v>
      </c>
      <c r="AB64" s="102">
        <v>11.2</v>
      </c>
      <c r="AC64" s="103">
        <v>7.5</v>
      </c>
      <c r="AD64" s="103">
        <v>7.8</v>
      </c>
      <c r="AE64" s="103" t="s">
        <v>139</v>
      </c>
      <c r="AF64" s="103" t="s">
        <v>139</v>
      </c>
      <c r="AG64" s="4" t="s">
        <v>1</v>
      </c>
      <c r="AH64" s="13" t="s">
        <v>40</v>
      </c>
      <c r="AJ64" s="5" t="s">
        <v>0</v>
      </c>
      <c r="AK64" s="4" t="s">
        <v>136</v>
      </c>
      <c r="AL64" s="70" t="s">
        <v>139</v>
      </c>
      <c r="BS64" s="3" t="s">
        <v>137</v>
      </c>
      <c r="BT64" s="3">
        <v>12</v>
      </c>
      <c r="BU64" s="3">
        <v>4.6333333333333337</v>
      </c>
      <c r="BV64" s="3">
        <v>0.49746833816309077</v>
      </c>
      <c r="BW64">
        <v>5</v>
      </c>
      <c r="BX64">
        <v>7.3</v>
      </c>
      <c r="BY64">
        <v>1</v>
      </c>
      <c r="BZ64">
        <v>1.9749999999999996</v>
      </c>
      <c r="CA64">
        <v>0.8127639094396516</v>
      </c>
    </row>
    <row r="65" spans="1:80" x14ac:dyDescent="0.25">
      <c r="A65" s="6">
        <v>4</v>
      </c>
      <c r="B65" s="12">
        <v>114</v>
      </c>
      <c r="C65" s="6">
        <v>52</v>
      </c>
      <c r="D65" s="5" t="s">
        <v>9</v>
      </c>
      <c r="E65" s="6" t="s">
        <v>139</v>
      </c>
      <c r="F65" s="6">
        <v>3</v>
      </c>
      <c r="G65" s="6">
        <v>6</v>
      </c>
      <c r="H65" s="69">
        <v>2.2999999999999998</v>
      </c>
      <c r="I65" s="70" t="s">
        <v>139</v>
      </c>
      <c r="J65" s="70" t="s">
        <v>139</v>
      </c>
      <c r="K65" s="70">
        <v>2.1</v>
      </c>
      <c r="L65" s="70">
        <v>3.3</v>
      </c>
      <c r="M65" s="78">
        <v>1.8</v>
      </c>
      <c r="N65" s="79" t="s">
        <v>139</v>
      </c>
      <c r="O65" s="79" t="s">
        <v>139</v>
      </c>
      <c r="P65" s="79">
        <v>1.5</v>
      </c>
      <c r="Q65" s="79">
        <v>2.2999999999999998</v>
      </c>
      <c r="R65" s="86">
        <v>2.6</v>
      </c>
      <c r="S65" s="87" t="s">
        <v>139</v>
      </c>
      <c r="T65" s="87" t="s">
        <v>139</v>
      </c>
      <c r="U65" s="87">
        <v>4.8</v>
      </c>
      <c r="V65" s="87">
        <v>3.5</v>
      </c>
      <c r="W65" s="94">
        <v>1</v>
      </c>
      <c r="X65" s="95" t="s">
        <v>139</v>
      </c>
      <c r="Y65" s="95" t="s">
        <v>139</v>
      </c>
      <c r="Z65" s="95">
        <v>2.7</v>
      </c>
      <c r="AA65" s="95">
        <v>2</v>
      </c>
      <c r="AB65" s="102">
        <v>5.3</v>
      </c>
      <c r="AC65" s="103" t="s">
        <v>139</v>
      </c>
      <c r="AD65" s="103" t="s">
        <v>139</v>
      </c>
      <c r="AE65" s="103">
        <v>3.9</v>
      </c>
      <c r="AF65" s="103">
        <v>3.2</v>
      </c>
      <c r="AG65" s="4" t="s">
        <v>3</v>
      </c>
      <c r="AH65" s="13" t="s">
        <v>70</v>
      </c>
      <c r="AJ65" s="5" t="s">
        <v>9</v>
      </c>
      <c r="AK65" s="4" t="s">
        <v>136</v>
      </c>
      <c r="AL65" s="70">
        <v>2.1</v>
      </c>
      <c r="BS65" s="3" t="s">
        <v>138</v>
      </c>
      <c r="BT65" s="3">
        <v>2</v>
      </c>
      <c r="BU65" s="3">
        <v>4.9000000000000004</v>
      </c>
      <c r="BV65" s="3">
        <v>0.30000000000000027</v>
      </c>
      <c r="BW65">
        <v>4.9000000000000004</v>
      </c>
      <c r="BX65">
        <v>5.2</v>
      </c>
      <c r="BY65">
        <v>4.5999999999999996</v>
      </c>
      <c r="BZ65">
        <v>0.29999999999999982</v>
      </c>
      <c r="CA65" t="e">
        <v>#VALUE!</v>
      </c>
    </row>
    <row r="66" spans="1:80" x14ac:dyDescent="0.25">
      <c r="A66" s="6">
        <v>3</v>
      </c>
      <c r="B66" s="12">
        <v>127</v>
      </c>
      <c r="C66" s="6">
        <v>52</v>
      </c>
      <c r="D66" s="5" t="s">
        <v>0</v>
      </c>
      <c r="E66" s="6">
        <v>9.1</v>
      </c>
      <c r="F66" s="6">
        <v>2.8</v>
      </c>
      <c r="G66" s="6">
        <v>4</v>
      </c>
      <c r="H66" s="69" t="s">
        <v>139</v>
      </c>
      <c r="I66" s="70" t="s">
        <v>139</v>
      </c>
      <c r="J66" s="70" t="s">
        <v>139</v>
      </c>
      <c r="K66" s="70" t="s">
        <v>139</v>
      </c>
      <c r="L66" s="70" t="s">
        <v>139</v>
      </c>
      <c r="M66" s="78" t="s">
        <v>139</v>
      </c>
      <c r="N66" s="79" t="s">
        <v>139</v>
      </c>
      <c r="O66" s="79" t="s">
        <v>139</v>
      </c>
      <c r="P66" s="79" t="s">
        <v>139</v>
      </c>
      <c r="Q66" s="79" t="s">
        <v>139</v>
      </c>
      <c r="R66" s="86" t="s">
        <v>139</v>
      </c>
      <c r="S66" s="87" t="s">
        <v>139</v>
      </c>
      <c r="T66" s="87" t="s">
        <v>139</v>
      </c>
      <c r="U66" s="87" t="s">
        <v>139</v>
      </c>
      <c r="V66" s="87" t="s">
        <v>139</v>
      </c>
      <c r="W66" s="94" t="s">
        <v>139</v>
      </c>
      <c r="X66" s="95" t="s">
        <v>139</v>
      </c>
      <c r="Y66" s="95" t="s">
        <v>139</v>
      </c>
      <c r="Z66" s="95" t="s">
        <v>139</v>
      </c>
      <c r="AA66" s="95" t="s">
        <v>139</v>
      </c>
      <c r="AB66" s="102" t="s">
        <v>139</v>
      </c>
      <c r="AC66" s="103" t="s">
        <v>139</v>
      </c>
      <c r="AD66" s="103" t="s">
        <v>139</v>
      </c>
      <c r="AE66" s="103" t="s">
        <v>139</v>
      </c>
      <c r="AF66" s="103" t="s">
        <v>139</v>
      </c>
      <c r="AG66" s="4" t="s">
        <v>1</v>
      </c>
      <c r="AH66" s="13" t="s">
        <v>72</v>
      </c>
      <c r="AJ66" s="5" t="s">
        <v>0</v>
      </c>
      <c r="AK66" s="4" t="s">
        <v>136</v>
      </c>
      <c r="AL66" s="70" t="s">
        <v>139</v>
      </c>
      <c r="BR66" s="3" t="s">
        <v>122</v>
      </c>
      <c r="BS66" s="3" t="s">
        <v>133</v>
      </c>
      <c r="BT66" s="3">
        <v>4</v>
      </c>
      <c r="BU66" s="3">
        <v>4.75</v>
      </c>
      <c r="BV66" s="3">
        <v>2.0155644370746373</v>
      </c>
      <c r="BW66">
        <v>5</v>
      </c>
      <c r="BX66">
        <v>9</v>
      </c>
      <c r="BY66">
        <v>0</v>
      </c>
      <c r="BZ66">
        <v>5.25</v>
      </c>
      <c r="CA66">
        <v>0.80459684331355608</v>
      </c>
      <c r="CB66">
        <v>0.39114345829998692</v>
      </c>
    </row>
    <row r="67" spans="1:80" x14ac:dyDescent="0.25">
      <c r="A67" s="6">
        <v>4</v>
      </c>
      <c r="B67" s="12">
        <v>84</v>
      </c>
      <c r="C67" s="6">
        <v>53</v>
      </c>
      <c r="D67" s="5" t="s">
        <v>9</v>
      </c>
      <c r="E67" s="6">
        <v>7.9</v>
      </c>
      <c r="F67" s="6">
        <v>7.5</v>
      </c>
      <c r="G67" s="6" t="s">
        <v>139</v>
      </c>
      <c r="H67" s="69" t="s">
        <v>139</v>
      </c>
      <c r="I67" s="70" t="s">
        <v>139</v>
      </c>
      <c r="J67" s="70" t="s">
        <v>139</v>
      </c>
      <c r="K67" s="70" t="s">
        <v>139</v>
      </c>
      <c r="L67" s="70" t="s">
        <v>139</v>
      </c>
      <c r="M67" s="78" t="s">
        <v>139</v>
      </c>
      <c r="N67" s="79" t="s">
        <v>139</v>
      </c>
      <c r="O67" s="79" t="s">
        <v>139</v>
      </c>
      <c r="P67" s="79" t="s">
        <v>139</v>
      </c>
      <c r="Q67" s="79" t="s">
        <v>139</v>
      </c>
      <c r="R67" s="86" t="s">
        <v>139</v>
      </c>
      <c r="S67" s="87" t="s">
        <v>139</v>
      </c>
      <c r="T67" s="87" t="s">
        <v>139</v>
      </c>
      <c r="U67" s="87" t="s">
        <v>139</v>
      </c>
      <c r="V67" s="87" t="s">
        <v>139</v>
      </c>
      <c r="W67" s="94" t="s">
        <v>139</v>
      </c>
      <c r="X67" s="95" t="s">
        <v>139</v>
      </c>
      <c r="Y67" s="95" t="s">
        <v>139</v>
      </c>
      <c r="Z67" s="95" t="s">
        <v>139</v>
      </c>
      <c r="AA67" s="95" t="s">
        <v>139</v>
      </c>
      <c r="AB67" s="102" t="s">
        <v>139</v>
      </c>
      <c r="AC67" s="103" t="s">
        <v>139</v>
      </c>
      <c r="AD67" s="103" t="s">
        <v>139</v>
      </c>
      <c r="AE67" s="103" t="s">
        <v>139</v>
      </c>
      <c r="AF67" s="103" t="s">
        <v>139</v>
      </c>
      <c r="AG67" s="4" t="s">
        <v>1</v>
      </c>
      <c r="AH67" s="13" t="s">
        <v>52</v>
      </c>
      <c r="AJ67" s="5" t="s">
        <v>9</v>
      </c>
      <c r="AK67" s="4" t="s">
        <v>136</v>
      </c>
      <c r="AL67" s="70" t="s">
        <v>139</v>
      </c>
      <c r="BS67" s="3" t="s">
        <v>134</v>
      </c>
      <c r="BT67" s="3">
        <v>11</v>
      </c>
      <c r="BU67" s="3">
        <v>2.6545454545454543</v>
      </c>
      <c r="BV67" s="3">
        <v>0.58950883043176294</v>
      </c>
      <c r="BW67">
        <v>2.1</v>
      </c>
      <c r="BX67">
        <v>6.7</v>
      </c>
      <c r="BY67">
        <v>0.1</v>
      </c>
      <c r="BZ67">
        <v>2.15</v>
      </c>
      <c r="CA67">
        <v>0.61711293159698</v>
      </c>
    </row>
    <row r="68" spans="1:80" x14ac:dyDescent="0.25">
      <c r="A68" s="6">
        <v>3</v>
      </c>
      <c r="B68" s="12">
        <v>124</v>
      </c>
      <c r="C68" s="6">
        <v>53</v>
      </c>
      <c r="D68" s="5" t="s">
        <v>9</v>
      </c>
      <c r="E68" s="6">
        <v>9.4</v>
      </c>
      <c r="F68" s="6" t="s">
        <v>139</v>
      </c>
      <c r="G68" s="6">
        <v>6</v>
      </c>
      <c r="H68" s="69" t="s">
        <v>139</v>
      </c>
      <c r="I68" s="70" t="s">
        <v>139</v>
      </c>
      <c r="J68" s="70" t="s">
        <v>139</v>
      </c>
      <c r="K68" s="70" t="s">
        <v>139</v>
      </c>
      <c r="L68" s="70" t="s">
        <v>139</v>
      </c>
      <c r="M68" s="78" t="s">
        <v>139</v>
      </c>
      <c r="N68" s="79" t="s">
        <v>139</v>
      </c>
      <c r="O68" s="79" t="s">
        <v>139</v>
      </c>
      <c r="P68" s="79" t="s">
        <v>139</v>
      </c>
      <c r="Q68" s="79" t="s">
        <v>139</v>
      </c>
      <c r="R68" s="86" t="s">
        <v>139</v>
      </c>
      <c r="S68" s="87" t="s">
        <v>139</v>
      </c>
      <c r="T68" s="87" t="s">
        <v>139</v>
      </c>
      <c r="U68" s="87" t="s">
        <v>139</v>
      </c>
      <c r="V68" s="87" t="s">
        <v>139</v>
      </c>
      <c r="W68" s="94" t="s">
        <v>139</v>
      </c>
      <c r="X68" s="95" t="s">
        <v>139</v>
      </c>
      <c r="Y68" s="95" t="s">
        <v>139</v>
      </c>
      <c r="Z68" s="95" t="s">
        <v>139</v>
      </c>
      <c r="AA68" s="95" t="s">
        <v>139</v>
      </c>
      <c r="AB68" s="102" t="s">
        <v>139</v>
      </c>
      <c r="AC68" s="103" t="s">
        <v>139</v>
      </c>
      <c r="AD68" s="103" t="s">
        <v>139</v>
      </c>
      <c r="AE68" s="103" t="s">
        <v>139</v>
      </c>
      <c r="AF68" s="103" t="s">
        <v>139</v>
      </c>
      <c r="AG68" s="4" t="s">
        <v>3</v>
      </c>
      <c r="AH68" s="13" t="s">
        <v>46</v>
      </c>
      <c r="AJ68" s="5" t="s">
        <v>9</v>
      </c>
      <c r="AK68" s="4" t="s">
        <v>136</v>
      </c>
      <c r="AL68" s="70" t="s">
        <v>139</v>
      </c>
      <c r="BS68" s="3" t="s">
        <v>135</v>
      </c>
      <c r="BT68" s="3">
        <v>14</v>
      </c>
      <c r="BU68" s="3">
        <v>4.6214285714285719</v>
      </c>
      <c r="BV68" s="3">
        <v>0.77190919094028487</v>
      </c>
      <c r="BW68">
        <v>3.6500000000000004</v>
      </c>
      <c r="BX68">
        <v>9.9</v>
      </c>
      <c r="BY68">
        <v>0.6</v>
      </c>
      <c r="BZ68">
        <v>3.1750000000000003</v>
      </c>
      <c r="CA68">
        <v>0.23461442122666176</v>
      </c>
    </row>
    <row r="69" spans="1:80" ht="16.5" x14ac:dyDescent="0.25">
      <c r="A69" s="6">
        <v>4</v>
      </c>
      <c r="B69" s="12">
        <v>133</v>
      </c>
      <c r="C69" s="6">
        <v>53</v>
      </c>
      <c r="D69" s="5" t="s">
        <v>0</v>
      </c>
      <c r="E69" s="6" t="s">
        <v>139</v>
      </c>
      <c r="F69" s="6">
        <v>5.7</v>
      </c>
      <c r="G69" s="6" t="s">
        <v>139</v>
      </c>
      <c r="H69" s="69" t="s">
        <v>139</v>
      </c>
      <c r="I69" s="70" t="s">
        <v>139</v>
      </c>
      <c r="J69" s="70" t="s">
        <v>139</v>
      </c>
      <c r="K69" s="70" t="s">
        <v>139</v>
      </c>
      <c r="L69" s="70" t="s">
        <v>139</v>
      </c>
      <c r="M69" s="78" t="s">
        <v>139</v>
      </c>
      <c r="N69" s="79" t="s">
        <v>139</v>
      </c>
      <c r="O69" s="79" t="s">
        <v>139</v>
      </c>
      <c r="P69" s="79" t="s">
        <v>139</v>
      </c>
      <c r="Q69" s="79" t="s">
        <v>139</v>
      </c>
      <c r="R69" s="86" t="s">
        <v>139</v>
      </c>
      <c r="S69" s="87" t="s">
        <v>139</v>
      </c>
      <c r="T69" s="87" t="s">
        <v>139</v>
      </c>
      <c r="U69" s="87" t="s">
        <v>139</v>
      </c>
      <c r="V69" s="87" t="s">
        <v>139</v>
      </c>
      <c r="W69" s="94" t="s">
        <v>139</v>
      </c>
      <c r="X69" s="95" t="s">
        <v>139</v>
      </c>
      <c r="Y69" s="95" t="s">
        <v>139</v>
      </c>
      <c r="Z69" s="95" t="s">
        <v>139</v>
      </c>
      <c r="AA69" s="95" t="s">
        <v>139</v>
      </c>
      <c r="AB69" s="102" t="s">
        <v>139</v>
      </c>
      <c r="AC69" s="103" t="s">
        <v>139</v>
      </c>
      <c r="AD69" s="103" t="s">
        <v>139</v>
      </c>
      <c r="AE69" s="103" t="s">
        <v>139</v>
      </c>
      <c r="AF69" s="103" t="s">
        <v>139</v>
      </c>
      <c r="AG69" s="4" t="s">
        <v>3</v>
      </c>
      <c r="AH69" s="13" t="s">
        <v>77</v>
      </c>
      <c r="AJ69" s="5" t="s">
        <v>0</v>
      </c>
      <c r="AK69" s="4" t="s">
        <v>136</v>
      </c>
      <c r="AL69" s="70" t="s">
        <v>139</v>
      </c>
      <c r="BS69" s="3" t="s">
        <v>136</v>
      </c>
      <c r="BT69" s="3">
        <v>17</v>
      </c>
      <c r="BU69" s="3">
        <v>4.7529411764705882</v>
      </c>
      <c r="BV69" s="3">
        <v>0.69096680174033398</v>
      </c>
      <c r="BW69">
        <v>4.2</v>
      </c>
      <c r="BX69">
        <v>11.7</v>
      </c>
      <c r="BY69">
        <v>1.4</v>
      </c>
      <c r="BZ69">
        <v>4.5</v>
      </c>
      <c r="CA69" t="e">
        <v>#VALUE!</v>
      </c>
    </row>
    <row r="70" spans="1:80" x14ac:dyDescent="0.25">
      <c r="A70" s="6">
        <v>4</v>
      </c>
      <c r="B70" s="12">
        <v>74</v>
      </c>
      <c r="C70" s="6">
        <v>54</v>
      </c>
      <c r="D70" s="5" t="s">
        <v>0</v>
      </c>
      <c r="E70" s="6" t="s">
        <v>139</v>
      </c>
      <c r="F70" s="6">
        <v>5</v>
      </c>
      <c r="G70" s="6">
        <v>4.5999999999999996</v>
      </c>
      <c r="H70" s="69">
        <v>4.5999999999999996</v>
      </c>
      <c r="I70" s="70">
        <v>4.2</v>
      </c>
      <c r="J70" s="70">
        <v>3.2</v>
      </c>
      <c r="K70" s="70" t="s">
        <v>139</v>
      </c>
      <c r="L70" s="70" t="s">
        <v>139</v>
      </c>
      <c r="M70" s="78">
        <v>5.9</v>
      </c>
      <c r="N70" s="79">
        <v>3.9</v>
      </c>
      <c r="O70" s="79">
        <v>3.1</v>
      </c>
      <c r="P70" s="79" t="s">
        <v>139</v>
      </c>
      <c r="Q70" s="79" t="s">
        <v>139</v>
      </c>
      <c r="R70" s="86">
        <v>2.9</v>
      </c>
      <c r="S70" s="87">
        <v>4.5</v>
      </c>
      <c r="T70" s="87">
        <v>5.3</v>
      </c>
      <c r="U70" s="87" t="s">
        <v>139</v>
      </c>
      <c r="V70" s="87" t="s">
        <v>139</v>
      </c>
      <c r="W70" s="94">
        <v>3.4</v>
      </c>
      <c r="X70" s="95">
        <v>2.1</v>
      </c>
      <c r="Y70" s="95">
        <v>1.8</v>
      </c>
      <c r="Z70" s="95" t="s">
        <v>139</v>
      </c>
      <c r="AA70" s="95" t="s">
        <v>139</v>
      </c>
      <c r="AB70" s="102">
        <v>5.6</v>
      </c>
      <c r="AC70" s="103">
        <v>5.5</v>
      </c>
      <c r="AD70" s="103">
        <v>5.3</v>
      </c>
      <c r="AE70" s="103" t="s">
        <v>139</v>
      </c>
      <c r="AF70" s="103" t="s">
        <v>139</v>
      </c>
      <c r="AG70" s="4" t="s">
        <v>3</v>
      </c>
      <c r="AH70" s="13" t="s">
        <v>48</v>
      </c>
      <c r="AJ70" s="5" t="s">
        <v>0</v>
      </c>
      <c r="AK70" s="4" t="s">
        <v>136</v>
      </c>
      <c r="AL70" s="70" t="s">
        <v>139</v>
      </c>
      <c r="BS70" s="3" t="s">
        <v>137</v>
      </c>
      <c r="BT70" s="3">
        <v>7</v>
      </c>
      <c r="BU70" s="3">
        <v>4.7285714285714278</v>
      </c>
      <c r="BV70" s="3">
        <v>1.21434173540241</v>
      </c>
      <c r="BW70">
        <v>4.4000000000000004</v>
      </c>
      <c r="BX70">
        <v>10.9</v>
      </c>
      <c r="BY70">
        <v>0.9</v>
      </c>
      <c r="BZ70">
        <v>2.0499999999999998</v>
      </c>
      <c r="CA70">
        <v>0.31844646072971117</v>
      </c>
    </row>
    <row r="71" spans="1:80" x14ac:dyDescent="0.25">
      <c r="A71" s="6">
        <v>3</v>
      </c>
      <c r="B71" s="12">
        <v>97</v>
      </c>
      <c r="C71" s="6">
        <v>54</v>
      </c>
      <c r="D71" s="5" t="s">
        <v>9</v>
      </c>
      <c r="E71" s="6" t="s">
        <v>139</v>
      </c>
      <c r="F71" s="6">
        <v>4.5</v>
      </c>
      <c r="G71" s="6" t="s">
        <v>139</v>
      </c>
      <c r="H71" s="69">
        <v>8</v>
      </c>
      <c r="I71" s="70">
        <v>9.3000000000000007</v>
      </c>
      <c r="J71" s="70">
        <v>8.6</v>
      </c>
      <c r="K71" s="70" t="s">
        <v>139</v>
      </c>
      <c r="L71" s="70" t="s">
        <v>139</v>
      </c>
      <c r="M71" s="78">
        <v>7.8</v>
      </c>
      <c r="N71" s="79">
        <v>8.3000000000000007</v>
      </c>
      <c r="O71" s="79">
        <v>7.6</v>
      </c>
      <c r="P71" s="79" t="s">
        <v>139</v>
      </c>
      <c r="Q71" s="79" t="s">
        <v>139</v>
      </c>
      <c r="R71" s="86">
        <v>4.2</v>
      </c>
      <c r="S71" s="87">
        <v>6</v>
      </c>
      <c r="T71" s="87">
        <v>6.6</v>
      </c>
      <c r="U71" s="87" t="s">
        <v>139</v>
      </c>
      <c r="V71" s="87" t="s">
        <v>139</v>
      </c>
      <c r="W71" s="94">
        <v>2</v>
      </c>
      <c r="X71" s="95">
        <v>2</v>
      </c>
      <c r="Y71" s="95">
        <v>1.3</v>
      </c>
      <c r="Z71" s="95" t="s">
        <v>139</v>
      </c>
      <c r="AA71" s="95" t="s">
        <v>139</v>
      </c>
      <c r="AB71" s="102">
        <v>7.6</v>
      </c>
      <c r="AC71" s="103">
        <v>8.3000000000000007</v>
      </c>
      <c r="AD71" s="103">
        <v>9.1999999999999993</v>
      </c>
      <c r="AE71" s="103" t="s">
        <v>139</v>
      </c>
      <c r="AF71" s="103" t="s">
        <v>139</v>
      </c>
      <c r="AG71" s="4"/>
      <c r="AH71" s="13" t="s">
        <v>60</v>
      </c>
      <c r="AJ71" s="5" t="s">
        <v>9</v>
      </c>
      <c r="AK71" s="4" t="s">
        <v>136</v>
      </c>
      <c r="AL71" s="70" t="s">
        <v>139</v>
      </c>
      <c r="BS71" s="3" t="s">
        <v>138</v>
      </c>
      <c r="BT71" s="3">
        <v>3</v>
      </c>
      <c r="BU71" s="3">
        <v>6.333333333333333</v>
      </c>
      <c r="BV71" s="3">
        <v>3.4372146346197878</v>
      </c>
      <c r="BW71">
        <v>4</v>
      </c>
      <c r="BX71">
        <v>13.1</v>
      </c>
      <c r="BY71">
        <v>1.9</v>
      </c>
      <c r="BZ71">
        <v>5.6000000000000005</v>
      </c>
      <c r="CA71">
        <v>0.33861007950237348</v>
      </c>
    </row>
    <row r="72" spans="1:80" x14ac:dyDescent="0.25">
      <c r="A72" s="6">
        <v>3</v>
      </c>
      <c r="B72" s="12">
        <v>101</v>
      </c>
      <c r="C72" s="6">
        <v>54</v>
      </c>
      <c r="D72" s="5" t="s">
        <v>9</v>
      </c>
      <c r="E72" s="6">
        <v>8.6999999999999993</v>
      </c>
      <c r="F72" s="6" t="s">
        <v>139</v>
      </c>
      <c r="G72" s="6">
        <v>1.7</v>
      </c>
      <c r="H72" s="69" t="s">
        <v>139</v>
      </c>
      <c r="I72" s="70">
        <v>7.1</v>
      </c>
      <c r="J72" s="70">
        <v>8.1</v>
      </c>
      <c r="K72" s="70" t="s">
        <v>139</v>
      </c>
      <c r="L72" s="70" t="s">
        <v>139</v>
      </c>
      <c r="M72" s="78" t="s">
        <v>139</v>
      </c>
      <c r="N72" s="79">
        <v>5.8</v>
      </c>
      <c r="O72" s="79">
        <v>6</v>
      </c>
      <c r="P72" s="79" t="s">
        <v>139</v>
      </c>
      <c r="Q72" s="79" t="s">
        <v>139</v>
      </c>
      <c r="R72" s="86" t="s">
        <v>139</v>
      </c>
      <c r="S72" s="87">
        <v>5.0999999999999996</v>
      </c>
      <c r="T72" s="87">
        <v>5.5</v>
      </c>
      <c r="U72" s="87" t="s">
        <v>139</v>
      </c>
      <c r="V72" s="87" t="s">
        <v>139</v>
      </c>
      <c r="W72" s="94" t="s">
        <v>139</v>
      </c>
      <c r="X72" s="95">
        <v>1.5</v>
      </c>
      <c r="Y72" s="95">
        <v>1.4</v>
      </c>
      <c r="Z72" s="95" t="s">
        <v>139</v>
      </c>
      <c r="AA72" s="95" t="s">
        <v>139</v>
      </c>
      <c r="AB72" s="102" t="s">
        <v>139</v>
      </c>
      <c r="AC72" s="103">
        <v>7.6</v>
      </c>
      <c r="AD72" s="103">
        <v>6.6</v>
      </c>
      <c r="AE72" s="103" t="s">
        <v>139</v>
      </c>
      <c r="AF72" s="103" t="s">
        <v>139</v>
      </c>
      <c r="AG72" s="4" t="s">
        <v>3</v>
      </c>
      <c r="AH72" s="13" t="s">
        <v>63</v>
      </c>
      <c r="AJ72" s="5" t="s">
        <v>9</v>
      </c>
      <c r="AK72" s="4" t="s">
        <v>136</v>
      </c>
      <c r="AL72" s="70" t="s">
        <v>139</v>
      </c>
    </row>
    <row r="73" spans="1:80" x14ac:dyDescent="0.25">
      <c r="A73" s="6">
        <v>4</v>
      </c>
      <c r="B73" s="12">
        <v>36</v>
      </c>
      <c r="C73" s="6">
        <v>55</v>
      </c>
      <c r="D73" s="5" t="s">
        <v>9</v>
      </c>
      <c r="E73" s="6">
        <v>11.3</v>
      </c>
      <c r="F73" s="6">
        <v>5</v>
      </c>
      <c r="G73" s="6">
        <v>1.9</v>
      </c>
      <c r="H73" s="69">
        <v>4.3</v>
      </c>
      <c r="I73" s="70">
        <v>7.3</v>
      </c>
      <c r="J73" s="70">
        <v>5.7</v>
      </c>
      <c r="K73" s="70" t="s">
        <v>139</v>
      </c>
      <c r="L73" s="70" t="s">
        <v>139</v>
      </c>
      <c r="M73" s="78">
        <v>4.2</v>
      </c>
      <c r="N73" s="79">
        <v>5.7</v>
      </c>
      <c r="O73" s="79">
        <v>4.3</v>
      </c>
      <c r="P73" s="79" t="s">
        <v>139</v>
      </c>
      <c r="Q73" s="79" t="s">
        <v>139</v>
      </c>
      <c r="R73" s="86">
        <v>4.3</v>
      </c>
      <c r="S73" s="87">
        <v>6.7</v>
      </c>
      <c r="T73" s="87">
        <v>6.9</v>
      </c>
      <c r="U73" s="87" t="s">
        <v>139</v>
      </c>
      <c r="V73" s="87" t="s">
        <v>139</v>
      </c>
      <c r="W73" s="94">
        <v>1.8</v>
      </c>
      <c r="X73" s="95">
        <v>1.3</v>
      </c>
      <c r="Y73" s="95">
        <v>1.5</v>
      </c>
      <c r="Z73" s="95" t="s">
        <v>139</v>
      </c>
      <c r="AA73" s="95" t="s">
        <v>139</v>
      </c>
      <c r="AB73" s="102">
        <v>7.5</v>
      </c>
      <c r="AC73" s="103">
        <v>6.7</v>
      </c>
      <c r="AD73" s="103">
        <v>6.6</v>
      </c>
      <c r="AE73" s="103" t="s">
        <v>139</v>
      </c>
      <c r="AF73" s="103" t="s">
        <v>139</v>
      </c>
      <c r="AG73" s="4" t="s">
        <v>3</v>
      </c>
      <c r="AH73" s="13" t="s">
        <v>26</v>
      </c>
      <c r="AJ73" s="5" t="s">
        <v>9</v>
      </c>
      <c r="AK73" s="4" t="s">
        <v>136</v>
      </c>
      <c r="AL73" s="70" t="s">
        <v>139</v>
      </c>
    </row>
    <row r="74" spans="1:80" x14ac:dyDescent="0.25">
      <c r="A74" s="4">
        <v>4</v>
      </c>
      <c r="B74" s="12">
        <v>9</v>
      </c>
      <c r="C74" s="4">
        <v>56</v>
      </c>
      <c r="D74" s="7" t="s">
        <v>9</v>
      </c>
      <c r="E74" s="4">
        <v>9.3000000000000007</v>
      </c>
      <c r="F74" s="4">
        <v>2.4</v>
      </c>
      <c r="G74" s="4">
        <v>4.9000000000000004</v>
      </c>
      <c r="H74" s="70">
        <v>1.4</v>
      </c>
      <c r="I74" s="70">
        <v>5.5</v>
      </c>
      <c r="J74" s="70">
        <v>4.3</v>
      </c>
      <c r="K74" s="70">
        <v>3.3</v>
      </c>
      <c r="L74" s="70">
        <v>2.5</v>
      </c>
      <c r="M74" s="79">
        <v>1.3</v>
      </c>
      <c r="N74" s="79">
        <v>0.7</v>
      </c>
      <c r="O74" s="79">
        <v>0.9</v>
      </c>
      <c r="P74" s="79">
        <v>3.1</v>
      </c>
      <c r="Q74" s="79">
        <v>1.9</v>
      </c>
      <c r="R74" s="87">
        <v>2</v>
      </c>
      <c r="S74" s="87">
        <v>0.5</v>
      </c>
      <c r="T74" s="87">
        <v>2.5</v>
      </c>
      <c r="U74" s="87">
        <v>7.7</v>
      </c>
      <c r="V74" s="87">
        <v>9.8000000000000007</v>
      </c>
      <c r="W74" s="95">
        <v>5.9</v>
      </c>
      <c r="X74" s="95">
        <v>5.0999999999999996</v>
      </c>
      <c r="Y74" s="95">
        <v>4.0999999999999996</v>
      </c>
      <c r="Z74" s="95">
        <v>1.5</v>
      </c>
      <c r="AA74" s="95">
        <v>1.4</v>
      </c>
      <c r="AB74" s="103">
        <v>13</v>
      </c>
      <c r="AC74" s="103">
        <v>9.5</v>
      </c>
      <c r="AD74" s="103">
        <v>7</v>
      </c>
      <c r="AE74" s="103">
        <v>6</v>
      </c>
      <c r="AF74" s="103">
        <v>6</v>
      </c>
      <c r="AG74" s="4" t="s">
        <v>1</v>
      </c>
      <c r="AH74" s="13"/>
      <c r="AJ74" s="7" t="s">
        <v>9</v>
      </c>
      <c r="AK74" s="4" t="s">
        <v>136</v>
      </c>
      <c r="AL74" s="70">
        <v>3.3</v>
      </c>
    </row>
    <row r="75" spans="1:80" x14ac:dyDescent="0.25">
      <c r="A75" s="6">
        <v>3</v>
      </c>
      <c r="B75" s="12">
        <v>42</v>
      </c>
      <c r="C75" s="6">
        <v>56</v>
      </c>
      <c r="D75" s="5" t="s">
        <v>9</v>
      </c>
      <c r="E75" s="6">
        <v>8</v>
      </c>
      <c r="F75" s="6">
        <v>3.8</v>
      </c>
      <c r="G75" s="6">
        <v>8.3000000000000007</v>
      </c>
      <c r="H75" s="69">
        <v>3.3</v>
      </c>
      <c r="I75" s="70">
        <v>7.2</v>
      </c>
      <c r="J75" s="70">
        <v>5.2</v>
      </c>
      <c r="K75" s="70">
        <v>5</v>
      </c>
      <c r="L75" s="70">
        <v>4.4000000000000004</v>
      </c>
      <c r="M75" s="78">
        <v>2.7</v>
      </c>
      <c r="N75" s="79">
        <v>6.7</v>
      </c>
      <c r="O75" s="79">
        <v>4.9000000000000004</v>
      </c>
      <c r="P75" s="79">
        <v>2.5</v>
      </c>
      <c r="Q75" s="79">
        <v>2.6</v>
      </c>
      <c r="R75" s="86">
        <v>3.6</v>
      </c>
      <c r="S75" s="87">
        <v>4.8</v>
      </c>
      <c r="T75" s="87">
        <v>5.6</v>
      </c>
      <c r="U75" s="87">
        <v>6.2</v>
      </c>
      <c r="V75" s="87">
        <v>6.1</v>
      </c>
      <c r="W75" s="94">
        <v>3.5</v>
      </c>
      <c r="X75" s="95">
        <v>2.7</v>
      </c>
      <c r="Y75" s="95">
        <v>1.5</v>
      </c>
      <c r="Z75" s="95">
        <v>1.1000000000000001</v>
      </c>
      <c r="AA75" s="95">
        <v>1.3</v>
      </c>
      <c r="AB75" s="102">
        <v>9.3000000000000007</v>
      </c>
      <c r="AC75" s="103">
        <v>8.5</v>
      </c>
      <c r="AD75" s="103">
        <v>7.7</v>
      </c>
      <c r="AE75" s="103">
        <v>7.3</v>
      </c>
      <c r="AF75" s="103">
        <v>6.9</v>
      </c>
      <c r="AG75" s="4" t="s">
        <v>1</v>
      </c>
      <c r="AH75" s="13"/>
      <c r="AJ75" s="5" t="s">
        <v>9</v>
      </c>
      <c r="AK75" s="4" t="s">
        <v>136</v>
      </c>
      <c r="AL75" s="70">
        <v>5</v>
      </c>
    </row>
    <row r="76" spans="1:80" x14ac:dyDescent="0.25">
      <c r="A76" s="6">
        <v>4</v>
      </c>
      <c r="B76" s="12">
        <v>54</v>
      </c>
      <c r="C76" s="6">
        <v>56</v>
      </c>
      <c r="D76" s="5" t="s">
        <v>9</v>
      </c>
      <c r="E76" s="6">
        <v>9.6999999999999993</v>
      </c>
      <c r="F76" s="6" t="s">
        <v>139</v>
      </c>
      <c r="G76" s="6">
        <v>3.5</v>
      </c>
      <c r="H76" s="69" t="s">
        <v>139</v>
      </c>
      <c r="I76" s="70" t="s">
        <v>139</v>
      </c>
      <c r="J76" s="70" t="s">
        <v>139</v>
      </c>
      <c r="K76" s="70">
        <v>11.7</v>
      </c>
      <c r="L76" s="70">
        <v>11.7</v>
      </c>
      <c r="M76" s="78" t="s">
        <v>139</v>
      </c>
      <c r="N76" s="79" t="s">
        <v>139</v>
      </c>
      <c r="O76" s="79" t="s">
        <v>139</v>
      </c>
      <c r="P76" s="79">
        <v>11.7</v>
      </c>
      <c r="Q76" s="79">
        <v>11.8</v>
      </c>
      <c r="R76" s="86" t="s">
        <v>139</v>
      </c>
      <c r="S76" s="87" t="s">
        <v>139</v>
      </c>
      <c r="T76" s="87" t="s">
        <v>139</v>
      </c>
      <c r="U76" s="87">
        <v>5.4</v>
      </c>
      <c r="V76" s="87">
        <v>4.4000000000000004</v>
      </c>
      <c r="W76" s="94" t="s">
        <v>139</v>
      </c>
      <c r="X76" s="95" t="s">
        <v>139</v>
      </c>
      <c r="Y76" s="95" t="s">
        <v>139</v>
      </c>
      <c r="Z76" s="95">
        <v>3.5</v>
      </c>
      <c r="AA76" s="95">
        <v>3.8</v>
      </c>
      <c r="AB76" s="102" t="s">
        <v>139</v>
      </c>
      <c r="AC76" s="103" t="s">
        <v>139</v>
      </c>
      <c r="AD76" s="103" t="s">
        <v>139</v>
      </c>
      <c r="AE76" s="103">
        <v>4</v>
      </c>
      <c r="AF76" s="103">
        <v>4.2</v>
      </c>
      <c r="AG76" s="4" t="s">
        <v>3</v>
      </c>
      <c r="AH76" s="13" t="s">
        <v>33</v>
      </c>
      <c r="AJ76" s="5" t="s">
        <v>9</v>
      </c>
      <c r="AK76" s="4" t="s">
        <v>136</v>
      </c>
      <c r="AL76" s="70">
        <v>11.7</v>
      </c>
    </row>
    <row r="77" spans="1:80" x14ac:dyDescent="0.25">
      <c r="A77" s="6">
        <v>4</v>
      </c>
      <c r="B77" s="12">
        <v>118</v>
      </c>
      <c r="C77" s="6">
        <v>56</v>
      </c>
      <c r="D77" s="5" t="s">
        <v>0</v>
      </c>
      <c r="E77" s="6">
        <v>10</v>
      </c>
      <c r="F77" s="6">
        <v>9.8000000000000007</v>
      </c>
      <c r="G77" s="6">
        <v>3.5</v>
      </c>
      <c r="H77" s="69">
        <v>9</v>
      </c>
      <c r="I77" s="70" t="s">
        <v>139</v>
      </c>
      <c r="J77" s="70" t="s">
        <v>139</v>
      </c>
      <c r="K77" s="70" t="s">
        <v>139</v>
      </c>
      <c r="L77" s="70" t="s">
        <v>139</v>
      </c>
      <c r="M77" s="78">
        <v>6.8</v>
      </c>
      <c r="N77" s="79" t="s">
        <v>139</v>
      </c>
      <c r="O77" s="79" t="s">
        <v>139</v>
      </c>
      <c r="P77" s="79" t="s">
        <v>139</v>
      </c>
      <c r="Q77" s="79" t="s">
        <v>139</v>
      </c>
      <c r="R77" s="86">
        <v>2.1</v>
      </c>
      <c r="S77" s="87" t="s">
        <v>139</v>
      </c>
      <c r="T77" s="87" t="s">
        <v>139</v>
      </c>
      <c r="U77" s="87" t="s">
        <v>139</v>
      </c>
      <c r="V77" s="87" t="s">
        <v>139</v>
      </c>
      <c r="W77" s="94">
        <v>4.8</v>
      </c>
      <c r="X77" s="95" t="s">
        <v>139</v>
      </c>
      <c r="Y77" s="95" t="s">
        <v>139</v>
      </c>
      <c r="Z77" s="95" t="s">
        <v>139</v>
      </c>
      <c r="AA77" s="95" t="s">
        <v>139</v>
      </c>
      <c r="AB77" s="102">
        <v>7.6</v>
      </c>
      <c r="AC77" s="103" t="s">
        <v>139</v>
      </c>
      <c r="AD77" s="103" t="s">
        <v>139</v>
      </c>
      <c r="AE77" s="103" t="s">
        <v>139</v>
      </c>
      <c r="AF77" s="103" t="s">
        <v>139</v>
      </c>
      <c r="AG77" s="4" t="s">
        <v>3</v>
      </c>
      <c r="AH77" s="13" t="s">
        <v>5</v>
      </c>
      <c r="AJ77" s="5" t="s">
        <v>0</v>
      </c>
      <c r="AK77" s="4" t="s">
        <v>136</v>
      </c>
      <c r="AL77" s="70" t="s">
        <v>139</v>
      </c>
    </row>
    <row r="78" spans="1:80" x14ac:dyDescent="0.25">
      <c r="A78" s="4">
        <v>3</v>
      </c>
      <c r="B78" s="12">
        <v>4</v>
      </c>
      <c r="C78" s="4">
        <v>57</v>
      </c>
      <c r="D78" s="7" t="s">
        <v>0</v>
      </c>
      <c r="E78" s="4">
        <v>6.1</v>
      </c>
      <c r="F78" s="4">
        <v>4.9000000000000004</v>
      </c>
      <c r="G78" s="4">
        <v>4.5999999999999996</v>
      </c>
      <c r="H78" s="70">
        <v>4.5</v>
      </c>
      <c r="I78" s="70">
        <v>6.8</v>
      </c>
      <c r="J78" s="70">
        <v>5</v>
      </c>
      <c r="K78" s="70">
        <v>1.5</v>
      </c>
      <c r="L78" s="70">
        <v>2</v>
      </c>
      <c r="M78" s="79">
        <v>4.3</v>
      </c>
      <c r="N78" s="79">
        <v>6.6</v>
      </c>
      <c r="O78" s="79">
        <v>5</v>
      </c>
      <c r="P78" s="79">
        <v>1.5</v>
      </c>
      <c r="Q78" s="79">
        <v>2</v>
      </c>
      <c r="R78" s="87">
        <v>2.2999999999999998</v>
      </c>
      <c r="S78" s="87">
        <v>1.8</v>
      </c>
      <c r="T78" s="87">
        <v>2.7</v>
      </c>
      <c r="U78" s="87">
        <v>2.2999999999999998</v>
      </c>
      <c r="V78" s="87">
        <v>2.2000000000000002</v>
      </c>
      <c r="W78" s="95">
        <v>1.4</v>
      </c>
      <c r="X78" s="95">
        <v>2.1</v>
      </c>
      <c r="Y78" s="95">
        <v>2.1</v>
      </c>
      <c r="Z78" s="95">
        <v>4.8</v>
      </c>
      <c r="AA78" s="95">
        <v>1.3</v>
      </c>
      <c r="AB78" s="103">
        <v>5.3</v>
      </c>
      <c r="AC78" s="103">
        <v>5.9</v>
      </c>
      <c r="AD78" s="103">
        <v>7.2</v>
      </c>
      <c r="AE78" s="103">
        <v>9.6999999999999993</v>
      </c>
      <c r="AF78" s="103">
        <v>4</v>
      </c>
      <c r="AG78" s="4" t="s">
        <v>3</v>
      </c>
      <c r="AH78" s="13" t="s">
        <v>6</v>
      </c>
      <c r="AJ78" s="7" t="s">
        <v>0</v>
      </c>
      <c r="AK78" s="4" t="s">
        <v>136</v>
      </c>
      <c r="AL78" s="70">
        <v>1.5</v>
      </c>
    </row>
    <row r="79" spans="1:80" x14ac:dyDescent="0.25">
      <c r="A79" s="4">
        <v>4</v>
      </c>
      <c r="B79" s="12">
        <v>18</v>
      </c>
      <c r="C79" s="4">
        <v>57</v>
      </c>
      <c r="D79" s="7" t="s">
        <v>9</v>
      </c>
      <c r="E79" s="4">
        <v>4.2</v>
      </c>
      <c r="F79" s="4">
        <v>1.3</v>
      </c>
      <c r="G79" s="4">
        <v>4.3</v>
      </c>
      <c r="H79" s="70">
        <v>1.1000000000000001</v>
      </c>
      <c r="I79" s="70" t="s">
        <v>139</v>
      </c>
      <c r="J79" s="70" t="s">
        <v>139</v>
      </c>
      <c r="K79" s="70" t="s">
        <v>139</v>
      </c>
      <c r="L79" s="70" t="s">
        <v>139</v>
      </c>
      <c r="M79" s="79">
        <v>1.7</v>
      </c>
      <c r="N79" s="79" t="s">
        <v>139</v>
      </c>
      <c r="O79" s="79" t="s">
        <v>139</v>
      </c>
      <c r="P79" s="79" t="s">
        <v>139</v>
      </c>
      <c r="Q79" s="79" t="s">
        <v>139</v>
      </c>
      <c r="R79" s="87">
        <v>4.4000000000000004</v>
      </c>
      <c r="S79" s="87" t="s">
        <v>139</v>
      </c>
      <c r="T79" s="87" t="s">
        <v>139</v>
      </c>
      <c r="U79" s="87" t="s">
        <v>139</v>
      </c>
      <c r="V79" s="87" t="s">
        <v>139</v>
      </c>
      <c r="W79" s="95">
        <v>4.2</v>
      </c>
      <c r="X79" s="95" t="s">
        <v>139</v>
      </c>
      <c r="Y79" s="95" t="s">
        <v>139</v>
      </c>
      <c r="Z79" s="95" t="s">
        <v>139</v>
      </c>
      <c r="AA79" s="95" t="s">
        <v>139</v>
      </c>
      <c r="AB79" s="103">
        <v>6.8</v>
      </c>
      <c r="AC79" s="103" t="s">
        <v>139</v>
      </c>
      <c r="AD79" s="103" t="s">
        <v>139</v>
      </c>
      <c r="AE79" s="103" t="s">
        <v>139</v>
      </c>
      <c r="AF79" s="103" t="s">
        <v>139</v>
      </c>
      <c r="AG79" s="4" t="s">
        <v>3</v>
      </c>
      <c r="AH79" s="13" t="s">
        <v>18</v>
      </c>
      <c r="AJ79" s="7" t="s">
        <v>9</v>
      </c>
      <c r="AK79" s="4" t="s">
        <v>136</v>
      </c>
      <c r="AL79" s="70" t="s">
        <v>139</v>
      </c>
    </row>
    <row r="80" spans="1:80" x14ac:dyDescent="0.25">
      <c r="A80" s="6">
        <v>4</v>
      </c>
      <c r="B80" s="14">
        <v>29</v>
      </c>
      <c r="C80" s="6">
        <v>57</v>
      </c>
      <c r="D80" s="5" t="s">
        <v>9</v>
      </c>
      <c r="E80" s="6">
        <v>9.4</v>
      </c>
      <c r="F80" s="6">
        <v>9.6</v>
      </c>
      <c r="G80" s="6">
        <v>6</v>
      </c>
      <c r="H80" s="69">
        <v>7.6</v>
      </c>
      <c r="I80" s="69">
        <v>8</v>
      </c>
      <c r="J80" s="69">
        <v>8.1999999999999993</v>
      </c>
      <c r="K80" s="69">
        <v>7.7</v>
      </c>
      <c r="L80" s="69">
        <v>9.8000000000000007</v>
      </c>
      <c r="M80" s="78">
        <v>7</v>
      </c>
      <c r="N80" s="78">
        <v>7.7</v>
      </c>
      <c r="O80" s="78">
        <v>7.4</v>
      </c>
      <c r="P80" s="78">
        <v>5.6</v>
      </c>
      <c r="Q80" s="78">
        <v>4.0999999999999996</v>
      </c>
      <c r="R80" s="86">
        <v>4.5</v>
      </c>
      <c r="S80" s="86">
        <v>7.4</v>
      </c>
      <c r="T80" s="86">
        <v>7.5</v>
      </c>
      <c r="U80" s="86">
        <v>7.5</v>
      </c>
      <c r="V80" s="86">
        <v>7.4</v>
      </c>
      <c r="W80" s="94">
        <v>3.3</v>
      </c>
      <c r="X80" s="94">
        <v>2.8</v>
      </c>
      <c r="Y80" s="94">
        <v>2.2000000000000002</v>
      </c>
      <c r="Z80" s="94">
        <v>2</v>
      </c>
      <c r="AA80" s="94">
        <v>2.4</v>
      </c>
      <c r="AB80" s="102">
        <v>8.6999999999999993</v>
      </c>
      <c r="AC80" s="102">
        <v>8</v>
      </c>
      <c r="AD80" s="102">
        <v>8</v>
      </c>
      <c r="AE80" s="102">
        <v>7.1</v>
      </c>
      <c r="AF80" s="102">
        <v>7.4</v>
      </c>
      <c r="AG80" s="6" t="s">
        <v>1</v>
      </c>
      <c r="AH80" s="15"/>
      <c r="AJ80" s="5" t="s">
        <v>9</v>
      </c>
      <c r="AK80" s="4" t="s">
        <v>136</v>
      </c>
      <c r="AL80" s="69">
        <v>7.7</v>
      </c>
    </row>
    <row r="81" spans="1:38" x14ac:dyDescent="0.25">
      <c r="A81" s="6">
        <v>4</v>
      </c>
      <c r="B81" s="12">
        <v>63</v>
      </c>
      <c r="C81" s="6">
        <v>57</v>
      </c>
      <c r="D81" s="5" t="s">
        <v>9</v>
      </c>
      <c r="E81" s="6">
        <v>6.5</v>
      </c>
      <c r="F81" s="6">
        <v>2.1</v>
      </c>
      <c r="G81" s="6">
        <v>4.4000000000000004</v>
      </c>
      <c r="H81" s="69">
        <v>2</v>
      </c>
      <c r="I81" s="70" t="s">
        <v>139</v>
      </c>
      <c r="J81" s="70" t="s">
        <v>139</v>
      </c>
      <c r="K81" s="70">
        <v>4.0999999999999996</v>
      </c>
      <c r="L81" s="70">
        <v>2.4</v>
      </c>
      <c r="M81" s="78">
        <v>1.7</v>
      </c>
      <c r="N81" s="79" t="s">
        <v>139</v>
      </c>
      <c r="O81" s="79" t="s">
        <v>139</v>
      </c>
      <c r="P81" s="79">
        <v>4</v>
      </c>
      <c r="Q81" s="79">
        <v>3.6</v>
      </c>
      <c r="R81" s="86">
        <v>4.4000000000000004</v>
      </c>
      <c r="S81" s="87" t="s">
        <v>139</v>
      </c>
      <c r="T81" s="87" t="s">
        <v>139</v>
      </c>
      <c r="U81" s="87">
        <v>6.3</v>
      </c>
      <c r="V81" s="87">
        <v>5.8</v>
      </c>
      <c r="W81" s="94">
        <v>2.8</v>
      </c>
      <c r="X81" s="95" t="s">
        <v>139</v>
      </c>
      <c r="Y81" s="95" t="s">
        <v>139</v>
      </c>
      <c r="Z81" s="95">
        <v>2.2000000000000002</v>
      </c>
      <c r="AA81" s="95">
        <v>3.2</v>
      </c>
      <c r="AB81" s="102">
        <v>8.9</v>
      </c>
      <c r="AC81" s="103" t="s">
        <v>139</v>
      </c>
      <c r="AD81" s="103" t="s">
        <v>139</v>
      </c>
      <c r="AE81" s="103">
        <v>4.9000000000000004</v>
      </c>
      <c r="AF81" s="103">
        <v>5.2</v>
      </c>
      <c r="AG81" s="4" t="s">
        <v>3</v>
      </c>
      <c r="AH81" s="13" t="s">
        <v>7</v>
      </c>
      <c r="AJ81" s="5" t="s">
        <v>9</v>
      </c>
      <c r="AK81" s="4" t="s">
        <v>136</v>
      </c>
      <c r="AL81" s="70">
        <v>4.0999999999999996</v>
      </c>
    </row>
    <row r="82" spans="1:38" x14ac:dyDescent="0.25">
      <c r="A82" s="6">
        <v>3</v>
      </c>
      <c r="B82" s="12">
        <v>81</v>
      </c>
      <c r="C82" s="6">
        <v>57</v>
      </c>
      <c r="D82" s="5" t="s">
        <v>0</v>
      </c>
      <c r="E82" s="6">
        <v>11.4</v>
      </c>
      <c r="F82" s="6">
        <v>6.7</v>
      </c>
      <c r="G82" s="6">
        <v>4.7</v>
      </c>
      <c r="H82" s="69">
        <v>6.2</v>
      </c>
      <c r="I82" s="70" t="s">
        <v>139</v>
      </c>
      <c r="J82" s="70" t="s">
        <v>139</v>
      </c>
      <c r="K82" s="70">
        <v>2.4</v>
      </c>
      <c r="L82" s="70">
        <v>3.6</v>
      </c>
      <c r="M82" s="78">
        <v>4.5999999999999996</v>
      </c>
      <c r="N82" s="79" t="s">
        <v>139</v>
      </c>
      <c r="O82" s="79" t="s">
        <v>139</v>
      </c>
      <c r="P82" s="79">
        <v>3.6</v>
      </c>
      <c r="Q82" s="79">
        <v>2.5</v>
      </c>
      <c r="R82" s="86">
        <v>3.6</v>
      </c>
      <c r="S82" s="87" t="s">
        <v>139</v>
      </c>
      <c r="T82" s="87" t="s">
        <v>139</v>
      </c>
      <c r="U82" s="87">
        <v>5</v>
      </c>
      <c r="V82" s="87">
        <v>5.7</v>
      </c>
      <c r="W82" s="94">
        <v>1.2</v>
      </c>
      <c r="X82" s="95" t="s">
        <v>139</v>
      </c>
      <c r="Y82" s="95" t="s">
        <v>139</v>
      </c>
      <c r="Z82" s="95">
        <v>0.9</v>
      </c>
      <c r="AA82" s="95">
        <v>0.9</v>
      </c>
      <c r="AB82" s="102">
        <v>5.3</v>
      </c>
      <c r="AC82" s="103" t="s">
        <v>139</v>
      </c>
      <c r="AD82" s="103" t="s">
        <v>139</v>
      </c>
      <c r="AE82" s="103">
        <v>6.1</v>
      </c>
      <c r="AF82" s="103">
        <v>5.4</v>
      </c>
      <c r="AG82" s="4" t="s">
        <v>3</v>
      </c>
      <c r="AH82" s="13" t="s">
        <v>51</v>
      </c>
      <c r="AJ82" s="5" t="s">
        <v>0</v>
      </c>
      <c r="AK82" s="4" t="s">
        <v>136</v>
      </c>
      <c r="AL82" s="70">
        <v>2.4</v>
      </c>
    </row>
    <row r="83" spans="1:38" x14ac:dyDescent="0.25">
      <c r="A83" s="6">
        <v>3</v>
      </c>
      <c r="B83" s="12">
        <v>82</v>
      </c>
      <c r="C83" s="6">
        <v>57</v>
      </c>
      <c r="D83" s="5" t="s">
        <v>9</v>
      </c>
      <c r="E83" s="6">
        <v>5.9</v>
      </c>
      <c r="F83" s="6">
        <v>9.8000000000000007</v>
      </c>
      <c r="G83" s="6">
        <v>3.3</v>
      </c>
      <c r="H83" s="69">
        <v>7</v>
      </c>
      <c r="I83" s="70">
        <v>7.3</v>
      </c>
      <c r="J83" s="70">
        <v>6.9</v>
      </c>
      <c r="K83" s="70" t="s">
        <v>139</v>
      </c>
      <c r="L83" s="70" t="s">
        <v>139</v>
      </c>
      <c r="M83" s="78">
        <v>7.1</v>
      </c>
      <c r="N83" s="79">
        <v>7.3</v>
      </c>
      <c r="O83" s="79">
        <v>6.1</v>
      </c>
      <c r="P83" s="79" t="s">
        <v>139</v>
      </c>
      <c r="Q83" s="79" t="s">
        <v>139</v>
      </c>
      <c r="R83" s="86">
        <v>2.8</v>
      </c>
      <c r="S83" s="87">
        <v>4.2</v>
      </c>
      <c r="T83" s="87">
        <v>4.3</v>
      </c>
      <c r="U83" s="87" t="s">
        <v>139</v>
      </c>
      <c r="V83" s="87" t="s">
        <v>139</v>
      </c>
      <c r="W83" s="94">
        <v>1</v>
      </c>
      <c r="X83" s="95">
        <v>1.1000000000000001</v>
      </c>
      <c r="Y83" s="95">
        <v>1</v>
      </c>
      <c r="Z83" s="95" t="s">
        <v>139</v>
      </c>
      <c r="AA83" s="95" t="s">
        <v>139</v>
      </c>
      <c r="AB83" s="102">
        <v>5.8</v>
      </c>
      <c r="AC83" s="103">
        <v>4.5</v>
      </c>
      <c r="AD83" s="103">
        <v>4.5999999999999996</v>
      </c>
      <c r="AE83" s="103" t="s">
        <v>139</v>
      </c>
      <c r="AF83" s="103" t="s">
        <v>139</v>
      </c>
      <c r="AG83" s="4" t="s">
        <v>3</v>
      </c>
      <c r="AH83" s="13" t="s">
        <v>15</v>
      </c>
      <c r="AJ83" s="5" t="s">
        <v>9</v>
      </c>
      <c r="AK83" s="4" t="s">
        <v>136</v>
      </c>
      <c r="AL83" s="70" t="s">
        <v>139</v>
      </c>
    </row>
    <row r="84" spans="1:38" x14ac:dyDescent="0.25">
      <c r="A84" s="6">
        <v>4</v>
      </c>
      <c r="B84" s="12">
        <v>105</v>
      </c>
      <c r="C84" s="6">
        <v>57</v>
      </c>
      <c r="D84" s="5" t="s">
        <v>0</v>
      </c>
      <c r="E84" s="6">
        <v>7.1</v>
      </c>
      <c r="F84" s="6">
        <v>1</v>
      </c>
      <c r="G84" s="6">
        <v>2.6</v>
      </c>
      <c r="H84" s="69">
        <v>2.9</v>
      </c>
      <c r="I84" s="70">
        <v>3.7</v>
      </c>
      <c r="J84" s="70">
        <v>4.4000000000000004</v>
      </c>
      <c r="K84" s="70">
        <v>1.4</v>
      </c>
      <c r="L84" s="70">
        <v>2.4</v>
      </c>
      <c r="M84" s="78">
        <v>1</v>
      </c>
      <c r="N84" s="79">
        <v>2.1</v>
      </c>
      <c r="O84" s="79">
        <v>4.3</v>
      </c>
      <c r="P84" s="79">
        <v>1.2</v>
      </c>
      <c r="Q84" s="79">
        <v>1.9</v>
      </c>
      <c r="R84" s="86">
        <v>2.2000000000000002</v>
      </c>
      <c r="S84" s="87">
        <v>3.4</v>
      </c>
      <c r="T84" s="87">
        <v>3.1</v>
      </c>
      <c r="U84" s="87">
        <v>3.9</v>
      </c>
      <c r="V84" s="87">
        <v>4</v>
      </c>
      <c r="W84" s="94">
        <v>1.4</v>
      </c>
      <c r="X84" s="95">
        <v>1.4</v>
      </c>
      <c r="Y84" s="95">
        <v>1</v>
      </c>
      <c r="Z84" s="95">
        <v>1.7</v>
      </c>
      <c r="AA84" s="95">
        <v>2.4</v>
      </c>
      <c r="AB84" s="102">
        <v>4.9000000000000004</v>
      </c>
      <c r="AC84" s="103">
        <v>5.3</v>
      </c>
      <c r="AD84" s="103">
        <v>5.0999999999999996</v>
      </c>
      <c r="AE84" s="103">
        <v>5.5</v>
      </c>
      <c r="AF84" s="103">
        <v>6</v>
      </c>
      <c r="AG84" s="4" t="s">
        <v>1</v>
      </c>
      <c r="AH84" s="13"/>
      <c r="AJ84" s="5" t="s">
        <v>0</v>
      </c>
      <c r="AK84" s="4" t="s">
        <v>136</v>
      </c>
      <c r="AL84" s="70">
        <v>1.4</v>
      </c>
    </row>
    <row r="85" spans="1:38" x14ac:dyDescent="0.25">
      <c r="A85" s="6">
        <v>3</v>
      </c>
      <c r="B85" s="12">
        <v>130</v>
      </c>
      <c r="C85" s="6">
        <v>57</v>
      </c>
      <c r="D85" s="5" t="s">
        <v>9</v>
      </c>
      <c r="E85" s="6">
        <v>2.5</v>
      </c>
      <c r="F85" s="6">
        <v>7.8</v>
      </c>
      <c r="G85" s="6">
        <v>4.2</v>
      </c>
      <c r="H85" s="69" t="s">
        <v>139</v>
      </c>
      <c r="I85" s="70" t="s">
        <v>139</v>
      </c>
      <c r="J85" s="70" t="s">
        <v>139</v>
      </c>
      <c r="K85" s="70" t="s">
        <v>139</v>
      </c>
      <c r="L85" s="70" t="s">
        <v>139</v>
      </c>
      <c r="M85" s="78" t="s">
        <v>139</v>
      </c>
      <c r="N85" s="79" t="s">
        <v>139</v>
      </c>
      <c r="O85" s="79" t="s">
        <v>139</v>
      </c>
      <c r="P85" s="79" t="s">
        <v>139</v>
      </c>
      <c r="Q85" s="79" t="s">
        <v>139</v>
      </c>
      <c r="R85" s="86" t="s">
        <v>139</v>
      </c>
      <c r="S85" s="87" t="s">
        <v>139</v>
      </c>
      <c r="T85" s="87" t="s">
        <v>139</v>
      </c>
      <c r="U85" s="87" t="s">
        <v>139</v>
      </c>
      <c r="V85" s="87" t="s">
        <v>139</v>
      </c>
      <c r="W85" s="94" t="s">
        <v>139</v>
      </c>
      <c r="X85" s="95" t="s">
        <v>139</v>
      </c>
      <c r="Y85" s="95" t="s">
        <v>139</v>
      </c>
      <c r="Z85" s="95" t="s">
        <v>139</v>
      </c>
      <c r="AA85" s="95" t="s">
        <v>139</v>
      </c>
      <c r="AB85" s="102" t="s">
        <v>139</v>
      </c>
      <c r="AC85" s="103" t="s">
        <v>139</v>
      </c>
      <c r="AD85" s="103" t="s">
        <v>139</v>
      </c>
      <c r="AE85" s="103" t="s">
        <v>139</v>
      </c>
      <c r="AF85" s="103" t="s">
        <v>139</v>
      </c>
      <c r="AG85" s="4" t="s">
        <v>1</v>
      </c>
      <c r="AH85" s="13" t="s">
        <v>75</v>
      </c>
      <c r="AJ85" s="5" t="s">
        <v>9</v>
      </c>
      <c r="AK85" s="4" t="s">
        <v>136</v>
      </c>
      <c r="AL85" s="70" t="s">
        <v>139</v>
      </c>
    </row>
    <row r="86" spans="1:38" x14ac:dyDescent="0.25">
      <c r="A86" s="6">
        <v>4</v>
      </c>
      <c r="B86" s="12">
        <v>78</v>
      </c>
      <c r="C86" s="6">
        <v>58</v>
      </c>
      <c r="D86" s="5" t="s">
        <v>9</v>
      </c>
      <c r="E86" s="6">
        <v>8.3000000000000007</v>
      </c>
      <c r="F86" s="6">
        <v>7.9</v>
      </c>
      <c r="G86" s="6">
        <v>3.7</v>
      </c>
      <c r="H86" s="69">
        <v>2</v>
      </c>
      <c r="I86" s="70">
        <v>5</v>
      </c>
      <c r="J86" s="70">
        <v>3.9</v>
      </c>
      <c r="K86" s="70" t="s">
        <v>139</v>
      </c>
      <c r="L86" s="70" t="s">
        <v>139</v>
      </c>
      <c r="M86" s="78">
        <v>3</v>
      </c>
      <c r="N86" s="79">
        <v>5</v>
      </c>
      <c r="O86" s="79">
        <v>3.3</v>
      </c>
      <c r="P86" s="79" t="s">
        <v>139</v>
      </c>
      <c r="Q86" s="79" t="s">
        <v>139</v>
      </c>
      <c r="R86" s="86">
        <v>2.6</v>
      </c>
      <c r="S86" s="87">
        <v>4.5999999999999996</v>
      </c>
      <c r="T86" s="87">
        <v>4.7</v>
      </c>
      <c r="U86" s="87" t="s">
        <v>139</v>
      </c>
      <c r="V86" s="87" t="s">
        <v>139</v>
      </c>
      <c r="W86" s="94">
        <v>2.6</v>
      </c>
      <c r="X86" s="95">
        <v>2.6</v>
      </c>
      <c r="Y86" s="95">
        <v>2.7</v>
      </c>
      <c r="Z86" s="95" t="s">
        <v>139</v>
      </c>
      <c r="AA86" s="95" t="s">
        <v>139</v>
      </c>
      <c r="AB86" s="102">
        <v>7.5</v>
      </c>
      <c r="AC86" s="103">
        <v>7.4</v>
      </c>
      <c r="AD86" s="103">
        <v>7.3</v>
      </c>
      <c r="AE86" s="103" t="s">
        <v>139</v>
      </c>
      <c r="AF86" s="103" t="s">
        <v>139</v>
      </c>
      <c r="AG86" s="4" t="s">
        <v>1</v>
      </c>
      <c r="AH86" s="13" t="s">
        <v>50</v>
      </c>
      <c r="AJ86" s="5" t="s">
        <v>9</v>
      </c>
      <c r="AK86" s="4" t="s">
        <v>136</v>
      </c>
      <c r="AL86" s="70" t="s">
        <v>139</v>
      </c>
    </row>
    <row r="87" spans="1:38" x14ac:dyDescent="0.25">
      <c r="A87" s="6">
        <v>3</v>
      </c>
      <c r="B87" s="12">
        <v>91</v>
      </c>
      <c r="C87" s="6">
        <v>58</v>
      </c>
      <c r="D87" s="5" t="s">
        <v>0</v>
      </c>
      <c r="E87" s="6">
        <v>11</v>
      </c>
      <c r="F87" s="6">
        <v>8.1</v>
      </c>
      <c r="G87" s="6">
        <v>5.7</v>
      </c>
      <c r="H87" s="69">
        <v>3.4</v>
      </c>
      <c r="I87" s="70" t="s">
        <v>139</v>
      </c>
      <c r="J87" s="70" t="s">
        <v>139</v>
      </c>
      <c r="K87" s="70" t="s">
        <v>139</v>
      </c>
      <c r="L87" s="70" t="s">
        <v>139</v>
      </c>
      <c r="M87" s="78">
        <v>2.2999999999999998</v>
      </c>
      <c r="N87" s="79" t="s">
        <v>139</v>
      </c>
      <c r="O87" s="79" t="s">
        <v>139</v>
      </c>
      <c r="P87" s="79" t="s">
        <v>139</v>
      </c>
      <c r="Q87" s="79" t="s">
        <v>139</v>
      </c>
      <c r="R87" s="86">
        <v>3.4</v>
      </c>
      <c r="S87" s="87" t="s">
        <v>139</v>
      </c>
      <c r="T87" s="87" t="s">
        <v>139</v>
      </c>
      <c r="U87" s="87" t="s">
        <v>139</v>
      </c>
      <c r="V87" s="87" t="s">
        <v>139</v>
      </c>
      <c r="W87" s="94">
        <v>4.3</v>
      </c>
      <c r="X87" s="95" t="s">
        <v>139</v>
      </c>
      <c r="Y87" s="95" t="s">
        <v>139</v>
      </c>
      <c r="Z87" s="95" t="s">
        <v>139</v>
      </c>
      <c r="AA87" s="95" t="s">
        <v>139</v>
      </c>
      <c r="AB87" s="102">
        <v>7.7</v>
      </c>
      <c r="AC87" s="103" t="s">
        <v>139</v>
      </c>
      <c r="AD87" s="103" t="s">
        <v>139</v>
      </c>
      <c r="AE87" s="103" t="s">
        <v>139</v>
      </c>
      <c r="AF87" s="103" t="s">
        <v>139</v>
      </c>
      <c r="AG87" s="4" t="s">
        <v>3</v>
      </c>
      <c r="AH87" s="13" t="s">
        <v>57</v>
      </c>
      <c r="AJ87" s="5" t="s">
        <v>0</v>
      </c>
      <c r="AK87" s="4" t="s">
        <v>136</v>
      </c>
      <c r="AL87" s="70" t="s">
        <v>139</v>
      </c>
    </row>
    <row r="88" spans="1:38" x14ac:dyDescent="0.25">
      <c r="A88" s="6">
        <v>4</v>
      </c>
      <c r="B88" s="12">
        <v>111</v>
      </c>
      <c r="C88" s="6">
        <v>58</v>
      </c>
      <c r="D88" s="5" t="s">
        <v>0</v>
      </c>
      <c r="E88" s="6">
        <v>8.4</v>
      </c>
      <c r="F88" s="6" t="s">
        <v>139</v>
      </c>
      <c r="G88" s="6">
        <v>2.2999999999999998</v>
      </c>
      <c r="H88" s="69" t="s">
        <v>139</v>
      </c>
      <c r="I88" s="70" t="s">
        <v>139</v>
      </c>
      <c r="J88" s="70" t="s">
        <v>139</v>
      </c>
      <c r="K88" s="70">
        <v>4.2</v>
      </c>
      <c r="L88" s="70">
        <v>3.6</v>
      </c>
      <c r="M88" s="78" t="s">
        <v>139</v>
      </c>
      <c r="N88" s="79" t="s">
        <v>139</v>
      </c>
      <c r="O88" s="79" t="s">
        <v>139</v>
      </c>
      <c r="P88" s="79">
        <v>4.2</v>
      </c>
      <c r="Q88" s="79">
        <v>3.3</v>
      </c>
      <c r="R88" s="86" t="s">
        <v>139</v>
      </c>
      <c r="S88" s="87" t="s">
        <v>139</v>
      </c>
      <c r="T88" s="87" t="s">
        <v>139</v>
      </c>
      <c r="U88" s="87">
        <v>5.9</v>
      </c>
      <c r="V88" s="87">
        <v>6.4</v>
      </c>
      <c r="W88" s="94" t="s">
        <v>139</v>
      </c>
      <c r="X88" s="95" t="s">
        <v>139</v>
      </c>
      <c r="Y88" s="95" t="s">
        <v>139</v>
      </c>
      <c r="Z88" s="95">
        <v>2.1</v>
      </c>
      <c r="AA88" s="95">
        <v>2.6</v>
      </c>
      <c r="AB88" s="102" t="s">
        <v>139</v>
      </c>
      <c r="AC88" s="103" t="s">
        <v>139</v>
      </c>
      <c r="AD88" s="103" t="s">
        <v>139</v>
      </c>
      <c r="AE88" s="103">
        <v>6.7</v>
      </c>
      <c r="AF88" s="103">
        <v>6.7</v>
      </c>
      <c r="AG88" s="4" t="s">
        <v>3</v>
      </c>
      <c r="AH88" s="13" t="s">
        <v>68</v>
      </c>
      <c r="AJ88" s="5" t="s">
        <v>0</v>
      </c>
      <c r="AK88" s="4" t="s">
        <v>136</v>
      </c>
      <c r="AL88" s="70">
        <v>4.2</v>
      </c>
    </row>
    <row r="89" spans="1:38" x14ac:dyDescent="0.25">
      <c r="A89" s="6">
        <v>3</v>
      </c>
      <c r="B89" s="12">
        <v>136</v>
      </c>
      <c r="C89" s="6">
        <v>58</v>
      </c>
      <c r="D89" s="5" t="s">
        <v>9</v>
      </c>
      <c r="E89" s="6">
        <v>6.8</v>
      </c>
      <c r="F89" s="6">
        <v>4.8</v>
      </c>
      <c r="G89" s="6" t="s">
        <v>139</v>
      </c>
      <c r="H89" s="69">
        <v>2.2999999999999998</v>
      </c>
      <c r="I89" s="70">
        <v>8.8000000000000007</v>
      </c>
      <c r="J89" s="70">
        <v>4.7</v>
      </c>
      <c r="K89" s="70" t="s">
        <v>139</v>
      </c>
      <c r="L89" s="70" t="s">
        <v>139</v>
      </c>
      <c r="M89" s="78">
        <v>3.1</v>
      </c>
      <c r="N89" s="79">
        <v>6.3</v>
      </c>
      <c r="O89" s="79">
        <v>4.5999999999999996</v>
      </c>
      <c r="P89" s="79" t="s">
        <v>139</v>
      </c>
      <c r="Q89" s="79" t="s">
        <v>139</v>
      </c>
      <c r="R89" s="86">
        <v>2.6</v>
      </c>
      <c r="S89" s="87">
        <v>4.3</v>
      </c>
      <c r="T89" s="87">
        <v>5.4</v>
      </c>
      <c r="U89" s="87" t="s">
        <v>139</v>
      </c>
      <c r="V89" s="87" t="s">
        <v>139</v>
      </c>
      <c r="W89" s="94">
        <v>3.1</v>
      </c>
      <c r="X89" s="95">
        <v>1.9</v>
      </c>
      <c r="Y89" s="95">
        <v>1.1000000000000001</v>
      </c>
      <c r="Z89" s="95" t="s">
        <v>139</v>
      </c>
      <c r="AA89" s="95" t="s">
        <v>139</v>
      </c>
      <c r="AB89" s="102">
        <v>10.6</v>
      </c>
      <c r="AC89" s="103">
        <v>9.5</v>
      </c>
      <c r="AD89" s="103">
        <v>10.6</v>
      </c>
      <c r="AE89" s="103" t="s">
        <v>139</v>
      </c>
      <c r="AF89" s="103" t="s">
        <v>139</v>
      </c>
      <c r="AG89" s="4" t="s">
        <v>1</v>
      </c>
      <c r="AH89" s="13" t="s">
        <v>24</v>
      </c>
      <c r="AJ89" s="5" t="s">
        <v>9</v>
      </c>
      <c r="AK89" s="4" t="s">
        <v>136</v>
      </c>
      <c r="AL89" s="70" t="s">
        <v>139</v>
      </c>
    </row>
    <row r="90" spans="1:38" x14ac:dyDescent="0.25">
      <c r="A90" s="4">
        <v>3</v>
      </c>
      <c r="B90" s="12">
        <v>22</v>
      </c>
      <c r="C90" s="4">
        <v>59</v>
      </c>
      <c r="D90" s="7" t="s">
        <v>0</v>
      </c>
      <c r="E90" s="4">
        <v>4.4000000000000004</v>
      </c>
      <c r="F90" s="4">
        <v>8.4</v>
      </c>
      <c r="G90" s="4">
        <v>5</v>
      </c>
      <c r="H90" s="70">
        <v>3.7</v>
      </c>
      <c r="I90" s="70" t="s">
        <v>139</v>
      </c>
      <c r="J90" s="70" t="s">
        <v>139</v>
      </c>
      <c r="K90" s="70" t="s">
        <v>139</v>
      </c>
      <c r="L90" s="70" t="s">
        <v>139</v>
      </c>
      <c r="M90" s="79">
        <v>4.0999999999999996</v>
      </c>
      <c r="N90" s="79" t="s">
        <v>139</v>
      </c>
      <c r="O90" s="79" t="s">
        <v>139</v>
      </c>
      <c r="P90" s="79" t="s">
        <v>139</v>
      </c>
      <c r="Q90" s="79" t="s">
        <v>139</v>
      </c>
      <c r="R90" s="87">
        <v>5</v>
      </c>
      <c r="S90" s="87" t="s">
        <v>139</v>
      </c>
      <c r="T90" s="87" t="s">
        <v>139</v>
      </c>
      <c r="U90" s="87" t="s">
        <v>139</v>
      </c>
      <c r="V90" s="87" t="s">
        <v>139</v>
      </c>
      <c r="W90" s="95">
        <v>2</v>
      </c>
      <c r="X90" s="95" t="s">
        <v>139</v>
      </c>
      <c r="Y90" s="95" t="s">
        <v>139</v>
      </c>
      <c r="Z90" s="95" t="s">
        <v>139</v>
      </c>
      <c r="AA90" s="95" t="s">
        <v>139</v>
      </c>
      <c r="AB90" s="103">
        <v>5.8</v>
      </c>
      <c r="AC90" s="103" t="s">
        <v>139</v>
      </c>
      <c r="AD90" s="103" t="s">
        <v>139</v>
      </c>
      <c r="AE90" s="103" t="s">
        <v>139</v>
      </c>
      <c r="AF90" s="103" t="s">
        <v>139</v>
      </c>
      <c r="AG90" s="4" t="s">
        <v>3</v>
      </c>
      <c r="AH90" s="13" t="s">
        <v>21</v>
      </c>
      <c r="AJ90" s="7" t="s">
        <v>0</v>
      </c>
      <c r="AK90" s="4" t="s">
        <v>136</v>
      </c>
      <c r="AL90" s="70" t="s">
        <v>139</v>
      </c>
    </row>
    <row r="91" spans="1:38" x14ac:dyDescent="0.25">
      <c r="A91" s="6">
        <v>4</v>
      </c>
      <c r="B91" s="12">
        <v>96</v>
      </c>
      <c r="C91" s="6">
        <v>59</v>
      </c>
      <c r="D91" s="5" t="s">
        <v>0</v>
      </c>
      <c r="E91" s="6">
        <v>3.4</v>
      </c>
      <c r="F91" s="6">
        <v>7.9</v>
      </c>
      <c r="G91" s="6">
        <v>4.4000000000000004</v>
      </c>
      <c r="H91" s="69">
        <v>1.5</v>
      </c>
      <c r="I91" s="70" t="s">
        <v>139</v>
      </c>
      <c r="J91" s="70" t="s">
        <v>139</v>
      </c>
      <c r="K91" s="70">
        <v>5.0999999999999996</v>
      </c>
      <c r="L91" s="70">
        <v>6.2</v>
      </c>
      <c r="M91" s="78">
        <v>1.3</v>
      </c>
      <c r="N91" s="79" t="s">
        <v>139</v>
      </c>
      <c r="O91" s="79" t="s">
        <v>139</v>
      </c>
      <c r="P91" s="79">
        <v>3</v>
      </c>
      <c r="Q91" s="79">
        <v>2.8</v>
      </c>
      <c r="R91" s="86">
        <v>2.9</v>
      </c>
      <c r="S91" s="87" t="s">
        <v>139</v>
      </c>
      <c r="T91" s="87" t="s">
        <v>139</v>
      </c>
      <c r="U91" s="87">
        <v>5.4</v>
      </c>
      <c r="V91" s="87">
        <v>5.0999999999999996</v>
      </c>
      <c r="W91" s="94">
        <v>4.2</v>
      </c>
      <c r="X91" s="95" t="s">
        <v>139</v>
      </c>
      <c r="Y91" s="95" t="s">
        <v>139</v>
      </c>
      <c r="Z91" s="95">
        <v>3.2</v>
      </c>
      <c r="AA91" s="95">
        <v>2.8</v>
      </c>
      <c r="AB91" s="102">
        <v>9.8000000000000007</v>
      </c>
      <c r="AC91" s="103" t="s">
        <v>139</v>
      </c>
      <c r="AD91" s="103" t="s">
        <v>139</v>
      </c>
      <c r="AE91" s="103">
        <v>9.3000000000000007</v>
      </c>
      <c r="AF91" s="103">
        <v>9.1</v>
      </c>
      <c r="AG91" s="4" t="s">
        <v>3</v>
      </c>
      <c r="AH91" s="13" t="s">
        <v>7</v>
      </c>
      <c r="AJ91" s="5" t="s">
        <v>0</v>
      </c>
      <c r="AK91" s="4" t="s">
        <v>136</v>
      </c>
      <c r="AL91" s="70">
        <v>5.0999999999999996</v>
      </c>
    </row>
    <row r="92" spans="1:38" x14ac:dyDescent="0.25">
      <c r="A92" s="6">
        <v>4</v>
      </c>
      <c r="B92" s="12">
        <v>113</v>
      </c>
      <c r="C92" s="6">
        <v>59</v>
      </c>
      <c r="D92" s="5" t="s">
        <v>0</v>
      </c>
      <c r="E92" s="6">
        <v>5.4</v>
      </c>
      <c r="F92" s="6">
        <v>7.6</v>
      </c>
      <c r="G92" s="6">
        <v>3.1</v>
      </c>
      <c r="H92" s="69">
        <v>1.4</v>
      </c>
      <c r="I92" s="70" t="s">
        <v>139</v>
      </c>
      <c r="J92" s="70" t="s">
        <v>139</v>
      </c>
      <c r="K92" s="70">
        <v>4.3</v>
      </c>
      <c r="L92" s="70">
        <v>4.4000000000000004</v>
      </c>
      <c r="M92" s="78">
        <v>1.2</v>
      </c>
      <c r="N92" s="79" t="s">
        <v>139</v>
      </c>
      <c r="O92" s="79" t="s">
        <v>139</v>
      </c>
      <c r="P92" s="79">
        <v>3.4</v>
      </c>
      <c r="Q92" s="79">
        <v>2.7</v>
      </c>
      <c r="R92" s="86">
        <v>2</v>
      </c>
      <c r="S92" s="87" t="s">
        <v>139</v>
      </c>
      <c r="T92" s="87" t="s">
        <v>139</v>
      </c>
      <c r="U92" s="87">
        <v>4.9000000000000004</v>
      </c>
      <c r="V92" s="87">
        <v>5.4</v>
      </c>
      <c r="W92" s="94">
        <v>5.2</v>
      </c>
      <c r="X92" s="95" t="s">
        <v>139</v>
      </c>
      <c r="Y92" s="95" t="s">
        <v>139</v>
      </c>
      <c r="Z92" s="95">
        <v>3.1</v>
      </c>
      <c r="AA92" s="95">
        <v>2.9</v>
      </c>
      <c r="AB92" s="102">
        <v>9.6</v>
      </c>
      <c r="AC92" s="103" t="s">
        <v>139</v>
      </c>
      <c r="AD92" s="103" t="s">
        <v>139</v>
      </c>
      <c r="AE92" s="103">
        <v>9.5</v>
      </c>
      <c r="AF92" s="103">
        <v>9.6</v>
      </c>
      <c r="AG92" s="4" t="s">
        <v>3</v>
      </c>
      <c r="AH92" s="13" t="s">
        <v>7</v>
      </c>
      <c r="AJ92" s="5" t="s">
        <v>0</v>
      </c>
      <c r="AK92" s="4" t="s">
        <v>136</v>
      </c>
      <c r="AL92" s="70">
        <v>4.3</v>
      </c>
    </row>
    <row r="93" spans="1:38" x14ac:dyDescent="0.25">
      <c r="A93" s="6">
        <v>4</v>
      </c>
      <c r="B93" s="12">
        <v>126</v>
      </c>
      <c r="C93" s="6">
        <v>59</v>
      </c>
      <c r="D93" s="5" t="s">
        <v>9</v>
      </c>
      <c r="E93" s="6">
        <v>7.8</v>
      </c>
      <c r="F93" s="6" t="s">
        <v>139</v>
      </c>
      <c r="G93" s="6">
        <v>5.0999999999999996</v>
      </c>
      <c r="H93" s="69" t="s">
        <v>139</v>
      </c>
      <c r="I93" s="70" t="s">
        <v>139</v>
      </c>
      <c r="J93" s="70" t="s">
        <v>139</v>
      </c>
      <c r="K93" s="70">
        <v>3.6</v>
      </c>
      <c r="L93" s="70">
        <v>4</v>
      </c>
      <c r="M93" s="78" t="s">
        <v>139</v>
      </c>
      <c r="N93" s="79" t="s">
        <v>139</v>
      </c>
      <c r="O93" s="79" t="s">
        <v>139</v>
      </c>
      <c r="P93" s="79">
        <v>3.6</v>
      </c>
      <c r="Q93" s="79">
        <v>4.5</v>
      </c>
      <c r="R93" s="86" t="s">
        <v>139</v>
      </c>
      <c r="S93" s="87" t="s">
        <v>139</v>
      </c>
      <c r="T93" s="87" t="s">
        <v>139</v>
      </c>
      <c r="U93" s="87">
        <v>6</v>
      </c>
      <c r="V93" s="87">
        <v>5.8</v>
      </c>
      <c r="W93" s="94" t="s">
        <v>139</v>
      </c>
      <c r="X93" s="95" t="s">
        <v>139</v>
      </c>
      <c r="Y93" s="95" t="s">
        <v>139</v>
      </c>
      <c r="Z93" s="95">
        <v>1.8</v>
      </c>
      <c r="AA93" s="95">
        <v>1.4</v>
      </c>
      <c r="AB93" s="102" t="s">
        <v>139</v>
      </c>
      <c r="AC93" s="103" t="s">
        <v>139</v>
      </c>
      <c r="AD93" s="103" t="s">
        <v>139</v>
      </c>
      <c r="AE93" s="103">
        <v>4.0999999999999996</v>
      </c>
      <c r="AF93" s="103">
        <v>4.5</v>
      </c>
      <c r="AG93" s="4" t="s">
        <v>3</v>
      </c>
      <c r="AH93" s="13" t="s">
        <v>33</v>
      </c>
      <c r="AJ93" s="5" t="s">
        <v>9</v>
      </c>
      <c r="AK93" s="4" t="s">
        <v>136</v>
      </c>
      <c r="AL93" s="70">
        <v>3.6</v>
      </c>
    </row>
    <row r="94" spans="1:38" x14ac:dyDescent="0.25">
      <c r="A94" s="4">
        <v>4</v>
      </c>
      <c r="B94" s="12">
        <v>26</v>
      </c>
      <c r="C94" s="4">
        <v>60</v>
      </c>
      <c r="D94" s="7" t="s">
        <v>0</v>
      </c>
      <c r="E94" s="4">
        <v>5</v>
      </c>
      <c r="F94" s="4">
        <v>2</v>
      </c>
      <c r="G94" s="4">
        <v>5.8</v>
      </c>
      <c r="H94" s="70">
        <v>0.4</v>
      </c>
      <c r="I94" s="70" t="s">
        <v>139</v>
      </c>
      <c r="J94" s="70" t="s">
        <v>139</v>
      </c>
      <c r="K94" s="70" t="s">
        <v>139</v>
      </c>
      <c r="L94" s="70" t="s">
        <v>139</v>
      </c>
      <c r="M94" s="79">
        <v>0.7</v>
      </c>
      <c r="N94" s="79" t="s">
        <v>139</v>
      </c>
      <c r="O94" s="79" t="s">
        <v>139</v>
      </c>
      <c r="P94" s="79" t="s">
        <v>139</v>
      </c>
      <c r="Q94" s="79" t="s">
        <v>139</v>
      </c>
      <c r="R94" s="87">
        <v>4.3</v>
      </c>
      <c r="S94" s="87" t="s">
        <v>139</v>
      </c>
      <c r="T94" s="87" t="s">
        <v>139</v>
      </c>
      <c r="U94" s="87" t="s">
        <v>139</v>
      </c>
      <c r="V94" s="87" t="s">
        <v>139</v>
      </c>
      <c r="W94" s="95">
        <v>3.4</v>
      </c>
      <c r="X94" s="95" t="s">
        <v>139</v>
      </c>
      <c r="Y94" s="95" t="s">
        <v>139</v>
      </c>
      <c r="Z94" s="95" t="s">
        <v>139</v>
      </c>
      <c r="AA94" s="95" t="s">
        <v>139</v>
      </c>
      <c r="AB94" s="103">
        <v>8.8000000000000007</v>
      </c>
      <c r="AC94" s="103" t="s">
        <v>139</v>
      </c>
      <c r="AD94" s="103" t="s">
        <v>139</v>
      </c>
      <c r="AE94" s="103" t="s">
        <v>139</v>
      </c>
      <c r="AF94" s="103" t="s">
        <v>139</v>
      </c>
      <c r="AG94" s="4" t="s">
        <v>3</v>
      </c>
      <c r="AH94" s="13" t="s">
        <v>5</v>
      </c>
      <c r="AJ94" s="7" t="s">
        <v>0</v>
      </c>
      <c r="AK94" s="4" t="s">
        <v>136</v>
      </c>
      <c r="AL94" s="70" t="s">
        <v>139</v>
      </c>
    </row>
    <row r="95" spans="1:38" x14ac:dyDescent="0.25">
      <c r="A95" s="6">
        <v>4</v>
      </c>
      <c r="B95" s="12">
        <v>35</v>
      </c>
      <c r="C95" s="6">
        <v>60</v>
      </c>
      <c r="D95" s="5" t="s">
        <v>0</v>
      </c>
      <c r="E95" s="6">
        <v>8.9</v>
      </c>
      <c r="F95" s="6">
        <v>6</v>
      </c>
      <c r="G95" s="6">
        <v>6.1</v>
      </c>
      <c r="H95" s="69">
        <v>7.3</v>
      </c>
      <c r="I95" s="70">
        <v>10.5</v>
      </c>
      <c r="J95" s="70">
        <v>8.1</v>
      </c>
      <c r="K95" s="70">
        <v>7</v>
      </c>
      <c r="L95" s="70">
        <v>6</v>
      </c>
      <c r="M95" s="78">
        <v>7.3</v>
      </c>
      <c r="N95" s="79">
        <v>7.9</v>
      </c>
      <c r="O95" s="79">
        <v>8</v>
      </c>
      <c r="P95" s="79">
        <v>7</v>
      </c>
      <c r="Q95" s="79">
        <v>5.4</v>
      </c>
      <c r="R95" s="86">
        <v>2.7</v>
      </c>
      <c r="S95" s="87">
        <v>4.2</v>
      </c>
      <c r="T95" s="87">
        <v>4.3</v>
      </c>
      <c r="U95" s="87">
        <v>5.2</v>
      </c>
      <c r="V95" s="87">
        <v>4.5999999999999996</v>
      </c>
      <c r="W95" s="94">
        <v>4</v>
      </c>
      <c r="X95" s="95">
        <v>2.1</v>
      </c>
      <c r="Y95" s="95">
        <v>1.5</v>
      </c>
      <c r="Z95" s="95">
        <v>1.5</v>
      </c>
      <c r="AA95" s="95">
        <v>1.8</v>
      </c>
      <c r="AB95" s="102">
        <v>6.2</v>
      </c>
      <c r="AC95" s="103">
        <v>5.4</v>
      </c>
      <c r="AD95" s="103">
        <v>4.3</v>
      </c>
      <c r="AE95" s="103">
        <v>4.5999999999999996</v>
      </c>
      <c r="AF95" s="103">
        <v>3.4</v>
      </c>
      <c r="AG95" s="4" t="s">
        <v>1</v>
      </c>
      <c r="AH95" s="13"/>
      <c r="AJ95" s="5" t="s">
        <v>0</v>
      </c>
      <c r="AK95" s="4" t="s">
        <v>136</v>
      </c>
      <c r="AL95" s="70">
        <v>7</v>
      </c>
    </row>
    <row r="96" spans="1:38" ht="33" x14ac:dyDescent="0.25">
      <c r="A96" s="6">
        <v>4</v>
      </c>
      <c r="B96" s="12">
        <v>51</v>
      </c>
      <c r="C96" s="6">
        <v>60</v>
      </c>
      <c r="D96" s="5" t="s">
        <v>0</v>
      </c>
      <c r="E96" s="6">
        <v>2.6</v>
      </c>
      <c r="F96" s="6" t="s">
        <v>139</v>
      </c>
      <c r="G96" s="6">
        <v>5.5</v>
      </c>
      <c r="H96" s="69">
        <v>0.6</v>
      </c>
      <c r="I96" s="69">
        <v>7.8</v>
      </c>
      <c r="J96" s="70">
        <v>6.3</v>
      </c>
      <c r="K96" s="70" t="s">
        <v>139</v>
      </c>
      <c r="L96" s="70" t="s">
        <v>139</v>
      </c>
      <c r="M96" s="78">
        <v>0.6</v>
      </c>
      <c r="N96" s="79">
        <v>6.9</v>
      </c>
      <c r="O96" s="79">
        <v>6.8</v>
      </c>
      <c r="P96" s="79" t="s">
        <v>139</v>
      </c>
      <c r="Q96" s="79" t="s">
        <v>139</v>
      </c>
      <c r="R96" s="86">
        <v>2.2000000000000002</v>
      </c>
      <c r="S96" s="87">
        <v>4.3</v>
      </c>
      <c r="T96" s="87">
        <v>4.9000000000000004</v>
      </c>
      <c r="U96" s="87" t="s">
        <v>139</v>
      </c>
      <c r="V96" s="87" t="s">
        <v>139</v>
      </c>
      <c r="W96" s="94">
        <v>3.8</v>
      </c>
      <c r="X96" s="95">
        <v>1.5</v>
      </c>
      <c r="Y96" s="95">
        <v>1.4</v>
      </c>
      <c r="Z96" s="95" t="s">
        <v>139</v>
      </c>
      <c r="AA96" s="95" t="s">
        <v>139</v>
      </c>
      <c r="AB96" s="102">
        <v>4.9000000000000004</v>
      </c>
      <c r="AC96" s="103">
        <v>4.5</v>
      </c>
      <c r="AD96" s="103">
        <v>4.9000000000000004</v>
      </c>
      <c r="AE96" s="103" t="s">
        <v>139</v>
      </c>
      <c r="AF96" s="103" t="s">
        <v>139</v>
      </c>
      <c r="AG96" s="4" t="s">
        <v>1</v>
      </c>
      <c r="AH96" s="13" t="s">
        <v>32</v>
      </c>
      <c r="AJ96" s="5" t="s">
        <v>0</v>
      </c>
      <c r="AK96" s="4" t="s">
        <v>136</v>
      </c>
      <c r="AL96" s="70" t="s">
        <v>139</v>
      </c>
    </row>
    <row r="97" spans="1:38" x14ac:dyDescent="0.25">
      <c r="A97" s="6">
        <v>3</v>
      </c>
      <c r="B97" s="12">
        <v>69</v>
      </c>
      <c r="C97" s="6">
        <v>60</v>
      </c>
      <c r="D97" s="5" t="s">
        <v>0</v>
      </c>
      <c r="E97" s="6">
        <v>10.199999999999999</v>
      </c>
      <c r="F97" s="6" t="s">
        <v>139</v>
      </c>
      <c r="G97" s="6">
        <v>2.4</v>
      </c>
      <c r="H97" s="69" t="s">
        <v>139</v>
      </c>
      <c r="I97" s="70" t="s">
        <v>139</v>
      </c>
      <c r="J97" s="70" t="s">
        <v>139</v>
      </c>
      <c r="K97" s="70" t="s">
        <v>43</v>
      </c>
      <c r="L97" s="70">
        <v>3.3</v>
      </c>
      <c r="M97" s="78" t="s">
        <v>139</v>
      </c>
      <c r="N97" s="79" t="s">
        <v>139</v>
      </c>
      <c r="O97" s="79" t="s">
        <v>139</v>
      </c>
      <c r="P97" s="79">
        <v>5.3</v>
      </c>
      <c r="Q97" s="79">
        <v>3.2</v>
      </c>
      <c r="R97" s="86" t="s">
        <v>139</v>
      </c>
      <c r="S97" s="87" t="s">
        <v>139</v>
      </c>
      <c r="T97" s="87" t="s">
        <v>139</v>
      </c>
      <c r="U97" s="87">
        <v>4.4000000000000004</v>
      </c>
      <c r="V97" s="87">
        <v>5</v>
      </c>
      <c r="W97" s="94" t="s">
        <v>139</v>
      </c>
      <c r="X97" s="95" t="s">
        <v>139</v>
      </c>
      <c r="Y97" s="95" t="s">
        <v>139</v>
      </c>
      <c r="Z97" s="95">
        <v>1.1000000000000001</v>
      </c>
      <c r="AA97" s="95">
        <v>1</v>
      </c>
      <c r="AB97" s="102" t="s">
        <v>139</v>
      </c>
      <c r="AC97" s="103" t="s">
        <v>139</v>
      </c>
      <c r="AD97" s="103" t="s">
        <v>139</v>
      </c>
      <c r="AE97" s="103">
        <v>8.3000000000000007</v>
      </c>
      <c r="AF97" s="103">
        <v>7.9</v>
      </c>
      <c r="AG97" s="4" t="s">
        <v>3</v>
      </c>
      <c r="AH97" s="13" t="s">
        <v>19</v>
      </c>
      <c r="AJ97" s="5" t="s">
        <v>0</v>
      </c>
      <c r="AK97" s="4" t="s">
        <v>136</v>
      </c>
      <c r="AL97" s="70" t="s">
        <v>43</v>
      </c>
    </row>
    <row r="98" spans="1:38" x14ac:dyDescent="0.25">
      <c r="A98" s="6">
        <v>4</v>
      </c>
      <c r="B98" s="12">
        <v>72</v>
      </c>
      <c r="C98" s="6">
        <v>60</v>
      </c>
      <c r="D98" s="5" t="s">
        <v>9</v>
      </c>
      <c r="E98" s="6">
        <v>8.4</v>
      </c>
      <c r="F98" s="6">
        <v>7.6</v>
      </c>
      <c r="G98" s="6">
        <v>3.2</v>
      </c>
      <c r="H98" s="69">
        <v>9.8000000000000007</v>
      </c>
      <c r="I98" s="70" t="s">
        <v>139</v>
      </c>
      <c r="J98" s="70" t="s">
        <v>139</v>
      </c>
      <c r="K98" s="70">
        <v>8.6999999999999993</v>
      </c>
      <c r="L98" s="70">
        <v>7.5</v>
      </c>
      <c r="M98" s="78">
        <v>8.6999999999999993</v>
      </c>
      <c r="N98" s="79" t="s">
        <v>139</v>
      </c>
      <c r="O98" s="79" t="s">
        <v>139</v>
      </c>
      <c r="P98" s="79">
        <v>7.1</v>
      </c>
      <c r="Q98" s="79">
        <v>7</v>
      </c>
      <c r="R98" s="86">
        <v>2</v>
      </c>
      <c r="S98" s="87" t="s">
        <v>139</v>
      </c>
      <c r="T98" s="87" t="s">
        <v>139</v>
      </c>
      <c r="U98" s="87">
        <v>4.5</v>
      </c>
      <c r="V98" s="87">
        <v>4.0999999999999996</v>
      </c>
      <c r="W98" s="94">
        <v>5.2</v>
      </c>
      <c r="X98" s="95" t="s">
        <v>139</v>
      </c>
      <c r="Y98" s="95" t="s">
        <v>139</v>
      </c>
      <c r="Z98" s="95">
        <v>2.2000000000000002</v>
      </c>
      <c r="AA98" s="95">
        <v>2.4</v>
      </c>
      <c r="AB98" s="102">
        <v>10.4</v>
      </c>
      <c r="AC98" s="103" t="s">
        <v>139</v>
      </c>
      <c r="AD98" s="103" t="s">
        <v>139</v>
      </c>
      <c r="AE98" s="103">
        <v>7</v>
      </c>
      <c r="AF98" s="103">
        <v>7.2</v>
      </c>
      <c r="AG98" s="4" t="s">
        <v>1</v>
      </c>
      <c r="AH98" s="13" t="s">
        <v>45</v>
      </c>
      <c r="AJ98" s="5" t="s">
        <v>9</v>
      </c>
      <c r="AK98" s="4" t="s">
        <v>136</v>
      </c>
      <c r="AL98" s="70">
        <v>8.6999999999999993</v>
      </c>
    </row>
    <row r="99" spans="1:38" x14ac:dyDescent="0.25">
      <c r="A99" s="6">
        <v>4</v>
      </c>
      <c r="B99" s="12">
        <v>94</v>
      </c>
      <c r="C99" s="6">
        <v>60</v>
      </c>
      <c r="D99" s="5" t="s">
        <v>0</v>
      </c>
      <c r="E99" s="6">
        <v>7.2</v>
      </c>
      <c r="F99" s="6">
        <v>3.5</v>
      </c>
      <c r="G99" s="6">
        <v>4.2</v>
      </c>
      <c r="H99" s="69">
        <v>2.5</v>
      </c>
      <c r="I99" s="70">
        <v>5</v>
      </c>
      <c r="J99" s="70">
        <v>3.8</v>
      </c>
      <c r="K99" s="70" t="s">
        <v>139</v>
      </c>
      <c r="L99" s="70" t="s">
        <v>139</v>
      </c>
      <c r="M99" s="78">
        <v>2.5</v>
      </c>
      <c r="N99" s="79">
        <v>3.8</v>
      </c>
      <c r="O99" s="79">
        <v>3.8</v>
      </c>
      <c r="P99" s="79" t="s">
        <v>139</v>
      </c>
      <c r="Q99" s="79" t="s">
        <v>139</v>
      </c>
      <c r="R99" s="86">
        <v>1.5</v>
      </c>
      <c r="S99" s="87">
        <v>3.8</v>
      </c>
      <c r="T99" s="87">
        <v>5.0999999999999996</v>
      </c>
      <c r="U99" s="87" t="s">
        <v>139</v>
      </c>
      <c r="V99" s="87" t="s">
        <v>139</v>
      </c>
      <c r="W99" s="94">
        <v>4.5999999999999996</v>
      </c>
      <c r="X99" s="95">
        <v>2.5</v>
      </c>
      <c r="Y99" s="95">
        <v>2</v>
      </c>
      <c r="Z99" s="95" t="s">
        <v>139</v>
      </c>
      <c r="AA99" s="95" t="s">
        <v>139</v>
      </c>
      <c r="AB99" s="102">
        <v>7.4</v>
      </c>
      <c r="AC99" s="103">
        <v>6.4</v>
      </c>
      <c r="AD99" s="103">
        <v>6.1</v>
      </c>
      <c r="AE99" s="103" t="s">
        <v>139</v>
      </c>
      <c r="AF99" s="103" t="s">
        <v>139</v>
      </c>
      <c r="AG99" s="4" t="s">
        <v>1</v>
      </c>
      <c r="AH99" s="13" t="s">
        <v>22</v>
      </c>
      <c r="AJ99" s="5" t="s">
        <v>0</v>
      </c>
      <c r="AK99" s="4" t="s">
        <v>136</v>
      </c>
      <c r="AL99" s="70" t="s">
        <v>139</v>
      </c>
    </row>
    <row r="100" spans="1:38" ht="15.75" customHeight="1" x14ac:dyDescent="0.25">
      <c r="A100" s="6">
        <v>3</v>
      </c>
      <c r="B100" s="12">
        <v>108</v>
      </c>
      <c r="C100" s="6">
        <v>60</v>
      </c>
      <c r="D100" s="5" t="s">
        <v>0</v>
      </c>
      <c r="E100" s="6">
        <v>7.1</v>
      </c>
      <c r="F100" s="6">
        <v>0.1</v>
      </c>
      <c r="G100" s="6">
        <v>5.8</v>
      </c>
      <c r="H100" s="69">
        <v>0.4</v>
      </c>
      <c r="I100" s="70" t="s">
        <v>139</v>
      </c>
      <c r="J100" s="70" t="s">
        <v>139</v>
      </c>
      <c r="K100" s="70" t="s">
        <v>139</v>
      </c>
      <c r="L100" s="70" t="s">
        <v>139</v>
      </c>
      <c r="M100" s="78">
        <v>0.1</v>
      </c>
      <c r="N100" s="79" t="s">
        <v>139</v>
      </c>
      <c r="O100" s="79" t="s">
        <v>139</v>
      </c>
      <c r="P100" s="79" t="s">
        <v>139</v>
      </c>
      <c r="Q100" s="79" t="s">
        <v>139</v>
      </c>
      <c r="R100" s="86">
        <v>2.8</v>
      </c>
      <c r="S100" s="87" t="s">
        <v>139</v>
      </c>
      <c r="T100" s="87" t="s">
        <v>139</v>
      </c>
      <c r="U100" s="87" t="s">
        <v>139</v>
      </c>
      <c r="V100" s="87" t="s">
        <v>139</v>
      </c>
      <c r="W100" s="94">
        <v>3</v>
      </c>
      <c r="X100" s="95" t="s">
        <v>139</v>
      </c>
      <c r="Y100" s="95" t="s">
        <v>139</v>
      </c>
      <c r="Z100" s="95" t="s">
        <v>139</v>
      </c>
      <c r="AA100" s="95" t="s">
        <v>139</v>
      </c>
      <c r="AB100" s="102">
        <v>7.4</v>
      </c>
      <c r="AC100" s="103" t="s">
        <v>139</v>
      </c>
      <c r="AD100" s="103" t="s">
        <v>139</v>
      </c>
      <c r="AE100" s="103" t="s">
        <v>139</v>
      </c>
      <c r="AF100" s="103" t="s">
        <v>139</v>
      </c>
      <c r="AG100" s="4" t="s">
        <v>3</v>
      </c>
      <c r="AH100" s="13" t="s">
        <v>10</v>
      </c>
      <c r="AJ100" s="5" t="s">
        <v>0</v>
      </c>
      <c r="AK100" s="4" t="s">
        <v>136</v>
      </c>
      <c r="AL100" s="70" t="s">
        <v>139</v>
      </c>
    </row>
    <row r="101" spans="1:38" x14ac:dyDescent="0.25">
      <c r="A101" s="6">
        <v>3</v>
      </c>
      <c r="B101" s="12">
        <v>125</v>
      </c>
      <c r="C101" s="6">
        <v>60</v>
      </c>
      <c r="D101" s="5" t="s">
        <v>9</v>
      </c>
      <c r="E101" s="6">
        <v>4.0999999999999996</v>
      </c>
      <c r="F101" s="6">
        <v>5.3</v>
      </c>
      <c r="G101" s="6" t="s">
        <v>139</v>
      </c>
      <c r="H101" s="69">
        <v>9.1999999999999993</v>
      </c>
      <c r="I101" s="70">
        <v>5.9</v>
      </c>
      <c r="J101" s="70">
        <v>6.5</v>
      </c>
      <c r="K101" s="70" t="s">
        <v>139</v>
      </c>
      <c r="L101" s="70" t="s">
        <v>139</v>
      </c>
      <c r="M101" s="78">
        <v>7.9</v>
      </c>
      <c r="N101" s="79">
        <v>5.4</v>
      </c>
      <c r="O101" s="79">
        <v>6.2</v>
      </c>
      <c r="P101" s="79" t="s">
        <v>139</v>
      </c>
      <c r="Q101" s="79" t="s">
        <v>139</v>
      </c>
      <c r="R101" s="86">
        <v>4.3</v>
      </c>
      <c r="S101" s="87">
        <v>5.4</v>
      </c>
      <c r="T101" s="87">
        <v>6.3</v>
      </c>
      <c r="U101" s="87" t="s">
        <v>139</v>
      </c>
      <c r="V101" s="87" t="s">
        <v>139</v>
      </c>
      <c r="W101" s="94">
        <v>2.6</v>
      </c>
      <c r="X101" s="95">
        <v>1.7</v>
      </c>
      <c r="Y101" s="95">
        <v>1.4</v>
      </c>
      <c r="Z101" s="95" t="s">
        <v>139</v>
      </c>
      <c r="AA101" s="95" t="s">
        <v>139</v>
      </c>
      <c r="AB101" s="102">
        <v>8.5</v>
      </c>
      <c r="AC101" s="103">
        <v>6.9</v>
      </c>
      <c r="AD101" s="103">
        <v>6.1</v>
      </c>
      <c r="AE101" s="103" t="s">
        <v>139</v>
      </c>
      <c r="AF101" s="103" t="s">
        <v>139</v>
      </c>
      <c r="AG101" s="4" t="s">
        <v>1</v>
      </c>
      <c r="AH101" s="13" t="s">
        <v>40</v>
      </c>
      <c r="AJ101" s="5" t="s">
        <v>9</v>
      </c>
      <c r="AK101" s="4" t="s">
        <v>136</v>
      </c>
      <c r="AL101" s="70" t="s">
        <v>139</v>
      </c>
    </row>
    <row r="102" spans="1:38" x14ac:dyDescent="0.25">
      <c r="A102" s="6">
        <v>4</v>
      </c>
      <c r="B102" s="12">
        <v>137</v>
      </c>
      <c r="C102" s="6">
        <v>60</v>
      </c>
      <c r="D102" s="5" t="s">
        <v>0</v>
      </c>
      <c r="E102" s="6">
        <v>6.8</v>
      </c>
      <c r="F102" s="6">
        <v>4</v>
      </c>
      <c r="G102" s="6">
        <v>2.7</v>
      </c>
      <c r="H102" s="69">
        <v>2.5</v>
      </c>
      <c r="I102" s="70">
        <v>4.2</v>
      </c>
      <c r="J102" s="70">
        <v>3.5</v>
      </c>
      <c r="K102" s="70" t="s">
        <v>139</v>
      </c>
      <c r="L102" s="70" t="s">
        <v>139</v>
      </c>
      <c r="M102" s="78">
        <v>2.7</v>
      </c>
      <c r="N102" s="79">
        <v>3.8</v>
      </c>
      <c r="O102" s="79">
        <v>4.0999999999999996</v>
      </c>
      <c r="P102" s="79" t="s">
        <v>139</v>
      </c>
      <c r="Q102" s="79" t="s">
        <v>139</v>
      </c>
      <c r="R102" s="86">
        <v>1.8</v>
      </c>
      <c r="S102" s="87">
        <v>3.7</v>
      </c>
      <c r="T102" s="87">
        <v>4.5999999999999996</v>
      </c>
      <c r="U102" s="87" t="s">
        <v>139</v>
      </c>
      <c r="V102" s="87" t="s">
        <v>139</v>
      </c>
      <c r="W102" s="94">
        <v>4.8</v>
      </c>
      <c r="X102" s="95">
        <v>2.5</v>
      </c>
      <c r="Y102" s="95">
        <v>2.2999999999999998</v>
      </c>
      <c r="Z102" s="95" t="s">
        <v>139</v>
      </c>
      <c r="AA102" s="95" t="s">
        <v>139</v>
      </c>
      <c r="AB102" s="102">
        <v>7.7</v>
      </c>
      <c r="AC102" s="103">
        <v>6.4</v>
      </c>
      <c r="AD102" s="103">
        <v>6.5</v>
      </c>
      <c r="AE102" s="103" t="s">
        <v>139</v>
      </c>
      <c r="AF102" s="103" t="s">
        <v>139</v>
      </c>
      <c r="AG102" s="4" t="s">
        <v>1</v>
      </c>
      <c r="AH102" s="13" t="s">
        <v>22</v>
      </c>
      <c r="AI102" s="3"/>
      <c r="AJ102" s="5" t="s">
        <v>0</v>
      </c>
      <c r="AK102" s="4" t="s">
        <v>136</v>
      </c>
      <c r="AL102" s="70" t="s">
        <v>139</v>
      </c>
    </row>
    <row r="103" spans="1:38" x14ac:dyDescent="0.25">
      <c r="A103" s="6">
        <v>4</v>
      </c>
      <c r="B103" s="12">
        <v>138</v>
      </c>
      <c r="C103" s="6">
        <v>60</v>
      </c>
      <c r="D103" s="5" t="s">
        <v>0</v>
      </c>
      <c r="E103" s="6">
        <v>10.199999999999999</v>
      </c>
      <c r="F103" s="6">
        <v>13.2</v>
      </c>
      <c r="G103" s="6">
        <v>4.4000000000000004</v>
      </c>
      <c r="H103" s="69">
        <v>12.9</v>
      </c>
      <c r="I103" s="70" t="s">
        <v>139</v>
      </c>
      <c r="J103" s="70" t="s">
        <v>139</v>
      </c>
      <c r="K103" s="70" t="s">
        <v>139</v>
      </c>
      <c r="L103" s="70" t="s">
        <v>139</v>
      </c>
      <c r="M103" s="78">
        <v>13</v>
      </c>
      <c r="N103" s="79" t="s">
        <v>139</v>
      </c>
      <c r="O103" s="79" t="s">
        <v>139</v>
      </c>
      <c r="P103" s="79" t="s">
        <v>139</v>
      </c>
      <c r="Q103" s="79" t="s">
        <v>139</v>
      </c>
      <c r="R103" s="86">
        <v>2.1</v>
      </c>
      <c r="S103" s="87" t="s">
        <v>139</v>
      </c>
      <c r="T103" s="87" t="s">
        <v>139</v>
      </c>
      <c r="U103" s="87" t="s">
        <v>139</v>
      </c>
      <c r="V103" s="87" t="s">
        <v>139</v>
      </c>
      <c r="W103" s="94">
        <v>1.5</v>
      </c>
      <c r="X103" s="95" t="s">
        <v>139</v>
      </c>
      <c r="Y103" s="95" t="s">
        <v>139</v>
      </c>
      <c r="Z103" s="95" t="s">
        <v>139</v>
      </c>
      <c r="AA103" s="95" t="s">
        <v>139</v>
      </c>
      <c r="AB103" s="102">
        <v>3.3</v>
      </c>
      <c r="AC103" s="103" t="s">
        <v>139</v>
      </c>
      <c r="AD103" s="103" t="s">
        <v>139</v>
      </c>
      <c r="AE103" s="103" t="s">
        <v>139</v>
      </c>
      <c r="AF103" s="103" t="s">
        <v>139</v>
      </c>
      <c r="AG103" s="4" t="s">
        <v>1</v>
      </c>
      <c r="AH103" s="13" t="s">
        <v>79</v>
      </c>
      <c r="AJ103" s="5" t="s">
        <v>0</v>
      </c>
      <c r="AK103" s="4" t="s">
        <v>136</v>
      </c>
      <c r="AL103" s="70" t="s">
        <v>139</v>
      </c>
    </row>
    <row r="104" spans="1:38" x14ac:dyDescent="0.25">
      <c r="A104" s="4">
        <v>3</v>
      </c>
      <c r="B104" s="12">
        <v>12</v>
      </c>
      <c r="C104" s="4">
        <v>61</v>
      </c>
      <c r="D104" s="7" t="s">
        <v>9</v>
      </c>
      <c r="E104" s="4">
        <v>6.1</v>
      </c>
      <c r="F104" s="4">
        <v>2.2000000000000002</v>
      </c>
      <c r="G104" s="4">
        <v>5.9</v>
      </c>
      <c r="H104" s="70">
        <v>1.2</v>
      </c>
      <c r="I104" s="70" t="s">
        <v>139</v>
      </c>
      <c r="J104" s="70" t="s">
        <v>139</v>
      </c>
      <c r="K104" s="70" t="s">
        <v>139</v>
      </c>
      <c r="L104" s="70" t="s">
        <v>139</v>
      </c>
      <c r="M104" s="79">
        <v>1.2</v>
      </c>
      <c r="N104" s="79" t="s">
        <v>139</v>
      </c>
      <c r="O104" s="79" t="s">
        <v>139</v>
      </c>
      <c r="P104" s="79" t="s">
        <v>139</v>
      </c>
      <c r="Q104" s="79" t="s">
        <v>139</v>
      </c>
      <c r="R104" s="87">
        <v>2.6</v>
      </c>
      <c r="S104" s="87" t="s">
        <v>139</v>
      </c>
      <c r="T104" s="87" t="s">
        <v>139</v>
      </c>
      <c r="U104" s="87" t="s">
        <v>139</v>
      </c>
      <c r="V104" s="87" t="s">
        <v>139</v>
      </c>
      <c r="W104" s="95">
        <v>2.5</v>
      </c>
      <c r="X104" s="95" t="s">
        <v>139</v>
      </c>
      <c r="Y104" s="95" t="s">
        <v>139</v>
      </c>
      <c r="Z104" s="95" t="s">
        <v>139</v>
      </c>
      <c r="AA104" s="95" t="s">
        <v>139</v>
      </c>
      <c r="AB104" s="103">
        <v>11.3</v>
      </c>
      <c r="AC104" s="103" t="s">
        <v>139</v>
      </c>
      <c r="AD104" s="103" t="s">
        <v>139</v>
      </c>
      <c r="AE104" s="103" t="s">
        <v>139</v>
      </c>
      <c r="AF104" s="103" t="s">
        <v>139</v>
      </c>
      <c r="AG104" s="4" t="s">
        <v>3</v>
      </c>
      <c r="AH104" s="13" t="s">
        <v>12</v>
      </c>
      <c r="AJ104" s="7" t="s">
        <v>9</v>
      </c>
      <c r="AK104" s="4" t="s">
        <v>137</v>
      </c>
      <c r="AL104" s="70" t="s">
        <v>139</v>
      </c>
    </row>
    <row r="105" spans="1:38" x14ac:dyDescent="0.25">
      <c r="A105" s="4">
        <v>3</v>
      </c>
      <c r="B105" s="12">
        <v>19</v>
      </c>
      <c r="C105" s="4">
        <v>61</v>
      </c>
      <c r="D105" s="7" t="s">
        <v>0</v>
      </c>
      <c r="E105" s="4">
        <v>6.9</v>
      </c>
      <c r="F105" s="4" t="s">
        <v>139</v>
      </c>
      <c r="G105" s="4">
        <v>4.9000000000000004</v>
      </c>
      <c r="H105" s="70" t="s">
        <v>139</v>
      </c>
      <c r="I105" s="70">
        <v>2.2999999999999998</v>
      </c>
      <c r="J105" s="70">
        <v>3.1</v>
      </c>
      <c r="K105" s="70" t="s">
        <v>139</v>
      </c>
      <c r="L105" s="70" t="s">
        <v>139</v>
      </c>
      <c r="M105" s="79" t="s">
        <v>139</v>
      </c>
      <c r="N105" s="79">
        <v>1</v>
      </c>
      <c r="O105" s="79">
        <v>3</v>
      </c>
      <c r="P105" s="79" t="s">
        <v>139</v>
      </c>
      <c r="Q105" s="79" t="s">
        <v>139</v>
      </c>
      <c r="R105" s="87" t="s">
        <v>139</v>
      </c>
      <c r="S105" s="87">
        <v>4.4000000000000004</v>
      </c>
      <c r="T105" s="87">
        <v>4.9000000000000004</v>
      </c>
      <c r="U105" s="87" t="s">
        <v>139</v>
      </c>
      <c r="V105" s="87" t="s">
        <v>139</v>
      </c>
      <c r="W105" s="95" t="s">
        <v>139</v>
      </c>
      <c r="X105" s="95">
        <v>1.6</v>
      </c>
      <c r="Y105" s="95">
        <v>1.8</v>
      </c>
      <c r="Z105" s="95" t="s">
        <v>139</v>
      </c>
      <c r="AA105" s="95" t="s">
        <v>139</v>
      </c>
      <c r="AB105" s="103" t="s">
        <v>139</v>
      </c>
      <c r="AC105" s="103">
        <v>4.7</v>
      </c>
      <c r="AD105" s="103">
        <v>4.8</v>
      </c>
      <c r="AE105" s="103" t="s">
        <v>139</v>
      </c>
      <c r="AF105" s="103" t="s">
        <v>139</v>
      </c>
      <c r="AG105" s="4" t="s">
        <v>3</v>
      </c>
      <c r="AH105" s="13" t="s">
        <v>19</v>
      </c>
      <c r="AJ105" s="7" t="s">
        <v>0</v>
      </c>
      <c r="AK105" s="4" t="s">
        <v>137</v>
      </c>
      <c r="AL105" s="70" t="s">
        <v>139</v>
      </c>
    </row>
    <row r="106" spans="1:38" x14ac:dyDescent="0.25">
      <c r="A106" s="6">
        <v>3</v>
      </c>
      <c r="B106" s="12">
        <v>43</v>
      </c>
      <c r="C106" s="6">
        <v>61</v>
      </c>
      <c r="D106" s="5" t="s">
        <v>9</v>
      </c>
      <c r="E106" s="6">
        <v>10.3</v>
      </c>
      <c r="F106" s="6">
        <v>9</v>
      </c>
      <c r="G106" s="6">
        <v>8.4</v>
      </c>
      <c r="H106" s="69">
        <v>4.7</v>
      </c>
      <c r="I106" s="70">
        <v>4.5999999999999996</v>
      </c>
      <c r="J106" s="70">
        <v>5.7</v>
      </c>
      <c r="K106" s="70">
        <v>4.3</v>
      </c>
      <c r="L106" s="70">
        <v>3.4</v>
      </c>
      <c r="M106" s="78">
        <v>2.1</v>
      </c>
      <c r="N106" s="79">
        <v>4</v>
      </c>
      <c r="O106" s="79">
        <v>4.4000000000000004</v>
      </c>
      <c r="P106" s="79">
        <v>4.3</v>
      </c>
      <c r="Q106" s="79">
        <v>3.3</v>
      </c>
      <c r="R106" s="86">
        <v>1.9</v>
      </c>
      <c r="S106" s="87">
        <v>3.6</v>
      </c>
      <c r="T106" s="87">
        <v>4.5</v>
      </c>
      <c r="U106" s="87">
        <v>4.4000000000000004</v>
      </c>
      <c r="V106" s="87">
        <v>4.8</v>
      </c>
      <c r="W106" s="94">
        <v>2.9</v>
      </c>
      <c r="X106" s="95">
        <v>2.5</v>
      </c>
      <c r="Y106" s="95">
        <v>2.8</v>
      </c>
      <c r="Z106" s="95">
        <v>1.4</v>
      </c>
      <c r="AA106" s="95">
        <v>2</v>
      </c>
      <c r="AB106" s="102">
        <v>10.1</v>
      </c>
      <c r="AC106" s="103">
        <v>8.8000000000000007</v>
      </c>
      <c r="AD106" s="103">
        <v>7.7</v>
      </c>
      <c r="AE106" s="103">
        <v>6.9</v>
      </c>
      <c r="AF106" s="103">
        <v>6.5</v>
      </c>
      <c r="AG106" s="4" t="s">
        <v>1</v>
      </c>
      <c r="AH106" s="13"/>
      <c r="AJ106" s="5" t="s">
        <v>9</v>
      </c>
      <c r="AK106" s="4" t="s">
        <v>137</v>
      </c>
      <c r="AL106" s="70">
        <v>4.3</v>
      </c>
    </row>
    <row r="107" spans="1:38" x14ac:dyDescent="0.25">
      <c r="A107" s="6">
        <v>3</v>
      </c>
      <c r="B107" s="12">
        <v>59</v>
      </c>
      <c r="C107" s="6">
        <v>61</v>
      </c>
      <c r="D107" s="5" t="s">
        <v>9</v>
      </c>
      <c r="E107" s="6">
        <v>9</v>
      </c>
      <c r="F107" s="6">
        <v>6.1</v>
      </c>
      <c r="G107" s="6">
        <v>5.8</v>
      </c>
      <c r="H107" s="69">
        <v>7.2</v>
      </c>
      <c r="I107" s="70" t="s">
        <v>139</v>
      </c>
      <c r="J107" s="70" t="s">
        <v>139</v>
      </c>
      <c r="K107" s="70" t="s">
        <v>139</v>
      </c>
      <c r="L107" s="70" t="s">
        <v>139</v>
      </c>
      <c r="M107" s="78">
        <v>5.8</v>
      </c>
      <c r="N107" s="79" t="s">
        <v>139</v>
      </c>
      <c r="O107" s="79" t="s">
        <v>139</v>
      </c>
      <c r="P107" s="79" t="s">
        <v>139</v>
      </c>
      <c r="Q107" s="79" t="s">
        <v>139</v>
      </c>
      <c r="R107" s="86">
        <v>3.3</v>
      </c>
      <c r="S107" s="87" t="s">
        <v>139</v>
      </c>
      <c r="T107" s="87" t="s">
        <v>139</v>
      </c>
      <c r="U107" s="87" t="s">
        <v>139</v>
      </c>
      <c r="V107" s="87" t="s">
        <v>139</v>
      </c>
      <c r="W107" s="94">
        <v>1.8</v>
      </c>
      <c r="X107" s="95" t="s">
        <v>139</v>
      </c>
      <c r="Y107" s="95" t="s">
        <v>139</v>
      </c>
      <c r="Z107" s="95" t="s">
        <v>139</v>
      </c>
      <c r="AA107" s="95" t="s">
        <v>139</v>
      </c>
      <c r="AB107" s="102">
        <v>10</v>
      </c>
      <c r="AC107" s="103" t="s">
        <v>139</v>
      </c>
      <c r="AD107" s="103" t="s">
        <v>139</v>
      </c>
      <c r="AE107" s="103" t="s">
        <v>139</v>
      </c>
      <c r="AF107" s="103" t="s">
        <v>139</v>
      </c>
      <c r="AG107" s="4" t="s">
        <v>3</v>
      </c>
      <c r="AH107" s="13" t="s">
        <v>37</v>
      </c>
      <c r="AJ107" s="5" t="s">
        <v>9</v>
      </c>
      <c r="AK107" s="4" t="s">
        <v>137</v>
      </c>
      <c r="AL107" s="70" t="s">
        <v>139</v>
      </c>
    </row>
    <row r="108" spans="1:38" x14ac:dyDescent="0.25">
      <c r="A108" s="6">
        <v>3</v>
      </c>
      <c r="B108" s="12">
        <v>76</v>
      </c>
      <c r="C108" s="6">
        <v>61</v>
      </c>
      <c r="D108" s="5" t="s">
        <v>0</v>
      </c>
      <c r="E108" s="6">
        <v>11.1</v>
      </c>
      <c r="F108" s="6">
        <v>8.5</v>
      </c>
      <c r="G108" s="6">
        <v>6.5</v>
      </c>
      <c r="H108" s="69">
        <v>5.2</v>
      </c>
      <c r="I108" s="70" t="s">
        <v>139</v>
      </c>
      <c r="J108" s="70" t="s">
        <v>139</v>
      </c>
      <c r="K108" s="70">
        <v>6.1</v>
      </c>
      <c r="L108" s="70">
        <v>5.3</v>
      </c>
      <c r="M108" s="78">
        <v>5.2</v>
      </c>
      <c r="N108" s="79" t="s">
        <v>139</v>
      </c>
      <c r="O108" s="79" t="s">
        <v>139</v>
      </c>
      <c r="P108" s="79">
        <v>5.9</v>
      </c>
      <c r="Q108" s="79">
        <v>5.2</v>
      </c>
      <c r="R108" s="86">
        <v>2.7</v>
      </c>
      <c r="S108" s="87" t="s">
        <v>139</v>
      </c>
      <c r="T108" s="87" t="s">
        <v>139</v>
      </c>
      <c r="U108" s="87">
        <v>5.9</v>
      </c>
      <c r="V108" s="87">
        <v>4.2</v>
      </c>
      <c r="W108" s="94">
        <v>3</v>
      </c>
      <c r="X108" s="95" t="s">
        <v>139</v>
      </c>
      <c r="Y108" s="95" t="s">
        <v>139</v>
      </c>
      <c r="Z108" s="95">
        <v>2.2000000000000002</v>
      </c>
      <c r="AA108" s="95">
        <v>2.8</v>
      </c>
      <c r="AB108" s="102">
        <v>7.2</v>
      </c>
      <c r="AC108" s="103" t="s">
        <v>139</v>
      </c>
      <c r="AD108" s="103" t="s">
        <v>139</v>
      </c>
      <c r="AE108" s="103">
        <v>8.3000000000000007</v>
      </c>
      <c r="AF108" s="103">
        <v>9</v>
      </c>
      <c r="AG108" s="4" t="s">
        <v>3</v>
      </c>
      <c r="AH108" s="13" t="s">
        <v>29</v>
      </c>
      <c r="AJ108" s="5" t="s">
        <v>0</v>
      </c>
      <c r="AK108" s="4" t="s">
        <v>137</v>
      </c>
      <c r="AL108" s="70">
        <v>6.1</v>
      </c>
    </row>
    <row r="109" spans="1:38" x14ac:dyDescent="0.25">
      <c r="A109" s="6">
        <v>4</v>
      </c>
      <c r="B109" s="12">
        <v>92</v>
      </c>
      <c r="C109" s="6">
        <v>61</v>
      </c>
      <c r="D109" s="5" t="s">
        <v>0</v>
      </c>
      <c r="E109" s="6">
        <v>10.1</v>
      </c>
      <c r="F109" s="6">
        <v>2.8</v>
      </c>
      <c r="G109" s="6">
        <v>6.2</v>
      </c>
      <c r="H109" s="69">
        <v>4.9000000000000004</v>
      </c>
      <c r="I109" s="70">
        <v>5.5</v>
      </c>
      <c r="J109" s="70">
        <v>3.5</v>
      </c>
      <c r="K109" s="70" t="s">
        <v>139</v>
      </c>
      <c r="L109" s="70" t="s">
        <v>139</v>
      </c>
      <c r="M109" s="78">
        <v>4.3</v>
      </c>
      <c r="N109" s="79">
        <v>2.8</v>
      </c>
      <c r="O109" s="79">
        <v>3.1</v>
      </c>
      <c r="P109" s="79" t="s">
        <v>139</v>
      </c>
      <c r="Q109" s="79" t="s">
        <v>139</v>
      </c>
      <c r="R109" s="86">
        <v>1.9</v>
      </c>
      <c r="S109" s="87">
        <v>1.8</v>
      </c>
      <c r="T109" s="87">
        <v>2.7</v>
      </c>
      <c r="U109" s="87" t="s">
        <v>139</v>
      </c>
      <c r="V109" s="87" t="s">
        <v>139</v>
      </c>
      <c r="W109" s="94">
        <v>2.1</v>
      </c>
      <c r="X109" s="95">
        <v>1.7</v>
      </c>
      <c r="Y109" s="95">
        <v>3.1</v>
      </c>
      <c r="Z109" s="95" t="s">
        <v>139</v>
      </c>
      <c r="AA109" s="95" t="s">
        <v>139</v>
      </c>
      <c r="AB109" s="102">
        <v>5.4</v>
      </c>
      <c r="AC109" s="103">
        <v>4.5</v>
      </c>
      <c r="AD109" s="103">
        <v>4.9000000000000004</v>
      </c>
      <c r="AE109" s="103" t="s">
        <v>139</v>
      </c>
      <c r="AF109" s="103" t="s">
        <v>139</v>
      </c>
      <c r="AG109" s="4" t="s">
        <v>1</v>
      </c>
      <c r="AH109" s="13" t="s">
        <v>47</v>
      </c>
      <c r="AJ109" s="5" t="s">
        <v>0</v>
      </c>
      <c r="AK109" s="4" t="s">
        <v>137</v>
      </c>
      <c r="AL109" s="70" t="s">
        <v>139</v>
      </c>
    </row>
    <row r="110" spans="1:38" x14ac:dyDescent="0.25">
      <c r="A110" s="6">
        <v>4</v>
      </c>
      <c r="B110" s="12">
        <v>79</v>
      </c>
      <c r="C110" s="6">
        <v>62</v>
      </c>
      <c r="D110" s="5" t="s">
        <v>0</v>
      </c>
      <c r="E110" s="6">
        <v>8.6999999999999993</v>
      </c>
      <c r="F110" s="6">
        <v>4.2</v>
      </c>
      <c r="G110" s="6">
        <v>5.6</v>
      </c>
      <c r="H110" s="69">
        <v>3.8</v>
      </c>
      <c r="I110" s="70">
        <v>3.9</v>
      </c>
      <c r="J110" s="70">
        <v>3.7</v>
      </c>
      <c r="K110" s="70">
        <v>4.4000000000000004</v>
      </c>
      <c r="L110" s="70">
        <v>3.3</v>
      </c>
      <c r="M110" s="78">
        <v>4.4000000000000004</v>
      </c>
      <c r="N110" s="79">
        <v>6</v>
      </c>
      <c r="O110" s="79">
        <v>4.0999999999999996</v>
      </c>
      <c r="P110" s="79">
        <v>4</v>
      </c>
      <c r="Q110" s="79">
        <v>2.9</v>
      </c>
      <c r="R110" s="86">
        <v>1.6</v>
      </c>
      <c r="S110" s="87">
        <v>1.8</v>
      </c>
      <c r="T110" s="87">
        <v>2.7</v>
      </c>
      <c r="U110" s="87">
        <v>3.8</v>
      </c>
      <c r="V110" s="87">
        <v>3.3</v>
      </c>
      <c r="W110" s="94">
        <v>1.7</v>
      </c>
      <c r="X110" s="95">
        <v>1.8</v>
      </c>
      <c r="Y110" s="95">
        <v>1.7</v>
      </c>
      <c r="Z110" s="95">
        <v>1.6</v>
      </c>
      <c r="AA110" s="95">
        <v>3.1</v>
      </c>
      <c r="AB110" s="102">
        <v>7</v>
      </c>
      <c r="AC110" s="103">
        <v>6.4</v>
      </c>
      <c r="AD110" s="103">
        <v>7.4</v>
      </c>
      <c r="AE110" s="103">
        <v>5.0999999999999996</v>
      </c>
      <c r="AF110" s="103">
        <v>4.8</v>
      </c>
      <c r="AG110" s="4" t="s">
        <v>1</v>
      </c>
      <c r="AH110" s="13"/>
      <c r="AJ110" s="5" t="s">
        <v>0</v>
      </c>
      <c r="AK110" s="4" t="s">
        <v>137</v>
      </c>
      <c r="AL110" s="70">
        <v>4.4000000000000004</v>
      </c>
    </row>
    <row r="111" spans="1:38" x14ac:dyDescent="0.25">
      <c r="A111" s="4">
        <v>4</v>
      </c>
      <c r="B111" s="12">
        <v>21</v>
      </c>
      <c r="C111" s="4">
        <v>63</v>
      </c>
      <c r="D111" s="7" t="s">
        <v>9</v>
      </c>
      <c r="E111" s="4">
        <v>7.8</v>
      </c>
      <c r="F111" s="4">
        <v>3.9</v>
      </c>
      <c r="G111" s="4">
        <v>5.4</v>
      </c>
      <c r="H111" s="70">
        <v>7.5</v>
      </c>
      <c r="I111" s="70" t="s">
        <v>139</v>
      </c>
      <c r="J111" s="70" t="s">
        <v>139</v>
      </c>
      <c r="K111" s="70" t="s">
        <v>139</v>
      </c>
      <c r="L111" s="70" t="s">
        <v>139</v>
      </c>
      <c r="M111" s="79">
        <v>3.4</v>
      </c>
      <c r="N111" s="79" t="s">
        <v>139</v>
      </c>
      <c r="O111" s="79" t="s">
        <v>139</v>
      </c>
      <c r="P111" s="79" t="s">
        <v>139</v>
      </c>
      <c r="Q111" s="79" t="s">
        <v>139</v>
      </c>
      <c r="R111" s="87">
        <v>2</v>
      </c>
      <c r="S111" s="87" t="s">
        <v>139</v>
      </c>
      <c r="T111" s="87" t="s">
        <v>139</v>
      </c>
      <c r="U111" s="87" t="s">
        <v>139</v>
      </c>
      <c r="V111" s="87" t="s">
        <v>139</v>
      </c>
      <c r="W111" s="95">
        <v>3.2</v>
      </c>
      <c r="X111" s="95" t="s">
        <v>139</v>
      </c>
      <c r="Y111" s="95" t="s">
        <v>139</v>
      </c>
      <c r="Z111" s="95" t="s">
        <v>139</v>
      </c>
      <c r="AA111" s="95" t="s">
        <v>139</v>
      </c>
      <c r="AB111" s="103">
        <v>11.1</v>
      </c>
      <c r="AC111" s="103" t="s">
        <v>139</v>
      </c>
      <c r="AD111" s="103" t="s">
        <v>139</v>
      </c>
      <c r="AE111" s="103" t="s">
        <v>139</v>
      </c>
      <c r="AF111" s="103" t="s">
        <v>139</v>
      </c>
      <c r="AG111" s="4" t="s">
        <v>3</v>
      </c>
      <c r="AH111" s="13" t="s">
        <v>5</v>
      </c>
      <c r="AJ111" s="7" t="s">
        <v>9</v>
      </c>
      <c r="AK111" s="4" t="s">
        <v>137</v>
      </c>
      <c r="AL111" s="70" t="s">
        <v>139</v>
      </c>
    </row>
    <row r="112" spans="1:38" x14ac:dyDescent="0.25">
      <c r="A112" s="6">
        <v>4</v>
      </c>
      <c r="B112" s="14">
        <v>31</v>
      </c>
      <c r="C112" s="6">
        <v>63</v>
      </c>
      <c r="D112" s="5" t="s">
        <v>0</v>
      </c>
      <c r="E112" s="6">
        <v>12.3</v>
      </c>
      <c r="F112" s="6">
        <v>5.9</v>
      </c>
      <c r="G112" s="6">
        <v>4.3</v>
      </c>
      <c r="H112" s="69">
        <v>5.4</v>
      </c>
      <c r="I112" s="69" t="s">
        <v>139</v>
      </c>
      <c r="J112" s="69" t="s">
        <v>139</v>
      </c>
      <c r="K112" s="69" t="s">
        <v>139</v>
      </c>
      <c r="L112" s="69" t="s">
        <v>139</v>
      </c>
      <c r="M112" s="78">
        <v>5.4</v>
      </c>
      <c r="N112" s="78" t="s">
        <v>139</v>
      </c>
      <c r="O112" s="78" t="s">
        <v>139</v>
      </c>
      <c r="P112" s="78" t="s">
        <v>139</v>
      </c>
      <c r="Q112" s="78" t="s">
        <v>139</v>
      </c>
      <c r="R112" s="86">
        <v>1.8</v>
      </c>
      <c r="S112" s="86" t="s">
        <v>139</v>
      </c>
      <c r="T112" s="86" t="s">
        <v>139</v>
      </c>
      <c r="U112" s="86" t="s">
        <v>139</v>
      </c>
      <c r="V112" s="86" t="s">
        <v>139</v>
      </c>
      <c r="W112" s="94">
        <v>2.2999999999999998</v>
      </c>
      <c r="X112" s="94" t="s">
        <v>139</v>
      </c>
      <c r="Y112" s="94" t="s">
        <v>139</v>
      </c>
      <c r="Z112" s="94" t="s">
        <v>139</v>
      </c>
      <c r="AA112" s="94" t="s">
        <v>139</v>
      </c>
      <c r="AB112" s="102">
        <v>10.1</v>
      </c>
      <c r="AC112" s="102" t="s">
        <v>139</v>
      </c>
      <c r="AD112" s="102" t="s">
        <v>139</v>
      </c>
      <c r="AE112" s="102" t="s">
        <v>139</v>
      </c>
      <c r="AF112" s="102" t="s">
        <v>139</v>
      </c>
      <c r="AG112" s="6" t="s">
        <v>3</v>
      </c>
      <c r="AH112" s="15" t="s">
        <v>25</v>
      </c>
      <c r="AJ112" s="5" t="s">
        <v>0</v>
      </c>
      <c r="AK112" s="4" t="s">
        <v>137</v>
      </c>
      <c r="AL112" s="69" t="s">
        <v>139</v>
      </c>
    </row>
    <row r="113" spans="1:38" x14ac:dyDescent="0.25">
      <c r="A113" s="6">
        <v>3</v>
      </c>
      <c r="B113" s="12">
        <v>64</v>
      </c>
      <c r="C113" s="6">
        <v>63</v>
      </c>
      <c r="D113" s="5" t="s">
        <v>0</v>
      </c>
      <c r="E113" s="6">
        <v>4</v>
      </c>
      <c r="F113" s="6">
        <v>3.9</v>
      </c>
      <c r="G113" s="6">
        <v>4</v>
      </c>
      <c r="H113" s="69">
        <v>2.6</v>
      </c>
      <c r="I113" s="70">
        <v>5.8</v>
      </c>
      <c r="J113" s="70">
        <v>5.3</v>
      </c>
      <c r="K113" s="70">
        <v>2.1</v>
      </c>
      <c r="L113" s="70">
        <v>2.7</v>
      </c>
      <c r="M113" s="78">
        <v>2.9</v>
      </c>
      <c r="N113" s="79">
        <v>6.2</v>
      </c>
      <c r="O113" s="79">
        <v>5.3</v>
      </c>
      <c r="P113" s="79">
        <v>2.4</v>
      </c>
      <c r="Q113" s="79">
        <v>1.9</v>
      </c>
      <c r="R113" s="86">
        <v>3.7</v>
      </c>
      <c r="S113" s="87">
        <v>4.2</v>
      </c>
      <c r="T113" s="87">
        <v>5.0999999999999996</v>
      </c>
      <c r="U113" s="87">
        <v>4.8</v>
      </c>
      <c r="V113" s="87">
        <v>4.4000000000000004</v>
      </c>
      <c r="W113" s="94">
        <v>3</v>
      </c>
      <c r="X113" s="95">
        <v>2.5</v>
      </c>
      <c r="Y113" s="95">
        <v>1.4</v>
      </c>
      <c r="Z113" s="95">
        <v>1.5</v>
      </c>
      <c r="AA113" s="95">
        <v>2.2000000000000002</v>
      </c>
      <c r="AB113" s="102">
        <v>4.8</v>
      </c>
      <c r="AC113" s="103">
        <v>4.8</v>
      </c>
      <c r="AD113" s="103">
        <v>4.5999999999999996</v>
      </c>
      <c r="AE113" s="103">
        <v>4</v>
      </c>
      <c r="AF113" s="103">
        <v>3.6</v>
      </c>
      <c r="AG113" s="4" t="s">
        <v>1</v>
      </c>
      <c r="AH113" s="13"/>
      <c r="AJ113" s="5" t="s">
        <v>0</v>
      </c>
      <c r="AK113" s="4" t="s">
        <v>137</v>
      </c>
      <c r="AL113" s="70">
        <v>2.1</v>
      </c>
    </row>
    <row r="114" spans="1:38" x14ac:dyDescent="0.25">
      <c r="A114" s="6">
        <v>4</v>
      </c>
      <c r="B114" s="12">
        <v>65</v>
      </c>
      <c r="C114" s="6">
        <v>63</v>
      </c>
      <c r="D114" s="5" t="s">
        <v>9</v>
      </c>
      <c r="E114" s="6">
        <v>3.2</v>
      </c>
      <c r="F114" s="6">
        <v>4.7</v>
      </c>
      <c r="G114" s="6">
        <v>2.1</v>
      </c>
      <c r="H114" s="69">
        <v>3.7</v>
      </c>
      <c r="I114" s="70" t="s">
        <v>139</v>
      </c>
      <c r="J114" s="70" t="s">
        <v>139</v>
      </c>
      <c r="K114" s="70" t="s">
        <v>139</v>
      </c>
      <c r="L114" s="70" t="s">
        <v>139</v>
      </c>
      <c r="M114" s="78">
        <v>3.4</v>
      </c>
      <c r="N114" s="79" t="s">
        <v>139</v>
      </c>
      <c r="O114" s="79" t="s">
        <v>139</v>
      </c>
      <c r="P114" s="79" t="s">
        <v>139</v>
      </c>
      <c r="Q114" s="79" t="s">
        <v>139</v>
      </c>
      <c r="R114" s="86">
        <v>4.2</v>
      </c>
      <c r="S114" s="87" t="s">
        <v>139</v>
      </c>
      <c r="T114" s="87" t="s">
        <v>139</v>
      </c>
      <c r="U114" s="87" t="s">
        <v>139</v>
      </c>
      <c r="V114" s="87" t="s">
        <v>139</v>
      </c>
      <c r="W114" s="94">
        <v>4</v>
      </c>
      <c r="X114" s="95" t="s">
        <v>139</v>
      </c>
      <c r="Y114" s="95" t="s">
        <v>139</v>
      </c>
      <c r="Z114" s="95" t="s">
        <v>139</v>
      </c>
      <c r="AA114" s="95" t="s">
        <v>139</v>
      </c>
      <c r="AB114" s="102">
        <v>6.9</v>
      </c>
      <c r="AC114" s="103" t="s">
        <v>139</v>
      </c>
      <c r="AD114" s="103" t="s">
        <v>139</v>
      </c>
      <c r="AE114" s="103" t="s">
        <v>139</v>
      </c>
      <c r="AF114" s="103" t="s">
        <v>139</v>
      </c>
      <c r="AG114" s="4" t="s">
        <v>3</v>
      </c>
      <c r="AH114" s="13" t="s">
        <v>25</v>
      </c>
      <c r="AJ114" s="5" t="s">
        <v>9</v>
      </c>
      <c r="AK114" s="4" t="s">
        <v>137</v>
      </c>
      <c r="AL114" s="70" t="s">
        <v>139</v>
      </c>
    </row>
    <row r="115" spans="1:38" x14ac:dyDescent="0.25">
      <c r="A115" s="6">
        <v>3</v>
      </c>
      <c r="B115" s="12">
        <v>75</v>
      </c>
      <c r="C115" s="6">
        <v>64</v>
      </c>
      <c r="D115" s="5" t="s">
        <v>0</v>
      </c>
      <c r="E115" s="6">
        <v>7.1</v>
      </c>
      <c r="F115" s="6">
        <v>5.3</v>
      </c>
      <c r="G115" s="6">
        <v>3.5</v>
      </c>
      <c r="H115" s="69">
        <v>1.5</v>
      </c>
      <c r="I115" s="70" t="s">
        <v>139</v>
      </c>
      <c r="J115" s="70" t="s">
        <v>139</v>
      </c>
      <c r="K115" s="70" t="s">
        <v>139</v>
      </c>
      <c r="L115" s="70" t="s">
        <v>139</v>
      </c>
      <c r="M115" s="78">
        <v>2</v>
      </c>
      <c r="N115" s="79" t="s">
        <v>139</v>
      </c>
      <c r="O115" s="79" t="s">
        <v>139</v>
      </c>
      <c r="P115" s="79" t="s">
        <v>139</v>
      </c>
      <c r="Q115" s="79" t="s">
        <v>139</v>
      </c>
      <c r="R115" s="86">
        <v>2.4</v>
      </c>
      <c r="S115" s="87" t="s">
        <v>139</v>
      </c>
      <c r="T115" s="87" t="s">
        <v>139</v>
      </c>
      <c r="U115" s="87" t="s">
        <v>139</v>
      </c>
      <c r="V115" s="87" t="s">
        <v>139</v>
      </c>
      <c r="W115" s="94">
        <v>3.8</v>
      </c>
      <c r="X115" s="95" t="s">
        <v>139</v>
      </c>
      <c r="Y115" s="95" t="s">
        <v>139</v>
      </c>
      <c r="Z115" s="95" t="s">
        <v>139</v>
      </c>
      <c r="AA115" s="95" t="s">
        <v>139</v>
      </c>
      <c r="AB115" s="102">
        <v>7.6</v>
      </c>
      <c r="AC115" s="103" t="s">
        <v>139</v>
      </c>
      <c r="AD115" s="103" t="s">
        <v>139</v>
      </c>
      <c r="AE115" s="103" t="s">
        <v>139</v>
      </c>
      <c r="AF115" s="103" t="s">
        <v>139</v>
      </c>
      <c r="AG115" s="4" t="s">
        <v>3</v>
      </c>
      <c r="AH115" s="13" t="s">
        <v>10</v>
      </c>
      <c r="AJ115" s="5" t="s">
        <v>0</v>
      </c>
      <c r="AK115" s="4" t="s">
        <v>137</v>
      </c>
      <c r="AL115" s="70" t="s">
        <v>139</v>
      </c>
    </row>
    <row r="116" spans="1:38" x14ac:dyDescent="0.25">
      <c r="A116" s="6">
        <v>3</v>
      </c>
      <c r="B116" s="12">
        <v>87</v>
      </c>
      <c r="C116" s="6">
        <v>64</v>
      </c>
      <c r="D116" s="5" t="s">
        <v>9</v>
      </c>
      <c r="E116" s="6" t="s">
        <v>139</v>
      </c>
      <c r="F116" s="6" t="s">
        <v>139</v>
      </c>
      <c r="G116" s="6" t="s">
        <v>139</v>
      </c>
      <c r="H116" s="69" t="s">
        <v>139</v>
      </c>
      <c r="I116" s="70" t="s">
        <v>139</v>
      </c>
      <c r="J116" s="70" t="s">
        <v>139</v>
      </c>
      <c r="K116" s="70" t="s">
        <v>139</v>
      </c>
      <c r="L116" s="70" t="s">
        <v>139</v>
      </c>
      <c r="M116" s="78" t="s">
        <v>139</v>
      </c>
      <c r="N116" s="79" t="s">
        <v>139</v>
      </c>
      <c r="O116" s="79" t="s">
        <v>139</v>
      </c>
      <c r="P116" s="79" t="s">
        <v>139</v>
      </c>
      <c r="Q116" s="79" t="s">
        <v>139</v>
      </c>
      <c r="R116" s="86" t="s">
        <v>139</v>
      </c>
      <c r="S116" s="87" t="s">
        <v>139</v>
      </c>
      <c r="T116" s="87" t="s">
        <v>139</v>
      </c>
      <c r="U116" s="87" t="s">
        <v>139</v>
      </c>
      <c r="V116" s="87" t="s">
        <v>139</v>
      </c>
      <c r="W116" s="94" t="s">
        <v>139</v>
      </c>
      <c r="X116" s="95" t="s">
        <v>139</v>
      </c>
      <c r="Y116" s="95" t="s">
        <v>139</v>
      </c>
      <c r="Z116" s="95" t="s">
        <v>139</v>
      </c>
      <c r="AA116" s="95" t="s">
        <v>139</v>
      </c>
      <c r="AB116" s="102" t="s">
        <v>139</v>
      </c>
      <c r="AC116" s="103" t="s">
        <v>139</v>
      </c>
      <c r="AD116" s="103" t="s">
        <v>139</v>
      </c>
      <c r="AE116" s="103" t="s">
        <v>139</v>
      </c>
      <c r="AF116" s="103" t="s">
        <v>139</v>
      </c>
      <c r="AG116" s="4"/>
      <c r="AH116" s="13" t="s">
        <v>54</v>
      </c>
      <c r="AJ116" s="5" t="s">
        <v>9</v>
      </c>
      <c r="AK116" s="4" t="s">
        <v>137</v>
      </c>
      <c r="AL116" s="70" t="s">
        <v>139</v>
      </c>
    </row>
    <row r="117" spans="1:38" x14ac:dyDescent="0.25">
      <c r="A117" s="4">
        <v>3</v>
      </c>
      <c r="B117" s="12">
        <v>16</v>
      </c>
      <c r="C117" s="4">
        <v>65</v>
      </c>
      <c r="D117" s="7" t="s">
        <v>9</v>
      </c>
      <c r="E117" s="4">
        <v>10.199999999999999</v>
      </c>
      <c r="F117" s="4">
        <v>7.9</v>
      </c>
      <c r="G117" s="4" t="s">
        <v>139</v>
      </c>
      <c r="H117" s="70">
        <v>10.1</v>
      </c>
      <c r="I117" s="70">
        <v>9.1</v>
      </c>
      <c r="J117" s="70">
        <v>6.6</v>
      </c>
      <c r="K117" s="70" t="s">
        <v>139</v>
      </c>
      <c r="L117" s="70" t="s">
        <v>139</v>
      </c>
      <c r="M117" s="79">
        <v>9.6</v>
      </c>
      <c r="N117" s="79">
        <v>8.5</v>
      </c>
      <c r="O117" s="79">
        <v>6.1</v>
      </c>
      <c r="P117" s="79" t="s">
        <v>139</v>
      </c>
      <c r="Q117" s="79" t="s">
        <v>139</v>
      </c>
      <c r="R117" s="87">
        <v>2.7</v>
      </c>
      <c r="S117" s="87">
        <v>4.3</v>
      </c>
      <c r="T117" s="87">
        <v>4.9000000000000004</v>
      </c>
      <c r="U117" s="87" t="s">
        <v>139</v>
      </c>
      <c r="V117" s="87" t="s">
        <v>139</v>
      </c>
      <c r="W117" s="95">
        <v>3</v>
      </c>
      <c r="X117" s="95">
        <v>2.2000000000000002</v>
      </c>
      <c r="Y117" s="95">
        <v>2.1</v>
      </c>
      <c r="Z117" s="95" t="s">
        <v>139</v>
      </c>
      <c r="AA117" s="95" t="s">
        <v>139</v>
      </c>
      <c r="AB117" s="103">
        <v>7.1</v>
      </c>
      <c r="AC117" s="103">
        <v>7.2</v>
      </c>
      <c r="AD117" s="103">
        <v>7.6</v>
      </c>
      <c r="AE117" s="103" t="s">
        <v>139</v>
      </c>
      <c r="AF117" s="103" t="s">
        <v>139</v>
      </c>
      <c r="AG117" s="4" t="s">
        <v>1</v>
      </c>
      <c r="AH117" s="13" t="s">
        <v>17</v>
      </c>
      <c r="AJ117" s="7" t="s">
        <v>9</v>
      </c>
      <c r="AK117" s="4" t="s">
        <v>137</v>
      </c>
      <c r="AL117" s="70" t="s">
        <v>139</v>
      </c>
    </row>
    <row r="118" spans="1:38" ht="16.5" x14ac:dyDescent="0.25">
      <c r="A118" s="6">
        <v>4</v>
      </c>
      <c r="B118" s="12">
        <v>60</v>
      </c>
      <c r="C118" s="6">
        <v>65</v>
      </c>
      <c r="D118" s="5" t="s">
        <v>9</v>
      </c>
      <c r="E118" s="6">
        <v>5.0999999999999996</v>
      </c>
      <c r="F118" s="6" t="s">
        <v>139</v>
      </c>
      <c r="G118" s="6">
        <v>3.2</v>
      </c>
      <c r="H118" s="69" t="s">
        <v>139</v>
      </c>
      <c r="I118" s="70" t="s">
        <v>139</v>
      </c>
      <c r="J118" s="70" t="s">
        <v>139</v>
      </c>
      <c r="K118" s="70" t="s">
        <v>139</v>
      </c>
      <c r="L118" s="70" t="s">
        <v>139</v>
      </c>
      <c r="M118" s="78" t="s">
        <v>139</v>
      </c>
      <c r="N118" s="79" t="s">
        <v>139</v>
      </c>
      <c r="O118" s="79" t="s">
        <v>139</v>
      </c>
      <c r="P118" s="79" t="s">
        <v>139</v>
      </c>
      <c r="Q118" s="79" t="s">
        <v>139</v>
      </c>
      <c r="R118" s="86" t="s">
        <v>139</v>
      </c>
      <c r="S118" s="87" t="s">
        <v>139</v>
      </c>
      <c r="T118" s="87" t="s">
        <v>139</v>
      </c>
      <c r="U118" s="87" t="s">
        <v>139</v>
      </c>
      <c r="V118" s="87" t="s">
        <v>139</v>
      </c>
      <c r="W118" s="94" t="s">
        <v>139</v>
      </c>
      <c r="X118" s="95" t="s">
        <v>139</v>
      </c>
      <c r="Y118" s="95" t="s">
        <v>139</v>
      </c>
      <c r="Z118" s="95" t="s">
        <v>139</v>
      </c>
      <c r="AA118" s="95" t="s">
        <v>139</v>
      </c>
      <c r="AB118" s="102" t="s">
        <v>139</v>
      </c>
      <c r="AC118" s="103" t="s">
        <v>139</v>
      </c>
      <c r="AD118" s="103" t="s">
        <v>139</v>
      </c>
      <c r="AE118" s="103" t="s">
        <v>139</v>
      </c>
      <c r="AF118" s="103" t="s">
        <v>139</v>
      </c>
      <c r="AG118" s="4" t="s">
        <v>3</v>
      </c>
      <c r="AH118" s="13" t="s">
        <v>38</v>
      </c>
      <c r="AJ118" s="5" t="s">
        <v>9</v>
      </c>
      <c r="AK118" s="4" t="s">
        <v>137</v>
      </c>
      <c r="AL118" s="70" t="s">
        <v>139</v>
      </c>
    </row>
    <row r="119" spans="1:38" x14ac:dyDescent="0.25">
      <c r="A119" s="6">
        <v>3</v>
      </c>
      <c r="B119" s="12">
        <v>88</v>
      </c>
      <c r="C119" s="6">
        <v>65</v>
      </c>
      <c r="D119" s="5" t="s">
        <v>0</v>
      </c>
      <c r="E119" s="6">
        <v>14.5</v>
      </c>
      <c r="F119" s="6" t="s">
        <v>139</v>
      </c>
      <c r="G119" s="6" t="s">
        <v>139</v>
      </c>
      <c r="H119" s="69" t="s">
        <v>139</v>
      </c>
      <c r="I119" s="70">
        <v>6.6</v>
      </c>
      <c r="J119" s="70">
        <v>4.7</v>
      </c>
      <c r="K119" s="70">
        <v>10.9</v>
      </c>
      <c r="L119" s="70">
        <v>9.5</v>
      </c>
      <c r="M119" s="78" t="s">
        <v>139</v>
      </c>
      <c r="N119" s="79">
        <v>5.7</v>
      </c>
      <c r="O119" s="79">
        <v>4.5</v>
      </c>
      <c r="P119" s="79">
        <v>4</v>
      </c>
      <c r="Q119" s="79">
        <v>3</v>
      </c>
      <c r="R119" s="86" t="s">
        <v>139</v>
      </c>
      <c r="S119" s="87">
        <v>3.6</v>
      </c>
      <c r="T119" s="87">
        <v>3.7</v>
      </c>
      <c r="U119" s="87">
        <v>4.5</v>
      </c>
      <c r="V119" s="87">
        <v>4.3</v>
      </c>
      <c r="W119" s="94" t="s">
        <v>139</v>
      </c>
      <c r="X119" s="95">
        <v>3.9</v>
      </c>
      <c r="Y119" s="95">
        <v>3.3</v>
      </c>
      <c r="Z119" s="95">
        <v>2.9</v>
      </c>
      <c r="AA119" s="95">
        <v>2.5</v>
      </c>
      <c r="AB119" s="102" t="s">
        <v>139</v>
      </c>
      <c r="AC119" s="103">
        <v>6.4</v>
      </c>
      <c r="AD119" s="103">
        <v>6.5</v>
      </c>
      <c r="AE119" s="103">
        <v>6.4</v>
      </c>
      <c r="AF119" s="103">
        <v>7.3</v>
      </c>
      <c r="AG119" s="4" t="s">
        <v>3</v>
      </c>
      <c r="AH119" s="13" t="s">
        <v>55</v>
      </c>
      <c r="AJ119" s="5" t="s">
        <v>0</v>
      </c>
      <c r="AK119" s="4" t="s">
        <v>137</v>
      </c>
      <c r="AL119" s="70">
        <v>10.9</v>
      </c>
    </row>
    <row r="120" spans="1:38" x14ac:dyDescent="0.25">
      <c r="A120" s="6">
        <v>3</v>
      </c>
      <c r="B120" s="12">
        <v>104</v>
      </c>
      <c r="C120" s="6">
        <v>65</v>
      </c>
      <c r="D120" s="5" t="s">
        <v>9</v>
      </c>
      <c r="E120" s="6">
        <v>10.4</v>
      </c>
      <c r="F120" s="6" t="s">
        <v>139</v>
      </c>
      <c r="G120" s="6">
        <v>2.4</v>
      </c>
      <c r="H120" s="69" t="s">
        <v>139</v>
      </c>
      <c r="I120" s="70">
        <v>3.5</v>
      </c>
      <c r="J120" s="70">
        <v>3.7</v>
      </c>
      <c r="K120" s="70" t="s">
        <v>139</v>
      </c>
      <c r="L120" s="70" t="s">
        <v>139</v>
      </c>
      <c r="M120" s="78" t="s">
        <v>139</v>
      </c>
      <c r="N120" s="79">
        <v>2.1</v>
      </c>
      <c r="O120" s="79">
        <v>3.7</v>
      </c>
      <c r="P120" s="79" t="s">
        <v>139</v>
      </c>
      <c r="Q120" s="79" t="s">
        <v>139</v>
      </c>
      <c r="R120" s="86" t="s">
        <v>139</v>
      </c>
      <c r="S120" s="87">
        <v>2.6</v>
      </c>
      <c r="T120" s="87">
        <v>4</v>
      </c>
      <c r="U120" s="87" t="s">
        <v>139</v>
      </c>
      <c r="V120" s="87" t="s">
        <v>139</v>
      </c>
      <c r="W120" s="94" t="s">
        <v>139</v>
      </c>
      <c r="X120" s="95">
        <v>0.8</v>
      </c>
      <c r="Y120" s="95">
        <v>1.3</v>
      </c>
      <c r="Z120" s="95" t="s">
        <v>139</v>
      </c>
      <c r="AA120" s="95" t="s">
        <v>139</v>
      </c>
      <c r="AB120" s="102" t="s">
        <v>139</v>
      </c>
      <c r="AC120" s="103">
        <v>6.5</v>
      </c>
      <c r="AD120" s="103">
        <v>6.4</v>
      </c>
      <c r="AE120" s="103" t="s">
        <v>139</v>
      </c>
      <c r="AF120" s="103" t="s">
        <v>139</v>
      </c>
      <c r="AG120" s="4" t="s">
        <v>3</v>
      </c>
      <c r="AH120" s="13" t="s">
        <v>65</v>
      </c>
      <c r="AJ120" s="5" t="s">
        <v>9</v>
      </c>
      <c r="AK120" s="4" t="s">
        <v>137</v>
      </c>
      <c r="AL120" s="70" t="s">
        <v>139</v>
      </c>
    </row>
    <row r="121" spans="1:38" x14ac:dyDescent="0.25">
      <c r="A121" s="4">
        <v>3</v>
      </c>
      <c r="B121" s="12">
        <v>11</v>
      </c>
      <c r="C121" s="4">
        <v>66</v>
      </c>
      <c r="D121" s="7" t="s">
        <v>0</v>
      </c>
      <c r="E121" s="4">
        <v>8.6</v>
      </c>
      <c r="F121" s="4">
        <v>1.8</v>
      </c>
      <c r="G121" s="4">
        <v>4.4000000000000004</v>
      </c>
      <c r="H121" s="70">
        <v>2.2000000000000002</v>
      </c>
      <c r="I121" s="70" t="s">
        <v>139</v>
      </c>
      <c r="J121" s="70" t="s">
        <v>139</v>
      </c>
      <c r="K121" s="70">
        <v>0.9</v>
      </c>
      <c r="L121" s="70">
        <v>0.7</v>
      </c>
      <c r="M121" s="79">
        <v>1.6</v>
      </c>
      <c r="N121" s="79" t="s">
        <v>139</v>
      </c>
      <c r="O121" s="79" t="s">
        <v>139</v>
      </c>
      <c r="P121" s="79">
        <v>1</v>
      </c>
      <c r="Q121" s="79">
        <v>0.5</v>
      </c>
      <c r="R121" s="87">
        <v>3</v>
      </c>
      <c r="S121" s="87" t="s">
        <v>139</v>
      </c>
      <c r="T121" s="87" t="s">
        <v>139</v>
      </c>
      <c r="U121" s="87">
        <v>5.7</v>
      </c>
      <c r="V121" s="87">
        <v>5.5</v>
      </c>
      <c r="W121" s="95">
        <v>4.2</v>
      </c>
      <c r="X121" s="95" t="s">
        <v>139</v>
      </c>
      <c r="Y121" s="95" t="s">
        <v>139</v>
      </c>
      <c r="Z121" s="95">
        <v>1.4</v>
      </c>
      <c r="AA121" s="95">
        <v>1.3</v>
      </c>
      <c r="AB121" s="103">
        <v>7.3</v>
      </c>
      <c r="AC121" s="103" t="s">
        <v>139</v>
      </c>
      <c r="AD121" s="103" t="s">
        <v>139</v>
      </c>
      <c r="AE121" s="103">
        <v>6.4</v>
      </c>
      <c r="AF121" s="103">
        <v>6.5</v>
      </c>
      <c r="AG121" s="4" t="s">
        <v>3</v>
      </c>
      <c r="AH121" s="13" t="s">
        <v>11</v>
      </c>
      <c r="AJ121" s="7" t="s">
        <v>0</v>
      </c>
      <c r="AK121" s="4" t="s">
        <v>137</v>
      </c>
      <c r="AL121" s="70">
        <v>0.9</v>
      </c>
    </row>
    <row r="122" spans="1:38" x14ac:dyDescent="0.25">
      <c r="A122" s="4">
        <v>3</v>
      </c>
      <c r="B122" s="12">
        <v>20</v>
      </c>
      <c r="C122" s="4">
        <v>66</v>
      </c>
      <c r="D122" s="7" t="s">
        <v>9</v>
      </c>
      <c r="E122" s="4">
        <v>8</v>
      </c>
      <c r="F122" s="4">
        <v>3.8</v>
      </c>
      <c r="G122" s="4">
        <v>4.8</v>
      </c>
      <c r="H122" s="70">
        <v>3.1</v>
      </c>
      <c r="I122" s="70">
        <v>5.4</v>
      </c>
      <c r="J122" s="70">
        <v>5.6</v>
      </c>
      <c r="K122" s="70" t="s">
        <v>139</v>
      </c>
      <c r="L122" s="70" t="s">
        <v>139</v>
      </c>
      <c r="M122" s="79">
        <v>2.4</v>
      </c>
      <c r="N122" s="79">
        <v>5.2</v>
      </c>
      <c r="O122" s="79">
        <v>4.8</v>
      </c>
      <c r="P122" s="79" t="s">
        <v>139</v>
      </c>
      <c r="Q122" s="79" t="s">
        <v>139</v>
      </c>
      <c r="R122" s="87">
        <v>3.5</v>
      </c>
      <c r="S122" s="87">
        <v>5.9</v>
      </c>
      <c r="T122" s="87">
        <v>6</v>
      </c>
      <c r="U122" s="87" t="s">
        <v>139</v>
      </c>
      <c r="V122" s="87" t="s">
        <v>139</v>
      </c>
      <c r="W122" s="95">
        <v>4.5</v>
      </c>
      <c r="X122" s="95">
        <v>2.2999999999999998</v>
      </c>
      <c r="Y122" s="95">
        <v>1.8</v>
      </c>
      <c r="Z122" s="95" t="s">
        <v>139</v>
      </c>
      <c r="AA122" s="95" t="s">
        <v>139</v>
      </c>
      <c r="AB122" s="103">
        <v>6.9</v>
      </c>
      <c r="AC122" s="103">
        <v>5.7</v>
      </c>
      <c r="AD122" s="103">
        <v>5.5</v>
      </c>
      <c r="AE122" s="103" t="s">
        <v>139</v>
      </c>
      <c r="AF122" s="103" t="s">
        <v>139</v>
      </c>
      <c r="AG122" s="4" t="s">
        <v>3</v>
      </c>
      <c r="AH122" s="13" t="s">
        <v>20</v>
      </c>
      <c r="AJ122" s="7" t="s">
        <v>9</v>
      </c>
      <c r="AK122" s="4" t="s">
        <v>137</v>
      </c>
      <c r="AL122" s="70" t="s">
        <v>139</v>
      </c>
    </row>
    <row r="123" spans="1:38" x14ac:dyDescent="0.25">
      <c r="A123" s="6">
        <v>3</v>
      </c>
      <c r="B123" s="12">
        <v>50</v>
      </c>
      <c r="C123" s="6">
        <v>66</v>
      </c>
      <c r="D123" s="5" t="s">
        <v>9</v>
      </c>
      <c r="E123" s="6">
        <v>6.7</v>
      </c>
      <c r="F123" s="6" t="s">
        <v>139</v>
      </c>
      <c r="G123" s="6">
        <v>3.5</v>
      </c>
      <c r="H123" s="69" t="s">
        <v>139</v>
      </c>
      <c r="I123" s="70" t="s">
        <v>139</v>
      </c>
      <c r="J123" s="70" t="s">
        <v>139</v>
      </c>
      <c r="K123" s="70" t="s">
        <v>139</v>
      </c>
      <c r="L123" s="70" t="s">
        <v>139</v>
      </c>
      <c r="M123" s="78" t="s">
        <v>139</v>
      </c>
      <c r="N123" s="79" t="s">
        <v>139</v>
      </c>
      <c r="O123" s="79" t="s">
        <v>139</v>
      </c>
      <c r="P123" s="79" t="s">
        <v>139</v>
      </c>
      <c r="Q123" s="79" t="s">
        <v>139</v>
      </c>
      <c r="R123" s="86" t="s">
        <v>139</v>
      </c>
      <c r="S123" s="87" t="s">
        <v>139</v>
      </c>
      <c r="T123" s="87" t="s">
        <v>139</v>
      </c>
      <c r="U123" s="87" t="s">
        <v>139</v>
      </c>
      <c r="V123" s="87" t="s">
        <v>139</v>
      </c>
      <c r="W123" s="94" t="s">
        <v>139</v>
      </c>
      <c r="X123" s="95" t="s">
        <v>139</v>
      </c>
      <c r="Y123" s="95" t="s">
        <v>139</v>
      </c>
      <c r="Z123" s="95" t="s">
        <v>139</v>
      </c>
      <c r="AA123" s="95" t="s">
        <v>139</v>
      </c>
      <c r="AB123" s="102" t="s">
        <v>139</v>
      </c>
      <c r="AC123" s="103" t="s">
        <v>139</v>
      </c>
      <c r="AD123" s="103" t="s">
        <v>139</v>
      </c>
      <c r="AE123" s="103" t="s">
        <v>139</v>
      </c>
      <c r="AF123" s="103" t="s">
        <v>139</v>
      </c>
      <c r="AG123" s="4" t="s">
        <v>3</v>
      </c>
      <c r="AH123" s="13" t="s">
        <v>27</v>
      </c>
      <c r="AJ123" s="5" t="s">
        <v>9</v>
      </c>
      <c r="AK123" s="4" t="s">
        <v>137</v>
      </c>
      <c r="AL123" s="70" t="s">
        <v>139</v>
      </c>
    </row>
    <row r="124" spans="1:38" x14ac:dyDescent="0.25">
      <c r="A124" s="6">
        <v>3</v>
      </c>
      <c r="B124" s="14">
        <v>32</v>
      </c>
      <c r="C124" s="6">
        <v>67</v>
      </c>
      <c r="D124" s="5" t="s">
        <v>9</v>
      </c>
      <c r="E124" s="6">
        <v>7.9</v>
      </c>
      <c r="F124" s="6">
        <v>9.1</v>
      </c>
      <c r="G124" s="6">
        <v>1</v>
      </c>
      <c r="H124" s="69">
        <v>5.5</v>
      </c>
      <c r="I124" s="69" t="s">
        <v>139</v>
      </c>
      <c r="J124" s="69" t="s">
        <v>139</v>
      </c>
      <c r="K124" s="69" t="s">
        <v>139</v>
      </c>
      <c r="L124" s="69" t="s">
        <v>139</v>
      </c>
      <c r="M124" s="78">
        <v>5.0999999999999996</v>
      </c>
      <c r="N124" s="78" t="s">
        <v>139</v>
      </c>
      <c r="O124" s="78" t="s">
        <v>139</v>
      </c>
      <c r="P124" s="78" t="s">
        <v>139</v>
      </c>
      <c r="Q124" s="78" t="s">
        <v>139</v>
      </c>
      <c r="R124" s="86">
        <v>4</v>
      </c>
      <c r="S124" s="86" t="s">
        <v>139</v>
      </c>
      <c r="T124" s="86" t="s">
        <v>139</v>
      </c>
      <c r="U124" s="86" t="s">
        <v>139</v>
      </c>
      <c r="V124" s="86" t="s">
        <v>139</v>
      </c>
      <c r="W124" s="94">
        <v>3.9</v>
      </c>
      <c r="X124" s="94" t="s">
        <v>139</v>
      </c>
      <c r="Y124" s="94" t="s">
        <v>139</v>
      </c>
      <c r="Z124" s="94" t="s">
        <v>139</v>
      </c>
      <c r="AA124" s="94" t="s">
        <v>139</v>
      </c>
      <c r="AB124" s="102">
        <v>8.3000000000000007</v>
      </c>
      <c r="AC124" s="102" t="s">
        <v>139</v>
      </c>
      <c r="AD124" s="102" t="s">
        <v>139</v>
      </c>
      <c r="AE124" s="102" t="s">
        <v>139</v>
      </c>
      <c r="AF124" s="102" t="s">
        <v>139</v>
      </c>
      <c r="AG124" s="6" t="s">
        <v>3</v>
      </c>
      <c r="AH124" s="15" t="s">
        <v>10</v>
      </c>
      <c r="AJ124" s="5" t="s">
        <v>9</v>
      </c>
      <c r="AK124" s="4" t="s">
        <v>137</v>
      </c>
      <c r="AL124" s="69" t="s">
        <v>139</v>
      </c>
    </row>
    <row r="125" spans="1:38" x14ac:dyDescent="0.25">
      <c r="A125" s="6">
        <v>4</v>
      </c>
      <c r="B125" s="12">
        <v>34</v>
      </c>
      <c r="C125" s="6">
        <v>67</v>
      </c>
      <c r="D125" s="5" t="s">
        <v>9</v>
      </c>
      <c r="E125" s="6">
        <v>5.7</v>
      </c>
      <c r="F125" s="6">
        <v>6.8</v>
      </c>
      <c r="G125" s="6">
        <v>4.3</v>
      </c>
      <c r="H125" s="69">
        <v>5</v>
      </c>
      <c r="I125" s="70" t="s">
        <v>139</v>
      </c>
      <c r="J125" s="70" t="s">
        <v>139</v>
      </c>
      <c r="K125" s="70" t="s">
        <v>139</v>
      </c>
      <c r="L125" s="70" t="s">
        <v>139</v>
      </c>
      <c r="M125" s="78">
        <v>4.2</v>
      </c>
      <c r="N125" s="79" t="s">
        <v>139</v>
      </c>
      <c r="O125" s="79" t="s">
        <v>139</v>
      </c>
      <c r="P125" s="79" t="s">
        <v>139</v>
      </c>
      <c r="Q125" s="79" t="s">
        <v>139</v>
      </c>
      <c r="R125" s="86">
        <v>3.1</v>
      </c>
      <c r="S125" s="87" t="s">
        <v>139</v>
      </c>
      <c r="T125" s="87" t="s">
        <v>139</v>
      </c>
      <c r="U125" s="87" t="s">
        <v>139</v>
      </c>
      <c r="V125" s="87" t="s">
        <v>139</v>
      </c>
      <c r="W125" s="94">
        <v>2.1</v>
      </c>
      <c r="X125" s="95" t="s">
        <v>139</v>
      </c>
      <c r="Y125" s="95" t="s">
        <v>139</v>
      </c>
      <c r="Z125" s="95" t="s">
        <v>139</v>
      </c>
      <c r="AA125" s="95" t="s">
        <v>139</v>
      </c>
      <c r="AB125" s="102">
        <v>7.7</v>
      </c>
      <c r="AC125" s="103" t="s">
        <v>139</v>
      </c>
      <c r="AD125" s="103" t="s">
        <v>139</v>
      </c>
      <c r="AE125" s="103" t="s">
        <v>139</v>
      </c>
      <c r="AF125" s="103" t="s">
        <v>139</v>
      </c>
      <c r="AG125" s="4" t="s">
        <v>3</v>
      </c>
      <c r="AH125" s="13" t="s">
        <v>5</v>
      </c>
      <c r="AJ125" s="5" t="s">
        <v>9</v>
      </c>
      <c r="AK125" s="4" t="s">
        <v>137</v>
      </c>
      <c r="AL125" s="70" t="s">
        <v>139</v>
      </c>
    </row>
    <row r="126" spans="1:38" ht="16.5" x14ac:dyDescent="0.25">
      <c r="A126" s="6">
        <v>4</v>
      </c>
      <c r="B126" s="12">
        <v>95</v>
      </c>
      <c r="C126" s="6">
        <v>67</v>
      </c>
      <c r="D126" s="5" t="s">
        <v>9</v>
      </c>
      <c r="E126" s="6" t="s">
        <v>139</v>
      </c>
      <c r="F126" s="6" t="s">
        <v>139</v>
      </c>
      <c r="G126" s="6" t="s">
        <v>139</v>
      </c>
      <c r="H126" s="69" t="s">
        <v>139</v>
      </c>
      <c r="I126" s="70" t="s">
        <v>139</v>
      </c>
      <c r="J126" s="70" t="s">
        <v>139</v>
      </c>
      <c r="K126" s="70" t="s">
        <v>139</v>
      </c>
      <c r="L126" s="70" t="s">
        <v>139</v>
      </c>
      <c r="M126" s="78" t="s">
        <v>139</v>
      </c>
      <c r="N126" s="79" t="s">
        <v>139</v>
      </c>
      <c r="O126" s="79" t="s">
        <v>139</v>
      </c>
      <c r="P126" s="79" t="s">
        <v>139</v>
      </c>
      <c r="Q126" s="79" t="s">
        <v>139</v>
      </c>
      <c r="R126" s="86" t="s">
        <v>139</v>
      </c>
      <c r="S126" s="87" t="s">
        <v>139</v>
      </c>
      <c r="T126" s="87" t="s">
        <v>139</v>
      </c>
      <c r="U126" s="87" t="s">
        <v>139</v>
      </c>
      <c r="V126" s="87" t="s">
        <v>139</v>
      </c>
      <c r="W126" s="94" t="s">
        <v>139</v>
      </c>
      <c r="X126" s="95" t="s">
        <v>139</v>
      </c>
      <c r="Y126" s="95" t="s">
        <v>139</v>
      </c>
      <c r="Z126" s="95" t="s">
        <v>139</v>
      </c>
      <c r="AA126" s="95" t="s">
        <v>139</v>
      </c>
      <c r="AB126" s="102" t="s">
        <v>139</v>
      </c>
      <c r="AC126" s="103" t="s">
        <v>139</v>
      </c>
      <c r="AD126" s="103" t="s">
        <v>139</v>
      </c>
      <c r="AE126" s="103" t="s">
        <v>139</v>
      </c>
      <c r="AF126" s="103" t="s">
        <v>139</v>
      </c>
      <c r="AG126" s="4" t="s">
        <v>3</v>
      </c>
      <c r="AH126" s="13" t="s">
        <v>59</v>
      </c>
      <c r="AJ126" s="5" t="s">
        <v>9</v>
      </c>
      <c r="AK126" s="4" t="s">
        <v>137</v>
      </c>
      <c r="AL126" s="70" t="s">
        <v>139</v>
      </c>
    </row>
    <row r="127" spans="1:38" x14ac:dyDescent="0.25">
      <c r="A127" s="6">
        <v>3</v>
      </c>
      <c r="B127" s="12">
        <v>37</v>
      </c>
      <c r="C127" s="6">
        <v>68</v>
      </c>
      <c r="D127" s="5" t="s">
        <v>0</v>
      </c>
      <c r="E127" s="6">
        <v>4.4000000000000004</v>
      </c>
      <c r="F127" s="6">
        <v>6.7</v>
      </c>
      <c r="G127" s="6">
        <v>4</v>
      </c>
      <c r="H127" s="69">
        <v>5.7</v>
      </c>
      <c r="I127" s="70" t="s">
        <v>139</v>
      </c>
      <c r="J127" s="70" t="s">
        <v>139</v>
      </c>
      <c r="K127" s="70" t="s">
        <v>139</v>
      </c>
      <c r="L127" s="70" t="s">
        <v>139</v>
      </c>
      <c r="M127" s="78">
        <v>5.0999999999999996</v>
      </c>
      <c r="N127" s="79" t="s">
        <v>139</v>
      </c>
      <c r="O127" s="79" t="s">
        <v>139</v>
      </c>
      <c r="P127" s="79" t="s">
        <v>139</v>
      </c>
      <c r="Q127" s="79" t="s">
        <v>139</v>
      </c>
      <c r="R127" s="86">
        <v>3.1</v>
      </c>
      <c r="S127" s="87" t="s">
        <v>139</v>
      </c>
      <c r="T127" s="87" t="s">
        <v>139</v>
      </c>
      <c r="U127" s="87" t="s">
        <v>139</v>
      </c>
      <c r="V127" s="87" t="s">
        <v>139</v>
      </c>
      <c r="W127" s="94">
        <v>4.3</v>
      </c>
      <c r="X127" s="95" t="s">
        <v>139</v>
      </c>
      <c r="Y127" s="95" t="s">
        <v>139</v>
      </c>
      <c r="Z127" s="95" t="s">
        <v>139</v>
      </c>
      <c r="AA127" s="95" t="s">
        <v>139</v>
      </c>
      <c r="AB127" s="102">
        <v>7.6</v>
      </c>
      <c r="AC127" s="103" t="s">
        <v>139</v>
      </c>
      <c r="AD127" s="103" t="s">
        <v>139</v>
      </c>
      <c r="AE127" s="103" t="s">
        <v>139</v>
      </c>
      <c r="AF127" s="103" t="s">
        <v>139</v>
      </c>
      <c r="AG127" s="4" t="s">
        <v>3</v>
      </c>
      <c r="AH127" s="13" t="s">
        <v>10</v>
      </c>
      <c r="AJ127" s="5" t="s">
        <v>0</v>
      </c>
      <c r="AK127" s="4" t="s">
        <v>137</v>
      </c>
      <c r="AL127" s="70" t="s">
        <v>139</v>
      </c>
    </row>
    <row r="128" spans="1:38" x14ac:dyDescent="0.25">
      <c r="A128" s="6">
        <v>4</v>
      </c>
      <c r="B128" s="12">
        <v>56</v>
      </c>
      <c r="C128" s="6">
        <v>68</v>
      </c>
      <c r="D128" s="5" t="s">
        <v>9</v>
      </c>
      <c r="E128" s="6">
        <v>5.0999999999999996</v>
      </c>
      <c r="F128" s="6">
        <v>5</v>
      </c>
      <c r="G128" s="6">
        <v>4</v>
      </c>
      <c r="H128" s="69">
        <v>6.3</v>
      </c>
      <c r="I128" s="70">
        <v>6.3</v>
      </c>
      <c r="J128" s="70">
        <v>5.4</v>
      </c>
      <c r="K128" s="70" t="s">
        <v>139</v>
      </c>
      <c r="L128" s="70" t="s">
        <v>139</v>
      </c>
      <c r="M128" s="78">
        <v>6.1</v>
      </c>
      <c r="N128" s="79">
        <v>5.5</v>
      </c>
      <c r="O128" s="79">
        <v>5</v>
      </c>
      <c r="P128" s="79" t="s">
        <v>139</v>
      </c>
      <c r="Q128" s="79" t="s">
        <v>139</v>
      </c>
      <c r="R128" s="86">
        <v>3.6</v>
      </c>
      <c r="S128" s="87">
        <v>5.9</v>
      </c>
      <c r="T128" s="87">
        <v>6.8</v>
      </c>
      <c r="U128" s="87" t="s">
        <v>139</v>
      </c>
      <c r="V128" s="87" t="s">
        <v>139</v>
      </c>
      <c r="W128" s="94">
        <v>5.4</v>
      </c>
      <c r="X128" s="95">
        <v>3.9</v>
      </c>
      <c r="Y128" s="95">
        <v>3.6</v>
      </c>
      <c r="Z128" s="95" t="s">
        <v>139</v>
      </c>
      <c r="AA128" s="95" t="s">
        <v>139</v>
      </c>
      <c r="AB128" s="102">
        <v>11.8</v>
      </c>
      <c r="AC128" s="103">
        <v>9.8000000000000007</v>
      </c>
      <c r="AD128" s="103">
        <v>9.6</v>
      </c>
      <c r="AE128" s="103" t="s">
        <v>139</v>
      </c>
      <c r="AF128" s="103" t="s">
        <v>139</v>
      </c>
      <c r="AG128" s="4" t="s">
        <v>3</v>
      </c>
      <c r="AH128" s="13" t="s">
        <v>6</v>
      </c>
      <c r="AJ128" s="5" t="s">
        <v>9</v>
      </c>
      <c r="AK128" s="4" t="s">
        <v>137</v>
      </c>
      <c r="AL128" s="70" t="s">
        <v>139</v>
      </c>
    </row>
    <row r="129" spans="1:38" x14ac:dyDescent="0.25">
      <c r="A129" s="6">
        <v>4</v>
      </c>
      <c r="B129" s="12">
        <v>70</v>
      </c>
      <c r="C129" s="6">
        <v>68</v>
      </c>
      <c r="D129" s="5" t="s">
        <v>0</v>
      </c>
      <c r="E129" s="6">
        <v>3.5</v>
      </c>
      <c r="F129" s="6" t="s">
        <v>139</v>
      </c>
      <c r="G129" s="6" t="s">
        <v>139</v>
      </c>
      <c r="H129" s="69" t="s">
        <v>139</v>
      </c>
      <c r="I129" s="70" t="s">
        <v>139</v>
      </c>
      <c r="J129" s="70" t="s">
        <v>139</v>
      </c>
      <c r="K129" s="70" t="s">
        <v>139</v>
      </c>
      <c r="L129" s="70" t="s">
        <v>139</v>
      </c>
      <c r="M129" s="78" t="s">
        <v>139</v>
      </c>
      <c r="N129" s="79" t="s">
        <v>139</v>
      </c>
      <c r="O129" s="79" t="s">
        <v>139</v>
      </c>
      <c r="P129" s="79" t="s">
        <v>139</v>
      </c>
      <c r="Q129" s="79" t="s">
        <v>139</v>
      </c>
      <c r="R129" s="86" t="s">
        <v>139</v>
      </c>
      <c r="S129" s="87" t="s">
        <v>139</v>
      </c>
      <c r="T129" s="87" t="s">
        <v>139</v>
      </c>
      <c r="U129" s="87" t="s">
        <v>139</v>
      </c>
      <c r="V129" s="87" t="s">
        <v>139</v>
      </c>
      <c r="W129" s="94" t="s">
        <v>139</v>
      </c>
      <c r="X129" s="95" t="s">
        <v>139</v>
      </c>
      <c r="Y129" s="95" t="s">
        <v>139</v>
      </c>
      <c r="Z129" s="95" t="s">
        <v>139</v>
      </c>
      <c r="AA129" s="95" t="s">
        <v>139</v>
      </c>
      <c r="AB129" s="102" t="s">
        <v>139</v>
      </c>
      <c r="AC129" s="103" t="s">
        <v>139</v>
      </c>
      <c r="AD129" s="103" t="s">
        <v>139</v>
      </c>
      <c r="AE129" s="103" t="s">
        <v>139</v>
      </c>
      <c r="AF129" s="103" t="s">
        <v>139</v>
      </c>
      <c r="AG129" s="4" t="s">
        <v>3</v>
      </c>
      <c r="AH129" s="13" t="s">
        <v>44</v>
      </c>
      <c r="AJ129" s="5" t="s">
        <v>0</v>
      </c>
      <c r="AK129" s="4" t="s">
        <v>137</v>
      </c>
      <c r="AL129" s="70" t="s">
        <v>139</v>
      </c>
    </row>
    <row r="130" spans="1:38" x14ac:dyDescent="0.25">
      <c r="A130" s="4">
        <v>4</v>
      </c>
      <c r="B130" s="12">
        <v>1</v>
      </c>
      <c r="C130" s="4">
        <v>70</v>
      </c>
      <c r="D130" s="7" t="s">
        <v>0</v>
      </c>
      <c r="E130" s="4">
        <v>3.7</v>
      </c>
      <c r="F130" s="4">
        <v>5</v>
      </c>
      <c r="G130" s="4">
        <v>5.5</v>
      </c>
      <c r="H130" s="70">
        <v>2.9</v>
      </c>
      <c r="I130" s="70">
        <v>2</v>
      </c>
      <c r="J130" s="70">
        <v>1</v>
      </c>
      <c r="K130" s="70" t="s">
        <v>139</v>
      </c>
      <c r="L130" s="70" t="s">
        <v>139</v>
      </c>
      <c r="M130" s="79">
        <v>3</v>
      </c>
      <c r="N130" s="79">
        <v>1.6</v>
      </c>
      <c r="O130" s="79">
        <v>1.6</v>
      </c>
      <c r="P130" s="79" t="s">
        <v>139</v>
      </c>
      <c r="Q130" s="79" t="s">
        <v>139</v>
      </c>
      <c r="R130" s="87">
        <v>1.5</v>
      </c>
      <c r="S130" s="87">
        <v>3.1</v>
      </c>
      <c r="T130" s="87">
        <v>4.0999999999999996</v>
      </c>
      <c r="U130" s="87" t="s">
        <v>139</v>
      </c>
      <c r="V130" s="87" t="s">
        <v>139</v>
      </c>
      <c r="W130" s="95">
        <v>1.2</v>
      </c>
      <c r="X130" s="95">
        <v>0.5</v>
      </c>
      <c r="Y130" s="95">
        <v>0.7</v>
      </c>
      <c r="Z130" s="95" t="s">
        <v>139</v>
      </c>
      <c r="AA130" s="95" t="s">
        <v>139</v>
      </c>
      <c r="AB130" s="103">
        <v>6.7</v>
      </c>
      <c r="AC130" s="103">
        <v>5.7</v>
      </c>
      <c r="AD130" s="103">
        <v>5.6</v>
      </c>
      <c r="AE130" s="103" t="s">
        <v>139</v>
      </c>
      <c r="AF130" s="103" t="s">
        <v>139</v>
      </c>
      <c r="AG130" s="4" t="s">
        <v>1</v>
      </c>
      <c r="AH130" s="13" t="s">
        <v>2</v>
      </c>
      <c r="AJ130" s="7" t="s">
        <v>0</v>
      </c>
      <c r="AK130" s="4" t="s">
        <v>137</v>
      </c>
      <c r="AL130" s="70" t="s">
        <v>139</v>
      </c>
    </row>
    <row r="131" spans="1:38" x14ac:dyDescent="0.25">
      <c r="A131" s="6">
        <v>4</v>
      </c>
      <c r="B131" s="12">
        <v>135</v>
      </c>
      <c r="C131" s="6">
        <v>70</v>
      </c>
      <c r="D131" s="5" t="s">
        <v>9</v>
      </c>
      <c r="E131" s="6">
        <v>5.2</v>
      </c>
      <c r="F131" s="6">
        <v>3.8</v>
      </c>
      <c r="G131" s="6">
        <v>4.4000000000000004</v>
      </c>
      <c r="H131" s="69">
        <v>3.6</v>
      </c>
      <c r="I131" s="70" t="s">
        <v>139</v>
      </c>
      <c r="J131" s="70" t="s">
        <v>139</v>
      </c>
      <c r="K131" s="70" t="s">
        <v>139</v>
      </c>
      <c r="L131" s="70" t="s">
        <v>139</v>
      </c>
      <c r="M131" s="78">
        <v>3.8</v>
      </c>
      <c r="N131" s="79" t="s">
        <v>139</v>
      </c>
      <c r="O131" s="79" t="s">
        <v>139</v>
      </c>
      <c r="P131" s="79" t="s">
        <v>139</v>
      </c>
      <c r="Q131" s="79" t="s">
        <v>139</v>
      </c>
      <c r="R131" s="86">
        <v>3.1</v>
      </c>
      <c r="S131" s="87" t="s">
        <v>139</v>
      </c>
      <c r="T131" s="87" t="s">
        <v>139</v>
      </c>
      <c r="U131" s="87" t="s">
        <v>139</v>
      </c>
      <c r="V131" s="87" t="s">
        <v>139</v>
      </c>
      <c r="W131" s="94">
        <v>3.2</v>
      </c>
      <c r="X131" s="95" t="s">
        <v>139</v>
      </c>
      <c r="Y131" s="95" t="s">
        <v>139</v>
      </c>
      <c r="Z131" s="95" t="s">
        <v>139</v>
      </c>
      <c r="AA131" s="95" t="s">
        <v>139</v>
      </c>
      <c r="AB131" s="102">
        <v>9.1</v>
      </c>
      <c r="AC131" s="103" t="s">
        <v>139</v>
      </c>
      <c r="AD131" s="103" t="s">
        <v>139</v>
      </c>
      <c r="AE131" s="103" t="s">
        <v>139</v>
      </c>
      <c r="AF131" s="103" t="s">
        <v>139</v>
      </c>
      <c r="AG131" s="4" t="s">
        <v>3</v>
      </c>
      <c r="AH131" s="13" t="s">
        <v>5</v>
      </c>
      <c r="AJ131" s="5" t="s">
        <v>9</v>
      </c>
      <c r="AK131" s="4" t="s">
        <v>137</v>
      </c>
      <c r="AL131" s="70" t="s">
        <v>139</v>
      </c>
    </row>
    <row r="132" spans="1:38" x14ac:dyDescent="0.25">
      <c r="A132" s="6">
        <v>3</v>
      </c>
      <c r="B132" s="12">
        <v>140</v>
      </c>
      <c r="C132" s="6">
        <v>70</v>
      </c>
      <c r="D132" s="5" t="s">
        <v>9</v>
      </c>
      <c r="E132" s="6">
        <v>11.2</v>
      </c>
      <c r="F132" s="6">
        <v>5.5</v>
      </c>
      <c r="G132" s="6">
        <v>4.9000000000000004</v>
      </c>
      <c r="H132" s="69">
        <v>5.9</v>
      </c>
      <c r="I132" s="70">
        <v>6.3</v>
      </c>
      <c r="J132" s="70">
        <v>7.3</v>
      </c>
      <c r="K132" s="70">
        <v>4.4000000000000004</v>
      </c>
      <c r="L132" s="70">
        <v>3.7</v>
      </c>
      <c r="M132" s="78">
        <v>5.7</v>
      </c>
      <c r="N132" s="79">
        <v>6.2</v>
      </c>
      <c r="O132" s="79">
        <v>8.6999999999999993</v>
      </c>
      <c r="P132" s="79">
        <v>4.9000000000000004</v>
      </c>
      <c r="Q132" s="79">
        <v>4.9000000000000004</v>
      </c>
      <c r="R132" s="86">
        <v>1.8</v>
      </c>
      <c r="S132" s="87">
        <v>4.3</v>
      </c>
      <c r="T132" s="87">
        <v>4.8</v>
      </c>
      <c r="U132" s="87">
        <v>5.0999999999999996</v>
      </c>
      <c r="V132" s="87">
        <v>4.9000000000000004</v>
      </c>
      <c r="W132" s="94">
        <v>4.5999999999999996</v>
      </c>
      <c r="X132" s="95">
        <v>2.1</v>
      </c>
      <c r="Y132" s="95">
        <v>2</v>
      </c>
      <c r="Z132" s="95">
        <v>1.8</v>
      </c>
      <c r="AA132" s="95">
        <v>1.4</v>
      </c>
      <c r="AB132" s="102">
        <v>8.8000000000000007</v>
      </c>
      <c r="AC132" s="103">
        <v>7.1</v>
      </c>
      <c r="AD132" s="103">
        <v>6.7</v>
      </c>
      <c r="AE132" s="103">
        <v>7</v>
      </c>
      <c r="AF132" s="103">
        <v>6.5</v>
      </c>
      <c r="AG132" s="4" t="s">
        <v>1</v>
      </c>
      <c r="AH132" s="13"/>
      <c r="AJ132" s="5" t="s">
        <v>9</v>
      </c>
      <c r="AK132" s="4" t="s">
        <v>137</v>
      </c>
      <c r="AL132" s="70">
        <v>4.4000000000000004</v>
      </c>
    </row>
    <row r="133" spans="1:38" x14ac:dyDescent="0.25">
      <c r="A133" s="6">
        <v>4</v>
      </c>
      <c r="B133" s="12">
        <v>121</v>
      </c>
      <c r="C133" s="6">
        <v>74</v>
      </c>
      <c r="D133" s="5" t="s">
        <v>0</v>
      </c>
      <c r="E133" s="6">
        <v>6.8</v>
      </c>
      <c r="F133" s="6">
        <v>7.3</v>
      </c>
      <c r="G133" s="6">
        <v>1.9</v>
      </c>
      <c r="H133" s="69">
        <v>4.8</v>
      </c>
      <c r="I133" s="70" t="s">
        <v>139</v>
      </c>
      <c r="J133" s="70" t="s">
        <v>139</v>
      </c>
      <c r="K133" s="70" t="s">
        <v>139</v>
      </c>
      <c r="L133" s="70" t="s">
        <v>139</v>
      </c>
      <c r="M133" s="78">
        <v>4.7</v>
      </c>
      <c r="N133" s="79" t="s">
        <v>139</v>
      </c>
      <c r="O133" s="79" t="s">
        <v>139</v>
      </c>
      <c r="P133" s="79" t="s">
        <v>139</v>
      </c>
      <c r="Q133" s="79" t="s">
        <v>139</v>
      </c>
      <c r="R133" s="86">
        <v>2.2999999999999998</v>
      </c>
      <c r="S133" s="87" t="s">
        <v>139</v>
      </c>
      <c r="T133" s="87" t="s">
        <v>139</v>
      </c>
      <c r="U133" s="87" t="s">
        <v>139</v>
      </c>
      <c r="V133" s="87" t="s">
        <v>139</v>
      </c>
      <c r="W133" s="94">
        <v>2.5</v>
      </c>
      <c r="X133" s="95" t="s">
        <v>139</v>
      </c>
      <c r="Y133" s="95" t="s">
        <v>139</v>
      </c>
      <c r="Z133" s="95" t="s">
        <v>139</v>
      </c>
      <c r="AA133" s="95" t="s">
        <v>139</v>
      </c>
      <c r="AB133" s="102">
        <v>8.9</v>
      </c>
      <c r="AC133" s="103" t="s">
        <v>139</v>
      </c>
      <c r="AD133" s="103" t="s">
        <v>139</v>
      </c>
      <c r="AE133" s="103" t="s">
        <v>139</v>
      </c>
      <c r="AF133" s="103" t="s">
        <v>139</v>
      </c>
      <c r="AG133" s="4" t="s">
        <v>3</v>
      </c>
      <c r="AH133" s="13" t="s">
        <v>5</v>
      </c>
      <c r="AJ133" s="5" t="s">
        <v>0</v>
      </c>
      <c r="AK133" s="4" t="s">
        <v>138</v>
      </c>
      <c r="AL133" s="70" t="s">
        <v>139</v>
      </c>
    </row>
    <row r="134" spans="1:38" x14ac:dyDescent="0.25">
      <c r="A134" s="4">
        <v>4</v>
      </c>
      <c r="B134" s="12">
        <v>8</v>
      </c>
      <c r="C134" s="4">
        <v>76</v>
      </c>
      <c r="D134" s="7" t="s">
        <v>0</v>
      </c>
      <c r="E134" s="4">
        <v>5.7</v>
      </c>
      <c r="F134" s="4">
        <v>3.8</v>
      </c>
      <c r="G134" s="4">
        <v>4.5999999999999996</v>
      </c>
      <c r="H134" s="70">
        <v>7.3</v>
      </c>
      <c r="I134" s="70" t="s">
        <v>139</v>
      </c>
      <c r="J134" s="70" t="s">
        <v>139</v>
      </c>
      <c r="K134" s="70">
        <v>1.9</v>
      </c>
      <c r="L134" s="70">
        <v>1.6</v>
      </c>
      <c r="M134" s="79">
        <v>7</v>
      </c>
      <c r="N134" s="79" t="s">
        <v>139</v>
      </c>
      <c r="O134" s="79" t="s">
        <v>139</v>
      </c>
      <c r="P134" s="79">
        <v>2.2000000000000002</v>
      </c>
      <c r="Q134" s="79">
        <v>1.8</v>
      </c>
      <c r="R134" s="87">
        <v>1.6</v>
      </c>
      <c r="S134" s="87" t="s">
        <v>139</v>
      </c>
      <c r="T134" s="87" t="s">
        <v>139</v>
      </c>
      <c r="U134" s="87">
        <v>1.7</v>
      </c>
      <c r="V134" s="87">
        <v>2.1</v>
      </c>
      <c r="W134" s="95">
        <v>1.6</v>
      </c>
      <c r="X134" s="95" t="s">
        <v>139</v>
      </c>
      <c r="Y134" s="95" t="s">
        <v>139</v>
      </c>
      <c r="Z134" s="95">
        <v>3.9</v>
      </c>
      <c r="AA134" s="95">
        <v>4</v>
      </c>
      <c r="AB134" s="103">
        <v>4.2</v>
      </c>
      <c r="AC134" s="103" t="s">
        <v>139</v>
      </c>
      <c r="AD134" s="103" t="s">
        <v>139</v>
      </c>
      <c r="AE134" s="103">
        <v>6.8</v>
      </c>
      <c r="AF134" s="103">
        <v>8.3000000000000007</v>
      </c>
      <c r="AG134" s="4" t="s">
        <v>1</v>
      </c>
      <c r="AH134" s="13" t="s">
        <v>8</v>
      </c>
      <c r="AJ134" s="7" t="s">
        <v>0</v>
      </c>
      <c r="AK134" s="4" t="s">
        <v>138</v>
      </c>
      <c r="AL134" s="70">
        <v>1.9</v>
      </c>
    </row>
    <row r="135" spans="1:38" x14ac:dyDescent="0.25">
      <c r="A135" s="4">
        <v>4</v>
      </c>
      <c r="B135" s="16">
        <v>49</v>
      </c>
      <c r="C135" s="4">
        <v>76</v>
      </c>
      <c r="D135" s="7" t="s">
        <v>0</v>
      </c>
      <c r="E135" s="4">
        <v>7.6</v>
      </c>
      <c r="F135" s="4">
        <v>1.2</v>
      </c>
      <c r="G135" s="4">
        <v>7.1</v>
      </c>
      <c r="H135" s="70">
        <v>7</v>
      </c>
      <c r="I135" s="70" t="s">
        <v>139</v>
      </c>
      <c r="J135" s="70" t="s">
        <v>139</v>
      </c>
      <c r="K135" s="70" t="s">
        <v>139</v>
      </c>
      <c r="L135" s="70" t="s">
        <v>139</v>
      </c>
      <c r="M135" s="79">
        <v>4.3</v>
      </c>
      <c r="N135" s="79" t="s">
        <v>139</v>
      </c>
      <c r="O135" s="79" t="s">
        <v>139</v>
      </c>
      <c r="P135" s="79" t="s">
        <v>139</v>
      </c>
      <c r="Q135" s="79" t="s">
        <v>139</v>
      </c>
      <c r="R135" s="87">
        <v>2.2000000000000002</v>
      </c>
      <c r="S135" s="87" t="s">
        <v>139</v>
      </c>
      <c r="T135" s="87" t="s">
        <v>139</v>
      </c>
      <c r="U135" s="87" t="s">
        <v>139</v>
      </c>
      <c r="V135" s="87" t="s">
        <v>139</v>
      </c>
      <c r="W135" s="95">
        <v>2.2000000000000002</v>
      </c>
      <c r="X135" s="95" t="s">
        <v>139</v>
      </c>
      <c r="Y135" s="95" t="s">
        <v>139</v>
      </c>
      <c r="Z135" s="95" t="s">
        <v>139</v>
      </c>
      <c r="AA135" s="95" t="s">
        <v>139</v>
      </c>
      <c r="AB135" s="103">
        <v>7.4</v>
      </c>
      <c r="AC135" s="103" t="s">
        <v>139</v>
      </c>
      <c r="AD135" s="103" t="s">
        <v>139</v>
      </c>
      <c r="AE135" s="103" t="s">
        <v>139</v>
      </c>
      <c r="AF135" s="103" t="s">
        <v>139</v>
      </c>
      <c r="AG135" s="4" t="s">
        <v>3</v>
      </c>
      <c r="AH135" s="13" t="s">
        <v>30</v>
      </c>
      <c r="AI135" s="3"/>
      <c r="AJ135" s="7" t="s">
        <v>0</v>
      </c>
      <c r="AK135" s="4" t="s">
        <v>138</v>
      </c>
      <c r="AL135" s="70" t="s">
        <v>139</v>
      </c>
    </row>
    <row r="136" spans="1:38" x14ac:dyDescent="0.25">
      <c r="A136" s="6">
        <v>3</v>
      </c>
      <c r="B136" s="12">
        <v>139</v>
      </c>
      <c r="C136" s="6">
        <v>76</v>
      </c>
      <c r="D136" s="5" t="s">
        <v>9</v>
      </c>
      <c r="E136" s="6">
        <v>10.7</v>
      </c>
      <c r="F136" s="6">
        <v>5.2</v>
      </c>
      <c r="G136" s="6">
        <v>2.9</v>
      </c>
      <c r="H136" s="69">
        <v>9</v>
      </c>
      <c r="I136" s="70">
        <v>8.6999999999999993</v>
      </c>
      <c r="J136" s="70">
        <v>4.5999999999999996</v>
      </c>
      <c r="K136" s="70">
        <v>4</v>
      </c>
      <c r="L136" s="70">
        <v>3</v>
      </c>
      <c r="M136" s="78">
        <v>5.7</v>
      </c>
      <c r="N136" s="79">
        <v>7.1</v>
      </c>
      <c r="O136" s="79">
        <v>4.9000000000000004</v>
      </c>
      <c r="P136" s="79">
        <v>3.8</v>
      </c>
      <c r="Q136" s="79">
        <v>3</v>
      </c>
      <c r="R136" s="86">
        <v>2.2999999999999998</v>
      </c>
      <c r="S136" s="87">
        <v>1.9</v>
      </c>
      <c r="T136" s="87">
        <v>2.8</v>
      </c>
      <c r="U136" s="87">
        <v>2.7</v>
      </c>
      <c r="V136" s="87">
        <v>4.2</v>
      </c>
      <c r="W136" s="94">
        <v>1.7</v>
      </c>
      <c r="X136" s="95">
        <v>1.9</v>
      </c>
      <c r="Y136" s="95">
        <v>1</v>
      </c>
      <c r="Z136" s="95">
        <v>1.6</v>
      </c>
      <c r="AA136" s="95">
        <v>2</v>
      </c>
      <c r="AB136" s="102">
        <v>6.3</v>
      </c>
      <c r="AC136" s="103">
        <v>5.2</v>
      </c>
      <c r="AD136" s="103">
        <v>5.4</v>
      </c>
      <c r="AE136" s="103">
        <v>5.8</v>
      </c>
      <c r="AF136" s="103">
        <v>6</v>
      </c>
      <c r="AG136" s="4" t="s">
        <v>1</v>
      </c>
      <c r="AH136" s="13"/>
      <c r="AJ136" s="5" t="s">
        <v>9</v>
      </c>
      <c r="AK136" s="4" t="s">
        <v>138</v>
      </c>
      <c r="AL136" s="70">
        <v>4</v>
      </c>
    </row>
    <row r="137" spans="1:38" x14ac:dyDescent="0.25">
      <c r="A137" s="6">
        <v>3</v>
      </c>
      <c r="B137" s="14">
        <v>28</v>
      </c>
      <c r="C137" s="6">
        <v>81</v>
      </c>
      <c r="D137" s="5" t="s">
        <v>0</v>
      </c>
      <c r="E137" s="6" t="s">
        <v>139</v>
      </c>
      <c r="F137" s="6">
        <v>6.8</v>
      </c>
      <c r="G137" s="6">
        <v>2.2000000000000002</v>
      </c>
      <c r="H137" s="69">
        <v>5.4</v>
      </c>
      <c r="I137" s="69">
        <v>5.2</v>
      </c>
      <c r="J137" s="69">
        <v>5.2</v>
      </c>
      <c r="K137" s="69" t="s">
        <v>139</v>
      </c>
      <c r="L137" s="69" t="s">
        <v>139</v>
      </c>
      <c r="M137" s="78">
        <v>5.4</v>
      </c>
      <c r="N137" s="78">
        <v>5.0999999999999996</v>
      </c>
      <c r="O137" s="78">
        <v>5.0999999999999996</v>
      </c>
      <c r="P137" s="78" t="s">
        <v>139</v>
      </c>
      <c r="Q137" s="78" t="s">
        <v>139</v>
      </c>
      <c r="R137" s="86">
        <v>2.6</v>
      </c>
      <c r="S137" s="86">
        <v>3.7</v>
      </c>
      <c r="T137" s="86">
        <v>3.8</v>
      </c>
      <c r="U137" s="86" t="s">
        <v>139</v>
      </c>
      <c r="V137" s="86" t="s">
        <v>139</v>
      </c>
      <c r="W137" s="94">
        <v>1.9</v>
      </c>
      <c r="X137" s="94">
        <v>2.4</v>
      </c>
      <c r="Y137" s="94">
        <v>2</v>
      </c>
      <c r="Z137" s="94" t="s">
        <v>139</v>
      </c>
      <c r="AA137" s="94" t="s">
        <v>139</v>
      </c>
      <c r="AB137" s="102">
        <v>4.2</v>
      </c>
      <c r="AC137" s="102">
        <v>3.9</v>
      </c>
      <c r="AD137" s="102">
        <v>3.7</v>
      </c>
      <c r="AE137" s="102" t="s">
        <v>139</v>
      </c>
      <c r="AF137" s="102" t="s">
        <v>139</v>
      </c>
      <c r="AG137" s="6" t="s">
        <v>3</v>
      </c>
      <c r="AH137" s="15" t="s">
        <v>23</v>
      </c>
      <c r="AI137" s="3"/>
      <c r="AJ137" s="5" t="s">
        <v>0</v>
      </c>
      <c r="AK137" s="4" t="s">
        <v>138</v>
      </c>
      <c r="AL137" s="69" t="s">
        <v>139</v>
      </c>
    </row>
    <row r="138" spans="1:38" s="3" customFormat="1" x14ac:dyDescent="0.25">
      <c r="A138" s="6">
        <v>4</v>
      </c>
      <c r="B138" s="12">
        <v>116</v>
      </c>
      <c r="C138" s="6">
        <v>81</v>
      </c>
      <c r="D138" s="5" t="s">
        <v>9</v>
      </c>
      <c r="E138" s="6">
        <v>6.1</v>
      </c>
      <c r="F138" s="6">
        <v>5.4</v>
      </c>
      <c r="G138" s="6">
        <v>4.0999999999999996</v>
      </c>
      <c r="H138" s="69">
        <v>5.7</v>
      </c>
      <c r="I138" s="70" t="s">
        <v>139</v>
      </c>
      <c r="J138" s="70" t="s">
        <v>139</v>
      </c>
      <c r="K138" s="70" t="s">
        <v>139</v>
      </c>
      <c r="L138" s="70" t="s">
        <v>139</v>
      </c>
      <c r="M138" s="78">
        <v>4.5999999999999996</v>
      </c>
      <c r="N138" s="79" t="s">
        <v>139</v>
      </c>
      <c r="O138" s="79" t="s">
        <v>139</v>
      </c>
      <c r="P138" s="79" t="s">
        <v>139</v>
      </c>
      <c r="Q138" s="79" t="s">
        <v>139</v>
      </c>
      <c r="R138" s="86">
        <v>3.5</v>
      </c>
      <c r="S138" s="87" t="s">
        <v>139</v>
      </c>
      <c r="T138" s="87" t="s">
        <v>139</v>
      </c>
      <c r="U138" s="87" t="s">
        <v>139</v>
      </c>
      <c r="V138" s="87" t="s">
        <v>139</v>
      </c>
      <c r="W138" s="94">
        <v>3.2</v>
      </c>
      <c r="X138" s="95" t="s">
        <v>139</v>
      </c>
      <c r="Y138" s="95" t="s">
        <v>139</v>
      </c>
      <c r="Z138" s="95" t="s">
        <v>139</v>
      </c>
      <c r="AA138" s="95" t="s">
        <v>139</v>
      </c>
      <c r="AB138" s="102">
        <v>7.9</v>
      </c>
      <c r="AC138" s="103" t="s">
        <v>139</v>
      </c>
      <c r="AD138" s="103" t="s">
        <v>139</v>
      </c>
      <c r="AE138" s="103" t="s">
        <v>139</v>
      </c>
      <c r="AF138" s="103" t="s">
        <v>139</v>
      </c>
      <c r="AG138" s="4" t="s">
        <v>3</v>
      </c>
      <c r="AH138" s="13" t="s">
        <v>71</v>
      </c>
      <c r="AI138"/>
      <c r="AJ138" s="5" t="s">
        <v>9</v>
      </c>
      <c r="AK138" s="4" t="s">
        <v>138</v>
      </c>
      <c r="AL138" s="70" t="s">
        <v>139</v>
      </c>
    </row>
    <row r="139" spans="1:38" x14ac:dyDescent="0.25">
      <c r="A139" s="6">
        <v>3</v>
      </c>
      <c r="B139" s="14">
        <v>27</v>
      </c>
      <c r="C139" s="6">
        <v>82</v>
      </c>
      <c r="D139" s="5" t="s">
        <v>0</v>
      </c>
      <c r="E139" s="6">
        <v>7.3</v>
      </c>
      <c r="F139" s="6">
        <v>6.2</v>
      </c>
      <c r="G139" s="6">
        <v>2.6</v>
      </c>
      <c r="H139" s="69">
        <v>5</v>
      </c>
      <c r="I139" s="69" t="s">
        <v>139</v>
      </c>
      <c r="J139" s="69" t="s">
        <v>139</v>
      </c>
      <c r="K139" s="69" t="s">
        <v>139</v>
      </c>
      <c r="L139" s="69" t="s">
        <v>139</v>
      </c>
      <c r="M139" s="78">
        <v>5</v>
      </c>
      <c r="N139" s="78" t="s">
        <v>139</v>
      </c>
      <c r="O139" s="78" t="s">
        <v>139</v>
      </c>
      <c r="P139" s="78" t="s">
        <v>139</v>
      </c>
      <c r="Q139" s="78" t="s">
        <v>139</v>
      </c>
      <c r="R139" s="86">
        <v>2.6</v>
      </c>
      <c r="S139" s="86" t="s">
        <v>139</v>
      </c>
      <c r="T139" s="86" t="s">
        <v>139</v>
      </c>
      <c r="U139" s="86" t="s">
        <v>139</v>
      </c>
      <c r="V139" s="86" t="s">
        <v>139</v>
      </c>
      <c r="W139" s="94">
        <v>1.8</v>
      </c>
      <c r="X139" s="94" t="s">
        <v>139</v>
      </c>
      <c r="Y139" s="94" t="s">
        <v>139</v>
      </c>
      <c r="Z139" s="94" t="s">
        <v>139</v>
      </c>
      <c r="AA139" s="94" t="s">
        <v>139</v>
      </c>
      <c r="AB139" s="102">
        <v>5.0999999999999996</v>
      </c>
      <c r="AC139" s="102" t="s">
        <v>139</v>
      </c>
      <c r="AD139" s="102" t="s">
        <v>139</v>
      </c>
      <c r="AE139" s="102" t="s">
        <v>139</v>
      </c>
      <c r="AF139" s="102" t="s">
        <v>139</v>
      </c>
      <c r="AG139" s="6" t="s">
        <v>3</v>
      </c>
      <c r="AH139" s="15" t="s">
        <v>10</v>
      </c>
      <c r="AJ139" s="5" t="s">
        <v>0</v>
      </c>
      <c r="AK139" s="4" t="s">
        <v>138</v>
      </c>
      <c r="AL139" s="69" t="s">
        <v>139</v>
      </c>
    </row>
    <row r="140" spans="1:38" x14ac:dyDescent="0.25">
      <c r="A140" s="6">
        <v>3</v>
      </c>
      <c r="B140" s="12">
        <v>47</v>
      </c>
      <c r="C140" s="6">
        <v>84</v>
      </c>
      <c r="D140" s="5" t="s">
        <v>0</v>
      </c>
      <c r="E140" s="6">
        <v>6.5</v>
      </c>
      <c r="F140" s="6">
        <v>4.4000000000000004</v>
      </c>
      <c r="G140" s="6" t="s">
        <v>139</v>
      </c>
      <c r="H140" s="69">
        <v>1.1000000000000001</v>
      </c>
      <c r="I140" s="70" t="s">
        <v>139</v>
      </c>
      <c r="J140" s="70" t="s">
        <v>139</v>
      </c>
      <c r="K140" s="70">
        <v>13.1</v>
      </c>
      <c r="L140" s="70">
        <v>2.2999999999999998</v>
      </c>
      <c r="M140" s="78">
        <v>1.1000000000000001</v>
      </c>
      <c r="N140" s="79" t="s">
        <v>139</v>
      </c>
      <c r="O140" s="79" t="s">
        <v>139</v>
      </c>
      <c r="P140" s="79">
        <v>4.5</v>
      </c>
      <c r="Q140" s="79">
        <v>0.9</v>
      </c>
      <c r="R140" s="86">
        <v>2.2000000000000002</v>
      </c>
      <c r="S140" s="87" t="s">
        <v>139</v>
      </c>
      <c r="T140" s="87" t="s">
        <v>139</v>
      </c>
      <c r="U140" s="87">
        <v>4.5</v>
      </c>
      <c r="V140" s="87">
        <v>1.1000000000000001</v>
      </c>
      <c r="W140" s="94">
        <v>1.1000000000000001</v>
      </c>
      <c r="X140" s="95" t="s">
        <v>139</v>
      </c>
      <c r="Y140" s="95" t="s">
        <v>139</v>
      </c>
      <c r="Z140" s="95">
        <v>2.4</v>
      </c>
      <c r="AA140" s="95">
        <v>1.3</v>
      </c>
      <c r="AB140" s="102">
        <v>6.6</v>
      </c>
      <c r="AC140" s="103" t="s">
        <v>139</v>
      </c>
      <c r="AD140" s="103" t="s">
        <v>139</v>
      </c>
      <c r="AE140" s="103">
        <v>8.8000000000000007</v>
      </c>
      <c r="AF140" s="103">
        <v>11</v>
      </c>
      <c r="AG140" s="4" t="s">
        <v>3</v>
      </c>
      <c r="AH140" s="13" t="s">
        <v>29</v>
      </c>
      <c r="AJ140" s="5" t="s">
        <v>0</v>
      </c>
      <c r="AK140" s="4" t="s">
        <v>138</v>
      </c>
      <c r="AL140" s="70">
        <v>13.1</v>
      </c>
    </row>
    <row r="141" spans="1:38" ht="15.75" thickBot="1" x14ac:dyDescent="0.3">
      <c r="A141" s="19">
        <v>4</v>
      </c>
      <c r="B141" s="17">
        <v>55</v>
      </c>
      <c r="C141" s="19">
        <v>87</v>
      </c>
      <c r="D141" s="18" t="s">
        <v>9</v>
      </c>
      <c r="E141" s="19">
        <v>10.6</v>
      </c>
      <c r="F141" s="19">
        <v>8.6999999999999993</v>
      </c>
      <c r="G141" s="19">
        <v>3.5</v>
      </c>
      <c r="H141" s="71">
        <v>10.4</v>
      </c>
      <c r="I141" s="74" t="s">
        <v>139</v>
      </c>
      <c r="J141" s="74" t="s">
        <v>139</v>
      </c>
      <c r="K141" s="74" t="s">
        <v>139</v>
      </c>
      <c r="L141" s="74" t="s">
        <v>139</v>
      </c>
      <c r="M141" s="80">
        <v>11</v>
      </c>
      <c r="N141" s="81" t="s">
        <v>139</v>
      </c>
      <c r="O141" s="81" t="s">
        <v>139</v>
      </c>
      <c r="P141" s="81" t="s">
        <v>139</v>
      </c>
      <c r="Q141" s="81" t="s">
        <v>139</v>
      </c>
      <c r="R141" s="88">
        <v>2.2000000000000002</v>
      </c>
      <c r="S141" s="89" t="s">
        <v>139</v>
      </c>
      <c r="T141" s="89" t="s">
        <v>139</v>
      </c>
      <c r="U141" s="89" t="s">
        <v>139</v>
      </c>
      <c r="V141" s="89" t="s">
        <v>139</v>
      </c>
      <c r="W141" s="96">
        <v>1.5</v>
      </c>
      <c r="X141" s="97" t="s">
        <v>139</v>
      </c>
      <c r="Y141" s="97" t="s">
        <v>139</v>
      </c>
      <c r="Z141" s="97" t="s">
        <v>139</v>
      </c>
      <c r="AA141" s="97" t="s">
        <v>139</v>
      </c>
      <c r="AB141" s="104">
        <v>8.1999999999999993</v>
      </c>
      <c r="AC141" s="105" t="s">
        <v>139</v>
      </c>
      <c r="AD141" s="105" t="s">
        <v>139</v>
      </c>
      <c r="AE141" s="105" t="s">
        <v>139</v>
      </c>
      <c r="AF141" s="105" t="s">
        <v>139</v>
      </c>
      <c r="AG141" s="20" t="s">
        <v>1</v>
      </c>
      <c r="AH141" s="21" t="s">
        <v>34</v>
      </c>
      <c r="AJ141" s="18" t="s">
        <v>9</v>
      </c>
      <c r="AK141" s="4" t="s">
        <v>138</v>
      </c>
      <c r="AL141" s="74" t="s">
        <v>139</v>
      </c>
    </row>
  </sheetData>
  <autoFilter ref="A1:AH14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BM170"/>
  <sheetViews>
    <sheetView topLeftCell="AL9" zoomScale="80" zoomScaleNormal="80" workbookViewId="0">
      <selection activeCell="C16" sqref="C16"/>
    </sheetView>
  </sheetViews>
  <sheetFormatPr baseColWidth="10" defaultRowHeight="15" x14ac:dyDescent="0.25"/>
  <cols>
    <col min="1" max="1" width="34.85546875" bestFit="1" customWidth="1"/>
    <col min="2" max="2" width="2.28515625" customWidth="1"/>
    <col min="3" max="3" width="44.85546875" bestFit="1" customWidth="1"/>
    <col min="5" max="5" width="120.42578125" bestFit="1" customWidth="1"/>
    <col min="6" max="6" width="7.28515625" customWidth="1"/>
    <col min="7" max="7" width="6" bestFit="1" customWidth="1"/>
    <col min="8" max="8" width="9.5703125" bestFit="1" customWidth="1"/>
    <col min="10" max="10" width="7.7109375" bestFit="1" customWidth="1"/>
    <col min="11" max="11" width="9.85546875" bestFit="1" customWidth="1"/>
    <col min="12" max="12" width="9.5703125" bestFit="1" customWidth="1"/>
    <col min="13" max="13" width="8.85546875" customWidth="1"/>
    <col min="17" max="17" width="17.7109375" style="1" customWidth="1"/>
    <col min="18" max="18" width="47.85546875" style="1" bestFit="1" customWidth="1"/>
    <col min="19" max="19" width="6.42578125" customWidth="1"/>
    <col min="20" max="20" width="6.7109375" bestFit="1" customWidth="1"/>
    <col min="21" max="21" width="7.28515625" bestFit="1" customWidth="1"/>
    <col min="22" max="22" width="6.85546875" bestFit="1" customWidth="1"/>
    <col min="23" max="23" width="7" bestFit="1" customWidth="1"/>
    <col min="27" max="27" width="17" customWidth="1"/>
    <col min="28" max="28" width="41.5703125" style="22" bestFit="1" customWidth="1"/>
    <col min="29" max="29" width="59" style="22" customWidth="1"/>
    <col min="30" max="30" width="6.5703125" bestFit="1" customWidth="1"/>
    <col min="31" max="31" width="6.42578125" bestFit="1" customWidth="1"/>
    <col min="32" max="32" width="6.7109375" bestFit="1" customWidth="1"/>
    <col min="33" max="33" width="8.140625" bestFit="1" customWidth="1"/>
    <col min="36" max="36" width="17.7109375" style="1" customWidth="1"/>
    <col min="37" max="37" width="11.42578125" style="1"/>
    <col min="38" max="38" width="3.140625" style="175" bestFit="1" customWidth="1"/>
    <col min="39" max="39" width="5.5703125" style="175" bestFit="1" customWidth="1"/>
    <col min="40" max="40" width="11.7109375" style="175" bestFit="1" customWidth="1"/>
    <col min="41" max="41" width="7" style="175" bestFit="1" customWidth="1"/>
    <col min="42" max="42" width="8.85546875" style="175" bestFit="1" customWidth="1"/>
    <col min="43" max="43" width="8.5703125" style="175" bestFit="1" customWidth="1"/>
    <col min="44" max="44" width="4.85546875" style="175" bestFit="1" customWidth="1"/>
    <col min="45" max="46" width="10" style="175" bestFit="1" customWidth="1"/>
    <col min="50" max="50" width="6.5703125" bestFit="1" customWidth="1"/>
    <col min="51" max="51" width="6.42578125" bestFit="1" customWidth="1"/>
    <col min="52" max="52" width="6.7109375" bestFit="1" customWidth="1"/>
    <col min="53" max="53" width="8.140625" bestFit="1" customWidth="1"/>
    <col min="54" max="54" width="6.42578125" customWidth="1"/>
    <col min="55" max="55" width="22.85546875" customWidth="1"/>
    <col min="56" max="56" width="5.140625" bestFit="1" customWidth="1"/>
    <col min="57" max="57" width="3" bestFit="1" customWidth="1"/>
    <col min="58" max="58" width="5.5703125" bestFit="1" customWidth="1"/>
    <col min="59" max="59" width="11.5703125" bestFit="1" customWidth="1"/>
    <col min="60" max="60" width="6.85546875" bestFit="1" customWidth="1"/>
    <col min="61" max="61" width="8.7109375" bestFit="1" customWidth="1"/>
    <col min="62" max="62" width="8.42578125" bestFit="1" customWidth="1"/>
    <col min="63" max="63" width="4.5703125" bestFit="1" customWidth="1"/>
    <col min="64" max="65" width="6.7109375" bestFit="1" customWidth="1"/>
  </cols>
  <sheetData>
    <row r="1" spans="5:65" ht="30.75" thickBot="1" x14ac:dyDescent="0.3">
      <c r="E1" s="60"/>
      <c r="F1" s="61" t="s">
        <v>149</v>
      </c>
      <c r="G1" s="61" t="s">
        <v>140</v>
      </c>
      <c r="H1" s="61" t="s">
        <v>192</v>
      </c>
      <c r="I1" s="61" t="s">
        <v>141</v>
      </c>
      <c r="J1" s="61" t="s">
        <v>142</v>
      </c>
      <c r="K1" s="61" t="s">
        <v>143</v>
      </c>
      <c r="L1" s="61" t="s">
        <v>144</v>
      </c>
      <c r="M1" s="61" t="s">
        <v>145</v>
      </c>
      <c r="N1" s="61" t="s">
        <v>150</v>
      </c>
    </row>
    <row r="2" spans="5:65" ht="16.5" customHeight="1" thickTop="1" thickBot="1" x14ac:dyDescent="0.3">
      <c r="E2" s="28" t="s">
        <v>83</v>
      </c>
      <c r="F2" s="28">
        <v>140</v>
      </c>
      <c r="G2" s="62">
        <v>52.928571428571431</v>
      </c>
      <c r="H2" s="62"/>
      <c r="I2" s="62">
        <v>1.115463709157942</v>
      </c>
      <c r="J2" s="28">
        <v>54</v>
      </c>
      <c r="K2" s="28">
        <v>87</v>
      </c>
      <c r="L2" s="28">
        <v>20</v>
      </c>
      <c r="M2" s="63">
        <v>18</v>
      </c>
      <c r="N2" s="63">
        <v>0.48845229268590984</v>
      </c>
      <c r="Q2" s="125"/>
      <c r="R2" s="125"/>
      <c r="S2" s="3"/>
      <c r="T2" s="3"/>
      <c r="U2" s="3"/>
      <c r="V2" s="3"/>
      <c r="W2" s="3"/>
      <c r="X2" s="3"/>
      <c r="Y2" s="3"/>
      <c r="Z2" s="3"/>
      <c r="AA2" s="3"/>
      <c r="AB2" s="22" t="s">
        <v>227</v>
      </c>
      <c r="AJ2" s="125"/>
      <c r="AK2" s="126" t="s">
        <v>132</v>
      </c>
      <c r="AL2" s="126" t="s">
        <v>149</v>
      </c>
      <c r="AM2" s="126" t="s">
        <v>140</v>
      </c>
      <c r="AN2" s="126" t="s">
        <v>141</v>
      </c>
      <c r="AO2" s="126" t="s">
        <v>142</v>
      </c>
      <c r="AP2" s="126" t="s">
        <v>143</v>
      </c>
      <c r="AQ2" s="126" t="s">
        <v>144</v>
      </c>
      <c r="AR2" s="126" t="s">
        <v>145</v>
      </c>
      <c r="AS2" s="126" t="s">
        <v>186</v>
      </c>
      <c r="AT2" s="126" t="s">
        <v>186</v>
      </c>
      <c r="AU2" s="3"/>
      <c r="AV2" t="s">
        <v>227</v>
      </c>
      <c r="AX2" s="199" t="s">
        <v>111</v>
      </c>
      <c r="AY2" s="200"/>
      <c r="AZ2" s="200"/>
      <c r="BA2" s="201"/>
      <c r="BC2" s="3"/>
      <c r="BD2" s="183" t="s">
        <v>82</v>
      </c>
      <c r="BE2" s="183" t="s">
        <v>149</v>
      </c>
      <c r="BF2" s="183" t="s">
        <v>140</v>
      </c>
      <c r="BG2" s="183" t="s">
        <v>141</v>
      </c>
      <c r="BH2" s="183" t="s">
        <v>142</v>
      </c>
      <c r="BI2" s="183" t="s">
        <v>143</v>
      </c>
      <c r="BJ2" s="183" t="s">
        <v>144</v>
      </c>
      <c r="BK2" s="183" t="s">
        <v>145</v>
      </c>
      <c r="BL2" s="183" t="s">
        <v>150</v>
      </c>
      <c r="BM2" s="183" t="s">
        <v>311</v>
      </c>
    </row>
    <row r="3" spans="5:65" ht="16.5" customHeight="1" thickTop="1" thickBot="1" x14ac:dyDescent="0.3">
      <c r="E3" s="64" t="s">
        <v>146</v>
      </c>
      <c r="F3" s="64">
        <v>128</v>
      </c>
      <c r="G3" s="65">
        <v>7.4242187500000014</v>
      </c>
      <c r="H3" s="128">
        <f>+F3/140</f>
        <v>0.91428571428571426</v>
      </c>
      <c r="I3" s="65">
        <v>0.22294210394142705</v>
      </c>
      <c r="J3" s="64">
        <v>7.25</v>
      </c>
      <c r="K3" s="64">
        <v>14.5</v>
      </c>
      <c r="L3" s="64">
        <v>2.4</v>
      </c>
      <c r="M3" s="66">
        <v>3.4249999999999998</v>
      </c>
      <c r="N3" s="66">
        <v>0.51650264924216138</v>
      </c>
      <c r="Q3" s="125"/>
      <c r="R3" s="126" t="s">
        <v>154</v>
      </c>
      <c r="S3" s="107" t="s">
        <v>149</v>
      </c>
      <c r="T3" s="107" t="s">
        <v>140</v>
      </c>
      <c r="U3" s="107" t="s">
        <v>159</v>
      </c>
      <c r="V3" s="107" t="s">
        <v>160</v>
      </c>
      <c r="W3" s="107" t="s">
        <v>161</v>
      </c>
      <c r="X3" s="107" t="s">
        <v>166</v>
      </c>
      <c r="Y3" s="117" t="s">
        <v>312</v>
      </c>
      <c r="Z3" s="117"/>
      <c r="AA3" s="109"/>
      <c r="AB3" s="122" t="s">
        <v>180</v>
      </c>
      <c r="AC3" s="122" t="s">
        <v>181</v>
      </c>
      <c r="AD3" s="107" t="s">
        <v>176</v>
      </c>
      <c r="AE3" s="107" t="s">
        <v>184</v>
      </c>
      <c r="AF3" s="107" t="s">
        <v>185</v>
      </c>
      <c r="AG3" s="107" t="s">
        <v>186</v>
      </c>
      <c r="AJ3" s="194" t="s">
        <v>111</v>
      </c>
      <c r="AK3" s="125" t="s">
        <v>286</v>
      </c>
      <c r="AL3" s="176">
        <v>12</v>
      </c>
      <c r="AM3" s="177">
        <v>6.1416666666666657</v>
      </c>
      <c r="AN3" s="177">
        <v>0.54012601410329375</v>
      </c>
      <c r="AO3" s="177">
        <v>6.05</v>
      </c>
      <c r="AP3" s="177">
        <v>10.1</v>
      </c>
      <c r="AQ3" s="177">
        <v>2.2999999999999998</v>
      </c>
      <c r="AR3" s="177">
        <v>1.7999999999999989</v>
      </c>
      <c r="AS3" s="178">
        <v>0.54974265943777445</v>
      </c>
      <c r="AT3" s="178">
        <v>4.0271061566117282E-2</v>
      </c>
      <c r="AU3" s="3"/>
      <c r="AX3" s="202"/>
      <c r="AY3" s="203"/>
      <c r="AZ3" s="203"/>
      <c r="BA3" s="204"/>
      <c r="BB3" s="22"/>
      <c r="BC3" s="198" t="s">
        <v>117</v>
      </c>
      <c r="BD3" s="108" t="s">
        <v>0</v>
      </c>
      <c r="BE3" s="108">
        <v>32</v>
      </c>
      <c r="BF3" s="120">
        <v>4.9468750000000004</v>
      </c>
      <c r="BG3" s="120">
        <v>0.3718140028586524</v>
      </c>
      <c r="BH3" s="120">
        <v>4.75</v>
      </c>
      <c r="BI3" s="120">
        <v>10.5</v>
      </c>
      <c r="BJ3" s="120">
        <v>0.9</v>
      </c>
      <c r="BK3" s="120">
        <v>2.7749999999999995</v>
      </c>
      <c r="BL3" s="118">
        <v>0.82255141582066682</v>
      </c>
      <c r="BM3" s="118">
        <v>1.4266524342056996E-3</v>
      </c>
    </row>
    <row r="4" spans="5:65" ht="15.75" thickTop="1" x14ac:dyDescent="0.25">
      <c r="E4" s="28" t="s">
        <v>147</v>
      </c>
      <c r="F4" s="28">
        <v>118</v>
      </c>
      <c r="G4" s="62">
        <v>5.1508474576271182</v>
      </c>
      <c r="H4" s="128">
        <f t="shared" ref="H4:H30" si="0">+F4/140</f>
        <v>0.84285714285714286</v>
      </c>
      <c r="I4" s="62">
        <v>0.22615373157168597</v>
      </c>
      <c r="J4" s="28">
        <v>5</v>
      </c>
      <c r="K4" s="28">
        <v>13.2</v>
      </c>
      <c r="L4" s="28">
        <v>0.1</v>
      </c>
      <c r="M4" s="63">
        <v>3.4750000000000001</v>
      </c>
      <c r="N4" s="63">
        <v>8.788708793373734E-2</v>
      </c>
      <c r="Q4" s="173" t="s">
        <v>189</v>
      </c>
      <c r="R4" s="1" t="s">
        <v>306</v>
      </c>
      <c r="S4">
        <v>108</v>
      </c>
      <c r="T4" s="111">
        <v>4.4564814814814797</v>
      </c>
      <c r="U4" s="111">
        <v>0.24756286017470822</v>
      </c>
      <c r="V4" s="111">
        <v>3.9695490318665025</v>
      </c>
      <c r="W4" s="111">
        <v>4.9434139310964564</v>
      </c>
      <c r="X4" s="113">
        <v>2.1656528933552723E-3</v>
      </c>
      <c r="Y4" s="113">
        <f>AVERAGE(T4:T8)</f>
        <v>4.7610730820105811</v>
      </c>
      <c r="Z4" s="113"/>
      <c r="AA4" s="22" t="s">
        <v>189</v>
      </c>
      <c r="AB4" s="155" t="s">
        <v>107</v>
      </c>
      <c r="AC4" s="155" t="s">
        <v>112</v>
      </c>
      <c r="AD4" s="120">
        <v>1.3357060185185201</v>
      </c>
      <c r="AE4" s="120">
        <v>0.22273159641596463</v>
      </c>
      <c r="AF4" s="120">
        <v>2.4486804406210756</v>
      </c>
      <c r="AG4" s="118">
        <v>9.6574047222703907E-3</v>
      </c>
      <c r="AJ4" s="194"/>
      <c r="AK4" s="125" t="s">
        <v>287</v>
      </c>
      <c r="AL4" s="176">
        <v>24</v>
      </c>
      <c r="AM4" s="177">
        <v>8.1333333333333311</v>
      </c>
      <c r="AN4" s="177">
        <v>0.43840400047541966</v>
      </c>
      <c r="AO4" s="177">
        <v>8.15</v>
      </c>
      <c r="AP4" s="177">
        <v>11.9</v>
      </c>
      <c r="AQ4" s="177">
        <v>4.8</v>
      </c>
      <c r="AR4" s="177">
        <v>2.7750000000000021</v>
      </c>
      <c r="AS4" s="178">
        <v>0.39015392354229461</v>
      </c>
      <c r="AT4" s="178"/>
      <c r="AU4" s="3"/>
      <c r="AV4" s="107" t="s">
        <v>180</v>
      </c>
      <c r="AW4" s="107" t="s">
        <v>181</v>
      </c>
      <c r="AX4" s="148" t="s">
        <v>176</v>
      </c>
      <c r="AY4" s="107" t="s">
        <v>184</v>
      </c>
      <c r="AZ4" s="107" t="s">
        <v>185</v>
      </c>
      <c r="BA4" s="149" t="s">
        <v>186</v>
      </c>
      <c r="BC4" s="197"/>
      <c r="BD4" s="109" t="s">
        <v>9</v>
      </c>
      <c r="BE4" s="109">
        <v>32</v>
      </c>
      <c r="BF4" s="115">
        <v>6.6375000000000011</v>
      </c>
      <c r="BG4" s="115">
        <v>0.34348046617698785</v>
      </c>
      <c r="BH4" s="115">
        <v>6.9</v>
      </c>
      <c r="BI4" s="115">
        <v>10.9</v>
      </c>
      <c r="BJ4" s="115">
        <v>2.4</v>
      </c>
      <c r="BK4" s="115">
        <v>2.2750000000000004</v>
      </c>
      <c r="BL4" s="119">
        <v>0.88856792967701026</v>
      </c>
      <c r="BM4" s="119"/>
    </row>
    <row r="5" spans="5:65" ht="15" customHeight="1" x14ac:dyDescent="0.25">
      <c r="E5" s="28" t="s">
        <v>148</v>
      </c>
      <c r="F5" s="28">
        <v>123</v>
      </c>
      <c r="G5" s="62">
        <v>4.6130081300813011</v>
      </c>
      <c r="H5" s="128">
        <f t="shared" si="0"/>
        <v>0.87857142857142856</v>
      </c>
      <c r="I5" s="62">
        <v>0.14167068939068414</v>
      </c>
      <c r="J5" s="28">
        <v>4.5999999999999996</v>
      </c>
      <c r="K5" s="28">
        <v>9.5</v>
      </c>
      <c r="L5" s="28">
        <v>1</v>
      </c>
      <c r="M5" s="63">
        <v>2.25</v>
      </c>
      <c r="N5" s="63">
        <v>0.43054994409795222</v>
      </c>
      <c r="Q5" s="125"/>
      <c r="R5" s="1" t="s">
        <v>302</v>
      </c>
      <c r="S5">
        <v>64</v>
      </c>
      <c r="T5" s="111">
        <v>5.7921874999999998</v>
      </c>
      <c r="U5" s="111">
        <v>0.32159358891724826</v>
      </c>
      <c r="V5" s="111">
        <v>5.1596436930596656</v>
      </c>
      <c r="W5" s="111">
        <v>6.424731306940334</v>
      </c>
      <c r="X5" s="114"/>
      <c r="Y5" s="114"/>
      <c r="Z5" s="114"/>
      <c r="AA5" s="3"/>
      <c r="AB5" s="123" t="s">
        <v>107</v>
      </c>
      <c r="AC5" s="123" t="s">
        <v>117</v>
      </c>
      <c r="AD5" s="121">
        <v>0.58414351851851976</v>
      </c>
      <c r="AE5" s="121">
        <v>-0.52883090358403573</v>
      </c>
      <c r="AF5" s="121">
        <v>1.6971179406210752</v>
      </c>
      <c r="AG5" s="112">
        <v>0.60265061461374247</v>
      </c>
      <c r="AJ5" s="194"/>
      <c r="AK5" s="125" t="s">
        <v>288</v>
      </c>
      <c r="AL5" s="176">
        <v>42</v>
      </c>
      <c r="AM5" s="177">
        <v>7.9142857142857137</v>
      </c>
      <c r="AN5" s="177">
        <v>0.31487643777130692</v>
      </c>
      <c r="AO5" s="177">
        <v>7.65</v>
      </c>
      <c r="AP5" s="177">
        <v>13</v>
      </c>
      <c r="AQ5" s="177">
        <v>3.3</v>
      </c>
      <c r="AR5" s="177">
        <v>2.4750000000000014</v>
      </c>
      <c r="AS5" s="178">
        <v>0.85239769676815191</v>
      </c>
      <c r="AT5" s="178"/>
      <c r="AU5" s="3"/>
      <c r="AV5" s="157" t="s">
        <v>286</v>
      </c>
      <c r="AW5" s="157" t="s">
        <v>287</v>
      </c>
      <c r="AX5" s="150">
        <v>1.9916666666666654</v>
      </c>
      <c r="AY5" s="120">
        <v>0.11325750685694347</v>
      </c>
      <c r="AZ5" s="120">
        <v>3.8700758264763873</v>
      </c>
      <c r="BA5" s="151">
        <v>3.3208095857824804E-2</v>
      </c>
      <c r="BC5" s="196" t="s">
        <v>113</v>
      </c>
      <c r="BD5" s="3" t="s">
        <v>0</v>
      </c>
      <c r="BE5" s="3">
        <v>32</v>
      </c>
      <c r="BF5" s="121">
        <v>4.3312499999999989</v>
      </c>
      <c r="BG5" s="121">
        <v>0.31132642538846855</v>
      </c>
      <c r="BH5" s="121">
        <v>4.0999999999999996</v>
      </c>
      <c r="BI5" s="121">
        <v>9</v>
      </c>
      <c r="BJ5" s="121">
        <v>1</v>
      </c>
      <c r="BK5" s="121">
        <v>2</v>
      </c>
      <c r="BL5" s="112">
        <v>0.42811756569650283</v>
      </c>
      <c r="BM5" s="112">
        <v>3.0160753342760582E-3</v>
      </c>
    </row>
    <row r="6" spans="5:65" ht="15" customHeight="1" x14ac:dyDescent="0.25">
      <c r="E6" s="28" t="s">
        <v>107</v>
      </c>
      <c r="F6" s="28">
        <v>108</v>
      </c>
      <c r="G6" s="62">
        <v>4.4564814814814797</v>
      </c>
      <c r="H6" s="128">
        <f t="shared" si="0"/>
        <v>0.77142857142857146</v>
      </c>
      <c r="I6" s="62">
        <v>0.26220063827387829</v>
      </c>
      <c r="J6" s="28">
        <v>3.9</v>
      </c>
      <c r="K6" s="28">
        <v>12.9</v>
      </c>
      <c r="L6" s="28">
        <v>0.4</v>
      </c>
      <c r="M6" s="63">
        <v>3.5999999999999996</v>
      </c>
      <c r="N6" s="63">
        <v>1.7994783644270651E-4</v>
      </c>
      <c r="Q6" s="125"/>
      <c r="R6" s="1" t="s">
        <v>303</v>
      </c>
      <c r="S6">
        <v>64</v>
      </c>
      <c r="T6" s="111">
        <v>5.0406249999999995</v>
      </c>
      <c r="U6" s="111">
        <v>0.32159358891724826</v>
      </c>
      <c r="V6" s="111">
        <v>4.4080811930596653</v>
      </c>
      <c r="W6" s="111">
        <v>5.6731688069403337</v>
      </c>
      <c r="X6" s="114"/>
      <c r="Y6" s="114"/>
      <c r="Z6" s="114"/>
      <c r="AA6" s="3"/>
      <c r="AB6" s="123" t="s">
        <v>107</v>
      </c>
      <c r="AC6" s="123" t="s">
        <v>122</v>
      </c>
      <c r="AD6" s="121">
        <v>6.7195767195765477E-2</v>
      </c>
      <c r="AE6" s="121">
        <v>-1.0946242580296948</v>
      </c>
      <c r="AF6" s="121">
        <v>1.2290157924212257</v>
      </c>
      <c r="AG6" s="112">
        <v>0.99985748148708387</v>
      </c>
      <c r="AJ6" s="195"/>
      <c r="AK6" s="127" t="s">
        <v>289</v>
      </c>
      <c r="AL6" s="179">
        <v>30</v>
      </c>
      <c r="AM6" s="180">
        <v>7.7199999999999989</v>
      </c>
      <c r="AN6" s="180">
        <v>0.36383651753810226</v>
      </c>
      <c r="AO6" s="180">
        <v>7.5</v>
      </c>
      <c r="AP6" s="180">
        <v>11.8</v>
      </c>
      <c r="AQ6" s="180">
        <v>4.2</v>
      </c>
      <c r="AR6" s="180">
        <v>2.125</v>
      </c>
      <c r="AS6" s="181">
        <v>0.48262302349477171</v>
      </c>
      <c r="AT6" s="181"/>
      <c r="AU6" s="3"/>
      <c r="AV6" s="156" t="s">
        <v>286</v>
      </c>
      <c r="AW6" s="156" t="s">
        <v>288</v>
      </c>
      <c r="AX6" s="152">
        <v>1.772619047619048</v>
      </c>
      <c r="AY6" s="121">
        <v>3.355009187033664E-2</v>
      </c>
      <c r="AZ6" s="121">
        <v>3.5116880033677593</v>
      </c>
      <c r="BA6" s="153">
        <v>4.3950075965881519E-2</v>
      </c>
      <c r="BC6" s="197"/>
      <c r="BD6" s="109" t="s">
        <v>9</v>
      </c>
      <c r="BE6" s="109">
        <v>32</v>
      </c>
      <c r="BF6" s="115">
        <v>5.7499999999999991</v>
      </c>
      <c r="BG6" s="115">
        <v>0.33777617135535798</v>
      </c>
      <c r="BH6" s="115">
        <v>5.7</v>
      </c>
      <c r="BI6" s="115">
        <v>9.9</v>
      </c>
      <c r="BJ6" s="115">
        <v>0.5</v>
      </c>
      <c r="BK6" s="115">
        <v>2.6000000000000005</v>
      </c>
      <c r="BL6" s="119">
        <v>0.93244874678860223</v>
      </c>
      <c r="BM6" s="119"/>
    </row>
    <row r="7" spans="5:65" ht="15" customHeight="1" x14ac:dyDescent="0.25">
      <c r="E7" s="28" t="s">
        <v>112</v>
      </c>
      <c r="F7" s="28">
        <v>64</v>
      </c>
      <c r="G7" s="62">
        <v>5.7921874999999998</v>
      </c>
      <c r="H7" s="128">
        <f t="shared" si="0"/>
        <v>0.45714285714285713</v>
      </c>
      <c r="I7" s="62">
        <v>0.2727296677374621</v>
      </c>
      <c r="J7" s="28">
        <v>5.85</v>
      </c>
      <c r="K7" s="28">
        <v>10.9</v>
      </c>
      <c r="L7" s="28">
        <v>0.9</v>
      </c>
      <c r="M7" s="63">
        <v>3.2249999999999996</v>
      </c>
      <c r="N7" s="63">
        <v>0.91601120305033235</v>
      </c>
      <c r="Q7" s="125"/>
      <c r="R7" s="1" t="s">
        <v>305</v>
      </c>
      <c r="S7">
        <v>56</v>
      </c>
      <c r="T7" s="111">
        <v>4.3892857142857142</v>
      </c>
      <c r="U7" s="111">
        <v>0.34379800786038983</v>
      </c>
      <c r="V7" s="111">
        <v>3.7130679406581679</v>
      </c>
      <c r="W7" s="111">
        <v>5.0655034879132605</v>
      </c>
      <c r="X7" s="114"/>
      <c r="Y7" s="114"/>
      <c r="Z7" s="114"/>
      <c r="AA7" s="3"/>
      <c r="AB7" s="123" t="s">
        <v>107</v>
      </c>
      <c r="AC7" s="123" t="s">
        <v>127</v>
      </c>
      <c r="AD7" s="121">
        <v>0.32969576719576477</v>
      </c>
      <c r="AE7" s="121">
        <v>-0.83212425802969547</v>
      </c>
      <c r="AF7" s="121">
        <v>1.491515792421225</v>
      </c>
      <c r="AG7" s="112">
        <v>0.93678262399521106</v>
      </c>
      <c r="AJ7" s="194" t="s">
        <v>107</v>
      </c>
      <c r="AK7" s="125" t="s">
        <v>286</v>
      </c>
      <c r="AL7" s="176">
        <v>12</v>
      </c>
      <c r="AM7" s="177">
        <v>4.1416666666666666</v>
      </c>
      <c r="AN7" s="177">
        <v>0.65301843833698991</v>
      </c>
      <c r="AO7" s="177">
        <v>3.9</v>
      </c>
      <c r="AP7" s="177">
        <v>8.9</v>
      </c>
      <c r="AQ7" s="177">
        <v>1.4</v>
      </c>
      <c r="AR7" s="177">
        <v>2.3999999999999995</v>
      </c>
      <c r="AS7" s="178">
        <v>0.2642596157923397</v>
      </c>
      <c r="AT7" s="178">
        <v>0.46176450666508329</v>
      </c>
      <c r="AU7" s="3"/>
      <c r="AV7" s="3" t="s">
        <v>286</v>
      </c>
      <c r="AW7" s="3" t="s">
        <v>289</v>
      </c>
      <c r="AX7" s="152">
        <v>1.5783333333333331</v>
      </c>
      <c r="AY7" s="121">
        <v>-0.23638232121972336</v>
      </c>
      <c r="AZ7" s="121">
        <v>3.3930489878863899</v>
      </c>
      <c r="BA7" s="153">
        <v>0.11150795619398779</v>
      </c>
      <c r="BC7" s="196" t="s">
        <v>124</v>
      </c>
      <c r="BD7" s="3" t="s">
        <v>0</v>
      </c>
      <c r="BE7" s="3">
        <v>32</v>
      </c>
      <c r="BF7" s="121">
        <v>4.4718749999999989</v>
      </c>
      <c r="BG7" s="121">
        <v>0.35941356735548258</v>
      </c>
      <c r="BH7" s="121">
        <v>4.4000000000000004</v>
      </c>
      <c r="BI7" s="121">
        <v>8</v>
      </c>
      <c r="BJ7" s="121">
        <v>0.2</v>
      </c>
      <c r="BK7" s="121">
        <v>2.7249999999999996</v>
      </c>
      <c r="BL7" s="112">
        <v>0.80343263408389776</v>
      </c>
      <c r="BM7" s="112">
        <v>9.6805177163326039E-3</v>
      </c>
    </row>
    <row r="8" spans="5:65" ht="15" customHeight="1" x14ac:dyDescent="0.25">
      <c r="E8" s="28" t="s">
        <v>122</v>
      </c>
      <c r="F8" s="28">
        <v>56</v>
      </c>
      <c r="G8" s="62">
        <v>4.3892857142857142</v>
      </c>
      <c r="H8" s="128">
        <f t="shared" si="0"/>
        <v>0.4</v>
      </c>
      <c r="I8" s="62">
        <v>0.40567146975466817</v>
      </c>
      <c r="J8" s="28">
        <v>3.8</v>
      </c>
      <c r="K8" s="28">
        <v>13.1</v>
      </c>
      <c r="L8" s="28">
        <v>0</v>
      </c>
      <c r="M8" s="63">
        <v>4.0749999999999993</v>
      </c>
      <c r="N8" s="63">
        <v>0.98290220802163963</v>
      </c>
      <c r="Q8" s="127"/>
      <c r="R8" s="127" t="s">
        <v>304</v>
      </c>
      <c r="S8" s="109">
        <v>56</v>
      </c>
      <c r="T8" s="115">
        <v>4.1267857142857149</v>
      </c>
      <c r="U8" s="115">
        <v>0.34379800786038983</v>
      </c>
      <c r="V8" s="115">
        <v>3.4505679406581686</v>
      </c>
      <c r="W8" s="115">
        <v>4.8030034879132613</v>
      </c>
      <c r="X8" s="116"/>
      <c r="Y8" s="114"/>
      <c r="Z8" s="114"/>
      <c r="AA8" s="3"/>
      <c r="AB8" s="123" t="s">
        <v>112</v>
      </c>
      <c r="AC8" s="123" t="s">
        <v>117</v>
      </c>
      <c r="AD8" s="121">
        <v>0.75156250000000036</v>
      </c>
      <c r="AE8" s="121">
        <v>-0.49567119688491279</v>
      </c>
      <c r="AF8" s="121">
        <v>1.9987961968849135</v>
      </c>
      <c r="AG8" s="112">
        <v>0.46495548667476827</v>
      </c>
      <c r="AJ8" s="194"/>
      <c r="AK8" s="125" t="s">
        <v>287</v>
      </c>
      <c r="AL8" s="176">
        <v>24</v>
      </c>
      <c r="AM8" s="177">
        <v>4.3583333333333334</v>
      </c>
      <c r="AN8" s="177">
        <v>0.61162994005761318</v>
      </c>
      <c r="AO8" s="177">
        <v>3.75</v>
      </c>
      <c r="AP8" s="177">
        <v>11.8</v>
      </c>
      <c r="AQ8" s="177">
        <v>0.4</v>
      </c>
      <c r="AR8" s="177">
        <v>3.2</v>
      </c>
      <c r="AS8" s="178">
        <v>8.6563019598455693E-3</v>
      </c>
      <c r="AT8" s="178"/>
      <c r="AV8" s="3" t="s">
        <v>287</v>
      </c>
      <c r="AW8" s="3" t="s">
        <v>288</v>
      </c>
      <c r="AX8" s="152">
        <v>0.21904761904761738</v>
      </c>
      <c r="AY8" s="121">
        <v>-1.1404451205296209</v>
      </c>
      <c r="AZ8" s="121">
        <v>1.5785403586248556</v>
      </c>
      <c r="BA8" s="153">
        <v>0.97481906072542512</v>
      </c>
      <c r="BC8" s="197"/>
      <c r="BD8" s="109" t="s">
        <v>9</v>
      </c>
      <c r="BE8" s="109">
        <v>32</v>
      </c>
      <c r="BF8" s="115">
        <v>5.8531249999999995</v>
      </c>
      <c r="BG8" s="115">
        <v>0.37213920541330425</v>
      </c>
      <c r="BH8" s="115">
        <v>5.85</v>
      </c>
      <c r="BI8" s="115">
        <v>10</v>
      </c>
      <c r="BJ8" s="115">
        <v>0.7</v>
      </c>
      <c r="BK8" s="115">
        <v>1.9749999999999996</v>
      </c>
      <c r="BL8" s="119">
        <v>0.37097610996332087</v>
      </c>
      <c r="BM8" s="119"/>
    </row>
    <row r="9" spans="5:65" ht="15" customHeight="1" x14ac:dyDescent="0.25">
      <c r="E9" s="28" t="s">
        <v>117</v>
      </c>
      <c r="F9" s="28">
        <v>64</v>
      </c>
      <c r="G9" s="62">
        <v>5.0406249999999995</v>
      </c>
      <c r="H9" s="128">
        <f t="shared" si="0"/>
        <v>0.45714285714285713</v>
      </c>
      <c r="I9" s="62">
        <v>0.24475366979673308</v>
      </c>
      <c r="J9" s="28">
        <v>5.05</v>
      </c>
      <c r="K9" s="28">
        <v>9.9</v>
      </c>
      <c r="L9" s="28">
        <v>0.5</v>
      </c>
      <c r="M9" s="63">
        <v>2.5249999999999995</v>
      </c>
      <c r="N9" s="63">
        <v>0.98290220802163963</v>
      </c>
      <c r="Q9" s="1" t="s">
        <v>87</v>
      </c>
      <c r="R9" s="1" t="s">
        <v>307</v>
      </c>
      <c r="S9">
        <v>108</v>
      </c>
      <c r="T9" s="111">
        <v>3.9546296296296299</v>
      </c>
      <c r="U9" s="111">
        <v>0.21705572227227463</v>
      </c>
      <c r="V9" s="111">
        <v>3.5277061945046917</v>
      </c>
      <c r="W9" s="111">
        <v>4.3815530647545682</v>
      </c>
      <c r="X9" s="113">
        <v>1.2245688885027955E-4</v>
      </c>
      <c r="Y9" s="113">
        <f>AVERAGE(T9:T13)</f>
        <v>4.2555468532442227</v>
      </c>
      <c r="Z9" s="113"/>
      <c r="AB9" s="154" t="s">
        <v>112</v>
      </c>
      <c r="AC9" s="154" t="s">
        <v>122</v>
      </c>
      <c r="AD9" s="121">
        <v>1.4029017857142856</v>
      </c>
      <c r="AE9" s="121">
        <v>0.11189225770700562</v>
      </c>
      <c r="AF9" s="121">
        <v>2.6939113137215656</v>
      </c>
      <c r="AG9" s="112">
        <v>2.5519063570651368E-2</v>
      </c>
      <c r="AJ9" s="194"/>
      <c r="AK9" s="125" t="s">
        <v>288</v>
      </c>
      <c r="AL9" s="176">
        <v>42</v>
      </c>
      <c r="AM9" s="177">
        <v>4.1261904761904766</v>
      </c>
      <c r="AN9" s="177">
        <v>0.44980392584447809</v>
      </c>
      <c r="AO9" s="177">
        <v>3.4</v>
      </c>
      <c r="AP9" s="177">
        <v>12.9</v>
      </c>
      <c r="AQ9" s="177">
        <v>0.4</v>
      </c>
      <c r="AR9" s="177">
        <v>3.7249999999999996</v>
      </c>
      <c r="AS9" s="178">
        <v>2.57711103311975E-3</v>
      </c>
      <c r="AT9" s="178"/>
      <c r="AV9" s="3" t="s">
        <v>287</v>
      </c>
      <c r="AW9" s="3" t="s">
        <v>289</v>
      </c>
      <c r="AX9" s="152">
        <v>0.41333333333333222</v>
      </c>
      <c r="AY9" s="121">
        <v>-1.0416761453279717</v>
      </c>
      <c r="AZ9" s="121">
        <v>1.8683428119946361</v>
      </c>
      <c r="BA9" s="153">
        <v>0.87993535883293228</v>
      </c>
      <c r="BC9" s="196" t="s">
        <v>129</v>
      </c>
      <c r="BD9" s="3" t="s">
        <v>0</v>
      </c>
      <c r="BE9" s="3">
        <v>32</v>
      </c>
      <c r="BF9" s="121">
        <v>4.3343749999999988</v>
      </c>
      <c r="BG9" s="121">
        <v>0.30863282597637215</v>
      </c>
      <c r="BH9" s="121">
        <v>4.1999999999999993</v>
      </c>
      <c r="BI9" s="121">
        <v>9.1</v>
      </c>
      <c r="BJ9" s="121">
        <v>1.5</v>
      </c>
      <c r="BK9" s="121">
        <v>1.875</v>
      </c>
      <c r="BL9" s="112">
        <v>0.16354845005183916</v>
      </c>
      <c r="BM9" s="112">
        <v>4.8891934490579381E-2</v>
      </c>
    </row>
    <row r="10" spans="5:65" ht="15" customHeight="1" x14ac:dyDescent="0.25">
      <c r="E10" s="28" t="s">
        <v>127</v>
      </c>
      <c r="F10" s="28">
        <v>56</v>
      </c>
      <c r="G10" s="62">
        <v>4.1267857142857149</v>
      </c>
      <c r="H10" s="128">
        <f t="shared" si="0"/>
        <v>0.4</v>
      </c>
      <c r="I10" s="62">
        <v>0.37257868576610553</v>
      </c>
      <c r="J10" s="28">
        <v>3.3499999999999996</v>
      </c>
      <c r="K10" s="28">
        <v>11.7</v>
      </c>
      <c r="L10" s="28">
        <v>0</v>
      </c>
      <c r="M10" s="63">
        <v>3.05</v>
      </c>
      <c r="N10" s="63">
        <v>8.5063989876865698E-4</v>
      </c>
      <c r="R10" s="1" t="s">
        <v>290</v>
      </c>
      <c r="S10">
        <v>64</v>
      </c>
      <c r="T10" s="111">
        <v>5.1625000000000023</v>
      </c>
      <c r="U10" s="111">
        <v>0.28196365428685444</v>
      </c>
      <c r="V10" s="111">
        <v>4.607910189566331</v>
      </c>
      <c r="W10" s="111">
        <v>5.7170898104336736</v>
      </c>
      <c r="X10" s="113"/>
      <c r="Y10" s="113"/>
      <c r="Z10" s="113"/>
      <c r="AB10" s="154" t="s">
        <v>112</v>
      </c>
      <c r="AC10" s="154" t="s">
        <v>127</v>
      </c>
      <c r="AD10" s="121">
        <v>1.6654017857142849</v>
      </c>
      <c r="AE10" s="121">
        <v>0.37439225770700491</v>
      </c>
      <c r="AF10" s="121">
        <v>2.9564113137215648</v>
      </c>
      <c r="AG10" s="112">
        <v>4.1694552440185717E-3</v>
      </c>
      <c r="AJ10" s="195"/>
      <c r="AK10" s="127" t="s">
        <v>289</v>
      </c>
      <c r="AL10" s="179">
        <v>30</v>
      </c>
      <c r="AM10" s="180">
        <v>5.1233333333333331</v>
      </c>
      <c r="AN10" s="180">
        <v>0.43408467136689916</v>
      </c>
      <c r="AO10" s="180">
        <v>5.0999999999999996</v>
      </c>
      <c r="AP10" s="180">
        <v>10.4</v>
      </c>
      <c r="AQ10" s="180">
        <v>1.1000000000000001</v>
      </c>
      <c r="AR10" s="180">
        <v>2.5750000000000002</v>
      </c>
      <c r="AS10" s="181">
        <v>0.45854458045696622</v>
      </c>
      <c r="AT10" s="181"/>
      <c r="AV10" s="3" t="s">
        <v>288</v>
      </c>
      <c r="AW10" s="3" t="s">
        <v>289</v>
      </c>
      <c r="AX10" s="152">
        <v>0.19428571428571484</v>
      </c>
      <c r="AY10" s="121">
        <v>-1.075750680541649</v>
      </c>
      <c r="AZ10" s="121">
        <v>1.4643221091130787</v>
      </c>
      <c r="BA10" s="153">
        <v>0.97830596155693295</v>
      </c>
      <c r="BC10" s="197"/>
      <c r="BD10" s="109" t="s">
        <v>9</v>
      </c>
      <c r="BE10" s="109">
        <v>32</v>
      </c>
      <c r="BF10" s="115">
        <v>5.2531249999999998</v>
      </c>
      <c r="BG10" s="115">
        <v>0.33735762752723775</v>
      </c>
      <c r="BH10" s="115">
        <v>5.1999999999999993</v>
      </c>
      <c r="BI10" s="115">
        <v>8.6999999999999993</v>
      </c>
      <c r="BJ10" s="115">
        <v>0.5</v>
      </c>
      <c r="BK10" s="115">
        <v>1.875</v>
      </c>
      <c r="BL10" s="119">
        <v>0.41787869779897069</v>
      </c>
      <c r="BM10" s="119"/>
    </row>
    <row r="11" spans="5:65" ht="15" customHeight="1" x14ac:dyDescent="0.25">
      <c r="E11" s="28" t="s">
        <v>108</v>
      </c>
      <c r="F11" s="28">
        <v>108</v>
      </c>
      <c r="G11" s="62">
        <v>3.9546296296296299</v>
      </c>
      <c r="H11" s="128">
        <f t="shared" si="0"/>
        <v>0.77142857142857146</v>
      </c>
      <c r="I11" s="62">
        <v>0.24102219814514594</v>
      </c>
      <c r="J11" s="28">
        <v>3.55</v>
      </c>
      <c r="K11" s="28">
        <v>13</v>
      </c>
      <c r="L11" s="28">
        <v>0.1</v>
      </c>
      <c r="M11" s="63">
        <v>3.15</v>
      </c>
      <c r="N11" s="63">
        <v>4.3000368561640911E-5</v>
      </c>
      <c r="R11" s="1" t="s">
        <v>291</v>
      </c>
      <c r="S11">
        <v>64</v>
      </c>
      <c r="T11" s="111">
        <v>4.7937500000000011</v>
      </c>
      <c r="U11" s="111">
        <v>0.28196365428685444</v>
      </c>
      <c r="V11" s="111">
        <v>4.2391601895663298</v>
      </c>
      <c r="W11" s="111">
        <v>5.3483398104336723</v>
      </c>
      <c r="X11" s="113"/>
      <c r="Y11" s="113"/>
      <c r="Z11" s="113"/>
      <c r="AB11" s="123" t="s">
        <v>117</v>
      </c>
      <c r="AC11" s="123" t="s">
        <v>122</v>
      </c>
      <c r="AD11" s="121">
        <v>0.65133928571428523</v>
      </c>
      <c r="AE11" s="121">
        <v>-0.63967024229299474</v>
      </c>
      <c r="AF11" s="121">
        <v>1.9423488137215652</v>
      </c>
      <c r="AG11" s="112">
        <v>0.63863801167572043</v>
      </c>
      <c r="AJ11" s="194" t="s">
        <v>112</v>
      </c>
      <c r="AK11" s="125" t="s">
        <v>286</v>
      </c>
      <c r="AL11" s="176">
        <v>9</v>
      </c>
      <c r="AM11" s="177">
        <v>5.5</v>
      </c>
      <c r="AN11" s="177">
        <v>0.74161984870956654</v>
      </c>
      <c r="AO11" s="177">
        <v>5.8</v>
      </c>
      <c r="AP11" s="177">
        <v>8.3000000000000007</v>
      </c>
      <c r="AQ11" s="177">
        <v>2.4</v>
      </c>
      <c r="AR11" s="177">
        <v>4.0999999999999996</v>
      </c>
      <c r="AS11" s="178">
        <v>0.42815899108555511</v>
      </c>
      <c r="AT11" s="178">
        <v>0.77538344090719236</v>
      </c>
      <c r="AU11" s="3"/>
      <c r="AV11" s="182"/>
      <c r="AW11" s="182"/>
      <c r="AX11" s="182"/>
      <c r="AY11" s="182"/>
      <c r="AZ11" s="182"/>
      <c r="BA11" s="182"/>
      <c r="BC11" s="196" t="s">
        <v>111</v>
      </c>
      <c r="BD11" s="3" t="s">
        <v>0</v>
      </c>
      <c r="BE11" s="3">
        <v>30</v>
      </c>
      <c r="BF11" s="121">
        <v>2.9966666666666675</v>
      </c>
      <c r="BG11" s="121">
        <v>0.32714309615821724</v>
      </c>
      <c r="BH11" s="121">
        <v>3.2</v>
      </c>
      <c r="BI11" s="121">
        <v>7</v>
      </c>
      <c r="BJ11" s="121">
        <v>0</v>
      </c>
      <c r="BK11" s="121">
        <v>2.6500000000000004</v>
      </c>
      <c r="BL11" s="112">
        <v>0.60795143239303495</v>
      </c>
      <c r="BM11" s="112">
        <v>2.5654725731156791E-3</v>
      </c>
    </row>
    <row r="12" spans="5:65" ht="15" customHeight="1" x14ac:dyDescent="0.25">
      <c r="E12" s="28" t="s">
        <v>113</v>
      </c>
      <c r="F12" s="28">
        <v>64</v>
      </c>
      <c r="G12" s="62">
        <v>5.1625000000000023</v>
      </c>
      <c r="H12" s="128">
        <f t="shared" si="0"/>
        <v>0.45714285714285713</v>
      </c>
      <c r="I12" s="62">
        <v>0.27097066115420876</v>
      </c>
      <c r="J12" s="28">
        <v>5.6</v>
      </c>
      <c r="K12" s="28">
        <v>10</v>
      </c>
      <c r="L12" s="28">
        <v>0.2</v>
      </c>
      <c r="M12" s="63">
        <v>2.9250000000000003</v>
      </c>
      <c r="N12" s="63">
        <v>0.54415575612467393</v>
      </c>
      <c r="R12" s="1" t="s">
        <v>296</v>
      </c>
      <c r="S12">
        <v>57</v>
      </c>
      <c r="T12" s="111">
        <v>3.8561403508771925</v>
      </c>
      <c r="U12" s="111">
        <v>0.29877598689539236</v>
      </c>
      <c r="V12" s="111">
        <v>3.2684826318228195</v>
      </c>
      <c r="W12" s="111">
        <v>4.4437980699315656</v>
      </c>
      <c r="X12" s="113"/>
      <c r="Y12" s="113"/>
      <c r="Z12" s="113"/>
      <c r="AB12" s="123" t="s">
        <v>117</v>
      </c>
      <c r="AC12" s="123" t="s">
        <v>127</v>
      </c>
      <c r="AD12" s="121">
        <v>0.91383928571428452</v>
      </c>
      <c r="AE12" s="121">
        <v>-0.37717024229299545</v>
      </c>
      <c r="AF12" s="121">
        <v>2.2048488137215645</v>
      </c>
      <c r="AG12" s="112">
        <v>0.29759646906276394</v>
      </c>
      <c r="AJ12" s="194"/>
      <c r="AK12" s="125" t="s">
        <v>287</v>
      </c>
      <c r="AL12" s="176">
        <v>15</v>
      </c>
      <c r="AM12" s="177">
        <v>5.8666666666666654</v>
      </c>
      <c r="AN12" s="177">
        <v>0.59806566502562308</v>
      </c>
      <c r="AO12" s="177">
        <v>6.1</v>
      </c>
      <c r="AP12" s="177">
        <v>10.9</v>
      </c>
      <c r="AQ12" s="177">
        <v>3</v>
      </c>
      <c r="AR12" s="177">
        <v>3.25</v>
      </c>
      <c r="AS12" s="178">
        <v>0.24585860439993223</v>
      </c>
      <c r="AT12" s="178"/>
      <c r="AU12" s="3"/>
      <c r="AV12" s="182"/>
      <c r="AW12" s="182"/>
      <c r="AX12" s="182"/>
      <c r="AY12" s="182"/>
      <c r="AZ12" s="182"/>
      <c r="BA12" s="182"/>
      <c r="BC12" s="197"/>
      <c r="BD12" s="109" t="s">
        <v>9</v>
      </c>
      <c r="BE12" s="109">
        <v>27</v>
      </c>
      <c r="BF12" s="115">
        <v>4.8111111111111109</v>
      </c>
      <c r="BG12" s="115">
        <v>0.46667684156591838</v>
      </c>
      <c r="BH12" s="115">
        <v>4.2</v>
      </c>
      <c r="BI12" s="115">
        <v>11.7</v>
      </c>
      <c r="BJ12" s="115">
        <v>1.5</v>
      </c>
      <c r="BK12" s="115">
        <v>2.8499999999999996</v>
      </c>
      <c r="BL12" s="119">
        <v>4.313311192161462E-2</v>
      </c>
      <c r="BM12" s="119"/>
    </row>
    <row r="13" spans="5:65" ht="15" customHeight="1" x14ac:dyDescent="0.25">
      <c r="E13" s="28" t="s">
        <v>118</v>
      </c>
      <c r="F13" s="28">
        <v>64</v>
      </c>
      <c r="G13" s="62">
        <v>4.7937500000000011</v>
      </c>
      <c r="H13" s="128">
        <f t="shared" si="0"/>
        <v>0.45714285714285713</v>
      </c>
      <c r="I13" s="62">
        <v>0.23406427815778211</v>
      </c>
      <c r="J13" s="28">
        <v>4.9000000000000004</v>
      </c>
      <c r="K13" s="28">
        <v>9.1</v>
      </c>
      <c r="L13" s="28">
        <v>0.5</v>
      </c>
      <c r="M13" s="63">
        <v>2.3249999999999997</v>
      </c>
      <c r="N13" s="63">
        <v>0.82168090970469532</v>
      </c>
      <c r="Q13" s="127"/>
      <c r="R13" s="127" t="s">
        <v>297</v>
      </c>
      <c r="S13" s="109">
        <v>56</v>
      </c>
      <c r="T13" s="115">
        <v>3.5107142857142861</v>
      </c>
      <c r="U13" s="115">
        <v>0.30143182567548077</v>
      </c>
      <c r="V13" s="115">
        <v>2.9178328397603703</v>
      </c>
      <c r="W13" s="115">
        <v>4.1035957316682019</v>
      </c>
      <c r="X13" s="116"/>
      <c r="Y13" s="114"/>
      <c r="Z13" s="114"/>
      <c r="AA13" s="109"/>
      <c r="AB13" s="124" t="s">
        <v>122</v>
      </c>
      <c r="AC13" s="124" t="s">
        <v>127</v>
      </c>
      <c r="AD13" s="115">
        <v>0.26249999999999929</v>
      </c>
      <c r="AE13" s="115">
        <v>-1.0708489071379454</v>
      </c>
      <c r="AF13" s="115">
        <v>1.595848907137944</v>
      </c>
      <c r="AG13" s="119">
        <v>0.98310097849643552</v>
      </c>
      <c r="AJ13" s="194"/>
      <c r="AK13" s="125" t="s">
        <v>288</v>
      </c>
      <c r="AL13" s="176">
        <v>26</v>
      </c>
      <c r="AM13" s="177">
        <v>6.0769230769230766</v>
      </c>
      <c r="AN13" s="177">
        <v>0.43720467631772114</v>
      </c>
      <c r="AO13" s="177">
        <v>6.35</v>
      </c>
      <c r="AP13" s="177">
        <v>10.5</v>
      </c>
      <c r="AQ13" s="177">
        <v>0.9</v>
      </c>
      <c r="AR13" s="177">
        <v>2.7999999999999989</v>
      </c>
      <c r="AS13" s="178">
        <v>0.85385010499227687</v>
      </c>
      <c r="AT13" s="178"/>
      <c r="AU13" s="3"/>
      <c r="AV13" s="182"/>
      <c r="AW13" s="182"/>
      <c r="AX13" s="182"/>
      <c r="AY13" s="182"/>
      <c r="AZ13" s="182"/>
      <c r="BA13" s="182"/>
      <c r="BC13" s="196" t="s">
        <v>116</v>
      </c>
      <c r="BD13" s="3" t="s">
        <v>0</v>
      </c>
      <c r="BE13" s="3">
        <v>29</v>
      </c>
      <c r="BF13" s="121">
        <v>2.6</v>
      </c>
      <c r="BG13" s="121">
        <v>0.29091328926661503</v>
      </c>
      <c r="BH13" s="121">
        <v>2.7</v>
      </c>
      <c r="BI13" s="121">
        <v>5.9</v>
      </c>
      <c r="BJ13" s="121">
        <v>0</v>
      </c>
      <c r="BK13" s="121">
        <v>1.5999999999999999</v>
      </c>
      <c r="BL13" s="112">
        <v>0.67059523451654757</v>
      </c>
      <c r="BM13" s="112">
        <v>1.2355048410319647E-3</v>
      </c>
    </row>
    <row r="14" spans="5:65" ht="15" customHeight="1" x14ac:dyDescent="0.25">
      <c r="E14" s="28" t="s">
        <v>123</v>
      </c>
      <c r="F14" s="28">
        <v>57</v>
      </c>
      <c r="G14" s="62">
        <v>3.8561403508771925</v>
      </c>
      <c r="H14" s="128">
        <f t="shared" si="0"/>
        <v>0.40714285714285714</v>
      </c>
      <c r="I14" s="62">
        <v>0.30285832920367728</v>
      </c>
      <c r="J14" s="28">
        <v>3.7</v>
      </c>
      <c r="K14" s="28">
        <v>11.7</v>
      </c>
      <c r="L14" s="28">
        <v>0</v>
      </c>
      <c r="M14" s="63">
        <v>2.6000000000000005</v>
      </c>
      <c r="N14" s="63">
        <v>1.6939306487777084E-2</v>
      </c>
      <c r="Q14" s="1" t="s">
        <v>190</v>
      </c>
      <c r="R14" s="1" t="s">
        <v>308</v>
      </c>
      <c r="S14">
        <v>108</v>
      </c>
      <c r="T14" s="111">
        <v>3.1888888888888896</v>
      </c>
      <c r="U14" s="111">
        <v>0.22329873386086169</v>
      </c>
      <c r="V14" s="111">
        <v>2.7496861739319227</v>
      </c>
      <c r="W14" s="111">
        <v>3.6280916038458564</v>
      </c>
      <c r="X14" s="113">
        <v>1.3216239118207176E-8</v>
      </c>
      <c r="Y14" s="113">
        <f>AVERAGE(T14:T18)</f>
        <v>4.5339588554720134</v>
      </c>
      <c r="Z14" s="113"/>
      <c r="AA14" s="22" t="s">
        <v>87</v>
      </c>
      <c r="AB14" s="155" t="s">
        <v>108</v>
      </c>
      <c r="AC14" s="155" t="s">
        <v>113</v>
      </c>
      <c r="AD14" s="120">
        <v>1.2078703703703724</v>
      </c>
      <c r="AE14" s="120">
        <v>0.23206247815993364</v>
      </c>
      <c r="AF14" s="120">
        <v>2.1836782625808109</v>
      </c>
      <c r="AG14" s="118">
        <v>6.8396121715869063E-3</v>
      </c>
      <c r="AJ14" s="195"/>
      <c r="AK14" s="127" t="s">
        <v>289</v>
      </c>
      <c r="AL14" s="179">
        <v>14</v>
      </c>
      <c r="AM14" s="180">
        <v>5.371428571428571</v>
      </c>
      <c r="AN14" s="180">
        <v>0.55226094439715456</v>
      </c>
      <c r="AO14" s="180">
        <v>5.45</v>
      </c>
      <c r="AP14" s="180">
        <v>9.1</v>
      </c>
      <c r="AQ14" s="180">
        <v>2</v>
      </c>
      <c r="AR14" s="180">
        <v>2.2249999999999996</v>
      </c>
      <c r="AS14" s="181">
        <v>0.74008249854897334</v>
      </c>
      <c r="AT14" s="181"/>
      <c r="AU14" s="3"/>
      <c r="AV14" s="182"/>
      <c r="AW14" s="182"/>
      <c r="AX14" s="182"/>
      <c r="AY14" s="182"/>
      <c r="AZ14" s="182"/>
      <c r="BA14" s="182"/>
      <c r="BC14" s="197"/>
      <c r="BD14" s="109" t="s">
        <v>9</v>
      </c>
      <c r="BE14" s="109">
        <v>27</v>
      </c>
      <c r="BF14" s="115">
        <v>4.488888888888888</v>
      </c>
      <c r="BG14" s="115">
        <v>0.46333774004340317</v>
      </c>
      <c r="BH14" s="115">
        <v>3.9</v>
      </c>
      <c r="BI14" s="115">
        <v>11.8</v>
      </c>
      <c r="BJ14" s="115">
        <v>1.1000000000000001</v>
      </c>
      <c r="BK14" s="115">
        <v>2.6499999999999995</v>
      </c>
      <c r="BL14" s="119">
        <v>2.6939803044303989E-2</v>
      </c>
      <c r="BM14" s="119"/>
    </row>
    <row r="15" spans="5:65" ht="15" customHeight="1" x14ac:dyDescent="0.25">
      <c r="E15" s="28" t="s">
        <v>128</v>
      </c>
      <c r="F15" s="28">
        <v>56</v>
      </c>
      <c r="G15" s="62">
        <v>3.5107142857142861</v>
      </c>
      <c r="H15" s="128">
        <f t="shared" si="0"/>
        <v>0.4</v>
      </c>
      <c r="I15" s="62">
        <v>0.29570165918209268</v>
      </c>
      <c r="J15" s="28">
        <v>3.3</v>
      </c>
      <c r="K15" s="28">
        <v>11.8</v>
      </c>
      <c r="L15" s="28">
        <v>0</v>
      </c>
      <c r="M15" s="63">
        <v>2.5249999999999999</v>
      </c>
      <c r="N15" s="63">
        <v>2.6646273406124577E-3</v>
      </c>
      <c r="R15" s="1" t="s">
        <v>292</v>
      </c>
      <c r="S15">
        <v>64</v>
      </c>
      <c r="T15" s="111">
        <v>4.2312500000000002</v>
      </c>
      <c r="U15" s="111">
        <v>0.29007356423460995</v>
      </c>
      <c r="V15" s="111">
        <v>3.6607089371542569</v>
      </c>
      <c r="W15" s="111">
        <v>4.8017910628457434</v>
      </c>
      <c r="X15" s="113"/>
      <c r="Y15" s="113"/>
      <c r="Z15" s="113"/>
      <c r="AB15" s="123" t="s">
        <v>108</v>
      </c>
      <c r="AC15" s="123" t="s">
        <v>118</v>
      </c>
      <c r="AD15" s="121">
        <v>0.83912037037037113</v>
      </c>
      <c r="AE15" s="121">
        <v>-0.13668752184006761</v>
      </c>
      <c r="AF15" s="121">
        <v>1.8149282625808099</v>
      </c>
      <c r="AG15" s="112">
        <v>0.12950517329752842</v>
      </c>
      <c r="AJ15" s="194" t="s">
        <v>117</v>
      </c>
      <c r="AK15" s="125" t="s">
        <v>286</v>
      </c>
      <c r="AL15" s="176">
        <v>9</v>
      </c>
      <c r="AM15" s="177">
        <v>4.8000000000000007</v>
      </c>
      <c r="AN15" s="177">
        <v>0.92406108504194095</v>
      </c>
      <c r="AO15" s="177">
        <v>5.6</v>
      </c>
      <c r="AP15" s="177">
        <v>9</v>
      </c>
      <c r="AQ15" s="177">
        <v>0.5</v>
      </c>
      <c r="AR15" s="177">
        <v>4</v>
      </c>
      <c r="AS15" s="178">
        <v>0.76680835824022398</v>
      </c>
      <c r="AT15" s="178">
        <v>0.81312565410449578</v>
      </c>
      <c r="AU15" s="3"/>
      <c r="AV15" s="182"/>
      <c r="AW15" s="182"/>
      <c r="AX15" s="182"/>
      <c r="AY15" s="182"/>
      <c r="AZ15" s="182"/>
      <c r="BA15" s="182"/>
      <c r="BC15" s="196" t="s">
        <v>127</v>
      </c>
      <c r="BD15" s="3" t="s">
        <v>0</v>
      </c>
      <c r="BE15" s="3">
        <v>30</v>
      </c>
      <c r="BF15" s="121">
        <v>4.79</v>
      </c>
      <c r="BG15" s="121">
        <v>0.24336482239964216</v>
      </c>
      <c r="BH15" s="121">
        <v>4.8</v>
      </c>
      <c r="BI15" s="121">
        <v>8.5</v>
      </c>
      <c r="BJ15" s="121">
        <v>1.7</v>
      </c>
      <c r="BK15" s="121">
        <v>1.375</v>
      </c>
      <c r="BL15" s="112">
        <v>0.30308822090220588</v>
      </c>
      <c r="BM15" s="112">
        <v>1.432357631802561E-2</v>
      </c>
    </row>
    <row r="16" spans="5:65" ht="15" customHeight="1" x14ac:dyDescent="0.25">
      <c r="E16" s="28" t="s">
        <v>109</v>
      </c>
      <c r="F16" s="28">
        <v>108</v>
      </c>
      <c r="G16" s="62">
        <v>3.1888888888888896</v>
      </c>
      <c r="H16" s="128">
        <f t="shared" si="0"/>
        <v>0.77142857142857146</v>
      </c>
      <c r="I16" s="62">
        <v>0.34817760567068856</v>
      </c>
      <c r="J16" s="28">
        <v>2.7</v>
      </c>
      <c r="K16" s="28">
        <v>39</v>
      </c>
      <c r="L16" s="28">
        <v>1.1000000000000001</v>
      </c>
      <c r="M16" s="63">
        <v>1.4249999999999998</v>
      </c>
      <c r="N16" s="63">
        <v>0</v>
      </c>
      <c r="R16" s="1" t="s">
        <v>293</v>
      </c>
      <c r="S16">
        <v>64</v>
      </c>
      <c r="T16" s="111">
        <v>4.9125000000000005</v>
      </c>
      <c r="U16" s="111">
        <v>0.29007356423460995</v>
      </c>
      <c r="V16" s="111">
        <v>4.3419589371542573</v>
      </c>
      <c r="W16" s="111">
        <v>5.4830410628457438</v>
      </c>
      <c r="X16" s="113"/>
      <c r="Y16" s="113"/>
      <c r="Z16" s="113"/>
      <c r="AB16" s="123" t="s">
        <v>108</v>
      </c>
      <c r="AC16" s="123" t="s">
        <v>123</v>
      </c>
      <c r="AD16" s="121">
        <v>9.8489278752437404E-2</v>
      </c>
      <c r="AE16" s="121">
        <v>-0.91424295727302729</v>
      </c>
      <c r="AF16" s="121">
        <v>1.1112215147779021</v>
      </c>
      <c r="AG16" s="112">
        <v>0.99888515886801998</v>
      </c>
      <c r="AJ16" s="194"/>
      <c r="AK16" s="125" t="s">
        <v>287</v>
      </c>
      <c r="AL16" s="176">
        <v>15</v>
      </c>
      <c r="AM16" s="177">
        <v>5.1866666666666683</v>
      </c>
      <c r="AN16" s="177">
        <v>0.51905286148510121</v>
      </c>
      <c r="AO16" s="177">
        <v>5.0999999999999996</v>
      </c>
      <c r="AP16" s="177">
        <v>9.9</v>
      </c>
      <c r="AQ16" s="177">
        <v>2</v>
      </c>
      <c r="AR16" s="177">
        <v>2.25</v>
      </c>
      <c r="AS16" s="178">
        <v>0.74343970953996708</v>
      </c>
      <c r="AT16" s="178"/>
      <c r="AU16" s="3"/>
      <c r="AV16" s="182"/>
      <c r="AW16" s="182"/>
      <c r="AX16" s="182"/>
      <c r="AY16" s="182"/>
      <c r="AZ16" s="182"/>
      <c r="BA16" s="182"/>
      <c r="BB16" s="3"/>
      <c r="BC16" s="197"/>
      <c r="BD16" s="109" t="s">
        <v>9</v>
      </c>
      <c r="BE16" s="109">
        <v>27</v>
      </c>
      <c r="BF16" s="115">
        <v>5.6962962962962971</v>
      </c>
      <c r="BG16" s="115">
        <v>0.26271004248786051</v>
      </c>
      <c r="BH16" s="115">
        <v>5.9</v>
      </c>
      <c r="BI16" s="115">
        <v>9</v>
      </c>
      <c r="BJ16" s="115">
        <v>2.7</v>
      </c>
      <c r="BK16" s="115">
        <v>2.0499999999999998</v>
      </c>
      <c r="BL16" s="119">
        <v>0.33796874034752888</v>
      </c>
      <c r="BM16" s="119"/>
    </row>
    <row r="17" spans="5:65" ht="15" customHeight="1" x14ac:dyDescent="0.25">
      <c r="E17" s="28" t="s">
        <v>114</v>
      </c>
      <c r="F17" s="28">
        <v>64</v>
      </c>
      <c r="G17" s="62">
        <v>4.2312500000000002</v>
      </c>
      <c r="H17" s="128">
        <f t="shared" si="0"/>
        <v>0.45714285714285713</v>
      </c>
      <c r="I17" s="62">
        <v>0.17445884298832601</v>
      </c>
      <c r="J17" s="28">
        <v>4.3</v>
      </c>
      <c r="K17" s="28">
        <v>7.4</v>
      </c>
      <c r="L17" s="28">
        <v>0.5</v>
      </c>
      <c r="M17" s="63">
        <v>1.7249999999999996</v>
      </c>
      <c r="N17" s="63">
        <v>0.65128529467765706</v>
      </c>
      <c r="R17" s="1" t="s">
        <v>298</v>
      </c>
      <c r="S17">
        <v>57</v>
      </c>
      <c r="T17" s="111">
        <v>5.2192982456140351</v>
      </c>
      <c r="U17" s="111">
        <v>0.30736945740634103</v>
      </c>
      <c r="V17" s="111">
        <v>4.6147381665952611</v>
      </c>
      <c r="W17" s="111">
        <v>5.8238583246328091</v>
      </c>
      <c r="X17" s="113"/>
      <c r="Y17" s="113"/>
      <c r="Z17" s="113"/>
      <c r="AB17" s="123" t="s">
        <v>108</v>
      </c>
      <c r="AC17" s="123" t="s">
        <v>128</v>
      </c>
      <c r="AD17" s="121">
        <v>0.44391534391534382</v>
      </c>
      <c r="AE17" s="121">
        <v>-0.57471826295713169</v>
      </c>
      <c r="AF17" s="121">
        <v>1.4625489507878193</v>
      </c>
      <c r="AG17" s="112">
        <v>0.75423669042213604</v>
      </c>
      <c r="AJ17" s="194"/>
      <c r="AK17" s="125" t="s">
        <v>288</v>
      </c>
      <c r="AL17" s="176">
        <v>26</v>
      </c>
      <c r="AM17" s="177">
        <v>5.2384615384615394</v>
      </c>
      <c r="AN17" s="177">
        <v>0.36530606443099095</v>
      </c>
      <c r="AO17" s="177">
        <v>5</v>
      </c>
      <c r="AP17" s="177">
        <v>8.6</v>
      </c>
      <c r="AQ17" s="177">
        <v>1.3</v>
      </c>
      <c r="AR17" s="177">
        <v>2.5250000000000004</v>
      </c>
      <c r="AS17" s="178">
        <v>0.67100059082316044</v>
      </c>
      <c r="AT17" s="178"/>
      <c r="AU17" s="3"/>
      <c r="AV17" s="182"/>
      <c r="AW17" s="182"/>
      <c r="AX17" s="182"/>
      <c r="AY17" s="182"/>
      <c r="AZ17" s="182"/>
      <c r="BA17" s="182"/>
      <c r="BC17" s="196" t="s">
        <v>108</v>
      </c>
      <c r="BD17" s="3" t="s">
        <v>0</v>
      </c>
      <c r="BE17" s="3">
        <v>29</v>
      </c>
      <c r="BF17" s="121">
        <v>4.6517241379310335</v>
      </c>
      <c r="BG17" s="121">
        <v>0.27692989143433405</v>
      </c>
      <c r="BH17" s="121">
        <v>4.5999999999999996</v>
      </c>
      <c r="BI17" s="121">
        <v>8.1999999999999993</v>
      </c>
      <c r="BJ17" s="121">
        <v>1.1000000000000001</v>
      </c>
      <c r="BK17" s="121">
        <v>1.7000000000000002</v>
      </c>
      <c r="BL17" s="112">
        <v>0.83725450372283616</v>
      </c>
      <c r="BM17" s="112">
        <v>1.5541803857464398E-2</v>
      </c>
    </row>
    <row r="18" spans="5:65" ht="15" customHeight="1" x14ac:dyDescent="0.25">
      <c r="E18" s="28" t="s">
        <v>119</v>
      </c>
      <c r="F18" s="28">
        <v>64</v>
      </c>
      <c r="G18" s="62">
        <v>4.9125000000000005</v>
      </c>
      <c r="H18" s="128">
        <f t="shared" si="0"/>
        <v>0.45714285714285713</v>
      </c>
      <c r="I18" s="62">
        <v>0.14990903326340316</v>
      </c>
      <c r="J18" s="28">
        <v>5</v>
      </c>
      <c r="K18" s="28">
        <v>7.5</v>
      </c>
      <c r="L18" s="28">
        <v>2.5</v>
      </c>
      <c r="M18" s="63">
        <v>1.5500000000000007</v>
      </c>
      <c r="N18" s="63">
        <v>0.45871483690349546</v>
      </c>
      <c r="Q18" s="127"/>
      <c r="R18" s="127" t="s">
        <v>299</v>
      </c>
      <c r="S18" s="109">
        <v>56</v>
      </c>
      <c r="T18" s="115">
        <v>5.1178571428571447</v>
      </c>
      <c r="U18" s="115">
        <v>0.31010168409322103</v>
      </c>
      <c r="V18" s="115">
        <v>4.5079230907843932</v>
      </c>
      <c r="W18" s="115">
        <v>5.7277911949298961</v>
      </c>
      <c r="X18" s="116"/>
      <c r="Y18" s="114"/>
      <c r="Z18" s="114"/>
      <c r="AB18" s="123" t="s">
        <v>113</v>
      </c>
      <c r="AC18" s="123" t="s">
        <v>118</v>
      </c>
      <c r="AD18" s="121">
        <v>0.36875000000000124</v>
      </c>
      <c r="AE18" s="121">
        <v>-0.72477062426727756</v>
      </c>
      <c r="AF18" s="121">
        <v>1.4622706242672801</v>
      </c>
      <c r="AG18" s="112">
        <v>0.88721836826527212</v>
      </c>
      <c r="AJ18" s="195"/>
      <c r="AK18" s="127" t="s">
        <v>289</v>
      </c>
      <c r="AL18" s="179">
        <v>14</v>
      </c>
      <c r="AM18" s="180">
        <v>4.6714285714285717</v>
      </c>
      <c r="AN18" s="180">
        <v>0.42561249612797103</v>
      </c>
      <c r="AO18" s="180">
        <v>4.95</v>
      </c>
      <c r="AP18" s="180">
        <v>7.3</v>
      </c>
      <c r="AQ18" s="180">
        <v>1</v>
      </c>
      <c r="AR18" s="180">
        <v>1.8499999999999996</v>
      </c>
      <c r="AS18" s="181">
        <v>0.72778716824513201</v>
      </c>
      <c r="AT18" s="181"/>
      <c r="AU18" s="3"/>
      <c r="AV18" s="182"/>
      <c r="AW18" s="182"/>
      <c r="AX18" s="182"/>
      <c r="AY18" s="182"/>
      <c r="AZ18" s="182"/>
      <c r="BA18" s="182"/>
      <c r="BC18" s="197"/>
      <c r="BD18" s="109" t="s">
        <v>9</v>
      </c>
      <c r="BE18" s="109">
        <v>27</v>
      </c>
      <c r="BF18" s="115">
        <v>5.6185185185185178</v>
      </c>
      <c r="BG18" s="115">
        <v>0.27022397785204694</v>
      </c>
      <c r="BH18" s="115">
        <v>5.4</v>
      </c>
      <c r="BI18" s="115">
        <v>9.8000000000000007</v>
      </c>
      <c r="BJ18" s="115">
        <v>3.5</v>
      </c>
      <c r="BK18" s="115">
        <v>1.5500000000000007</v>
      </c>
      <c r="BL18" s="119">
        <v>4.2528238067518376E-2</v>
      </c>
      <c r="BM18" s="119"/>
    </row>
    <row r="19" spans="5:65" ht="15" customHeight="1" x14ac:dyDescent="0.25">
      <c r="E19" s="28" t="s">
        <v>124</v>
      </c>
      <c r="F19" s="28">
        <v>57</v>
      </c>
      <c r="G19" s="62">
        <v>5.2192982456140351</v>
      </c>
      <c r="H19" s="128">
        <f t="shared" si="0"/>
        <v>0.40714285714285714</v>
      </c>
      <c r="I19" s="62">
        <v>0.18702322166424776</v>
      </c>
      <c r="J19" s="28">
        <v>5</v>
      </c>
      <c r="K19" s="28">
        <v>9</v>
      </c>
      <c r="L19" s="28">
        <v>1.7</v>
      </c>
      <c r="M19" s="63">
        <v>1.7000000000000002</v>
      </c>
      <c r="N19" s="63">
        <v>0.34775892527917107</v>
      </c>
      <c r="Q19" s="1" t="s">
        <v>191</v>
      </c>
      <c r="R19" s="1" t="s">
        <v>309</v>
      </c>
      <c r="S19">
        <v>108</v>
      </c>
      <c r="T19" s="111">
        <v>7.7120370370370379</v>
      </c>
      <c r="U19" s="111">
        <v>0.17584251657757821</v>
      </c>
      <c r="V19" s="111">
        <v>7.3661751982777526</v>
      </c>
      <c r="W19" s="111">
        <v>8.0578988757963224</v>
      </c>
      <c r="X19" s="113">
        <v>4.7355636140068319E-5</v>
      </c>
      <c r="Y19" s="113">
        <f>AVERAGE(T19:T23)</f>
        <v>6.8643756091617947</v>
      </c>
      <c r="Z19" s="113"/>
      <c r="AB19" s="154" t="s">
        <v>113</v>
      </c>
      <c r="AC19" s="154" t="s">
        <v>123</v>
      </c>
      <c r="AD19" s="121">
        <v>1.3063596491228098</v>
      </c>
      <c r="AE19" s="121">
        <v>0.17976615762605097</v>
      </c>
      <c r="AF19" s="121">
        <v>2.4329531406195688</v>
      </c>
      <c r="AG19" s="112">
        <v>1.3826789264527628E-2</v>
      </c>
      <c r="AJ19" s="194" t="s">
        <v>122</v>
      </c>
      <c r="AK19" s="125" t="s">
        <v>286</v>
      </c>
      <c r="AL19" s="176">
        <v>7</v>
      </c>
      <c r="AM19" s="177">
        <v>3.3</v>
      </c>
      <c r="AN19" s="177">
        <v>1.2948616399703357</v>
      </c>
      <c r="AO19" s="177">
        <v>2</v>
      </c>
      <c r="AP19" s="177">
        <v>9</v>
      </c>
      <c r="AQ19" s="177">
        <v>0</v>
      </c>
      <c r="AR19" s="177">
        <v>3.95</v>
      </c>
      <c r="AS19" s="178">
        <v>0.18275583414177432</v>
      </c>
      <c r="AT19" s="178">
        <v>0.61819221625129361</v>
      </c>
      <c r="AU19" s="3"/>
      <c r="AV19" s="182"/>
      <c r="AW19" s="182"/>
      <c r="AX19" s="182"/>
      <c r="AY19" s="182"/>
      <c r="AZ19" s="182"/>
      <c r="BA19" s="182"/>
      <c r="BC19" s="196" t="s">
        <v>120</v>
      </c>
      <c r="BD19" s="3" t="s">
        <v>0</v>
      </c>
      <c r="BE19" s="3">
        <v>60</v>
      </c>
      <c r="BF19" s="121">
        <v>6.9683333333333328</v>
      </c>
      <c r="BG19" s="121">
        <v>0.24141171043669382</v>
      </c>
      <c r="BH19" s="121">
        <v>7.15</v>
      </c>
      <c r="BI19" s="121">
        <v>11.2</v>
      </c>
      <c r="BJ19" s="121">
        <v>2.2999999999999998</v>
      </c>
      <c r="BK19" s="121">
        <v>2.5750000000000011</v>
      </c>
      <c r="BL19" s="112">
        <v>0.62023613740184169</v>
      </c>
      <c r="BM19" s="112">
        <v>2.12695177964628E-5</v>
      </c>
    </row>
    <row r="20" spans="5:65" ht="15" customHeight="1" x14ac:dyDescent="0.25">
      <c r="E20" s="28" t="s">
        <v>129</v>
      </c>
      <c r="F20" s="28">
        <v>56</v>
      </c>
      <c r="G20" s="62">
        <v>5.1178571428571447</v>
      </c>
      <c r="H20" s="128">
        <f t="shared" si="0"/>
        <v>0.4</v>
      </c>
      <c r="I20" s="62">
        <v>0.20274267394097048</v>
      </c>
      <c r="J20" s="28">
        <v>5</v>
      </c>
      <c r="K20" s="28">
        <v>9.8000000000000007</v>
      </c>
      <c r="L20" s="28">
        <v>1.1000000000000001</v>
      </c>
      <c r="M20" s="63">
        <v>1.8250000000000002</v>
      </c>
      <c r="N20" s="63">
        <v>0.23696520304259694</v>
      </c>
      <c r="R20" s="1" t="s">
        <v>294</v>
      </c>
      <c r="S20">
        <v>64</v>
      </c>
      <c r="T20" s="111">
        <v>6.7859374999999975</v>
      </c>
      <c r="U20" s="111">
        <v>0.22842612963235354</v>
      </c>
      <c r="V20" s="111">
        <v>6.33664979215229</v>
      </c>
      <c r="W20" s="111">
        <v>7.2352252078477051</v>
      </c>
      <c r="X20" s="113"/>
      <c r="Y20" s="113"/>
      <c r="Z20" s="113"/>
      <c r="AB20" s="154" t="s">
        <v>113</v>
      </c>
      <c r="AC20" s="154" t="s">
        <v>128</v>
      </c>
      <c r="AD20" s="121">
        <v>1.6517857142857162</v>
      </c>
      <c r="AE20" s="121">
        <v>0.51988433242961607</v>
      </c>
      <c r="AF20" s="121">
        <v>2.7836870961418163</v>
      </c>
      <c r="AG20" s="112">
        <v>7.3056950978156454E-4</v>
      </c>
      <c r="AJ20" s="194"/>
      <c r="AK20" s="125" t="s">
        <v>287</v>
      </c>
      <c r="AL20" s="176">
        <v>17</v>
      </c>
      <c r="AM20" s="177">
        <v>4.1235294117647054</v>
      </c>
      <c r="AN20" s="177">
        <v>0.60333201106101975</v>
      </c>
      <c r="AO20" s="177">
        <v>3.7</v>
      </c>
      <c r="AP20" s="177">
        <v>9</v>
      </c>
      <c r="AQ20" s="177">
        <v>0.1</v>
      </c>
      <c r="AR20" s="177">
        <v>3.3000000000000003</v>
      </c>
      <c r="AS20" s="178">
        <v>0.67312897052984577</v>
      </c>
      <c r="AT20" s="178"/>
      <c r="AU20" s="3"/>
      <c r="AV20" s="3"/>
      <c r="AW20" s="3"/>
      <c r="AX20" s="3"/>
      <c r="AY20" s="3"/>
      <c r="AZ20" s="3"/>
      <c r="BA20" s="3"/>
      <c r="BC20" s="197"/>
      <c r="BD20" s="109" t="s">
        <v>9</v>
      </c>
      <c r="BE20" s="109">
        <v>48</v>
      </c>
      <c r="BF20" s="115">
        <v>8.6416666666666675</v>
      </c>
      <c r="BG20" s="115">
        <v>0.2864374186433285</v>
      </c>
      <c r="BH20" s="115">
        <v>8.5500000000000007</v>
      </c>
      <c r="BI20" s="115">
        <v>13</v>
      </c>
      <c r="BJ20" s="115">
        <v>4.8</v>
      </c>
      <c r="BK20" s="115">
        <v>2.8499999999999996</v>
      </c>
      <c r="BL20" s="119">
        <v>0.6384164990391189</v>
      </c>
      <c r="BM20" s="119"/>
    </row>
    <row r="21" spans="5:65" ht="15" customHeight="1" x14ac:dyDescent="0.25">
      <c r="E21" s="28" t="s">
        <v>110</v>
      </c>
      <c r="F21" s="28">
        <v>108</v>
      </c>
      <c r="G21" s="62">
        <v>3.0696296296296293</v>
      </c>
      <c r="H21" s="128">
        <f t="shared" si="0"/>
        <v>0.77142857142857146</v>
      </c>
      <c r="I21" s="62">
        <v>0.12506653998621986</v>
      </c>
      <c r="J21" s="28">
        <v>3</v>
      </c>
      <c r="K21" s="28">
        <v>5.9</v>
      </c>
      <c r="L21" s="28">
        <v>0.7</v>
      </c>
      <c r="M21" s="63">
        <v>2.0250000000000004</v>
      </c>
      <c r="N21" s="63">
        <v>5.675492309565966E-2</v>
      </c>
      <c r="R21" s="1" t="s">
        <v>295</v>
      </c>
      <c r="S21">
        <v>64</v>
      </c>
      <c r="T21" s="111">
        <v>6.4875000000000016</v>
      </c>
      <c r="U21" s="111">
        <v>0.22842612963235354</v>
      </c>
      <c r="V21" s="111">
        <v>6.038212292152294</v>
      </c>
      <c r="W21" s="111">
        <v>6.9367877078477092</v>
      </c>
      <c r="X21" s="113"/>
      <c r="Y21" s="113"/>
      <c r="Z21" s="113"/>
      <c r="AB21" s="123" t="s">
        <v>118</v>
      </c>
      <c r="AC21" s="123" t="s">
        <v>123</v>
      </c>
      <c r="AD21" s="121">
        <v>0.93760964912280853</v>
      </c>
      <c r="AE21" s="121">
        <v>-0.18898384237395027</v>
      </c>
      <c r="AF21" s="121">
        <v>2.0642031406195676</v>
      </c>
      <c r="AG21" s="112">
        <v>0.15310496357779646</v>
      </c>
      <c r="AJ21" s="194"/>
      <c r="AK21" s="125" t="s">
        <v>288</v>
      </c>
      <c r="AL21" s="176">
        <v>22</v>
      </c>
      <c r="AM21" s="177">
        <v>4.5681818181818183</v>
      </c>
      <c r="AN21" s="177">
        <v>0.62810738747503048</v>
      </c>
      <c r="AO21" s="177">
        <v>3.8499999999999996</v>
      </c>
      <c r="AP21" s="177">
        <v>11.7</v>
      </c>
      <c r="AQ21" s="177">
        <v>0.6</v>
      </c>
      <c r="AR21" s="177">
        <v>4.125</v>
      </c>
      <c r="AS21" s="178">
        <v>0.67312897052984577</v>
      </c>
      <c r="AT21" s="178"/>
      <c r="AU21" s="3"/>
      <c r="AV21" s="3"/>
      <c r="AW21" s="3"/>
      <c r="AX21" s="3"/>
      <c r="AY21" s="3"/>
      <c r="AZ21" s="3"/>
      <c r="BA21" s="3"/>
      <c r="BC21" s="196" t="s">
        <v>125</v>
      </c>
      <c r="BD21" s="3" t="s">
        <v>0</v>
      </c>
      <c r="BE21" s="3">
        <v>32</v>
      </c>
      <c r="BF21" s="121">
        <v>5.9000000000000012</v>
      </c>
      <c r="BG21" s="121">
        <v>0.17717541881496346</v>
      </c>
      <c r="BH21" s="121">
        <v>6.05</v>
      </c>
      <c r="BI21" s="121">
        <v>8.1</v>
      </c>
      <c r="BJ21" s="121">
        <v>3.9</v>
      </c>
      <c r="BK21" s="121">
        <v>1.2999999999999998</v>
      </c>
      <c r="BL21" s="112">
        <v>0.6844113695706876</v>
      </c>
      <c r="BM21" s="112">
        <v>4.4845716395958135E-6</v>
      </c>
    </row>
    <row r="22" spans="5:65" ht="15" customHeight="1" x14ac:dyDescent="0.25">
      <c r="E22" s="28" t="s">
        <v>115</v>
      </c>
      <c r="F22" s="28">
        <v>64</v>
      </c>
      <c r="G22" s="62">
        <v>2.1562499999999996</v>
      </c>
      <c r="H22" s="128">
        <f t="shared" si="0"/>
        <v>0.45714285714285713</v>
      </c>
      <c r="I22" s="62">
        <v>0.10472173539948319</v>
      </c>
      <c r="J22" s="28">
        <v>2.1</v>
      </c>
      <c r="K22" s="28">
        <v>5.0999999999999996</v>
      </c>
      <c r="L22" s="28">
        <v>0.5</v>
      </c>
      <c r="M22" s="63">
        <v>0.94999999999999973</v>
      </c>
      <c r="N22" s="63">
        <v>2.4465416903028725E-2</v>
      </c>
      <c r="R22" s="1" t="s">
        <v>300</v>
      </c>
      <c r="S22">
        <v>57</v>
      </c>
      <c r="T22" s="111">
        <v>6.6614035087719312</v>
      </c>
      <c r="U22" s="111">
        <v>0.24204623991774918</v>
      </c>
      <c r="V22" s="111">
        <v>6.1853266234312319</v>
      </c>
      <c r="W22" s="111">
        <v>7.1374803941126306</v>
      </c>
      <c r="X22" s="113"/>
      <c r="Y22" s="113"/>
      <c r="Z22" s="113"/>
      <c r="AB22" s="154" t="s">
        <v>118</v>
      </c>
      <c r="AC22" s="154" t="s">
        <v>128</v>
      </c>
      <c r="AD22" s="121">
        <v>1.2830357142857149</v>
      </c>
      <c r="AE22" s="121">
        <v>0.15113433242961483</v>
      </c>
      <c r="AF22" s="121">
        <v>2.4149370961418151</v>
      </c>
      <c r="AG22" s="112">
        <v>1.7294244490834054E-2</v>
      </c>
      <c r="AJ22" s="195"/>
      <c r="AK22" s="127" t="s">
        <v>289</v>
      </c>
      <c r="AL22" s="179">
        <v>10</v>
      </c>
      <c r="AM22" s="180">
        <v>5.2099999999999991</v>
      </c>
      <c r="AN22" s="180">
        <v>1.2393053609896869</v>
      </c>
      <c r="AO22" s="180">
        <v>4.3499999999999996</v>
      </c>
      <c r="AP22" s="180">
        <v>13.1</v>
      </c>
      <c r="AQ22" s="180">
        <v>0.9</v>
      </c>
      <c r="AR22" s="180">
        <v>3.0999999999999996</v>
      </c>
      <c r="AS22" s="181">
        <v>6.6382596811575323E-2</v>
      </c>
      <c r="AT22" s="181"/>
      <c r="BC22" s="197"/>
      <c r="BD22" s="109" t="s">
        <v>9</v>
      </c>
      <c r="BE22" s="109">
        <v>32</v>
      </c>
      <c r="BF22" s="115">
        <v>7.6718749999999991</v>
      </c>
      <c r="BG22" s="115">
        <v>0.29591419224732612</v>
      </c>
      <c r="BH22" s="115">
        <v>7.45</v>
      </c>
      <c r="BI22" s="115">
        <v>11.4</v>
      </c>
      <c r="BJ22" s="115">
        <v>4.5</v>
      </c>
      <c r="BK22" s="115">
        <v>2.1749999999999998</v>
      </c>
      <c r="BL22" s="119">
        <v>0.90694096698196036</v>
      </c>
      <c r="BM22" s="119"/>
    </row>
    <row r="23" spans="5:65" ht="15" customHeight="1" x14ac:dyDescent="0.25">
      <c r="E23" s="28" t="s">
        <v>120</v>
      </c>
      <c r="F23" s="28">
        <v>64</v>
      </c>
      <c r="G23" s="62">
        <v>1.9890624999999995</v>
      </c>
      <c r="H23" s="128">
        <f t="shared" si="0"/>
        <v>0.45714285714285713</v>
      </c>
      <c r="I23" s="62">
        <v>9.7414930009674189E-2</v>
      </c>
      <c r="J23" s="28">
        <v>1.8</v>
      </c>
      <c r="K23" s="28">
        <v>4.0999999999999996</v>
      </c>
      <c r="L23" s="28">
        <v>0.7</v>
      </c>
      <c r="M23" s="63">
        <v>0.82500000000000018</v>
      </c>
      <c r="N23" s="63">
        <v>4.3158630022366307E-4</v>
      </c>
      <c r="Q23" s="127"/>
      <c r="R23" s="127" t="s">
        <v>301</v>
      </c>
      <c r="S23" s="109">
        <v>56</v>
      </c>
      <c r="T23" s="115">
        <v>6.6750000000000016</v>
      </c>
      <c r="U23" s="115">
        <v>0.24419780436316499</v>
      </c>
      <c r="V23" s="115">
        <v>6.1946912368985423</v>
      </c>
      <c r="W23" s="115">
        <v>7.1553087631014609</v>
      </c>
      <c r="X23" s="116"/>
      <c r="Y23" s="114"/>
      <c r="Z23" s="114"/>
      <c r="AA23" s="109"/>
      <c r="AB23" s="124" t="s">
        <v>123</v>
      </c>
      <c r="AC23" s="124" t="s">
        <v>128</v>
      </c>
      <c r="AD23" s="115">
        <v>0.34542606516290641</v>
      </c>
      <c r="AE23" s="115">
        <v>-0.8184580689469747</v>
      </c>
      <c r="AF23" s="115">
        <v>1.5093101992727875</v>
      </c>
      <c r="AG23" s="119">
        <v>0.92627517750882027</v>
      </c>
      <c r="AJ23" s="194" t="s">
        <v>127</v>
      </c>
      <c r="AK23" s="125" t="s">
        <v>286</v>
      </c>
      <c r="AL23" s="176">
        <v>7</v>
      </c>
      <c r="AM23" s="177">
        <v>2.9428571428571431</v>
      </c>
      <c r="AN23" s="177">
        <v>1.2798543709673973</v>
      </c>
      <c r="AO23" s="177">
        <v>2</v>
      </c>
      <c r="AP23" s="177">
        <v>8.6</v>
      </c>
      <c r="AQ23" s="177">
        <v>0</v>
      </c>
      <c r="AR23" s="177">
        <v>3.8000000000000003</v>
      </c>
      <c r="AS23" s="178">
        <v>6.5811886034006672E-2</v>
      </c>
      <c r="AT23" s="178">
        <v>0.44236007947763412</v>
      </c>
      <c r="AU23" s="3"/>
      <c r="AV23" s="3"/>
      <c r="AW23" s="3"/>
      <c r="AX23" s="3"/>
      <c r="AY23" s="3"/>
      <c r="AZ23" s="3"/>
      <c r="BA23" s="3"/>
      <c r="BB23" s="3"/>
      <c r="BC23" s="196" t="s">
        <v>130</v>
      </c>
      <c r="BD23" s="3" t="s">
        <v>0</v>
      </c>
      <c r="BE23" s="3">
        <v>32</v>
      </c>
      <c r="BF23" s="121">
        <v>5.8187500000000005</v>
      </c>
      <c r="BG23" s="121">
        <v>0.19553676640501355</v>
      </c>
      <c r="BH23" s="121">
        <v>5.9</v>
      </c>
      <c r="BI23" s="121">
        <v>8.3000000000000007</v>
      </c>
      <c r="BJ23" s="121">
        <v>3.7</v>
      </c>
      <c r="BK23" s="121">
        <v>1.5250000000000004</v>
      </c>
      <c r="BL23" s="112">
        <v>0.86122340110012474</v>
      </c>
      <c r="BM23" s="112">
        <v>5.2221402829344399E-4</v>
      </c>
    </row>
    <row r="24" spans="5:65" ht="15" customHeight="1" x14ac:dyDescent="0.25">
      <c r="E24" s="28" t="s">
        <v>125</v>
      </c>
      <c r="F24" s="28">
        <v>57</v>
      </c>
      <c r="G24" s="62">
        <v>2.2192982456140355</v>
      </c>
      <c r="H24" s="128">
        <f t="shared" si="0"/>
        <v>0.40714285714285714</v>
      </c>
      <c r="I24" s="62">
        <v>0.11842847837109682</v>
      </c>
      <c r="J24" s="28">
        <v>2.1</v>
      </c>
      <c r="K24" s="28">
        <v>4.8</v>
      </c>
      <c r="L24" s="28">
        <v>0.9</v>
      </c>
      <c r="M24" s="63">
        <v>1.2000000000000002</v>
      </c>
      <c r="N24" s="63">
        <v>9.6210213421086266E-3</v>
      </c>
      <c r="Q24" s="1" t="s">
        <v>310</v>
      </c>
      <c r="R24" s="1" t="s">
        <v>110</v>
      </c>
      <c r="S24">
        <v>108</v>
      </c>
      <c r="T24">
        <v>3.0696296296296293</v>
      </c>
      <c r="U24">
        <v>9.8066442670962525E-2</v>
      </c>
      <c r="V24">
        <v>2.8767443090433682</v>
      </c>
      <c r="W24">
        <v>3.2625149502158903</v>
      </c>
      <c r="X24" s="113">
        <v>4.7355636140068319E-5</v>
      </c>
      <c r="Y24" s="113">
        <f>AVERAGE(T24:T28)</f>
        <v>2.3257766464773044</v>
      </c>
      <c r="AA24" t="s">
        <v>190</v>
      </c>
      <c r="AB24" s="155" t="s">
        <v>109</v>
      </c>
      <c r="AC24" s="155" t="s">
        <v>114</v>
      </c>
      <c r="AD24" s="120">
        <v>1.0423611111111106</v>
      </c>
      <c r="AE24" s="120">
        <v>3.8486785472749308E-2</v>
      </c>
      <c r="AF24" s="120">
        <v>2.0462354367494719</v>
      </c>
      <c r="AG24" s="118">
        <v>3.7416489672587039E-2</v>
      </c>
      <c r="AJ24" s="194"/>
      <c r="AK24" s="125" t="s">
        <v>287</v>
      </c>
      <c r="AL24" s="176">
        <v>17</v>
      </c>
      <c r="AM24" s="177">
        <v>4.1647058823529406</v>
      </c>
      <c r="AN24" s="177">
        <v>0.64670779248292021</v>
      </c>
      <c r="AO24" s="177">
        <v>3.6</v>
      </c>
      <c r="AP24" s="177">
        <v>9.8000000000000007</v>
      </c>
      <c r="AQ24" s="177">
        <v>0.1</v>
      </c>
      <c r="AR24" s="177">
        <v>2.5</v>
      </c>
      <c r="AS24" s="178">
        <v>0.30066376789713845</v>
      </c>
      <c r="AT24" s="178"/>
      <c r="BC24" s="197"/>
      <c r="BD24" s="109" t="s">
        <v>9</v>
      </c>
      <c r="BE24" s="109">
        <v>32</v>
      </c>
      <c r="BF24" s="115">
        <v>7.1562499999999991</v>
      </c>
      <c r="BG24" s="115">
        <v>0.30456663752543384</v>
      </c>
      <c r="BH24" s="115">
        <v>7</v>
      </c>
      <c r="BI24" s="115">
        <v>10.8</v>
      </c>
      <c r="BJ24" s="115">
        <v>4.4000000000000004</v>
      </c>
      <c r="BK24" s="115">
        <v>1.7000000000000011</v>
      </c>
      <c r="BL24" s="119">
        <v>0.21629559157098588</v>
      </c>
      <c r="BM24" s="119"/>
    </row>
    <row r="25" spans="5:65" ht="15" customHeight="1" x14ac:dyDescent="0.25">
      <c r="E25" s="28" t="s">
        <v>130</v>
      </c>
      <c r="F25" s="28">
        <v>56</v>
      </c>
      <c r="G25" s="62">
        <v>2.1946428571428576</v>
      </c>
      <c r="H25" s="128">
        <f t="shared" si="0"/>
        <v>0.4</v>
      </c>
      <c r="I25" s="62">
        <v>0.12650187727309725</v>
      </c>
      <c r="J25" s="28">
        <v>2.1500000000000004</v>
      </c>
      <c r="K25" s="28">
        <v>4.9000000000000004</v>
      </c>
      <c r="L25" s="28">
        <v>0.7</v>
      </c>
      <c r="M25" s="63">
        <v>1.3000000000000003</v>
      </c>
      <c r="N25" s="63">
        <v>3.5347105702558279E-2</v>
      </c>
      <c r="R25" s="1" t="s">
        <v>115</v>
      </c>
      <c r="S25">
        <v>64</v>
      </c>
      <c r="T25">
        <v>2.1562499999999996</v>
      </c>
      <c r="U25">
        <v>0.12739204591773573</v>
      </c>
      <c r="V25">
        <v>1.905684618532788</v>
      </c>
      <c r="W25">
        <v>2.4068153814672111</v>
      </c>
      <c r="AB25" s="154" t="s">
        <v>109</v>
      </c>
      <c r="AC25" s="154" t="s">
        <v>119</v>
      </c>
      <c r="AD25" s="121">
        <v>1.723611111111111</v>
      </c>
      <c r="AE25" s="121">
        <v>0.71973678547274966</v>
      </c>
      <c r="AF25" s="121">
        <v>2.7274854367494723</v>
      </c>
      <c r="AG25" s="112">
        <v>3.5565655130187501E-5</v>
      </c>
      <c r="AJ25" s="194"/>
      <c r="AK25" s="125" t="s">
        <v>288</v>
      </c>
      <c r="AL25" s="176">
        <v>22</v>
      </c>
      <c r="AM25" s="177">
        <v>4.7363636363636363</v>
      </c>
      <c r="AN25" s="177">
        <v>0.6076192079982119</v>
      </c>
      <c r="AO25" s="177">
        <v>3.6</v>
      </c>
      <c r="AP25" s="177">
        <v>11.7</v>
      </c>
      <c r="AQ25" s="177">
        <v>1.4</v>
      </c>
      <c r="AR25" s="177">
        <v>3.6250000000000004</v>
      </c>
      <c r="AS25" s="178">
        <v>5.966337566535751E-3</v>
      </c>
      <c r="AT25" s="178"/>
      <c r="BC25" s="198" t="s">
        <v>112</v>
      </c>
      <c r="BD25" s="108" t="s">
        <v>0</v>
      </c>
      <c r="BE25" s="108">
        <v>60</v>
      </c>
      <c r="BF25" s="120">
        <v>4.0333333333333341</v>
      </c>
      <c r="BG25" s="120">
        <v>0.30518741733348331</v>
      </c>
      <c r="BH25" s="120">
        <v>3.9</v>
      </c>
      <c r="BI25" s="120">
        <v>12.9</v>
      </c>
      <c r="BJ25" s="120">
        <v>0.4</v>
      </c>
      <c r="BK25" s="120">
        <v>2.75</v>
      </c>
      <c r="BL25" s="118">
        <v>5.9203638430745942E-3</v>
      </c>
      <c r="BM25" s="118">
        <v>7.9774614509289465E-2</v>
      </c>
    </row>
    <row r="26" spans="5:65" ht="15" customHeight="1" x14ac:dyDescent="0.25">
      <c r="E26" s="28" t="s">
        <v>111</v>
      </c>
      <c r="F26" s="28">
        <v>108</v>
      </c>
      <c r="G26" s="62">
        <v>7.7120370370370379</v>
      </c>
      <c r="H26" s="128">
        <f t="shared" si="0"/>
        <v>0.77142857142857146</v>
      </c>
      <c r="I26" s="62">
        <v>0.20082780222987426</v>
      </c>
      <c r="J26" s="28">
        <v>7.6</v>
      </c>
      <c r="K26" s="28">
        <v>13</v>
      </c>
      <c r="L26" s="28">
        <v>2.2999999999999998</v>
      </c>
      <c r="M26" s="63">
        <v>2.6499999999999995</v>
      </c>
      <c r="N26" s="63">
        <v>0.44160560924008552</v>
      </c>
      <c r="R26" s="1" t="s">
        <v>120</v>
      </c>
      <c r="S26">
        <v>64</v>
      </c>
      <c r="T26">
        <v>1.9890624999999995</v>
      </c>
      <c r="U26">
        <v>0.12739204591773573</v>
      </c>
      <c r="V26">
        <v>1.7384971185327882</v>
      </c>
      <c r="W26">
        <v>2.2396278814672108</v>
      </c>
      <c r="AB26" s="154" t="s">
        <v>109</v>
      </c>
      <c r="AC26" s="154" t="s">
        <v>124</v>
      </c>
      <c r="AD26" s="121">
        <v>2.0304093567251456</v>
      </c>
      <c r="AE26" s="121">
        <v>0.98854865995487873</v>
      </c>
      <c r="AF26" s="121">
        <v>3.0722700534954122</v>
      </c>
      <c r="AG26" s="112">
        <v>1.6439906027621021E-6</v>
      </c>
      <c r="AJ26" s="195"/>
      <c r="AK26" s="127" t="s">
        <v>289</v>
      </c>
      <c r="AL26" s="179">
        <v>10</v>
      </c>
      <c r="AM26" s="180">
        <v>3.55</v>
      </c>
      <c r="AN26" s="180">
        <v>0.76800607636485074</v>
      </c>
      <c r="AO26" s="180">
        <v>3.15</v>
      </c>
      <c r="AP26" s="180">
        <v>9.5</v>
      </c>
      <c r="AQ26" s="180">
        <v>0.7</v>
      </c>
      <c r="AR26" s="180">
        <v>1.2250000000000001</v>
      </c>
      <c r="AS26" s="181">
        <v>4.0113181344483162E-2</v>
      </c>
      <c r="AT26" s="181"/>
      <c r="BC26" s="197"/>
      <c r="BD26" s="109" t="s">
        <v>9</v>
      </c>
      <c r="BE26" s="109">
        <v>48</v>
      </c>
      <c r="BF26" s="115">
        <v>4.9854166666666648</v>
      </c>
      <c r="BG26" s="115">
        <v>0.44191906594438102</v>
      </c>
      <c r="BH26" s="115">
        <v>4.0999999999999996</v>
      </c>
      <c r="BI26" s="115">
        <v>11.8</v>
      </c>
      <c r="BJ26" s="115">
        <v>0.8</v>
      </c>
      <c r="BK26" s="115">
        <v>4.9750000000000005</v>
      </c>
      <c r="BL26" s="119">
        <v>1.0653211271943963E-2</v>
      </c>
      <c r="BM26" s="119"/>
    </row>
    <row r="27" spans="5:65" ht="15" customHeight="1" x14ac:dyDescent="0.25">
      <c r="E27" s="28" t="s">
        <v>116</v>
      </c>
      <c r="F27" s="28">
        <v>64</v>
      </c>
      <c r="G27" s="62">
        <v>6.7859374999999975</v>
      </c>
      <c r="H27" s="128">
        <f t="shared" si="0"/>
        <v>0.45714285714285713</v>
      </c>
      <c r="I27" s="62">
        <v>0.20426828359789082</v>
      </c>
      <c r="J27" s="28">
        <v>6.65</v>
      </c>
      <c r="K27" s="28">
        <v>11.4</v>
      </c>
      <c r="L27" s="28">
        <v>3.9</v>
      </c>
      <c r="M27" s="63">
        <v>2.0999999999999996</v>
      </c>
      <c r="N27" s="63">
        <v>6.5877739212886421E-2</v>
      </c>
      <c r="R27" s="1" t="s">
        <v>125</v>
      </c>
      <c r="S27">
        <v>57</v>
      </c>
      <c r="T27">
        <v>2.2192982456140355</v>
      </c>
      <c r="U27">
        <v>0.13498790948060543</v>
      </c>
      <c r="V27">
        <v>1.9537926813631017</v>
      </c>
      <c r="W27">
        <v>2.4848038098649696</v>
      </c>
      <c r="AB27" s="154" t="s">
        <v>109</v>
      </c>
      <c r="AC27" s="154" t="s">
        <v>129</v>
      </c>
      <c r="AD27" s="121">
        <v>1.9289682539682551</v>
      </c>
      <c r="AE27" s="121">
        <v>0.88103644962991479</v>
      </c>
      <c r="AF27" s="121">
        <v>2.9769000583065957</v>
      </c>
      <c r="AG27" s="112">
        <v>7.1725467445382662E-6</v>
      </c>
      <c r="AJ27" s="194" t="s">
        <v>108</v>
      </c>
      <c r="AK27" s="125" t="s">
        <v>286</v>
      </c>
      <c r="AL27" s="176">
        <v>12</v>
      </c>
      <c r="AM27" s="177">
        <v>3.5583333333333331</v>
      </c>
      <c r="AN27" s="177">
        <v>0.45948890139485504</v>
      </c>
      <c r="AO27" s="177">
        <v>3.55</v>
      </c>
      <c r="AP27" s="177">
        <v>7</v>
      </c>
      <c r="AQ27" s="177">
        <v>1.5</v>
      </c>
      <c r="AR27" s="177">
        <v>1.7749999999999999</v>
      </c>
      <c r="AS27" s="178">
        <v>0.38137819726093225</v>
      </c>
      <c r="AT27" s="178">
        <v>0.51349995276429738</v>
      </c>
      <c r="BC27" s="196" t="s">
        <v>118</v>
      </c>
      <c r="BD27" s="3" t="s">
        <v>0</v>
      </c>
      <c r="BE27" s="3">
        <v>29</v>
      </c>
      <c r="BF27" s="121">
        <v>3.6448275862068966</v>
      </c>
      <c r="BG27" s="121">
        <v>0.6093804130874203</v>
      </c>
      <c r="BH27" s="121">
        <v>2.4</v>
      </c>
      <c r="BI27" s="121">
        <v>13.1</v>
      </c>
      <c r="BJ27" s="121">
        <v>0</v>
      </c>
      <c r="BK27" s="121">
        <v>2.9000000000000004</v>
      </c>
      <c r="BL27" s="112">
        <v>0.44874678860200001</v>
      </c>
      <c r="BM27" s="112">
        <v>5.4508621829609916E-2</v>
      </c>
    </row>
    <row r="28" spans="5:65" ht="15" customHeight="1" x14ac:dyDescent="0.25">
      <c r="E28" s="28" t="s">
        <v>121</v>
      </c>
      <c r="F28" s="28">
        <v>64</v>
      </c>
      <c r="G28" s="62">
        <v>6.4875000000000016</v>
      </c>
      <c r="H28" s="128">
        <f t="shared" si="0"/>
        <v>0.45714285714285713</v>
      </c>
      <c r="I28" s="62">
        <v>0.19831257394357671</v>
      </c>
      <c r="J28" s="28">
        <v>6.45</v>
      </c>
      <c r="K28" s="28">
        <v>10.8</v>
      </c>
      <c r="L28" s="28">
        <v>3.7</v>
      </c>
      <c r="M28" s="63">
        <v>2.0499999999999998</v>
      </c>
      <c r="N28" s="63">
        <v>1.8176245830529458E-2</v>
      </c>
      <c r="Q28" s="127"/>
      <c r="R28" s="127" t="s">
        <v>130</v>
      </c>
      <c r="S28" s="109">
        <v>56</v>
      </c>
      <c r="T28" s="109">
        <v>2.1946428571428576</v>
      </c>
      <c r="U28" s="109">
        <v>0.13618782560695458</v>
      </c>
      <c r="V28" s="109">
        <v>1.9267771970181085</v>
      </c>
      <c r="W28" s="109">
        <v>2.4625085172676067</v>
      </c>
      <c r="X28" s="109"/>
      <c r="Y28" s="3"/>
      <c r="AB28" s="123" t="s">
        <v>114</v>
      </c>
      <c r="AC28" s="123" t="s">
        <v>119</v>
      </c>
      <c r="AD28" s="121">
        <v>0.68125000000000036</v>
      </c>
      <c r="AE28" s="121">
        <v>-0.44372274107024356</v>
      </c>
      <c r="AF28" s="121">
        <v>1.8062227410702443</v>
      </c>
      <c r="AG28" s="112">
        <v>0.45980802819880462</v>
      </c>
      <c r="AJ28" s="194"/>
      <c r="AK28" s="125" t="s">
        <v>287</v>
      </c>
      <c r="AL28" s="176">
        <v>24</v>
      </c>
      <c r="AM28" s="177">
        <v>3.6083333333333329</v>
      </c>
      <c r="AN28" s="177">
        <v>0.52246339122380836</v>
      </c>
      <c r="AO28" s="177">
        <v>2.75</v>
      </c>
      <c r="AP28" s="177">
        <v>10.199999999999999</v>
      </c>
      <c r="AQ28" s="177">
        <v>0.5</v>
      </c>
      <c r="AR28" s="177">
        <v>2.875</v>
      </c>
      <c r="AS28" s="178">
        <v>1.3544253291728259E-2</v>
      </c>
      <c r="AT28" s="178"/>
      <c r="BC28" s="197"/>
      <c r="BD28" s="109" t="s">
        <v>9</v>
      </c>
      <c r="BE28" s="109">
        <v>27</v>
      </c>
      <c r="BF28" s="115">
        <v>5.1888888888888891</v>
      </c>
      <c r="BG28" s="115">
        <v>0.49499872897857877</v>
      </c>
      <c r="BH28" s="115">
        <v>4.3</v>
      </c>
      <c r="BI28" s="115">
        <v>11.7</v>
      </c>
      <c r="BJ28" s="115">
        <v>1.4</v>
      </c>
      <c r="BK28" s="115">
        <v>3.5</v>
      </c>
      <c r="BL28" s="119">
        <v>5.2991960853757236E-2</v>
      </c>
      <c r="BM28" s="119"/>
    </row>
    <row r="29" spans="5:65" ht="15" customHeight="1" x14ac:dyDescent="0.25">
      <c r="E29" s="28" t="s">
        <v>126</v>
      </c>
      <c r="F29" s="28">
        <v>57</v>
      </c>
      <c r="G29" s="62">
        <v>6.6614035087719312</v>
      </c>
      <c r="H29" s="128">
        <f t="shared" si="0"/>
        <v>0.40714285714285714</v>
      </c>
      <c r="I29" s="62">
        <v>0.22351927675254371</v>
      </c>
      <c r="J29" s="28">
        <v>6.6</v>
      </c>
      <c r="K29" s="28">
        <v>10.7</v>
      </c>
      <c r="L29" s="28">
        <v>3.9</v>
      </c>
      <c r="M29" s="63">
        <v>2.4000000000000004</v>
      </c>
      <c r="N29" s="63">
        <v>0.20269559747532906</v>
      </c>
      <c r="AB29" s="123" t="s">
        <v>114</v>
      </c>
      <c r="AC29" s="123" t="s">
        <v>124</v>
      </c>
      <c r="AD29" s="121">
        <v>0.98804824561403493</v>
      </c>
      <c r="AE29" s="121">
        <v>-0.17094861285877805</v>
      </c>
      <c r="AF29" s="121">
        <v>2.1470451040868479</v>
      </c>
      <c r="AG29" s="112">
        <v>0.13554409338682483</v>
      </c>
      <c r="AJ29" s="194"/>
      <c r="AK29" s="125" t="s">
        <v>288</v>
      </c>
      <c r="AL29" s="176">
        <v>42</v>
      </c>
      <c r="AM29" s="177">
        <v>3.864285714285713</v>
      </c>
      <c r="AN29" s="177">
        <v>0.44319373893062902</v>
      </c>
      <c r="AO29" s="177">
        <v>3.1</v>
      </c>
      <c r="AP29" s="177">
        <v>13</v>
      </c>
      <c r="AQ29" s="177">
        <v>0.1</v>
      </c>
      <c r="AR29" s="177">
        <v>3.85</v>
      </c>
      <c r="AS29" s="178">
        <v>2.119680692174053E-3</v>
      </c>
      <c r="AT29" s="178"/>
      <c r="BC29" s="196" t="s">
        <v>123</v>
      </c>
      <c r="BD29" s="3" t="s">
        <v>0</v>
      </c>
      <c r="BE29" s="3">
        <v>29</v>
      </c>
      <c r="BF29" s="121">
        <v>3.4517241379310342</v>
      </c>
      <c r="BG29" s="121">
        <v>0.50124526433287842</v>
      </c>
      <c r="BH29" s="121">
        <v>2.8</v>
      </c>
      <c r="BI29" s="121">
        <v>9.8000000000000007</v>
      </c>
      <c r="BJ29" s="121">
        <v>0</v>
      </c>
      <c r="BK29" s="121">
        <v>2.6000000000000005</v>
      </c>
      <c r="BL29" s="112">
        <v>3.8357137846811717E-3</v>
      </c>
      <c r="BM29" s="112">
        <v>5.9921506474304165E-2</v>
      </c>
    </row>
    <row r="30" spans="5:65" ht="15" customHeight="1" x14ac:dyDescent="0.25">
      <c r="E30" s="28" t="s">
        <v>131</v>
      </c>
      <c r="F30" s="28">
        <v>56</v>
      </c>
      <c r="G30" s="62">
        <v>6.6750000000000016</v>
      </c>
      <c r="H30" s="128">
        <f t="shared" si="0"/>
        <v>0.4</v>
      </c>
      <c r="I30" s="62">
        <v>0.25252298339528806</v>
      </c>
      <c r="J30" s="28">
        <v>6.6</v>
      </c>
      <c r="K30" s="28">
        <v>11</v>
      </c>
      <c r="L30" s="28">
        <v>3.2</v>
      </c>
      <c r="M30" s="63">
        <v>2.5499999999999998</v>
      </c>
      <c r="N30" s="63">
        <v>0.58620815522786485</v>
      </c>
      <c r="AB30" s="123" t="s">
        <v>114</v>
      </c>
      <c r="AC30" s="123" t="s">
        <v>129</v>
      </c>
      <c r="AD30" s="121">
        <v>0.88660714285714448</v>
      </c>
      <c r="AE30" s="121">
        <v>-0.27785027286016462</v>
      </c>
      <c r="AF30" s="121">
        <v>2.0510645585744536</v>
      </c>
      <c r="AG30" s="112">
        <v>0.22760246781926607</v>
      </c>
      <c r="AJ30" s="195"/>
      <c r="AK30" s="127" t="s">
        <v>289</v>
      </c>
      <c r="AL30" s="179">
        <v>30</v>
      </c>
      <c r="AM30" s="180">
        <v>4.5166666666666666</v>
      </c>
      <c r="AN30" s="180">
        <v>0.40106419738173571</v>
      </c>
      <c r="AO30" s="180">
        <v>4.5</v>
      </c>
      <c r="AP30" s="180">
        <v>11</v>
      </c>
      <c r="AQ30" s="180">
        <v>1.1000000000000001</v>
      </c>
      <c r="AR30" s="180">
        <v>2.3000000000000003</v>
      </c>
      <c r="AS30" s="181">
        <v>3.2702345178315051E-2</v>
      </c>
      <c r="AT30" s="181"/>
      <c r="BC30" s="197"/>
      <c r="BD30" s="109" t="s">
        <v>9</v>
      </c>
      <c r="BE30" s="109">
        <v>27</v>
      </c>
      <c r="BF30" s="115">
        <v>4.8518518518518521</v>
      </c>
      <c r="BG30" s="115">
        <v>0.52856766003570732</v>
      </c>
      <c r="BH30" s="115">
        <v>3.7</v>
      </c>
      <c r="BI30" s="115">
        <v>11.7</v>
      </c>
      <c r="BJ30" s="115">
        <v>1.2</v>
      </c>
      <c r="BK30" s="115">
        <v>4.3499999999999996</v>
      </c>
      <c r="BL30" s="119">
        <v>1.8057840729730823E-2</v>
      </c>
      <c r="BM30" s="119"/>
    </row>
    <row r="31" spans="5:65" ht="15" customHeight="1" x14ac:dyDescent="0.25">
      <c r="AB31" s="123" t="s">
        <v>119</v>
      </c>
      <c r="AC31" s="123" t="s">
        <v>124</v>
      </c>
      <c r="AD31" s="121">
        <v>0.30679824561403457</v>
      </c>
      <c r="AE31" s="121">
        <v>-0.8521986128587784</v>
      </c>
      <c r="AF31" s="121">
        <v>1.4657951040868475</v>
      </c>
      <c r="AG31" s="112">
        <v>0.95040764651047971</v>
      </c>
      <c r="AJ31" s="194" t="s">
        <v>113</v>
      </c>
      <c r="AK31" s="125" t="s">
        <v>286</v>
      </c>
      <c r="AL31" s="176">
        <v>9</v>
      </c>
      <c r="AM31" s="177">
        <v>5.5111111111111111</v>
      </c>
      <c r="AN31" s="177">
        <v>0.7766460019504885</v>
      </c>
      <c r="AO31" s="177">
        <v>5.8</v>
      </c>
      <c r="AP31" s="177">
        <v>8.1</v>
      </c>
      <c r="AQ31" s="177">
        <v>1.7</v>
      </c>
      <c r="AR31" s="177">
        <v>4</v>
      </c>
      <c r="AS31" s="178">
        <v>0.41396411986212511</v>
      </c>
      <c r="AT31" s="178">
        <v>0.83120701830973343</v>
      </c>
      <c r="BC31" s="196" t="s">
        <v>128</v>
      </c>
      <c r="BD31" s="3" t="s">
        <v>0</v>
      </c>
      <c r="BE31" s="3">
        <v>60</v>
      </c>
      <c r="BF31" s="121">
        <v>3.5999999999999996</v>
      </c>
      <c r="BG31" s="121">
        <v>0.28884144185188093</v>
      </c>
      <c r="BH31" s="121">
        <v>3.6500000000000004</v>
      </c>
      <c r="BI31" s="121">
        <v>13</v>
      </c>
      <c r="BJ31" s="121">
        <v>0.1</v>
      </c>
      <c r="BK31" s="121">
        <v>2.7249999999999996</v>
      </c>
      <c r="BL31" s="112">
        <v>6.2924138553699382E-4</v>
      </c>
      <c r="BM31" s="112">
        <v>0.10871802623996074</v>
      </c>
    </row>
    <row r="32" spans="5:65" ht="15" customHeight="1" x14ac:dyDescent="0.25">
      <c r="AB32" s="123" t="s">
        <v>119</v>
      </c>
      <c r="AC32" s="123" t="s">
        <v>129</v>
      </c>
      <c r="AD32" s="121">
        <v>0.20535714285714413</v>
      </c>
      <c r="AE32" s="121">
        <v>-0.95910027286016497</v>
      </c>
      <c r="AF32" s="121">
        <v>1.3698145585744532</v>
      </c>
      <c r="AG32" s="112">
        <v>0.98882615619764536</v>
      </c>
      <c r="AJ32" s="194"/>
      <c r="AK32" s="125" t="s">
        <v>287</v>
      </c>
      <c r="AL32" s="176">
        <v>15</v>
      </c>
      <c r="AM32" s="177">
        <v>5.4266666666666667</v>
      </c>
      <c r="AN32" s="177">
        <v>0.63474529324886464</v>
      </c>
      <c r="AO32" s="177">
        <v>5.8</v>
      </c>
      <c r="AP32" s="177">
        <v>10</v>
      </c>
      <c r="AQ32" s="177">
        <v>0.2</v>
      </c>
      <c r="AR32" s="177">
        <v>2.8500000000000005</v>
      </c>
      <c r="AS32" s="178">
        <v>0.83231414775293189</v>
      </c>
      <c r="AT32" s="178"/>
      <c r="BC32" s="197"/>
      <c r="BD32" s="109" t="s">
        <v>9</v>
      </c>
      <c r="BE32" s="109">
        <v>48</v>
      </c>
      <c r="BF32" s="115">
        <v>4.3979166666666654</v>
      </c>
      <c r="BG32" s="115">
        <v>0.39890685717759977</v>
      </c>
      <c r="BH32" s="115">
        <v>3.45</v>
      </c>
      <c r="BI32" s="115">
        <v>11</v>
      </c>
      <c r="BJ32" s="115">
        <v>0.6</v>
      </c>
      <c r="BK32" s="115">
        <v>3.7250000000000005</v>
      </c>
      <c r="BL32" s="119">
        <v>2.5570734488250535E-3</v>
      </c>
      <c r="BM32" s="119"/>
    </row>
    <row r="33" spans="27:65" ht="15" customHeight="1" x14ac:dyDescent="0.25">
      <c r="AA33" s="109"/>
      <c r="AB33" s="124" t="s">
        <v>124</v>
      </c>
      <c r="AC33" s="124" t="s">
        <v>129</v>
      </c>
      <c r="AD33" s="115">
        <v>0.10144110275689044</v>
      </c>
      <c r="AE33" s="115">
        <v>-1.095918961224611</v>
      </c>
      <c r="AF33" s="115">
        <v>1.2988011667383919</v>
      </c>
      <c r="AG33" s="119">
        <v>0.99935272143602982</v>
      </c>
      <c r="AJ33" s="194"/>
      <c r="AK33" s="125" t="s">
        <v>288</v>
      </c>
      <c r="AL33" s="176">
        <v>26</v>
      </c>
      <c r="AM33" s="177">
        <v>5.0923076923076929</v>
      </c>
      <c r="AN33" s="177">
        <v>0.39469260003287387</v>
      </c>
      <c r="AO33" s="177">
        <v>5.35</v>
      </c>
      <c r="AP33" s="177">
        <v>8.3000000000000007</v>
      </c>
      <c r="AQ33" s="177">
        <v>0.7</v>
      </c>
      <c r="AR33" s="177">
        <v>2.875</v>
      </c>
      <c r="AS33" s="178">
        <v>0.61802542389872883</v>
      </c>
      <c r="AT33" s="178"/>
      <c r="BC33" s="196" t="s">
        <v>121</v>
      </c>
      <c r="BD33" s="3" t="s">
        <v>0</v>
      </c>
      <c r="BE33" s="3">
        <v>60</v>
      </c>
      <c r="BF33" s="121">
        <v>2.7133333333333325</v>
      </c>
      <c r="BG33" s="121">
        <v>0.12761317490974911</v>
      </c>
      <c r="BH33" s="121">
        <v>2.6</v>
      </c>
      <c r="BI33" s="121">
        <v>5.4</v>
      </c>
      <c r="BJ33" s="121">
        <v>1.1000000000000001</v>
      </c>
      <c r="BK33" s="121">
        <v>1.1749999999999998</v>
      </c>
      <c r="BL33" s="112">
        <v>5.0867178103676247E-3</v>
      </c>
      <c r="BM33" s="112">
        <v>0.1727090977339828</v>
      </c>
    </row>
    <row r="34" spans="27:65" ht="15" customHeight="1" x14ac:dyDescent="0.25">
      <c r="AA34" t="s">
        <v>191</v>
      </c>
      <c r="AB34" s="155" t="s">
        <v>111</v>
      </c>
      <c r="AC34" s="155" t="s">
        <v>116</v>
      </c>
      <c r="AD34" s="120">
        <v>0.9260995370370404</v>
      </c>
      <c r="AE34" s="120">
        <v>0.13557204637127895</v>
      </c>
      <c r="AF34" s="120">
        <v>1.7166270277028017</v>
      </c>
      <c r="AG34" s="118">
        <v>1.2457705589721479E-2</v>
      </c>
      <c r="AJ34" s="195"/>
      <c r="AK34" s="127" t="s">
        <v>289</v>
      </c>
      <c r="AL34" s="179">
        <v>14</v>
      </c>
      <c r="AM34" s="180">
        <v>4.7857142857142865</v>
      </c>
      <c r="AN34" s="180">
        <v>0.58599564402772264</v>
      </c>
      <c r="AO34" s="180">
        <v>5.35</v>
      </c>
      <c r="AP34" s="180">
        <v>8.5</v>
      </c>
      <c r="AQ34" s="180">
        <v>1</v>
      </c>
      <c r="AR34" s="180">
        <v>3.0500000000000007</v>
      </c>
      <c r="AS34" s="181">
        <v>0.47861700305603738</v>
      </c>
      <c r="AT34" s="181"/>
      <c r="BC34" s="197"/>
      <c r="BD34" s="109" t="s">
        <v>9</v>
      </c>
      <c r="BE34" s="109">
        <v>48</v>
      </c>
      <c r="BF34" s="115">
        <v>3.7833333333333319</v>
      </c>
      <c r="BG34" s="115">
        <v>0.76281215755050458</v>
      </c>
      <c r="BH34" s="115">
        <v>3.1</v>
      </c>
      <c r="BI34" s="115">
        <v>39</v>
      </c>
      <c r="BJ34" s="115">
        <v>1.1000000000000001</v>
      </c>
      <c r="BK34" s="115">
        <v>1.4250000000000003</v>
      </c>
      <c r="BL34" s="119">
        <v>5.1292303737682232E-14</v>
      </c>
      <c r="BM34" s="119"/>
    </row>
    <row r="35" spans="27:65" ht="15" customHeight="1" x14ac:dyDescent="0.25">
      <c r="AB35" s="154" t="s">
        <v>111</v>
      </c>
      <c r="AC35" s="154" t="s">
        <v>121</v>
      </c>
      <c r="AD35" s="121">
        <v>1.2245370370370363</v>
      </c>
      <c r="AE35" s="121">
        <v>0.43400954637127487</v>
      </c>
      <c r="AF35" s="121">
        <v>2.0150645277027976</v>
      </c>
      <c r="AG35" s="112">
        <v>2.6792871656022843E-4</v>
      </c>
      <c r="AJ35" s="194" t="s">
        <v>118</v>
      </c>
      <c r="AK35" s="125" t="s">
        <v>286</v>
      </c>
      <c r="AL35" s="176">
        <v>9</v>
      </c>
      <c r="AM35" s="177">
        <v>4.9333333333333336</v>
      </c>
      <c r="AN35" s="177">
        <v>0.8947377020979701</v>
      </c>
      <c r="AO35" s="177">
        <v>4.9000000000000004</v>
      </c>
      <c r="AP35" s="177">
        <v>9.1</v>
      </c>
      <c r="AQ35" s="177">
        <v>0.5</v>
      </c>
      <c r="AR35" s="177">
        <v>3.8</v>
      </c>
      <c r="AS35" s="178">
        <v>0.99695859052377012</v>
      </c>
      <c r="AT35" s="178">
        <v>0.93635739275356988</v>
      </c>
      <c r="BC35" s="196" t="s">
        <v>107</v>
      </c>
      <c r="BD35" s="3" t="s">
        <v>0</v>
      </c>
      <c r="BE35" s="3">
        <v>32</v>
      </c>
      <c r="BF35" s="121">
        <v>3.9718749999999998</v>
      </c>
      <c r="BG35" s="121">
        <v>0.19910254161264002</v>
      </c>
      <c r="BH35" s="121">
        <v>4.0999999999999996</v>
      </c>
      <c r="BI35" s="121">
        <v>6.2</v>
      </c>
      <c r="BJ35" s="121">
        <v>1.8</v>
      </c>
      <c r="BK35" s="121">
        <v>1.4499999999999997</v>
      </c>
      <c r="BL35" s="112">
        <v>0.48911498387319097</v>
      </c>
      <c r="BM35" s="112">
        <v>0.13888069778397705</v>
      </c>
    </row>
    <row r="36" spans="27:65" ht="15" customHeight="1" x14ac:dyDescent="0.25">
      <c r="AB36" s="154" t="s">
        <v>111</v>
      </c>
      <c r="AC36" s="154" t="s">
        <v>126</v>
      </c>
      <c r="AD36" s="121">
        <v>1.0506335282651067</v>
      </c>
      <c r="AE36" s="121">
        <v>0.23019266111040249</v>
      </c>
      <c r="AF36" s="121">
        <v>1.8710743954198108</v>
      </c>
      <c r="AG36" s="112">
        <v>4.5657196977350045E-3</v>
      </c>
      <c r="AJ36" s="194"/>
      <c r="AK36" s="125" t="s">
        <v>287</v>
      </c>
      <c r="AL36" s="176">
        <v>15</v>
      </c>
      <c r="AM36" s="177">
        <v>5.0066666666666659</v>
      </c>
      <c r="AN36" s="177">
        <v>0.44768895097533606</v>
      </c>
      <c r="AO36" s="177">
        <v>5.0999999999999996</v>
      </c>
      <c r="AP36" s="177">
        <v>8.4</v>
      </c>
      <c r="AQ36" s="177">
        <v>1.5</v>
      </c>
      <c r="AR36" s="177">
        <v>1.9999999999999991</v>
      </c>
      <c r="AS36" s="178">
        <v>0.88470102648480475</v>
      </c>
      <c r="AT36" s="178"/>
      <c r="BC36" s="197"/>
      <c r="BD36" s="109" t="s">
        <v>9</v>
      </c>
      <c r="BE36" s="109">
        <v>32</v>
      </c>
      <c r="BF36" s="115">
        <v>4.4906250000000005</v>
      </c>
      <c r="BG36" s="115">
        <v>0.28235613575623486</v>
      </c>
      <c r="BH36" s="115">
        <v>4.8499999999999996</v>
      </c>
      <c r="BI36" s="115">
        <v>7.4</v>
      </c>
      <c r="BJ36" s="115">
        <v>0.5</v>
      </c>
      <c r="BK36" s="115">
        <v>1.85</v>
      </c>
      <c r="BL36" s="119">
        <v>0.30607839068129206</v>
      </c>
      <c r="BM36" s="119"/>
    </row>
    <row r="37" spans="27:65" ht="15" customHeight="1" x14ac:dyDescent="0.25">
      <c r="AB37" s="154" t="s">
        <v>111</v>
      </c>
      <c r="AC37" s="154" t="s">
        <v>131</v>
      </c>
      <c r="AD37" s="121">
        <v>1.0370370370370363</v>
      </c>
      <c r="AE37" s="121">
        <v>0.21181531503947193</v>
      </c>
      <c r="AF37" s="121">
        <v>1.8622587590346007</v>
      </c>
      <c r="AG37" s="112">
        <v>5.7323359243787175E-3</v>
      </c>
      <c r="AJ37" s="194"/>
      <c r="AK37" s="125" t="s">
        <v>288</v>
      </c>
      <c r="AL37" s="176">
        <v>26</v>
      </c>
      <c r="AM37" s="177">
        <v>4.7307692307692299</v>
      </c>
      <c r="AN37" s="177">
        <v>0.36084384991803431</v>
      </c>
      <c r="AO37" s="177">
        <v>4.75</v>
      </c>
      <c r="AP37" s="177">
        <v>8</v>
      </c>
      <c r="AQ37" s="177">
        <v>0.9</v>
      </c>
      <c r="AR37" s="177">
        <v>2.6499999999999995</v>
      </c>
      <c r="AS37" s="178">
        <v>0.90935396603756735</v>
      </c>
      <c r="AT37" s="178"/>
      <c r="BC37" s="196" t="s">
        <v>122</v>
      </c>
      <c r="BD37" s="3" t="s">
        <v>0</v>
      </c>
      <c r="BE37" s="3">
        <v>32</v>
      </c>
      <c r="BF37" s="121">
        <v>4.6624999999999988</v>
      </c>
      <c r="BG37" s="121">
        <v>0.19069852495327566</v>
      </c>
      <c r="BH37" s="121">
        <v>4.9000000000000004</v>
      </c>
      <c r="BI37" s="121">
        <v>7.2</v>
      </c>
      <c r="BJ37" s="121">
        <v>2.7</v>
      </c>
      <c r="BK37" s="121">
        <v>1.4249999999999998</v>
      </c>
      <c r="BL37" s="112">
        <v>0.42724031472193436</v>
      </c>
      <c r="BM37" s="112">
        <v>9.5775377189201816E-2</v>
      </c>
    </row>
    <row r="38" spans="27:65" ht="15" customHeight="1" x14ac:dyDescent="0.25">
      <c r="AB38" s="123" t="s">
        <v>116</v>
      </c>
      <c r="AC38" s="123" t="s">
        <v>121</v>
      </c>
      <c r="AD38" s="121">
        <v>0.29843749999999591</v>
      </c>
      <c r="AE38" s="121">
        <v>-0.58745215306999954</v>
      </c>
      <c r="AF38" s="121">
        <v>1.1843271530699915</v>
      </c>
      <c r="AG38" s="112">
        <v>0.88758136857521797</v>
      </c>
      <c r="AJ38" s="195"/>
      <c r="AK38" s="127" t="s">
        <v>289</v>
      </c>
      <c r="AL38" s="179">
        <v>14</v>
      </c>
      <c r="AM38" s="180">
        <v>4.5928571428571425</v>
      </c>
      <c r="AN38" s="180">
        <v>0.43858717801123115</v>
      </c>
      <c r="AO38" s="180">
        <v>4.6500000000000004</v>
      </c>
      <c r="AP38" s="180">
        <v>8.6999999999999993</v>
      </c>
      <c r="AQ38" s="180">
        <v>1.6</v>
      </c>
      <c r="AR38" s="180">
        <v>1.2749999999999995</v>
      </c>
      <c r="AS38" s="181">
        <v>0.30168600728712658</v>
      </c>
      <c r="AT38" s="181"/>
      <c r="BC38" s="197"/>
      <c r="BD38" s="109" t="s">
        <v>9</v>
      </c>
      <c r="BE38" s="109">
        <v>32</v>
      </c>
      <c r="BF38" s="115">
        <v>5.1625000000000014</v>
      </c>
      <c r="BG38" s="115">
        <v>0.2257045420955904</v>
      </c>
      <c r="BH38" s="115">
        <v>5.3</v>
      </c>
      <c r="BI38" s="115">
        <v>7.5</v>
      </c>
      <c r="BJ38" s="115">
        <v>2.5</v>
      </c>
      <c r="BK38" s="115">
        <v>1.5750000000000002</v>
      </c>
      <c r="BL38" s="119">
        <v>0.77607527469375093</v>
      </c>
      <c r="BM38" s="119"/>
    </row>
    <row r="39" spans="27:65" ht="15" customHeight="1" x14ac:dyDescent="0.25">
      <c r="AB39" s="123" t="s">
        <v>116</v>
      </c>
      <c r="AC39" s="123" t="s">
        <v>126</v>
      </c>
      <c r="AD39" s="121">
        <v>0.1245339912280663</v>
      </c>
      <c r="AE39" s="121">
        <v>-0.78814885643355925</v>
      </c>
      <c r="AF39" s="121">
        <v>1.0372168388896919</v>
      </c>
      <c r="AG39" s="112">
        <v>0.99581689437323784</v>
      </c>
      <c r="AJ39" s="194" t="s">
        <v>123</v>
      </c>
      <c r="AK39" s="125" t="s">
        <v>286</v>
      </c>
      <c r="AL39" s="176">
        <v>7</v>
      </c>
      <c r="AM39" s="177">
        <v>3.0000000000000004</v>
      </c>
      <c r="AN39" s="177">
        <v>1.3085797462825683</v>
      </c>
      <c r="AO39" s="177">
        <v>1.7</v>
      </c>
      <c r="AP39" s="177">
        <v>9</v>
      </c>
      <c r="AQ39" s="177">
        <v>0</v>
      </c>
      <c r="AR39" s="177">
        <v>3.9499999999999997</v>
      </c>
      <c r="AS39" s="178">
        <v>0.10056612358297712</v>
      </c>
      <c r="AT39" s="178">
        <v>0.73915690950358215</v>
      </c>
      <c r="BC39" s="196" t="s">
        <v>109</v>
      </c>
      <c r="BD39" s="3" t="s">
        <v>0</v>
      </c>
      <c r="BE39" s="3">
        <v>60</v>
      </c>
      <c r="BF39" s="121">
        <v>2.9933333333333332</v>
      </c>
      <c r="BG39" s="121">
        <v>0.17243465423506857</v>
      </c>
      <c r="BH39" s="121">
        <v>2.95</v>
      </c>
      <c r="BI39" s="121">
        <v>5.9</v>
      </c>
      <c r="BJ39" s="121">
        <v>0.7</v>
      </c>
      <c r="BK39" s="121">
        <v>2.25</v>
      </c>
      <c r="BL39" s="112">
        <v>0.14348684766869368</v>
      </c>
      <c r="BM39" s="112">
        <v>0.49503901292893027</v>
      </c>
    </row>
    <row r="40" spans="27:65" ht="15" customHeight="1" x14ac:dyDescent="0.25">
      <c r="AB40" s="123" t="s">
        <v>116</v>
      </c>
      <c r="AC40" s="123" t="s">
        <v>131</v>
      </c>
      <c r="AD40" s="121">
        <v>0.11093749999999591</v>
      </c>
      <c r="AE40" s="121">
        <v>-0.80604540844202988</v>
      </c>
      <c r="AF40" s="121">
        <v>1.0279204084420217</v>
      </c>
      <c r="AG40" s="112">
        <v>0.99737834633788103</v>
      </c>
      <c r="AJ40" s="194"/>
      <c r="AK40" s="125" t="s">
        <v>287</v>
      </c>
      <c r="AL40" s="176">
        <v>17</v>
      </c>
      <c r="AM40" s="177">
        <v>4.0352941176470596</v>
      </c>
      <c r="AN40" s="177">
        <v>0.53060323442996749</v>
      </c>
      <c r="AO40" s="177">
        <v>4.2</v>
      </c>
      <c r="AP40" s="177">
        <v>8.9</v>
      </c>
      <c r="AQ40" s="177">
        <v>0.1</v>
      </c>
      <c r="AR40" s="177">
        <v>1.9000000000000004</v>
      </c>
      <c r="AS40" s="178">
        <v>0.75947805692808201</v>
      </c>
      <c r="AT40" s="178"/>
      <c r="BC40" s="197"/>
      <c r="BD40" s="109" t="s">
        <v>9</v>
      </c>
      <c r="BE40" s="109">
        <v>48</v>
      </c>
      <c r="BF40" s="115">
        <v>3.1649999999999991</v>
      </c>
      <c r="BG40" s="115">
        <v>0.18198033951949677</v>
      </c>
      <c r="BH40" s="115">
        <v>3.1500000000000004</v>
      </c>
      <c r="BI40" s="115">
        <v>5.9</v>
      </c>
      <c r="BJ40" s="115">
        <v>1</v>
      </c>
      <c r="BK40" s="115">
        <v>1.5249999999999999</v>
      </c>
      <c r="BL40" s="119">
        <v>0.28476154353513805</v>
      </c>
      <c r="BM40" s="119"/>
    </row>
    <row r="41" spans="27:65" ht="15" customHeight="1" x14ac:dyDescent="0.25">
      <c r="AB41" s="123" t="s">
        <v>121</v>
      </c>
      <c r="AC41" s="123" t="s">
        <v>126</v>
      </c>
      <c r="AD41" s="121">
        <v>0.17390350877192962</v>
      </c>
      <c r="AE41" s="121">
        <v>-0.73877933888969594</v>
      </c>
      <c r="AF41" s="121">
        <v>1.0865863564335552</v>
      </c>
      <c r="AG41" s="112">
        <v>0.98504649069058214</v>
      </c>
      <c r="AJ41" s="194"/>
      <c r="AK41" s="125" t="s">
        <v>288</v>
      </c>
      <c r="AL41" s="176">
        <v>23</v>
      </c>
      <c r="AM41" s="177">
        <v>4.052173913043478</v>
      </c>
      <c r="AN41" s="177">
        <v>0.48449760317152057</v>
      </c>
      <c r="AO41" s="177">
        <v>3.6</v>
      </c>
      <c r="AP41" s="177">
        <v>11.7</v>
      </c>
      <c r="AQ41" s="177">
        <v>1.2</v>
      </c>
      <c r="AR41" s="177">
        <v>2.1999999999999993</v>
      </c>
      <c r="AS41" s="178">
        <v>5.3141465826889167E-3</v>
      </c>
      <c r="AT41" s="178"/>
      <c r="BC41" s="196" t="s">
        <v>114</v>
      </c>
      <c r="BD41" s="3" t="s">
        <v>0</v>
      </c>
      <c r="BE41" s="3">
        <v>32</v>
      </c>
      <c r="BF41" s="121">
        <v>2.1593750000000003</v>
      </c>
      <c r="BG41" s="121">
        <v>0.14624737211589953</v>
      </c>
      <c r="BH41" s="121">
        <v>2.1</v>
      </c>
      <c r="BI41" s="121">
        <v>3.9</v>
      </c>
      <c r="BJ41" s="121">
        <v>0.5</v>
      </c>
      <c r="BK41" s="121">
        <v>0.94999999999999973</v>
      </c>
      <c r="BL41" s="112">
        <v>0.57229131970059355</v>
      </c>
      <c r="BM41" s="112">
        <v>0.97647858301696744</v>
      </c>
    </row>
    <row r="42" spans="27:65" ht="15" customHeight="1" x14ac:dyDescent="0.25">
      <c r="AB42" s="123" t="s">
        <v>121</v>
      </c>
      <c r="AC42" s="123" t="s">
        <v>131</v>
      </c>
      <c r="AD42" s="121">
        <v>0.1875</v>
      </c>
      <c r="AE42" s="121">
        <v>-0.72948290844202579</v>
      </c>
      <c r="AF42" s="121">
        <v>1.1044829084420258</v>
      </c>
      <c r="AG42" s="112">
        <v>0.98054393058411071</v>
      </c>
      <c r="AJ42" s="195"/>
      <c r="AK42" s="127" t="s">
        <v>289</v>
      </c>
      <c r="AL42" s="179">
        <v>10</v>
      </c>
      <c r="AM42" s="180">
        <v>3.7</v>
      </c>
      <c r="AN42" s="180">
        <v>0.45582647770591161</v>
      </c>
      <c r="AO42" s="180">
        <v>4</v>
      </c>
      <c r="AP42" s="180">
        <v>5.9</v>
      </c>
      <c r="AQ42" s="180">
        <v>1</v>
      </c>
      <c r="AR42" s="180">
        <v>1.7000000000000002</v>
      </c>
      <c r="AS42" s="181">
        <v>0.64772929175992389</v>
      </c>
      <c r="AT42" s="181"/>
      <c r="BC42" s="197"/>
      <c r="BD42" s="109" t="s">
        <v>9</v>
      </c>
      <c r="BE42" s="109">
        <v>32</v>
      </c>
      <c r="BF42" s="115">
        <v>2.1531250000000002</v>
      </c>
      <c r="BG42" s="115">
        <v>0.15226676870153388</v>
      </c>
      <c r="BH42" s="115">
        <v>2.1</v>
      </c>
      <c r="BI42" s="115">
        <v>5.0999999999999996</v>
      </c>
      <c r="BJ42" s="115">
        <v>0.8</v>
      </c>
      <c r="BK42" s="115">
        <v>0.875</v>
      </c>
      <c r="BL42" s="119">
        <v>1.2576809317330961E-2</v>
      </c>
      <c r="BM42" s="119"/>
    </row>
    <row r="43" spans="27:65" ht="15" customHeight="1" x14ac:dyDescent="0.25">
      <c r="AA43" s="109"/>
      <c r="AB43" s="124" t="s">
        <v>126</v>
      </c>
      <c r="AC43" s="124" t="s">
        <v>131</v>
      </c>
      <c r="AD43" s="115">
        <v>1.3596491228070384E-2</v>
      </c>
      <c r="AE43" s="115">
        <v>-0.92929648115747765</v>
      </c>
      <c r="AF43" s="115">
        <v>0.95648946361361842</v>
      </c>
      <c r="AG43" s="119">
        <v>0.99999944317911804</v>
      </c>
      <c r="AJ43" s="194" t="s">
        <v>128</v>
      </c>
      <c r="AK43" s="125" t="s">
        <v>286</v>
      </c>
      <c r="AL43" s="176">
        <v>7</v>
      </c>
      <c r="AM43" s="177">
        <v>2.6142857142857143</v>
      </c>
      <c r="AN43" s="177">
        <v>1.1191894540307308</v>
      </c>
      <c r="AO43" s="177">
        <v>1.9</v>
      </c>
      <c r="AP43" s="177">
        <v>8.1</v>
      </c>
      <c r="AQ43" s="177">
        <v>0</v>
      </c>
      <c r="AR43" s="177">
        <v>2.9499999999999997</v>
      </c>
      <c r="AS43" s="178">
        <v>0.12434572332368954</v>
      </c>
      <c r="AT43" s="178">
        <v>0.31300075141589367</v>
      </c>
      <c r="BC43" s="196" t="s">
        <v>119</v>
      </c>
      <c r="BD43" s="3" t="s">
        <v>0</v>
      </c>
      <c r="BE43" s="3">
        <v>32</v>
      </c>
      <c r="BF43" s="121">
        <v>2.0656249999999994</v>
      </c>
      <c r="BG43" s="121">
        <v>0.13894833797134826</v>
      </c>
      <c r="BH43" s="121">
        <v>1.85</v>
      </c>
      <c r="BI43" s="121">
        <v>3.7</v>
      </c>
      <c r="BJ43" s="121">
        <v>0.7</v>
      </c>
      <c r="BK43" s="121">
        <v>0.92499999999999982</v>
      </c>
      <c r="BL43" s="112">
        <v>4.6094634943964263E-2</v>
      </c>
      <c r="BM43" s="112">
        <v>0.43629917825906306</v>
      </c>
    </row>
    <row r="44" spans="27:65" ht="15" customHeight="1" x14ac:dyDescent="0.25">
      <c r="AA44" t="s">
        <v>94</v>
      </c>
      <c r="AB44" s="145" t="s">
        <v>110</v>
      </c>
      <c r="AC44" s="145" t="s">
        <v>115</v>
      </c>
      <c r="AD44" s="111">
        <v>0.91337962962962971</v>
      </c>
      <c r="AE44" s="111">
        <v>0.47250662376024649</v>
      </c>
      <c r="AF44" s="111">
        <v>1.354252635499013</v>
      </c>
      <c r="AG44" s="147">
        <v>2.8366499360554798E-7</v>
      </c>
      <c r="AJ44" s="194"/>
      <c r="AK44" s="125" t="s">
        <v>287</v>
      </c>
      <c r="AL44" s="176">
        <v>17</v>
      </c>
      <c r="AM44" s="177">
        <v>4.0588235294117636</v>
      </c>
      <c r="AN44" s="177">
        <v>0.51862791430351096</v>
      </c>
      <c r="AO44" s="177">
        <v>3.9</v>
      </c>
      <c r="AP44" s="177">
        <v>7.8</v>
      </c>
      <c r="AQ44" s="177">
        <v>0.1</v>
      </c>
      <c r="AR44" s="177">
        <v>2.5</v>
      </c>
      <c r="AS44" s="178">
        <v>0.76003812477324117</v>
      </c>
      <c r="AT44" s="178"/>
      <c r="BC44" s="197"/>
      <c r="BD44" s="109" t="s">
        <v>9</v>
      </c>
      <c r="BE44" s="109">
        <v>32</v>
      </c>
      <c r="BF44" s="115">
        <v>1.9125000000000001</v>
      </c>
      <c r="BG44" s="115">
        <v>0.1374266666614504</v>
      </c>
      <c r="BH44" s="115">
        <v>1.75</v>
      </c>
      <c r="BI44" s="115">
        <v>4.0999999999999996</v>
      </c>
      <c r="BJ44" s="115">
        <v>1</v>
      </c>
      <c r="BK44" s="115">
        <v>0.75</v>
      </c>
      <c r="BL44" s="119">
        <v>1.6572329932816876E-3</v>
      </c>
      <c r="BM44" s="119"/>
    </row>
    <row r="45" spans="27:65" ht="15" customHeight="1" x14ac:dyDescent="0.25">
      <c r="AB45" s="145" t="s">
        <v>110</v>
      </c>
      <c r="AC45" s="145" t="s">
        <v>120</v>
      </c>
      <c r="AD45" s="111">
        <v>1.0805671296296298</v>
      </c>
      <c r="AE45" s="111">
        <v>0.63969412376024648</v>
      </c>
      <c r="AF45" s="111">
        <v>1.521440135499013</v>
      </c>
      <c r="AG45" s="147">
        <v>7.4884709544420502E-10</v>
      </c>
      <c r="AJ45" s="194"/>
      <c r="AK45" s="125" t="s">
        <v>288</v>
      </c>
      <c r="AL45" s="176">
        <v>22</v>
      </c>
      <c r="AM45" s="177">
        <v>3.7227272727272736</v>
      </c>
      <c r="AN45" s="177">
        <v>0.47604666265978129</v>
      </c>
      <c r="AO45" s="177">
        <v>3.25</v>
      </c>
      <c r="AP45" s="177">
        <v>11.8</v>
      </c>
      <c r="AQ45" s="177">
        <v>1.4</v>
      </c>
      <c r="AR45" s="177">
        <v>1.6749999999999998</v>
      </c>
      <c r="AS45" s="178">
        <v>1.1186798356432881E-4</v>
      </c>
      <c r="AT45" s="178"/>
      <c r="BC45" s="196" t="s">
        <v>110</v>
      </c>
      <c r="BD45" s="3" t="s">
        <v>0</v>
      </c>
      <c r="BE45" s="3">
        <v>30</v>
      </c>
      <c r="BF45" s="121">
        <v>2.2800000000000007</v>
      </c>
      <c r="BG45" s="121">
        <v>0.18775136407665216</v>
      </c>
      <c r="BH45" s="121">
        <v>2.0499999999999998</v>
      </c>
      <c r="BI45" s="121">
        <v>4.8</v>
      </c>
      <c r="BJ45" s="121">
        <v>0.9</v>
      </c>
      <c r="BK45" s="121">
        <v>1.5499999999999998</v>
      </c>
      <c r="BL45" s="112">
        <v>7.9930093159139681E-2</v>
      </c>
      <c r="BM45" s="112">
        <v>0.58711344820451328</v>
      </c>
    </row>
    <row r="46" spans="27:65" ht="15" customHeight="1" x14ac:dyDescent="0.25">
      <c r="AB46" s="145" t="s">
        <v>110</v>
      </c>
      <c r="AC46" s="145" t="s">
        <v>125</v>
      </c>
      <c r="AD46" s="111">
        <v>0.85033138401559372</v>
      </c>
      <c r="AE46" s="111">
        <v>0.39277584608489519</v>
      </c>
      <c r="AF46" s="111">
        <v>1.3078869219462923</v>
      </c>
      <c r="AG46" s="147">
        <v>5.6630551991121436E-6</v>
      </c>
      <c r="AJ46" s="195"/>
      <c r="AK46" s="127" t="s">
        <v>289</v>
      </c>
      <c r="AL46" s="179">
        <v>10</v>
      </c>
      <c r="AM46" s="180">
        <v>2.74</v>
      </c>
      <c r="AN46" s="180">
        <v>0.48515747729760667</v>
      </c>
      <c r="AO46" s="180">
        <v>2.95</v>
      </c>
      <c r="AP46" s="180">
        <v>5.2</v>
      </c>
      <c r="AQ46" s="180">
        <v>0.5</v>
      </c>
      <c r="AR46" s="180">
        <v>1.3999999999999997</v>
      </c>
      <c r="AS46" s="181">
        <v>0.60348996290254853</v>
      </c>
      <c r="AT46" s="181"/>
      <c r="BC46" s="197"/>
      <c r="BD46" s="109" t="s">
        <v>9</v>
      </c>
      <c r="BE46" s="109">
        <v>27</v>
      </c>
      <c r="BF46" s="115">
        <v>2.1518518518518519</v>
      </c>
      <c r="BG46" s="115">
        <v>0.14054942762599021</v>
      </c>
      <c r="BH46" s="115">
        <v>2.2000000000000002</v>
      </c>
      <c r="BI46" s="115">
        <v>3.7</v>
      </c>
      <c r="BJ46" s="115">
        <v>1.1000000000000001</v>
      </c>
      <c r="BK46" s="115">
        <v>0.85000000000000009</v>
      </c>
      <c r="BL46" s="119">
        <v>0.10164317377641086</v>
      </c>
      <c r="BM46" s="119"/>
    </row>
    <row r="47" spans="27:65" ht="15" customHeight="1" x14ac:dyDescent="0.25">
      <c r="AB47" s="145" t="s">
        <v>110</v>
      </c>
      <c r="AC47" s="145" t="s">
        <v>130</v>
      </c>
      <c r="AD47" s="111">
        <v>0.8749867724867717</v>
      </c>
      <c r="AE47" s="111">
        <v>0.41476497706334281</v>
      </c>
      <c r="AF47" s="111">
        <v>1.3352085679102006</v>
      </c>
      <c r="AG47" s="147">
        <v>3.1718350228526759E-6</v>
      </c>
      <c r="AJ47" s="194" t="s">
        <v>108</v>
      </c>
      <c r="AK47" s="125" t="s">
        <v>286</v>
      </c>
      <c r="AL47" s="176">
        <v>12</v>
      </c>
      <c r="AM47" s="177">
        <v>3.5583333333333331</v>
      </c>
      <c r="AN47" s="177">
        <v>0.45948890139485504</v>
      </c>
      <c r="AO47" s="177">
        <v>3.55</v>
      </c>
      <c r="AP47" s="177">
        <v>7</v>
      </c>
      <c r="AQ47" s="177">
        <v>1.5</v>
      </c>
      <c r="AR47" s="177">
        <v>1.7749999999999999</v>
      </c>
      <c r="AS47" s="178">
        <v>0.38137819726093225</v>
      </c>
      <c r="AT47" s="178">
        <v>0.51349995276429738</v>
      </c>
      <c r="BC47" s="196" t="s">
        <v>115</v>
      </c>
      <c r="BD47" s="3" t="s">
        <v>0</v>
      </c>
      <c r="BE47" s="3">
        <v>29</v>
      </c>
      <c r="BF47" s="121">
        <v>2.2931034482758617</v>
      </c>
      <c r="BG47" s="121">
        <v>0.19195205646810376</v>
      </c>
      <c r="BH47" s="121">
        <v>2.2000000000000002</v>
      </c>
      <c r="BI47" s="121">
        <v>4.9000000000000004</v>
      </c>
      <c r="BJ47" s="121">
        <v>0.8</v>
      </c>
      <c r="BK47" s="121">
        <v>1.4</v>
      </c>
      <c r="BL47" s="112">
        <v>0.19186503401591126</v>
      </c>
      <c r="BM47" s="112">
        <v>0.42170872048521191</v>
      </c>
    </row>
    <row r="48" spans="27:65" ht="15" customHeight="1" x14ac:dyDescent="0.25">
      <c r="AB48" s="22" t="s">
        <v>115</v>
      </c>
      <c r="AC48" s="22" t="s">
        <v>120</v>
      </c>
      <c r="AD48" s="111">
        <v>0.16718750000000004</v>
      </c>
      <c r="AE48" s="111">
        <v>-0.32686848012616926</v>
      </c>
      <c r="AF48" s="111">
        <v>0.66124348012616929</v>
      </c>
      <c r="AG48" s="147">
        <v>0.88592871562966258</v>
      </c>
      <c r="AJ48" s="194"/>
      <c r="AK48" s="125" t="s">
        <v>287</v>
      </c>
      <c r="AL48" s="176">
        <v>24</v>
      </c>
      <c r="AM48" s="177">
        <v>3.6083333333333329</v>
      </c>
      <c r="AN48" s="177">
        <v>0.52246339122380836</v>
      </c>
      <c r="AO48" s="177">
        <v>2.75</v>
      </c>
      <c r="AP48" s="177">
        <v>10.199999999999999</v>
      </c>
      <c r="AQ48" s="177">
        <v>0.5</v>
      </c>
      <c r="AR48" s="177">
        <v>2.875</v>
      </c>
      <c r="AS48" s="178">
        <v>1.3544253291728259E-2</v>
      </c>
      <c r="AT48" s="178"/>
      <c r="BC48" s="197"/>
      <c r="BD48" s="109" t="s">
        <v>9</v>
      </c>
      <c r="BE48" s="109">
        <v>27</v>
      </c>
      <c r="BF48" s="115">
        <v>2.0888888888888881</v>
      </c>
      <c r="BG48" s="115">
        <v>0.16358983290015375</v>
      </c>
      <c r="BH48" s="115">
        <v>2</v>
      </c>
      <c r="BI48" s="115">
        <v>4.0999999999999996</v>
      </c>
      <c r="BJ48" s="115">
        <v>0.7</v>
      </c>
      <c r="BK48" s="115">
        <v>1.1499999999999999</v>
      </c>
      <c r="BL48" s="119">
        <v>0.36092872561189071</v>
      </c>
      <c r="BM48" s="119"/>
    </row>
    <row r="49" spans="27:65" ht="15" customHeight="1" x14ac:dyDescent="0.25">
      <c r="AB49" s="22" t="s">
        <v>115</v>
      </c>
      <c r="AC49" s="22" t="s">
        <v>125</v>
      </c>
      <c r="AD49" s="111">
        <v>6.3048245614035991E-2</v>
      </c>
      <c r="AE49" s="111">
        <v>-0.44595015761054735</v>
      </c>
      <c r="AF49" s="111">
        <v>0.57204664883861933</v>
      </c>
      <c r="AG49" s="147">
        <v>0.99712622361254122</v>
      </c>
      <c r="AJ49" s="194"/>
      <c r="AK49" s="125" t="s">
        <v>288</v>
      </c>
      <c r="AL49" s="176">
        <v>42</v>
      </c>
      <c r="AM49" s="177">
        <v>3.864285714285713</v>
      </c>
      <c r="AN49" s="177">
        <v>0.44319373893062902</v>
      </c>
      <c r="AO49" s="177">
        <v>3.1</v>
      </c>
      <c r="AP49" s="177">
        <v>13</v>
      </c>
      <c r="AQ49" s="177">
        <v>0.1</v>
      </c>
      <c r="AR49" s="177">
        <v>3.85</v>
      </c>
      <c r="AS49" s="178">
        <v>2.119680692174053E-3</v>
      </c>
      <c r="AT49" s="178"/>
      <c r="BC49" s="196" t="s">
        <v>126</v>
      </c>
      <c r="BD49" s="3" t="s">
        <v>0</v>
      </c>
      <c r="BE49" s="3">
        <v>30</v>
      </c>
      <c r="BF49" s="121">
        <v>6.6133333333333351</v>
      </c>
      <c r="BG49" s="121">
        <v>0.29159621480811571</v>
      </c>
      <c r="BH49" s="121">
        <v>6.45</v>
      </c>
      <c r="BI49" s="121">
        <v>9.6999999999999993</v>
      </c>
      <c r="BJ49" s="121">
        <v>4</v>
      </c>
      <c r="BK49" s="121">
        <v>2.2500000000000009</v>
      </c>
      <c r="BL49" s="112">
        <v>0.31207690460227056</v>
      </c>
      <c r="BM49" s="112">
        <v>0.82420680115060696</v>
      </c>
    </row>
    <row r="50" spans="27:65" ht="15" customHeight="1" x14ac:dyDescent="0.25">
      <c r="AB50" s="22" t="s">
        <v>115</v>
      </c>
      <c r="AC50" s="22" t="s">
        <v>130</v>
      </c>
      <c r="AD50" s="111">
        <v>3.8392857142858006E-2</v>
      </c>
      <c r="AE50" s="111">
        <v>-0.47300366726544207</v>
      </c>
      <c r="AF50" s="111">
        <v>0.54978938155115809</v>
      </c>
      <c r="AG50" s="147">
        <v>0.9995986965508511</v>
      </c>
      <c r="AJ50" s="195"/>
      <c r="AK50" s="127" t="s">
        <v>289</v>
      </c>
      <c r="AL50" s="179">
        <v>30</v>
      </c>
      <c r="AM50" s="180">
        <v>4.5166666666666666</v>
      </c>
      <c r="AN50" s="180">
        <v>0.40106419738173571</v>
      </c>
      <c r="AO50" s="180">
        <v>4.5</v>
      </c>
      <c r="AP50" s="180">
        <v>11</v>
      </c>
      <c r="AQ50" s="180">
        <v>1.1000000000000001</v>
      </c>
      <c r="AR50" s="180">
        <v>2.3000000000000003</v>
      </c>
      <c r="AS50" s="181">
        <v>3.2702345178315051E-2</v>
      </c>
      <c r="AT50" s="181"/>
      <c r="BC50" s="197"/>
      <c r="BD50" s="109" t="s">
        <v>9</v>
      </c>
      <c r="BE50" s="109">
        <v>27</v>
      </c>
      <c r="BF50" s="115">
        <v>6.7148148148148152</v>
      </c>
      <c r="BG50" s="115">
        <v>0.34869327510796411</v>
      </c>
      <c r="BH50" s="115">
        <v>6.9</v>
      </c>
      <c r="BI50" s="115">
        <v>10.7</v>
      </c>
      <c r="BJ50" s="115">
        <v>3.9</v>
      </c>
      <c r="BK50" s="115">
        <v>2.0499999999999998</v>
      </c>
      <c r="BL50" s="119">
        <v>0.48937837146593033</v>
      </c>
      <c r="BM50" s="119"/>
    </row>
    <row r="51" spans="27:65" ht="15" customHeight="1" x14ac:dyDescent="0.25">
      <c r="AB51" s="22" t="s">
        <v>120</v>
      </c>
      <c r="AC51" s="22" t="s">
        <v>125</v>
      </c>
      <c r="AD51" s="111">
        <v>0.23023574561403604</v>
      </c>
      <c r="AE51" s="111">
        <v>-0.2787626576105473</v>
      </c>
      <c r="AF51" s="111">
        <v>0.73923414883861938</v>
      </c>
      <c r="AG51" s="147">
        <v>0.72764742033291974</v>
      </c>
      <c r="AJ51" s="194" t="s">
        <v>109</v>
      </c>
      <c r="AK51" s="125" t="s">
        <v>286</v>
      </c>
      <c r="AL51" s="176">
        <v>12</v>
      </c>
      <c r="AM51" s="177">
        <v>3.0833333333333335</v>
      </c>
      <c r="AN51" s="177">
        <v>0.36135966581898438</v>
      </c>
      <c r="AO51" s="177">
        <v>2.8499999999999996</v>
      </c>
      <c r="AP51" s="177">
        <v>5.4</v>
      </c>
      <c r="AQ51" s="177">
        <v>1.3</v>
      </c>
      <c r="AR51" s="177">
        <v>1.1499999999999999</v>
      </c>
      <c r="AS51" s="178">
        <v>0.5549465645968874</v>
      </c>
      <c r="AT51" s="178">
        <v>0.39599490261347775</v>
      </c>
      <c r="BC51" s="196" t="s">
        <v>131</v>
      </c>
      <c r="BD51" s="3" t="s">
        <v>0</v>
      </c>
      <c r="BE51" s="3">
        <v>29</v>
      </c>
      <c r="BF51" s="121">
        <v>6.6275862068965532</v>
      </c>
      <c r="BG51" s="121">
        <v>0.36449224253754964</v>
      </c>
      <c r="BH51" s="121">
        <v>6.7</v>
      </c>
      <c r="BI51" s="121">
        <v>11</v>
      </c>
      <c r="BJ51" s="121">
        <v>3.4</v>
      </c>
      <c r="BK51" s="121">
        <v>2.7</v>
      </c>
      <c r="BL51" s="112">
        <v>0.72021337704577304</v>
      </c>
      <c r="BM51" s="112">
        <v>0.8474350978930798</v>
      </c>
    </row>
    <row r="52" spans="27:65" ht="15" customHeight="1" x14ac:dyDescent="0.25">
      <c r="AB52" s="22" t="s">
        <v>120</v>
      </c>
      <c r="AC52" s="22" t="s">
        <v>130</v>
      </c>
      <c r="AD52" s="111">
        <v>0.20558035714285805</v>
      </c>
      <c r="AE52" s="111">
        <v>-0.30581616726544203</v>
      </c>
      <c r="AF52" s="111">
        <v>0.71697688155115813</v>
      </c>
      <c r="AG52" s="147">
        <v>0.80522529739770388</v>
      </c>
      <c r="AJ52" s="194"/>
      <c r="AK52" s="125" t="s">
        <v>287</v>
      </c>
      <c r="AL52" s="176">
        <v>24</v>
      </c>
      <c r="AM52" s="177">
        <v>4.2749999999999977</v>
      </c>
      <c r="AN52" s="177">
        <v>1.5278958013261723</v>
      </c>
      <c r="AO52" s="177">
        <v>2.6500000000000004</v>
      </c>
      <c r="AP52" s="177">
        <v>39</v>
      </c>
      <c r="AQ52" s="177">
        <v>1.1000000000000001</v>
      </c>
      <c r="AR52" s="177">
        <v>1.625</v>
      </c>
      <c r="AS52" s="178">
        <v>2.1358267376925255E-9</v>
      </c>
      <c r="AT52" s="178"/>
      <c r="BC52" s="197"/>
      <c r="BD52" s="109" t="s">
        <v>9</v>
      </c>
      <c r="BE52" s="109">
        <v>27</v>
      </c>
      <c r="BF52" s="115">
        <v>6.7259259259259254</v>
      </c>
      <c r="BG52" s="115">
        <v>0.35484407685247038</v>
      </c>
      <c r="BH52" s="115">
        <v>6.5</v>
      </c>
      <c r="BI52" s="115">
        <v>11</v>
      </c>
      <c r="BJ52" s="115">
        <v>3.2</v>
      </c>
      <c r="BK52" s="115">
        <v>2.1500000000000004</v>
      </c>
      <c r="BL52" s="119">
        <v>0.8339970110977768</v>
      </c>
      <c r="BM52" s="119"/>
    </row>
    <row r="53" spans="27:65" ht="15" customHeight="1" x14ac:dyDescent="0.25">
      <c r="AA53" s="109"/>
      <c r="AB53" s="124" t="s">
        <v>125</v>
      </c>
      <c r="AC53" s="124" t="s">
        <v>130</v>
      </c>
      <c r="AD53" s="115">
        <v>2.4655388471177986E-2</v>
      </c>
      <c r="AE53" s="115">
        <v>-0.50119104173790385</v>
      </c>
      <c r="AF53" s="115">
        <v>0.55050181868025982</v>
      </c>
      <c r="AG53" s="119">
        <v>0.99993819800360284</v>
      </c>
      <c r="AJ53" s="194"/>
      <c r="AK53" s="125" t="s">
        <v>288</v>
      </c>
      <c r="AL53" s="176">
        <v>42</v>
      </c>
      <c r="AM53" s="177">
        <v>2.9952380952380953</v>
      </c>
      <c r="AN53" s="177">
        <v>0.15145260183765683</v>
      </c>
      <c r="AO53" s="177">
        <v>2.8</v>
      </c>
      <c r="AP53" s="177">
        <v>5</v>
      </c>
      <c r="AQ53" s="177">
        <v>1.1000000000000001</v>
      </c>
      <c r="AR53" s="177">
        <v>1.625</v>
      </c>
      <c r="AS53" s="178">
        <v>0.13938737738377394</v>
      </c>
      <c r="AT53" s="178"/>
      <c r="BC53" s="196" t="s">
        <v>146</v>
      </c>
      <c r="BD53" s="3" t="s">
        <v>0</v>
      </c>
      <c r="BE53" s="3">
        <v>68</v>
      </c>
      <c r="BF53" s="121">
        <v>7.2029411764705884</v>
      </c>
      <c r="BG53" s="121">
        <v>0.32515256490815703</v>
      </c>
      <c r="BH53" s="121">
        <v>6.95</v>
      </c>
      <c r="BI53" s="121">
        <v>14.5</v>
      </c>
      <c r="BJ53" s="121">
        <v>2.4</v>
      </c>
      <c r="BK53" s="121">
        <v>3.4250000000000007</v>
      </c>
      <c r="BL53" s="112">
        <v>0.39796121931516448</v>
      </c>
      <c r="BM53" s="112">
        <v>0.28820719490251356</v>
      </c>
    </row>
    <row r="54" spans="27:65" ht="15" customHeight="1" x14ac:dyDescent="0.25">
      <c r="AJ54" s="195"/>
      <c r="AK54" s="127" t="s">
        <v>289</v>
      </c>
      <c r="AL54" s="179">
        <v>30</v>
      </c>
      <c r="AM54" s="180">
        <v>2.6333333333333333</v>
      </c>
      <c r="AN54" s="180">
        <v>0.13673813662494777</v>
      </c>
      <c r="AO54" s="180">
        <v>2.6</v>
      </c>
      <c r="AP54" s="180">
        <v>4.2</v>
      </c>
      <c r="AQ54" s="180">
        <v>1.5</v>
      </c>
      <c r="AR54" s="180">
        <v>1.0500000000000003</v>
      </c>
      <c r="AS54" s="181">
        <v>0.30129018600267143</v>
      </c>
      <c r="AT54" s="181"/>
      <c r="BC54" s="197"/>
      <c r="BD54" s="109" t="s">
        <v>9</v>
      </c>
      <c r="BE54" s="109">
        <v>60</v>
      </c>
      <c r="BF54" s="115">
        <v>7.6749999999999998</v>
      </c>
      <c r="BG54" s="115">
        <v>0.30027882522974492</v>
      </c>
      <c r="BH54" s="115">
        <v>7.85</v>
      </c>
      <c r="BI54" s="115">
        <v>13.1</v>
      </c>
      <c r="BJ54" s="115">
        <v>2.5</v>
      </c>
      <c r="BK54" s="115">
        <v>3.5250000000000004</v>
      </c>
      <c r="BL54" s="119">
        <v>0.56388769977705056</v>
      </c>
      <c r="BM54" s="119"/>
    </row>
    <row r="55" spans="27:65" ht="15" customHeight="1" x14ac:dyDescent="0.25">
      <c r="AJ55" s="194" t="s">
        <v>114</v>
      </c>
      <c r="AK55" s="125" t="s">
        <v>286</v>
      </c>
      <c r="AL55" s="176">
        <v>9</v>
      </c>
      <c r="AM55" s="177">
        <v>4.7222222222222232</v>
      </c>
      <c r="AN55" s="177">
        <v>0.3209265136452466</v>
      </c>
      <c r="AO55" s="177">
        <v>4.8</v>
      </c>
      <c r="AP55" s="177">
        <v>6.2</v>
      </c>
      <c r="AQ55" s="177">
        <v>3.2</v>
      </c>
      <c r="AR55" s="177">
        <v>0.29999999999999982</v>
      </c>
      <c r="AS55" s="178">
        <v>0.24170774934848438</v>
      </c>
      <c r="AT55" s="178">
        <v>0.2628531455884292</v>
      </c>
      <c r="BC55" s="196" t="s">
        <v>147</v>
      </c>
      <c r="BD55" s="3" t="s">
        <v>0</v>
      </c>
      <c r="BE55" s="3">
        <v>60</v>
      </c>
      <c r="BF55" s="121">
        <v>2.9933333333333332</v>
      </c>
      <c r="BG55" s="121">
        <v>0.17243465423506857</v>
      </c>
      <c r="BH55" s="121">
        <v>2.95</v>
      </c>
      <c r="BI55" s="121">
        <v>5.9</v>
      </c>
      <c r="BJ55" s="121">
        <v>0.7</v>
      </c>
      <c r="BK55" s="121">
        <v>2.25</v>
      </c>
      <c r="BL55" s="112">
        <v>0.14348684766869368</v>
      </c>
      <c r="BM55" s="112">
        <v>0.49503901292893027</v>
      </c>
    </row>
    <row r="56" spans="27:65" ht="15" customHeight="1" x14ac:dyDescent="0.25">
      <c r="AJ56" s="194"/>
      <c r="AK56" s="125" t="s">
        <v>287</v>
      </c>
      <c r="AL56" s="176">
        <v>15</v>
      </c>
      <c r="AM56" s="177">
        <v>4.4800000000000004</v>
      </c>
      <c r="AN56" s="177">
        <v>0.36216281526670424</v>
      </c>
      <c r="AO56" s="177">
        <v>4.7</v>
      </c>
      <c r="AP56" s="177">
        <v>7.1</v>
      </c>
      <c r="AQ56" s="177">
        <v>2.4</v>
      </c>
      <c r="AR56" s="177">
        <v>1.9500000000000002</v>
      </c>
      <c r="AS56" s="178">
        <v>0.47817763034311001</v>
      </c>
      <c r="AT56" s="178"/>
      <c r="BC56" s="197"/>
      <c r="BD56" s="109" t="s">
        <v>9</v>
      </c>
      <c r="BE56" s="109">
        <v>48</v>
      </c>
      <c r="BF56" s="115">
        <v>3.1649999999999991</v>
      </c>
      <c r="BG56" s="115">
        <v>0.18198033951949677</v>
      </c>
      <c r="BH56" s="115">
        <v>3.1500000000000004</v>
      </c>
      <c r="BI56" s="115">
        <v>5.9</v>
      </c>
      <c r="BJ56" s="115">
        <v>1</v>
      </c>
      <c r="BK56" s="115">
        <v>1.5249999999999999</v>
      </c>
      <c r="BL56" s="119">
        <v>0.28476154353513805</v>
      </c>
      <c r="BM56" s="119"/>
    </row>
    <row r="57" spans="27:65" ht="15" customHeight="1" x14ac:dyDescent="0.25">
      <c r="AJ57" s="194"/>
      <c r="AK57" s="125" t="s">
        <v>288</v>
      </c>
      <c r="AL57" s="176">
        <v>26</v>
      </c>
      <c r="AM57" s="177">
        <v>4.2307692307692317</v>
      </c>
      <c r="AN57" s="177">
        <v>0.2955448283461074</v>
      </c>
      <c r="AO57" s="177">
        <v>4.3</v>
      </c>
      <c r="AP57" s="177">
        <v>7.4</v>
      </c>
      <c r="AQ57" s="177">
        <v>0.5</v>
      </c>
      <c r="AR57" s="177">
        <v>1.4749999999999996</v>
      </c>
      <c r="AS57" s="178">
        <v>0.55535713335098202</v>
      </c>
      <c r="AT57" s="178"/>
      <c r="BC57" s="196" t="s">
        <v>148</v>
      </c>
      <c r="BD57" s="3" t="s">
        <v>0</v>
      </c>
      <c r="BE57" s="3">
        <v>32</v>
      </c>
      <c r="BF57" s="121">
        <v>2.1593750000000003</v>
      </c>
      <c r="BG57" s="121">
        <v>0.14624737211589953</v>
      </c>
      <c r="BH57" s="121">
        <v>2.1</v>
      </c>
      <c r="BI57" s="121">
        <v>3.9</v>
      </c>
      <c r="BJ57" s="121">
        <v>0.5</v>
      </c>
      <c r="BK57" s="121">
        <v>0.94999999999999973</v>
      </c>
      <c r="BL57" s="112">
        <v>0.57229131970059355</v>
      </c>
      <c r="BM57" s="112">
        <v>0.97647858301696744</v>
      </c>
    </row>
    <row r="58" spans="27:65" ht="15" customHeight="1" x14ac:dyDescent="0.25">
      <c r="AJ58" s="195"/>
      <c r="AK58" s="127" t="s">
        <v>289</v>
      </c>
      <c r="AL58" s="179">
        <v>14</v>
      </c>
      <c r="AM58" s="180">
        <v>3.65</v>
      </c>
      <c r="AN58" s="180">
        <v>0.3566865216478961</v>
      </c>
      <c r="AO58" s="180">
        <v>3.6500000000000004</v>
      </c>
      <c r="AP58" s="180">
        <v>5.9</v>
      </c>
      <c r="AQ58" s="180">
        <v>1.8</v>
      </c>
      <c r="AR58" s="180">
        <v>1.5749999999999997</v>
      </c>
      <c r="AS58" s="181">
        <v>0.26422296155535308</v>
      </c>
      <c r="AT58" s="181"/>
      <c r="BC58" s="197"/>
      <c r="BD58" s="109" t="s">
        <v>9</v>
      </c>
      <c r="BE58" s="109">
        <v>32</v>
      </c>
      <c r="BF58" s="115">
        <v>2.1531250000000002</v>
      </c>
      <c r="BG58" s="115">
        <v>0.15226676870153388</v>
      </c>
      <c r="BH58" s="115">
        <v>2.1</v>
      </c>
      <c r="BI58" s="115">
        <v>5.0999999999999996</v>
      </c>
      <c r="BJ58" s="115">
        <v>0.8</v>
      </c>
      <c r="BK58" s="115">
        <v>0.875</v>
      </c>
      <c r="BL58" s="119">
        <v>1.2576809317330961E-2</v>
      </c>
      <c r="BM58" s="119"/>
    </row>
    <row r="59" spans="27:65" ht="15" customHeight="1" x14ac:dyDescent="0.25">
      <c r="AJ59" s="194" t="s">
        <v>119</v>
      </c>
      <c r="AK59" s="125" t="s">
        <v>286</v>
      </c>
      <c r="AL59" s="176">
        <v>9</v>
      </c>
      <c r="AM59" s="177">
        <v>5.1111111111111107</v>
      </c>
      <c r="AN59" s="177">
        <v>0.36493699777588845</v>
      </c>
      <c r="AO59" s="177">
        <v>5.3</v>
      </c>
      <c r="AP59" s="177">
        <v>6.8</v>
      </c>
      <c r="AQ59" s="177">
        <v>3.4</v>
      </c>
      <c r="AR59" s="177">
        <v>1</v>
      </c>
      <c r="AS59" s="178">
        <v>0.8869395407223275</v>
      </c>
      <c r="AT59" s="178">
        <v>0.25866330729806519</v>
      </c>
      <c r="BC59" s="196" t="s">
        <v>110</v>
      </c>
      <c r="BD59" s="3" t="s">
        <v>0</v>
      </c>
      <c r="BE59" s="3">
        <v>60</v>
      </c>
      <c r="BF59" s="121">
        <v>2.9933333333333332</v>
      </c>
      <c r="BG59" s="121">
        <v>0.17243465423506857</v>
      </c>
      <c r="BH59" s="121">
        <v>2.95</v>
      </c>
      <c r="BI59" s="121">
        <v>5.9</v>
      </c>
      <c r="BJ59" s="121">
        <v>0.7</v>
      </c>
      <c r="BK59" s="121">
        <v>2.25</v>
      </c>
      <c r="BL59" s="112">
        <v>0.14348684766869368</v>
      </c>
      <c r="BM59" s="112">
        <v>0.49503901292893027</v>
      </c>
    </row>
    <row r="60" spans="27:65" x14ac:dyDescent="0.25">
      <c r="AJ60" s="194"/>
      <c r="AK60" s="125" t="s">
        <v>287</v>
      </c>
      <c r="AL60" s="176">
        <v>15</v>
      </c>
      <c r="AM60" s="177">
        <v>5.0533333333333328</v>
      </c>
      <c r="AN60" s="177">
        <v>0.32217514708125072</v>
      </c>
      <c r="AO60" s="177">
        <v>5.3</v>
      </c>
      <c r="AP60" s="177">
        <v>7.2</v>
      </c>
      <c r="AQ60" s="177">
        <v>2.9</v>
      </c>
      <c r="AR60" s="177">
        <v>1.8499999999999996</v>
      </c>
      <c r="AS60" s="178">
        <v>0.80995963817561889</v>
      </c>
      <c r="AT60" s="178"/>
      <c r="BC60" s="197"/>
      <c r="BD60" s="109" t="s">
        <v>9</v>
      </c>
      <c r="BE60" s="109">
        <v>48</v>
      </c>
      <c r="BF60" s="115">
        <v>3.1649999999999991</v>
      </c>
      <c r="BG60" s="115">
        <v>0.18198033951949677</v>
      </c>
      <c r="BH60" s="115">
        <v>3.1500000000000004</v>
      </c>
      <c r="BI60" s="115">
        <v>5.9</v>
      </c>
      <c r="BJ60" s="115">
        <v>1</v>
      </c>
      <c r="BK60" s="115">
        <v>1.5249999999999999</v>
      </c>
      <c r="BL60" s="119">
        <v>0.28476154353513805</v>
      </c>
      <c r="BM60" s="119"/>
    </row>
    <row r="61" spans="27:65" ht="15" customHeight="1" x14ac:dyDescent="0.25">
      <c r="AJ61" s="194"/>
      <c r="AK61" s="125" t="s">
        <v>288</v>
      </c>
      <c r="AL61" s="176">
        <v>26</v>
      </c>
      <c r="AM61" s="177">
        <v>5.069230769230769</v>
      </c>
      <c r="AN61" s="177">
        <v>0.23043565634679172</v>
      </c>
      <c r="AO61" s="177">
        <v>5.2</v>
      </c>
      <c r="AP61" s="177">
        <v>7.5</v>
      </c>
      <c r="AQ61" s="177">
        <v>2.5</v>
      </c>
      <c r="AR61" s="177">
        <v>0.97499999999999964</v>
      </c>
      <c r="AS61" s="178">
        <v>0.47735979011940177</v>
      </c>
      <c r="AT61" s="178"/>
      <c r="BC61" s="196" t="s">
        <v>115</v>
      </c>
      <c r="BD61" s="3" t="s">
        <v>0</v>
      </c>
      <c r="BE61" s="3">
        <v>32</v>
      </c>
      <c r="BF61" s="121">
        <v>2.1593750000000003</v>
      </c>
      <c r="BG61" s="121">
        <v>0.14624737211589953</v>
      </c>
      <c r="BH61" s="121">
        <v>2.1</v>
      </c>
      <c r="BI61" s="121">
        <v>3.9</v>
      </c>
      <c r="BJ61" s="121">
        <v>0.5</v>
      </c>
      <c r="BK61" s="121">
        <v>0.94999999999999973</v>
      </c>
      <c r="BL61" s="112">
        <v>0.57229131970059355</v>
      </c>
      <c r="BM61" s="112">
        <v>0.97647858301696744</v>
      </c>
    </row>
    <row r="62" spans="27:65" x14ac:dyDescent="0.25">
      <c r="AJ62" s="195"/>
      <c r="AK62" s="127" t="s">
        <v>289</v>
      </c>
      <c r="AL62" s="179">
        <v>14</v>
      </c>
      <c r="AM62" s="180">
        <v>4.3428571428571425</v>
      </c>
      <c r="AN62" s="180">
        <v>0.32203239986375581</v>
      </c>
      <c r="AO62" s="180">
        <v>4.3</v>
      </c>
      <c r="AP62" s="180">
        <v>6.8</v>
      </c>
      <c r="AQ62" s="180">
        <v>2.7</v>
      </c>
      <c r="AR62" s="180">
        <v>1.1750000000000003</v>
      </c>
      <c r="AS62" s="181">
        <v>0.55681378155842354</v>
      </c>
      <c r="AT62" s="181"/>
      <c r="BC62" s="197"/>
      <c r="BD62" s="109" t="s">
        <v>9</v>
      </c>
      <c r="BE62" s="109">
        <v>32</v>
      </c>
      <c r="BF62" s="115">
        <v>2.1531250000000002</v>
      </c>
      <c r="BG62" s="115">
        <v>0.15226676870153388</v>
      </c>
      <c r="BH62" s="115">
        <v>2.1</v>
      </c>
      <c r="BI62" s="115">
        <v>5.0999999999999996</v>
      </c>
      <c r="BJ62" s="115">
        <v>0.8</v>
      </c>
      <c r="BK62" s="115">
        <v>0.875</v>
      </c>
      <c r="BL62" s="119">
        <v>1.2576809317330961E-2</v>
      </c>
      <c r="BM62" s="119"/>
    </row>
    <row r="63" spans="27:65" ht="15" customHeight="1" x14ac:dyDescent="0.25">
      <c r="AJ63" s="194" t="s">
        <v>124</v>
      </c>
      <c r="AK63" s="125" t="s">
        <v>286</v>
      </c>
      <c r="AL63" s="176">
        <v>7</v>
      </c>
      <c r="AM63" s="177">
        <v>5.6857142857142859</v>
      </c>
      <c r="AN63" s="177">
        <v>0.63898303555563152</v>
      </c>
      <c r="AO63" s="177">
        <v>5.8</v>
      </c>
      <c r="AP63" s="177">
        <v>8.5</v>
      </c>
      <c r="AQ63" s="177">
        <v>3.4</v>
      </c>
      <c r="AR63" s="177">
        <v>1.9500000000000002</v>
      </c>
      <c r="AS63" s="178">
        <v>0.9179435471480093</v>
      </c>
      <c r="AT63" s="178">
        <v>9.7069079522365292E-2</v>
      </c>
      <c r="BC63" s="196" t="s">
        <v>120</v>
      </c>
      <c r="BD63" s="3" t="s">
        <v>0</v>
      </c>
      <c r="BE63" s="3">
        <v>32</v>
      </c>
      <c r="BF63" s="121">
        <v>2.0656249999999994</v>
      </c>
      <c r="BG63" s="121">
        <v>0.13894833797134826</v>
      </c>
      <c r="BH63" s="121">
        <v>1.85</v>
      </c>
      <c r="BI63" s="121">
        <v>3.7</v>
      </c>
      <c r="BJ63" s="121">
        <v>0.7</v>
      </c>
      <c r="BK63" s="121">
        <v>0.92499999999999982</v>
      </c>
      <c r="BL63" s="112">
        <v>4.6094634943964263E-2</v>
      </c>
      <c r="BM63" s="112">
        <v>0.43629917825906306</v>
      </c>
    </row>
    <row r="64" spans="27:65" x14ac:dyDescent="0.25">
      <c r="AJ64" s="194"/>
      <c r="AK64" s="125" t="s">
        <v>287</v>
      </c>
      <c r="AL64" s="176">
        <v>17</v>
      </c>
      <c r="AM64" s="177">
        <v>5.6117647058823534</v>
      </c>
      <c r="AN64" s="177">
        <v>0.33209255807384136</v>
      </c>
      <c r="AO64" s="177">
        <v>5.0999999999999996</v>
      </c>
      <c r="AP64" s="177">
        <v>9</v>
      </c>
      <c r="AQ64" s="177">
        <v>3.6</v>
      </c>
      <c r="AR64" s="177">
        <v>1.8999999999999995</v>
      </c>
      <c r="AS64" s="178">
        <v>0.25628741763042429</v>
      </c>
      <c r="AT64" s="178"/>
      <c r="BC64" s="197"/>
      <c r="BD64" s="109" t="s">
        <v>9</v>
      </c>
      <c r="BE64" s="109">
        <v>32</v>
      </c>
      <c r="BF64" s="115">
        <v>1.9125000000000001</v>
      </c>
      <c r="BG64" s="115">
        <v>0.1374266666614504</v>
      </c>
      <c r="BH64" s="115">
        <v>1.75</v>
      </c>
      <c r="BI64" s="115">
        <v>4.0999999999999996</v>
      </c>
      <c r="BJ64" s="115">
        <v>1</v>
      </c>
      <c r="BK64" s="115">
        <v>0.75</v>
      </c>
      <c r="BL64" s="119">
        <v>1.6572329932816876E-3</v>
      </c>
      <c r="BM64" s="119"/>
    </row>
    <row r="65" spans="36:65" ht="15" customHeight="1" x14ac:dyDescent="0.25">
      <c r="AJ65" s="194"/>
      <c r="AK65" s="125" t="s">
        <v>288</v>
      </c>
      <c r="AL65" s="176">
        <v>23</v>
      </c>
      <c r="AM65" s="177">
        <v>5.1826086956521751</v>
      </c>
      <c r="AN65" s="177">
        <v>0.27038635612321549</v>
      </c>
      <c r="AO65" s="177">
        <v>5</v>
      </c>
      <c r="AP65" s="177">
        <v>7.7</v>
      </c>
      <c r="AQ65" s="177">
        <v>2.2999999999999998</v>
      </c>
      <c r="AR65" s="177">
        <v>1.5</v>
      </c>
      <c r="AS65" s="178">
        <v>0.46000093615124171</v>
      </c>
      <c r="AT65" s="178"/>
      <c r="BC65" s="196" t="s">
        <v>125</v>
      </c>
      <c r="BD65" s="3" t="s">
        <v>0</v>
      </c>
      <c r="BE65" s="3">
        <v>30</v>
      </c>
      <c r="BF65" s="121">
        <v>2.2800000000000007</v>
      </c>
      <c r="BG65" s="121">
        <v>0.18775136407665216</v>
      </c>
      <c r="BH65" s="121">
        <v>2.0499999999999998</v>
      </c>
      <c r="BI65" s="121">
        <v>4.8</v>
      </c>
      <c r="BJ65" s="121">
        <v>0.9</v>
      </c>
      <c r="BK65" s="121">
        <v>1.5499999999999998</v>
      </c>
      <c r="BL65" s="112">
        <v>7.9930093159139681E-2</v>
      </c>
      <c r="BM65" s="112">
        <v>0.58711344820451328</v>
      </c>
    </row>
    <row r="66" spans="36:65" x14ac:dyDescent="0.25">
      <c r="AJ66" s="195"/>
      <c r="AK66" s="127" t="s">
        <v>289</v>
      </c>
      <c r="AL66" s="179">
        <v>10</v>
      </c>
      <c r="AM66" s="180">
        <v>4.3100000000000005</v>
      </c>
      <c r="AN66" s="180">
        <v>0.40918618419166142</v>
      </c>
      <c r="AO66" s="180">
        <v>4.5</v>
      </c>
      <c r="AP66" s="180">
        <v>5.9</v>
      </c>
      <c r="AQ66" s="180">
        <v>1.7</v>
      </c>
      <c r="AR66" s="180">
        <v>1.0749999999999993</v>
      </c>
      <c r="AS66" s="181">
        <v>0.36073145031392984</v>
      </c>
      <c r="AT66" s="181"/>
      <c r="BC66" s="197"/>
      <c r="BD66" s="109" t="s">
        <v>9</v>
      </c>
      <c r="BE66" s="109">
        <v>27</v>
      </c>
      <c r="BF66" s="115">
        <v>2.1518518518518519</v>
      </c>
      <c r="BG66" s="115">
        <v>0.14054942762599021</v>
      </c>
      <c r="BH66" s="115">
        <v>2.2000000000000002</v>
      </c>
      <c r="BI66" s="115">
        <v>3.7</v>
      </c>
      <c r="BJ66" s="115">
        <v>1.1000000000000001</v>
      </c>
      <c r="BK66" s="115">
        <v>0.85000000000000009</v>
      </c>
      <c r="BL66" s="119">
        <v>0.10164317377641086</v>
      </c>
      <c r="BM66" s="119"/>
    </row>
    <row r="67" spans="36:65" ht="15" customHeight="1" x14ac:dyDescent="0.25">
      <c r="AJ67" s="194" t="s">
        <v>129</v>
      </c>
      <c r="AK67" s="125" t="s">
        <v>286</v>
      </c>
      <c r="AL67" s="176">
        <v>7</v>
      </c>
      <c r="AM67" s="177">
        <v>5.5714285714285721</v>
      </c>
      <c r="AN67" s="177">
        <v>0.55579813298161496</v>
      </c>
      <c r="AO67" s="177">
        <v>5.4</v>
      </c>
      <c r="AP67" s="177">
        <v>8.1999999999999993</v>
      </c>
      <c r="AQ67" s="177">
        <v>3.6</v>
      </c>
      <c r="AR67" s="177">
        <v>1.2999999999999998</v>
      </c>
      <c r="AS67" s="178">
        <v>0.87080413142081536</v>
      </c>
      <c r="AT67" s="178">
        <v>5.0162825250645603E-2</v>
      </c>
      <c r="BC67" s="196" t="s">
        <v>130</v>
      </c>
      <c r="BD67" s="3" t="s">
        <v>0</v>
      </c>
      <c r="BE67" s="3">
        <v>29</v>
      </c>
      <c r="BF67" s="121">
        <v>2.2931034482758617</v>
      </c>
      <c r="BG67" s="121">
        <v>0.19195205646810376</v>
      </c>
      <c r="BH67" s="121">
        <v>2.2000000000000002</v>
      </c>
      <c r="BI67" s="121">
        <v>4.9000000000000004</v>
      </c>
      <c r="BJ67" s="121">
        <v>0.8</v>
      </c>
      <c r="BK67" s="121">
        <v>1.4</v>
      </c>
      <c r="BL67" s="112">
        <v>0.19186503401591126</v>
      </c>
      <c r="BM67" s="112">
        <v>0.42170872048521191</v>
      </c>
    </row>
    <row r="68" spans="36:65" x14ac:dyDescent="0.25">
      <c r="AJ68" s="194"/>
      <c r="AK68" s="125" t="s">
        <v>287</v>
      </c>
      <c r="AL68" s="176">
        <v>17</v>
      </c>
      <c r="AM68" s="177">
        <v>5.394117647058823</v>
      </c>
      <c r="AN68" s="177">
        <v>0.33392392892905964</v>
      </c>
      <c r="AO68" s="177">
        <v>5</v>
      </c>
      <c r="AP68" s="177">
        <v>8.3000000000000007</v>
      </c>
      <c r="AQ68" s="177">
        <v>3.6</v>
      </c>
      <c r="AR68" s="177">
        <v>2.2000000000000002</v>
      </c>
      <c r="AS68" s="178">
        <v>0.22680191564421115</v>
      </c>
      <c r="AT68" s="178"/>
      <c r="BC68" s="197"/>
      <c r="BD68" s="109" t="s">
        <v>9</v>
      </c>
      <c r="BE68" s="109">
        <v>27</v>
      </c>
      <c r="BF68" s="115">
        <v>2.0888888888888881</v>
      </c>
      <c r="BG68" s="115">
        <v>0.16358983290015375</v>
      </c>
      <c r="BH68" s="115">
        <v>2</v>
      </c>
      <c r="BI68" s="115">
        <v>4.0999999999999996</v>
      </c>
      <c r="BJ68" s="115">
        <v>0.7</v>
      </c>
      <c r="BK68" s="115">
        <v>1.1499999999999999</v>
      </c>
      <c r="BL68" s="119">
        <v>0.36092872561189071</v>
      </c>
      <c r="BM68" s="119"/>
    </row>
    <row r="69" spans="36:65" x14ac:dyDescent="0.25">
      <c r="AJ69" s="194"/>
      <c r="AK69" s="125" t="s">
        <v>288</v>
      </c>
      <c r="AL69" s="176">
        <v>22</v>
      </c>
      <c r="AM69" s="177">
        <v>5.3227272727272723</v>
      </c>
      <c r="AN69" s="177">
        <v>0.32205588354986264</v>
      </c>
      <c r="AO69" s="177">
        <v>5.0999999999999996</v>
      </c>
      <c r="AP69" s="177">
        <v>9.8000000000000007</v>
      </c>
      <c r="AQ69" s="177">
        <v>2.2000000000000002</v>
      </c>
      <c r="AR69" s="177">
        <v>1.4249999999999998</v>
      </c>
      <c r="AS69" s="178">
        <v>0.14900225098253328</v>
      </c>
      <c r="AT69" s="178"/>
    </row>
    <row r="70" spans="36:65" x14ac:dyDescent="0.25">
      <c r="AJ70" s="195"/>
      <c r="AK70" s="127" t="s">
        <v>289</v>
      </c>
      <c r="AL70" s="179">
        <v>10</v>
      </c>
      <c r="AM70" s="180">
        <v>3.8800000000000012</v>
      </c>
      <c r="AN70" s="180">
        <v>0.42682288806690882</v>
      </c>
      <c r="AO70" s="180">
        <v>4.25</v>
      </c>
      <c r="AP70" s="180">
        <v>5.5</v>
      </c>
      <c r="AQ70" s="180">
        <v>1.1000000000000001</v>
      </c>
      <c r="AR70" s="180">
        <v>1.1750000000000003</v>
      </c>
      <c r="AS70" s="181">
        <v>0.12588494263092009</v>
      </c>
      <c r="AT70" s="181"/>
    </row>
    <row r="71" spans="36:65" ht="15" customHeight="1" x14ac:dyDescent="0.25">
      <c r="AJ71" s="194" t="s">
        <v>110</v>
      </c>
      <c r="AK71" s="125" t="s">
        <v>286</v>
      </c>
      <c r="AL71" s="176">
        <v>12</v>
      </c>
      <c r="AM71" s="177">
        <v>2.9083333333333332</v>
      </c>
      <c r="AN71" s="177">
        <v>0.41165930554086078</v>
      </c>
      <c r="AO71" s="177">
        <v>2.8499999999999996</v>
      </c>
      <c r="AP71" s="177">
        <v>5.5</v>
      </c>
      <c r="AQ71" s="177">
        <v>0.7</v>
      </c>
      <c r="AR71" s="177">
        <v>1.1750000000000003</v>
      </c>
      <c r="AS71" s="178">
        <v>0.62177926077887535</v>
      </c>
      <c r="AT71" s="178">
        <v>0.50150006262124269</v>
      </c>
    </row>
    <row r="72" spans="36:65" x14ac:dyDescent="0.25">
      <c r="AJ72" s="194"/>
      <c r="AK72" s="125" t="s">
        <v>287</v>
      </c>
      <c r="AL72" s="176">
        <v>24</v>
      </c>
      <c r="AM72" s="177">
        <v>3.288333333333334</v>
      </c>
      <c r="AN72" s="177">
        <v>0.28868496611676131</v>
      </c>
      <c r="AO72" s="177">
        <v>3.2</v>
      </c>
      <c r="AP72" s="177">
        <v>5.9</v>
      </c>
      <c r="AQ72" s="177">
        <v>0.8</v>
      </c>
      <c r="AR72" s="177">
        <v>1.7150000000000003</v>
      </c>
      <c r="AS72" s="178">
        <v>0.72813378542234919</v>
      </c>
      <c r="AT72" s="178"/>
    </row>
    <row r="73" spans="36:65" x14ac:dyDescent="0.25">
      <c r="AJ73" s="194"/>
      <c r="AK73" s="125" t="s">
        <v>288</v>
      </c>
      <c r="AL73" s="176">
        <v>42</v>
      </c>
      <c r="AM73" s="177">
        <v>3.1785714285714284</v>
      </c>
      <c r="AN73" s="177">
        <v>0.20364095029031337</v>
      </c>
      <c r="AO73" s="177">
        <v>3.3499999999999996</v>
      </c>
      <c r="AP73" s="177">
        <v>5.9</v>
      </c>
      <c r="AQ73" s="177">
        <v>1</v>
      </c>
      <c r="AR73" s="177">
        <v>2.1750000000000003</v>
      </c>
      <c r="AS73" s="178">
        <v>0.21489217885715217</v>
      </c>
      <c r="AT73" s="178"/>
    </row>
    <row r="74" spans="36:65" x14ac:dyDescent="0.25">
      <c r="AJ74" s="195"/>
      <c r="AK74" s="127" t="s">
        <v>289</v>
      </c>
      <c r="AL74" s="179">
        <v>30</v>
      </c>
      <c r="AM74" s="180">
        <v>2.8066666666666666</v>
      </c>
      <c r="AN74" s="180">
        <v>0.20605396756163832</v>
      </c>
      <c r="AO74" s="180">
        <v>2.7</v>
      </c>
      <c r="AP74" s="180">
        <v>5.4</v>
      </c>
      <c r="AQ74" s="180">
        <v>1.1000000000000001</v>
      </c>
      <c r="AR74" s="180">
        <v>1.825</v>
      </c>
      <c r="AS74" s="181">
        <v>0.22396248521192241</v>
      </c>
      <c r="AT74" s="181"/>
    </row>
    <row r="75" spans="36:65" ht="15" customHeight="1" x14ac:dyDescent="0.25">
      <c r="AJ75" s="194" t="s">
        <v>115</v>
      </c>
      <c r="AK75" s="125" t="s">
        <v>286</v>
      </c>
      <c r="AL75" s="176">
        <v>9</v>
      </c>
      <c r="AM75" s="177">
        <v>2.0888888888888886</v>
      </c>
      <c r="AN75" s="177">
        <v>0.30296884898746645</v>
      </c>
      <c r="AO75" s="177">
        <v>2</v>
      </c>
      <c r="AP75" s="177">
        <v>3.9</v>
      </c>
      <c r="AQ75" s="177">
        <v>1</v>
      </c>
      <c r="AR75" s="177">
        <v>1.1000000000000001</v>
      </c>
      <c r="AS75" s="178">
        <v>0.65141121426567861</v>
      </c>
      <c r="AT75" s="178">
        <v>0.80577876499026657</v>
      </c>
    </row>
    <row r="76" spans="36:65" x14ac:dyDescent="0.25">
      <c r="AJ76" s="194"/>
      <c r="AK76" s="125" t="s">
        <v>287</v>
      </c>
      <c r="AL76" s="176">
        <v>15</v>
      </c>
      <c r="AM76" s="177">
        <v>2.3400000000000003</v>
      </c>
      <c r="AN76" s="177">
        <v>0.18918371016151508</v>
      </c>
      <c r="AO76" s="177">
        <v>2.4</v>
      </c>
      <c r="AP76" s="177">
        <v>3.6</v>
      </c>
      <c r="AQ76" s="177">
        <v>1.3</v>
      </c>
      <c r="AR76" s="177">
        <v>1.3000000000000003</v>
      </c>
      <c r="AS76" s="178">
        <v>0.37971672890394292</v>
      </c>
      <c r="AT76" s="178"/>
    </row>
    <row r="77" spans="36:65" x14ac:dyDescent="0.25">
      <c r="AJ77" s="194"/>
      <c r="AK77" s="125" t="s">
        <v>288</v>
      </c>
      <c r="AL77" s="176">
        <v>26</v>
      </c>
      <c r="AM77" s="177">
        <v>2.0769230769230771</v>
      </c>
      <c r="AN77" s="177">
        <v>0.1649529249683718</v>
      </c>
      <c r="AO77" s="177">
        <v>2.0499999999999998</v>
      </c>
      <c r="AP77" s="177">
        <v>5.0999999999999996</v>
      </c>
      <c r="AQ77" s="177">
        <v>0.8</v>
      </c>
      <c r="AR77" s="177">
        <v>1</v>
      </c>
      <c r="AS77" s="178">
        <v>2.0444839172936158E-3</v>
      </c>
      <c r="AT77" s="178"/>
    </row>
    <row r="78" spans="36:65" x14ac:dyDescent="0.25">
      <c r="AJ78" s="195"/>
      <c r="AK78" s="127" t="s">
        <v>289</v>
      </c>
      <c r="AL78" s="179">
        <v>14</v>
      </c>
      <c r="AM78" s="180">
        <v>2.15</v>
      </c>
      <c r="AN78" s="180">
        <v>0.25349209407443418</v>
      </c>
      <c r="AO78" s="180">
        <v>2.1500000000000004</v>
      </c>
      <c r="AP78" s="180">
        <v>3.9</v>
      </c>
      <c r="AQ78" s="180">
        <v>0.5</v>
      </c>
      <c r="AR78" s="180">
        <v>0.75</v>
      </c>
      <c r="AS78" s="181">
        <v>0.24359401371819622</v>
      </c>
      <c r="AT78" s="181"/>
    </row>
    <row r="79" spans="36:65" ht="15" customHeight="1" x14ac:dyDescent="0.25">
      <c r="AJ79" s="194" t="s">
        <v>120</v>
      </c>
      <c r="AK79" s="125" t="s">
        <v>286</v>
      </c>
      <c r="AL79" s="176">
        <v>9</v>
      </c>
      <c r="AM79" s="177">
        <v>2.3222222222222224</v>
      </c>
      <c r="AN79" s="177">
        <v>0.23379583791667521</v>
      </c>
      <c r="AO79" s="177">
        <v>2.1</v>
      </c>
      <c r="AP79" s="177">
        <v>3.7</v>
      </c>
      <c r="AQ79" s="177">
        <v>1.6</v>
      </c>
      <c r="AR79" s="177">
        <v>0.80000000000000027</v>
      </c>
      <c r="AS79" s="178">
        <v>0.14738501862528064</v>
      </c>
      <c r="AT79" s="178">
        <v>0.21927888317049399</v>
      </c>
    </row>
    <row r="80" spans="36:65" x14ac:dyDescent="0.25">
      <c r="AJ80" s="194"/>
      <c r="AK80" s="125" t="s">
        <v>287</v>
      </c>
      <c r="AL80" s="176">
        <v>15</v>
      </c>
      <c r="AM80" s="177">
        <v>2.1333333333333337</v>
      </c>
      <c r="AN80" s="177">
        <v>0.22691862746822591</v>
      </c>
      <c r="AO80" s="177">
        <v>2</v>
      </c>
      <c r="AP80" s="177">
        <v>3.6</v>
      </c>
      <c r="AQ80" s="177">
        <v>1.1000000000000001</v>
      </c>
      <c r="AR80" s="177">
        <v>1.35</v>
      </c>
      <c r="AS80" s="178">
        <v>5.9248058714190033E-2</v>
      </c>
      <c r="AT80" s="178"/>
    </row>
    <row r="81" spans="36:53" x14ac:dyDescent="0.25">
      <c r="AJ81" s="194"/>
      <c r="AK81" s="125" t="s">
        <v>288</v>
      </c>
      <c r="AL81" s="176">
        <v>26</v>
      </c>
      <c r="AM81" s="177">
        <v>1.7615384615384617</v>
      </c>
      <c r="AN81" s="177">
        <v>0.13021602442768496</v>
      </c>
      <c r="AO81" s="177">
        <v>1.5</v>
      </c>
      <c r="AP81" s="177">
        <v>4.0999999999999996</v>
      </c>
      <c r="AQ81" s="177">
        <v>1</v>
      </c>
      <c r="AR81" s="177">
        <v>0.75000000000000022</v>
      </c>
      <c r="AS81" s="178">
        <v>7.4746617148424566E-4</v>
      </c>
      <c r="AT81" s="178"/>
    </row>
    <row r="82" spans="36:53" x14ac:dyDescent="0.25">
      <c r="AJ82" s="195"/>
      <c r="AK82" s="127" t="s">
        <v>289</v>
      </c>
      <c r="AL82" s="179">
        <v>14</v>
      </c>
      <c r="AM82" s="180">
        <v>2.0428571428571431</v>
      </c>
      <c r="AN82" s="180">
        <v>0.23198007817892366</v>
      </c>
      <c r="AO82" s="180">
        <v>1.9</v>
      </c>
      <c r="AP82" s="180">
        <v>3.6</v>
      </c>
      <c r="AQ82" s="180">
        <v>0.7</v>
      </c>
      <c r="AR82" s="180">
        <v>1.1500000000000001</v>
      </c>
      <c r="AS82" s="181">
        <v>0.5544342669670963</v>
      </c>
      <c r="AT82" s="181"/>
    </row>
    <row r="83" spans="36:53" ht="15" customHeight="1" x14ac:dyDescent="0.25">
      <c r="AJ83" s="194" t="s">
        <v>125</v>
      </c>
      <c r="AK83" s="125" t="s">
        <v>286</v>
      </c>
      <c r="AL83" s="176">
        <v>7</v>
      </c>
      <c r="AM83" s="177">
        <v>1.7285714285714284</v>
      </c>
      <c r="AN83" s="177">
        <v>0.21011820450390681</v>
      </c>
      <c r="AO83" s="177">
        <v>1.9</v>
      </c>
      <c r="AP83" s="177">
        <v>2.4</v>
      </c>
      <c r="AQ83" s="177">
        <v>1</v>
      </c>
      <c r="AR83" s="177">
        <v>0.8</v>
      </c>
      <c r="AS83" s="178">
        <v>0.33592815745096161</v>
      </c>
      <c r="AT83" s="178">
        <v>0.33703320383601049</v>
      </c>
    </row>
    <row r="84" spans="36:53" x14ac:dyDescent="0.25">
      <c r="AJ84" s="194"/>
      <c r="AK84" s="125" t="s">
        <v>287</v>
      </c>
      <c r="AL84" s="176">
        <v>17</v>
      </c>
      <c r="AM84" s="177">
        <v>2.4294117647058826</v>
      </c>
      <c r="AN84" s="177">
        <v>0.21975332191197794</v>
      </c>
      <c r="AO84" s="177">
        <v>2.2000000000000002</v>
      </c>
      <c r="AP84" s="177">
        <v>4.3</v>
      </c>
      <c r="AQ84" s="177">
        <v>1.1000000000000001</v>
      </c>
      <c r="AR84" s="177">
        <v>0.99999999999999978</v>
      </c>
      <c r="AS84" s="178">
        <v>0.43835841492477501</v>
      </c>
      <c r="AT84" s="178"/>
    </row>
    <row r="85" spans="36:53" x14ac:dyDescent="0.25">
      <c r="AJ85" s="194"/>
      <c r="AK85" s="125" t="s">
        <v>288</v>
      </c>
      <c r="AL85" s="176">
        <v>23</v>
      </c>
      <c r="AM85" s="177">
        <v>2.278260869565218</v>
      </c>
      <c r="AN85" s="177">
        <v>0.20439407432248971</v>
      </c>
      <c r="AO85" s="177">
        <v>2.1</v>
      </c>
      <c r="AP85" s="177">
        <v>4.8</v>
      </c>
      <c r="AQ85" s="177">
        <v>0.9</v>
      </c>
      <c r="AR85" s="177">
        <v>1.6</v>
      </c>
      <c r="AS85" s="178">
        <v>0.2062818774747659</v>
      </c>
      <c r="AT85" s="178"/>
    </row>
    <row r="86" spans="36:53" x14ac:dyDescent="0.25">
      <c r="AJ86" s="195"/>
      <c r="AK86" s="127" t="s">
        <v>289</v>
      </c>
      <c r="AL86" s="179">
        <v>10</v>
      </c>
      <c r="AM86" s="180">
        <v>2.0699999999999998</v>
      </c>
      <c r="AN86" s="180">
        <v>0.25605988882811531</v>
      </c>
      <c r="AO86" s="180">
        <v>1.7000000000000002</v>
      </c>
      <c r="AP86" s="180">
        <v>3.9</v>
      </c>
      <c r="AQ86" s="180">
        <v>1.4</v>
      </c>
      <c r="AR86" s="180">
        <v>0.82500000000000018</v>
      </c>
      <c r="AS86" s="181">
        <v>2.6756801008207431E-2</v>
      </c>
      <c r="AT86" s="181"/>
    </row>
    <row r="87" spans="36:53" ht="15" customHeight="1" x14ac:dyDescent="0.25">
      <c r="AJ87" s="194" t="s">
        <v>130</v>
      </c>
      <c r="AK87" s="125" t="s">
        <v>286</v>
      </c>
      <c r="AL87" s="176">
        <v>7</v>
      </c>
      <c r="AM87" s="177">
        <v>1.9000000000000004</v>
      </c>
      <c r="AN87" s="177">
        <v>0.25166114784235799</v>
      </c>
      <c r="AO87" s="177">
        <v>2.1</v>
      </c>
      <c r="AP87" s="177">
        <v>2.6</v>
      </c>
      <c r="AQ87" s="177">
        <v>0.8</v>
      </c>
      <c r="AR87" s="177">
        <v>0.90000000000000036</v>
      </c>
      <c r="AS87" s="178">
        <v>0.52177189812572489</v>
      </c>
      <c r="AT87" s="178">
        <v>0.83508077256498159</v>
      </c>
      <c r="AV87" t="s">
        <v>286</v>
      </c>
      <c r="AW87" t="s">
        <v>287</v>
      </c>
      <c r="AX87">
        <v>1.9916666666666654</v>
      </c>
      <c r="AY87">
        <v>0.11325750685694347</v>
      </c>
      <c r="AZ87">
        <v>3.8700758264763873</v>
      </c>
      <c r="BA87">
        <v>3.3208095857824804E-2</v>
      </c>
    </row>
    <row r="88" spans="36:53" x14ac:dyDescent="0.25">
      <c r="AJ88" s="194"/>
      <c r="AK88" s="125" t="s">
        <v>287</v>
      </c>
      <c r="AL88" s="176">
        <v>17</v>
      </c>
      <c r="AM88" s="177">
        <v>2.2882352941176469</v>
      </c>
      <c r="AN88" s="177">
        <v>0.26049759411517109</v>
      </c>
      <c r="AO88" s="177">
        <v>2.1</v>
      </c>
      <c r="AP88" s="177">
        <v>4.3</v>
      </c>
      <c r="AQ88" s="177">
        <v>0.7</v>
      </c>
      <c r="AR88" s="177">
        <v>1.6</v>
      </c>
      <c r="AS88" s="178">
        <v>0.53503542335679011</v>
      </c>
      <c r="AT88" s="178"/>
      <c r="AV88" t="s">
        <v>286</v>
      </c>
      <c r="AW88" t="s">
        <v>288</v>
      </c>
      <c r="AX88">
        <v>1.772619047619048</v>
      </c>
      <c r="AY88">
        <v>3.355009187033664E-2</v>
      </c>
      <c r="AZ88">
        <v>3.5116880033677593</v>
      </c>
      <c r="BA88">
        <v>4.3950075965881519E-2</v>
      </c>
    </row>
    <row r="89" spans="36:53" x14ac:dyDescent="0.25">
      <c r="AJ89" s="194"/>
      <c r="AK89" s="125" t="s">
        <v>288</v>
      </c>
      <c r="AL89" s="176">
        <v>22</v>
      </c>
      <c r="AM89" s="177">
        <v>2.1863636363636356</v>
      </c>
      <c r="AN89" s="177">
        <v>0.21098567425829551</v>
      </c>
      <c r="AO89" s="177">
        <v>2.2999999999999998</v>
      </c>
      <c r="AP89" s="177">
        <v>4.9000000000000004</v>
      </c>
      <c r="AQ89" s="177">
        <v>0.9</v>
      </c>
      <c r="AR89" s="177">
        <v>1.1750000000000003</v>
      </c>
      <c r="AS89" s="178">
        <v>0.10270087257500793</v>
      </c>
      <c r="AT89" s="178"/>
      <c r="AV89" t="s">
        <v>286</v>
      </c>
      <c r="AW89" t="s">
        <v>289</v>
      </c>
      <c r="AX89">
        <v>1.5783333333333331</v>
      </c>
      <c r="AY89">
        <v>-0.23638232121972336</v>
      </c>
      <c r="AZ89">
        <v>3.3930489878863899</v>
      </c>
      <c r="BA89">
        <v>0.11150795619398779</v>
      </c>
    </row>
    <row r="90" spans="36:53" x14ac:dyDescent="0.25">
      <c r="AJ90" s="195"/>
      <c r="AK90" s="127" t="s">
        <v>289</v>
      </c>
      <c r="AL90" s="179">
        <v>10</v>
      </c>
      <c r="AM90" s="180">
        <v>2.2600000000000007</v>
      </c>
      <c r="AN90" s="180">
        <v>0.27495454169735001</v>
      </c>
      <c r="AO90" s="180">
        <v>2.1</v>
      </c>
      <c r="AP90" s="180">
        <v>4</v>
      </c>
      <c r="AQ90" s="180">
        <v>1.3</v>
      </c>
      <c r="AR90" s="180">
        <v>1.1749999999999998</v>
      </c>
      <c r="AS90" s="181">
        <v>0.41380744195525054</v>
      </c>
      <c r="AT90" s="181"/>
      <c r="AV90" t="s">
        <v>287</v>
      </c>
      <c r="AW90" t="s">
        <v>288</v>
      </c>
      <c r="AX90">
        <v>0.21904761904761738</v>
      </c>
      <c r="AY90">
        <v>-1.1404451205296209</v>
      </c>
      <c r="AZ90">
        <v>1.5785403586248556</v>
      </c>
      <c r="BA90">
        <v>0.97481906072542512</v>
      </c>
    </row>
    <row r="91" spans="36:53" ht="15" customHeight="1" x14ac:dyDescent="0.25">
      <c r="AJ91" s="194" t="s">
        <v>116</v>
      </c>
      <c r="AK91" s="125" t="s">
        <v>286</v>
      </c>
      <c r="AL91" s="176">
        <v>9</v>
      </c>
      <c r="AM91" s="177">
        <v>6.1111111111111107</v>
      </c>
      <c r="AN91" s="177">
        <v>0.54834205779392775</v>
      </c>
      <c r="AO91" s="177">
        <v>5.2</v>
      </c>
      <c r="AP91" s="177">
        <v>9.1</v>
      </c>
      <c r="AQ91" s="177">
        <v>4.5999999999999996</v>
      </c>
      <c r="AR91" s="177">
        <v>2.8</v>
      </c>
      <c r="AS91" s="178">
        <v>7.97347893771575E-2</v>
      </c>
      <c r="AT91" s="178">
        <v>0.14238325572956206</v>
      </c>
      <c r="AV91" t="s">
        <v>287</v>
      </c>
      <c r="AW91" t="s">
        <v>289</v>
      </c>
      <c r="AX91">
        <v>0.41333333333333222</v>
      </c>
      <c r="AY91">
        <v>-1.0416761453279717</v>
      </c>
      <c r="AZ91">
        <v>1.8683428119946361</v>
      </c>
      <c r="BA91">
        <v>0.87993535883293228</v>
      </c>
    </row>
    <row r="92" spans="36:53" x14ac:dyDescent="0.25">
      <c r="AJ92" s="194"/>
      <c r="AK92" s="125" t="s">
        <v>287</v>
      </c>
      <c r="AL92" s="176">
        <v>15</v>
      </c>
      <c r="AM92" s="177">
        <v>7.2666666666666666</v>
      </c>
      <c r="AN92" s="177">
        <v>0.44589841536542402</v>
      </c>
      <c r="AO92" s="177">
        <v>6.7</v>
      </c>
      <c r="AP92" s="177">
        <v>11.4</v>
      </c>
      <c r="AQ92" s="177">
        <v>5.5</v>
      </c>
      <c r="AR92" s="177">
        <v>1.1499999999999995</v>
      </c>
      <c r="AS92" s="178">
        <v>2.4103240744430821E-3</v>
      </c>
      <c r="AT92" s="178"/>
      <c r="AV92" t="s">
        <v>288</v>
      </c>
      <c r="AW92" t="s">
        <v>289</v>
      </c>
      <c r="AX92">
        <v>0.19428571428571484</v>
      </c>
      <c r="AY92">
        <v>-1.075750680541649</v>
      </c>
      <c r="AZ92">
        <v>1.4643221091130787</v>
      </c>
      <c r="BA92">
        <v>0.97830596155693295</v>
      </c>
    </row>
    <row r="93" spans="36:53" x14ac:dyDescent="0.25">
      <c r="AJ93" s="194"/>
      <c r="AK93" s="125" t="s">
        <v>288</v>
      </c>
      <c r="AL93" s="176">
        <v>26</v>
      </c>
      <c r="AM93" s="177">
        <v>7.0615384615384622</v>
      </c>
      <c r="AN93" s="177">
        <v>0.29030895601208745</v>
      </c>
      <c r="AO93" s="177">
        <v>6.85</v>
      </c>
      <c r="AP93" s="177">
        <v>9.6999999999999993</v>
      </c>
      <c r="AQ93" s="177">
        <v>4.5</v>
      </c>
      <c r="AR93" s="177">
        <v>2.0499999999999989</v>
      </c>
      <c r="AS93" s="178">
        <v>0.57222395038325702</v>
      </c>
      <c r="AT93" s="178"/>
    </row>
    <row r="94" spans="36:53" x14ac:dyDescent="0.25">
      <c r="AJ94" s="195"/>
      <c r="AK94" s="127" t="s">
        <v>289</v>
      </c>
      <c r="AL94" s="179">
        <v>14</v>
      </c>
      <c r="AM94" s="180">
        <v>6.1928571428571431</v>
      </c>
      <c r="AN94" s="180">
        <v>0.44220529836566758</v>
      </c>
      <c r="AO94" s="180">
        <v>6.0500000000000007</v>
      </c>
      <c r="AP94" s="180">
        <v>9.8000000000000007</v>
      </c>
      <c r="AQ94" s="180">
        <v>3.9</v>
      </c>
      <c r="AR94" s="180">
        <v>2.0499999999999989</v>
      </c>
      <c r="AS94" s="181">
        <v>0.41528325693698509</v>
      </c>
      <c r="AT94" s="181"/>
    </row>
    <row r="95" spans="36:53" ht="15" customHeight="1" x14ac:dyDescent="0.25">
      <c r="AJ95" s="194" t="s">
        <v>121</v>
      </c>
      <c r="AK95" s="125" t="s">
        <v>286</v>
      </c>
      <c r="AL95" s="176">
        <v>9</v>
      </c>
      <c r="AM95" s="177">
        <v>5.9777777777777779</v>
      </c>
      <c r="AN95" s="177">
        <v>0.51848544868089319</v>
      </c>
      <c r="AO95" s="177">
        <v>5.0999999999999996</v>
      </c>
      <c r="AP95" s="177">
        <v>9.3000000000000007</v>
      </c>
      <c r="AQ95" s="177">
        <v>4.4000000000000004</v>
      </c>
      <c r="AR95" s="177">
        <v>1.7000000000000002</v>
      </c>
      <c r="AS95" s="178">
        <v>7.3241873346445607E-2</v>
      </c>
      <c r="AT95" s="178">
        <v>0.527378803955175</v>
      </c>
    </row>
    <row r="96" spans="36:53" x14ac:dyDescent="0.25">
      <c r="AJ96" s="194"/>
      <c r="AK96" s="125" t="s">
        <v>287</v>
      </c>
      <c r="AL96" s="176">
        <v>15</v>
      </c>
      <c r="AM96" s="177">
        <v>6.7200000000000006</v>
      </c>
      <c r="AN96" s="177">
        <v>0.48894444128823661</v>
      </c>
      <c r="AO96" s="177">
        <v>6.4</v>
      </c>
      <c r="AP96" s="177">
        <v>10.8</v>
      </c>
      <c r="AQ96" s="177">
        <v>4</v>
      </c>
      <c r="AR96" s="177">
        <v>1.4000000000000004</v>
      </c>
      <c r="AS96" s="178">
        <v>0.11779318400054828</v>
      </c>
      <c r="AT96" s="178"/>
    </row>
    <row r="97" spans="36:57" x14ac:dyDescent="0.25">
      <c r="AJ97" s="194"/>
      <c r="AK97" s="125" t="s">
        <v>288</v>
      </c>
      <c r="AL97" s="176">
        <v>26</v>
      </c>
      <c r="AM97" s="177">
        <v>6.6999999999999993</v>
      </c>
      <c r="AN97" s="177">
        <v>0.28218924364824616</v>
      </c>
      <c r="AO97" s="177">
        <v>6.6</v>
      </c>
      <c r="AP97" s="177">
        <v>10.6</v>
      </c>
      <c r="AQ97" s="177">
        <v>4.3</v>
      </c>
      <c r="AR97" s="177">
        <v>1.4249999999999998</v>
      </c>
      <c r="AS97" s="178">
        <v>0.52445437979532583</v>
      </c>
      <c r="AT97" s="178"/>
    </row>
    <row r="98" spans="36:57" x14ac:dyDescent="0.25">
      <c r="AJ98" s="195"/>
      <c r="AK98" s="127" t="s">
        <v>289</v>
      </c>
      <c r="AL98" s="179">
        <v>14</v>
      </c>
      <c r="AM98" s="180">
        <v>6.1714285714285717</v>
      </c>
      <c r="AN98" s="180">
        <v>0.41621377794132941</v>
      </c>
      <c r="AO98" s="180">
        <v>6</v>
      </c>
      <c r="AP98" s="180">
        <v>9.6</v>
      </c>
      <c r="AQ98" s="180">
        <v>3.7</v>
      </c>
      <c r="AR98" s="180">
        <v>2.2000000000000002</v>
      </c>
      <c r="AS98" s="181">
        <v>0.81909667753989002</v>
      </c>
      <c r="AT98" s="181"/>
    </row>
    <row r="99" spans="36:57" ht="15" customHeight="1" x14ac:dyDescent="0.25">
      <c r="AJ99" s="194" t="s">
        <v>126</v>
      </c>
      <c r="AK99" s="125" t="s">
        <v>286</v>
      </c>
      <c r="AL99" s="176">
        <v>7</v>
      </c>
      <c r="AM99" s="177">
        <v>5.8</v>
      </c>
      <c r="AN99" s="177">
        <v>0.34709680274556048</v>
      </c>
      <c r="AO99" s="177">
        <v>5.5</v>
      </c>
      <c r="AP99" s="177">
        <v>6.8</v>
      </c>
      <c r="AQ99" s="177">
        <v>4.4000000000000004</v>
      </c>
      <c r="AR99" s="177">
        <v>1.3499999999999996</v>
      </c>
      <c r="AS99" s="178">
        <v>0.33881025519827745</v>
      </c>
      <c r="AT99" s="178">
        <v>0.3609969395028978</v>
      </c>
    </row>
    <row r="100" spans="36:57" x14ac:dyDescent="0.25">
      <c r="AJ100" s="194"/>
      <c r="AK100" s="125" t="s">
        <v>287</v>
      </c>
      <c r="AL100" s="176">
        <v>17</v>
      </c>
      <c r="AM100" s="177">
        <v>7.1411764705882357</v>
      </c>
      <c r="AN100" s="177">
        <v>0.40720160705592384</v>
      </c>
      <c r="AO100" s="177">
        <v>6.9</v>
      </c>
      <c r="AP100" s="177">
        <v>10.7</v>
      </c>
      <c r="AQ100" s="177">
        <v>4.0999999999999996</v>
      </c>
      <c r="AR100" s="177">
        <v>1.9000000000000004</v>
      </c>
      <c r="AS100" s="178">
        <v>0.73766374920467148</v>
      </c>
      <c r="AT100" s="178"/>
    </row>
    <row r="101" spans="36:57" x14ac:dyDescent="0.25">
      <c r="AJ101" s="194"/>
      <c r="AK101" s="125" t="s">
        <v>288</v>
      </c>
      <c r="AL101" s="176">
        <v>23</v>
      </c>
      <c r="AM101" s="177">
        <v>6.6173913043478256</v>
      </c>
      <c r="AN101" s="177">
        <v>0.40332864883230823</v>
      </c>
      <c r="AO101" s="177">
        <v>6.7</v>
      </c>
      <c r="AP101" s="177">
        <v>9.6999999999999993</v>
      </c>
      <c r="AQ101" s="177">
        <v>3.9</v>
      </c>
      <c r="AR101" s="177">
        <v>3.3500000000000014</v>
      </c>
      <c r="AS101" s="178">
        <v>0.10826152259261335</v>
      </c>
      <c r="AT101" s="178"/>
    </row>
    <row r="102" spans="36:57" x14ac:dyDescent="0.25">
      <c r="AJ102" s="195"/>
      <c r="AK102" s="127" t="s">
        <v>289</v>
      </c>
      <c r="AL102" s="179">
        <v>10</v>
      </c>
      <c r="AM102" s="180">
        <v>6.55</v>
      </c>
      <c r="AN102" s="180">
        <v>0.44378423185647919</v>
      </c>
      <c r="AO102" s="180">
        <v>6.6</v>
      </c>
      <c r="AP102" s="180">
        <v>8.8000000000000007</v>
      </c>
      <c r="AQ102" s="180">
        <v>4</v>
      </c>
      <c r="AR102" s="180">
        <v>1.0249999999999995</v>
      </c>
      <c r="AS102" s="181">
        <v>0.8670124863459876</v>
      </c>
      <c r="AT102" s="181"/>
    </row>
    <row r="103" spans="36:57" ht="15" customHeight="1" x14ac:dyDescent="0.25">
      <c r="AJ103" s="194" t="s">
        <v>131</v>
      </c>
      <c r="AK103" s="125" t="s">
        <v>286</v>
      </c>
      <c r="AL103" s="176">
        <v>7</v>
      </c>
      <c r="AM103" s="177">
        <v>5.9285714285714288</v>
      </c>
      <c r="AN103" s="177">
        <v>0.38896338774594524</v>
      </c>
      <c r="AO103" s="177">
        <v>5.7</v>
      </c>
      <c r="AP103" s="177">
        <v>7.4</v>
      </c>
      <c r="AQ103" s="177">
        <v>4.9000000000000004</v>
      </c>
      <c r="AR103" s="177">
        <v>1.75</v>
      </c>
      <c r="AS103" s="178">
        <v>0.16440572878777449</v>
      </c>
      <c r="AT103" s="178">
        <v>0.28345754326428008</v>
      </c>
    </row>
    <row r="104" spans="36:57" x14ac:dyDescent="0.25">
      <c r="AJ104" s="194"/>
      <c r="AK104" s="125" t="s">
        <v>287</v>
      </c>
      <c r="AL104" s="176">
        <v>17</v>
      </c>
      <c r="AM104" s="177">
        <v>7.2823529411764714</v>
      </c>
      <c r="AN104" s="177">
        <v>0.4594782282269016</v>
      </c>
      <c r="AO104" s="177">
        <v>7</v>
      </c>
      <c r="AP104" s="177">
        <v>11</v>
      </c>
      <c r="AQ104" s="177">
        <v>4.4000000000000004</v>
      </c>
      <c r="AR104" s="177">
        <v>2.8999999999999995</v>
      </c>
      <c r="AS104" s="178">
        <v>0.50145117555782748</v>
      </c>
      <c r="AT104" s="178"/>
    </row>
    <row r="105" spans="36:57" x14ac:dyDescent="0.25">
      <c r="AJ105" s="194"/>
      <c r="AK105" s="125" t="s">
        <v>288</v>
      </c>
      <c r="AL105" s="176">
        <v>22</v>
      </c>
      <c r="AM105" s="177">
        <v>6.3181818181818183</v>
      </c>
      <c r="AN105" s="177">
        <v>0.41349719365643445</v>
      </c>
      <c r="AO105" s="177">
        <v>6.5</v>
      </c>
      <c r="AP105" s="177">
        <v>9.6</v>
      </c>
      <c r="AQ105" s="177">
        <v>3.2</v>
      </c>
      <c r="AR105" s="177">
        <v>3.1250000000000009</v>
      </c>
      <c r="AS105" s="178">
        <v>0.46423793385418988</v>
      </c>
      <c r="AT105" s="178"/>
    </row>
    <row r="106" spans="36:57" x14ac:dyDescent="0.25">
      <c r="AJ106" s="195"/>
      <c r="AK106" s="127" t="s">
        <v>289</v>
      </c>
      <c r="AL106" s="179">
        <v>10</v>
      </c>
      <c r="AM106" s="180">
        <v>6.95</v>
      </c>
      <c r="AN106" s="180">
        <v>0.66587452938889957</v>
      </c>
      <c r="AO106" s="180">
        <v>6.5</v>
      </c>
      <c r="AP106" s="180">
        <v>11</v>
      </c>
      <c r="AQ106" s="180">
        <v>3.6</v>
      </c>
      <c r="AR106" s="180">
        <v>1.9250000000000007</v>
      </c>
      <c r="AS106" s="181">
        <v>0.88154924499911702</v>
      </c>
      <c r="AT106" s="181"/>
    </row>
    <row r="107" spans="36:57" x14ac:dyDescent="0.25">
      <c r="AJ107" s="174"/>
      <c r="AK107" s="125"/>
      <c r="AL107" s="176"/>
      <c r="AM107" s="177"/>
      <c r="AN107" s="177"/>
      <c r="AO107" s="177"/>
      <c r="AP107" s="177"/>
      <c r="AQ107" s="177"/>
      <c r="AR107" s="177"/>
      <c r="AS107" s="178"/>
      <c r="AT107" s="178"/>
    </row>
    <row r="108" spans="36:57" x14ac:dyDescent="0.25">
      <c r="AJ108" s="174"/>
      <c r="AK108" s="125"/>
      <c r="AL108" s="176"/>
      <c r="AM108" s="177"/>
      <c r="AN108" s="177"/>
      <c r="AO108" s="177"/>
      <c r="AP108" s="177"/>
      <c r="AQ108" s="177"/>
      <c r="AR108" s="177"/>
      <c r="AS108" s="178"/>
      <c r="AT108" s="178"/>
    </row>
    <row r="109" spans="36:57" x14ac:dyDescent="0.25">
      <c r="AJ109" s="174"/>
      <c r="AK109" s="125"/>
      <c r="AL109" s="176"/>
      <c r="AM109" s="177"/>
      <c r="AN109" s="177"/>
      <c r="AO109" s="177"/>
      <c r="AP109" s="177"/>
      <c r="AQ109" s="177"/>
      <c r="AR109" s="177"/>
      <c r="AS109" s="178"/>
      <c r="AT109" s="178"/>
    </row>
    <row r="110" spans="36:57" x14ac:dyDescent="0.25">
      <c r="AJ110" s="174"/>
      <c r="AK110" s="125"/>
      <c r="AL110" s="176"/>
      <c r="AM110" s="177"/>
      <c r="AN110" s="177"/>
      <c r="AO110" s="177"/>
      <c r="AP110" s="177"/>
      <c r="AQ110" s="177"/>
      <c r="AR110" s="177"/>
      <c r="AS110" s="178"/>
      <c r="AT110" s="178"/>
    </row>
    <row r="111" spans="36:57" x14ac:dyDescent="0.25">
      <c r="AJ111" s="174"/>
      <c r="AK111" s="125"/>
      <c r="AL111" s="176"/>
      <c r="AM111" s="177"/>
      <c r="AN111" s="177"/>
      <c r="AO111" s="177"/>
      <c r="AP111" s="177"/>
      <c r="AQ111" s="177"/>
      <c r="AR111" s="177"/>
      <c r="AS111" s="178"/>
      <c r="AT111" s="178"/>
      <c r="AU111" s="3"/>
      <c r="BC111" s="3"/>
      <c r="BD111" s="3"/>
      <c r="BE111" s="3"/>
    </row>
    <row r="112" spans="36:57" x14ac:dyDescent="0.25">
      <c r="AJ112" s="174"/>
      <c r="AK112" s="125"/>
      <c r="AL112" s="176"/>
      <c r="AM112" s="177"/>
      <c r="AN112" s="177"/>
      <c r="AO112" s="177"/>
      <c r="AP112" s="177"/>
      <c r="AQ112" s="177"/>
      <c r="AR112" s="177"/>
      <c r="AS112" s="178"/>
      <c r="AT112" s="178"/>
    </row>
    <row r="113" spans="36:46" x14ac:dyDescent="0.25">
      <c r="AJ113" s="174"/>
      <c r="AK113" s="125"/>
      <c r="AL113" s="176"/>
      <c r="AM113" s="177"/>
      <c r="AN113" s="177"/>
      <c r="AO113" s="177"/>
      <c r="AP113" s="177"/>
      <c r="AQ113" s="177"/>
      <c r="AR113" s="177"/>
      <c r="AS113" s="178"/>
      <c r="AT113" s="178"/>
    </row>
    <row r="114" spans="36:46" x14ac:dyDescent="0.25">
      <c r="AJ114" s="174"/>
      <c r="AK114" s="125"/>
      <c r="AL114" s="176"/>
      <c r="AM114" s="177"/>
      <c r="AN114" s="177"/>
      <c r="AO114" s="177"/>
      <c r="AP114" s="177"/>
      <c r="AQ114" s="177"/>
      <c r="AR114" s="177"/>
      <c r="AS114" s="178"/>
      <c r="AT114" s="178"/>
    </row>
    <row r="115" spans="36:46" x14ac:dyDescent="0.25">
      <c r="AJ115" s="174"/>
      <c r="AK115" s="125"/>
      <c r="AL115" s="176"/>
      <c r="AM115" s="177"/>
      <c r="AN115" s="177"/>
      <c r="AO115" s="177"/>
      <c r="AP115" s="177"/>
      <c r="AQ115" s="177"/>
      <c r="AR115" s="177"/>
      <c r="AS115" s="178"/>
      <c r="AT115" s="178"/>
    </row>
    <row r="116" spans="36:46" x14ac:dyDescent="0.25">
      <c r="AJ116" s="174"/>
      <c r="AK116" s="125"/>
      <c r="AL116" s="176"/>
      <c r="AM116" s="177"/>
      <c r="AN116" s="177"/>
      <c r="AO116" s="177"/>
      <c r="AP116" s="177"/>
      <c r="AQ116" s="177"/>
      <c r="AR116" s="177"/>
      <c r="AS116" s="178"/>
      <c r="AT116" s="178"/>
    </row>
    <row r="117" spans="36:46" x14ac:dyDescent="0.25">
      <c r="AJ117" s="174"/>
      <c r="AK117" s="125"/>
      <c r="AL117" s="176"/>
      <c r="AM117" s="177"/>
      <c r="AN117" s="177"/>
      <c r="AO117" s="177"/>
      <c r="AP117" s="177"/>
      <c r="AQ117" s="177"/>
      <c r="AR117" s="177"/>
      <c r="AS117" s="178"/>
      <c r="AT117" s="178"/>
    </row>
    <row r="118" spans="36:46" x14ac:dyDescent="0.25">
      <c r="AJ118" s="174"/>
      <c r="AK118" s="125"/>
      <c r="AL118" s="176"/>
      <c r="AM118" s="177"/>
      <c r="AN118" s="177"/>
      <c r="AO118" s="177"/>
      <c r="AP118" s="177"/>
      <c r="AQ118" s="177"/>
      <c r="AR118" s="177"/>
      <c r="AS118" s="178"/>
      <c r="AT118" s="178"/>
    </row>
    <row r="119" spans="36:46" x14ac:dyDescent="0.25">
      <c r="AJ119" s="174"/>
      <c r="AK119" s="125"/>
      <c r="AL119" s="176"/>
      <c r="AM119" s="177"/>
      <c r="AN119" s="177"/>
      <c r="AO119" s="177"/>
      <c r="AP119" s="177"/>
      <c r="AQ119" s="177"/>
      <c r="AR119" s="177"/>
      <c r="AS119" s="178"/>
      <c r="AT119" s="178"/>
    </row>
    <row r="120" spans="36:46" x14ac:dyDescent="0.25">
      <c r="AJ120" s="174"/>
      <c r="AK120" s="125"/>
      <c r="AL120" s="176"/>
      <c r="AM120" s="177"/>
      <c r="AN120" s="177"/>
      <c r="AO120" s="177"/>
      <c r="AP120" s="177"/>
      <c r="AQ120" s="177"/>
      <c r="AR120" s="177"/>
      <c r="AS120" s="178"/>
      <c r="AT120" s="178"/>
    </row>
    <row r="121" spans="36:46" x14ac:dyDescent="0.25">
      <c r="AJ121" s="174"/>
      <c r="AK121" s="125"/>
      <c r="AL121" s="176"/>
      <c r="AM121" s="177"/>
      <c r="AN121" s="177"/>
      <c r="AO121" s="177"/>
      <c r="AP121" s="177"/>
      <c r="AQ121" s="177"/>
      <c r="AR121" s="177"/>
      <c r="AS121" s="178"/>
      <c r="AT121" s="178"/>
    </row>
    <row r="122" spans="36:46" x14ac:dyDescent="0.25">
      <c r="AJ122" s="174"/>
      <c r="AK122" s="125"/>
      <c r="AL122" s="176"/>
      <c r="AM122" s="177"/>
      <c r="AN122" s="177"/>
      <c r="AO122" s="177"/>
      <c r="AP122" s="177"/>
      <c r="AQ122" s="177"/>
      <c r="AR122" s="177"/>
      <c r="AS122" s="178"/>
      <c r="AT122" s="178"/>
    </row>
    <row r="123" spans="36:46" x14ac:dyDescent="0.25">
      <c r="AJ123" s="174"/>
      <c r="AK123" s="125"/>
      <c r="AL123" s="176"/>
      <c r="AM123" s="177"/>
      <c r="AN123" s="177"/>
      <c r="AO123" s="177"/>
      <c r="AP123" s="177"/>
      <c r="AQ123" s="177"/>
      <c r="AR123" s="177"/>
      <c r="AS123" s="178"/>
      <c r="AT123" s="178"/>
    </row>
    <row r="124" spans="36:46" x14ac:dyDescent="0.25">
      <c r="AJ124" s="174"/>
      <c r="AK124" s="125"/>
      <c r="AL124" s="176"/>
      <c r="AM124" s="177"/>
      <c r="AN124" s="177"/>
      <c r="AO124" s="177"/>
      <c r="AP124" s="177"/>
      <c r="AQ124" s="177"/>
      <c r="AR124" s="177"/>
      <c r="AS124" s="178"/>
      <c r="AT124" s="178"/>
    </row>
    <row r="125" spans="36:46" x14ac:dyDescent="0.25">
      <c r="AJ125" s="174"/>
      <c r="AK125" s="125"/>
      <c r="AL125" s="176"/>
      <c r="AM125" s="177"/>
      <c r="AN125" s="177"/>
      <c r="AO125" s="177"/>
      <c r="AP125" s="177"/>
      <c r="AQ125" s="177"/>
      <c r="AR125" s="177"/>
      <c r="AS125" s="178"/>
      <c r="AT125" s="178"/>
    </row>
    <row r="126" spans="36:46" x14ac:dyDescent="0.25">
      <c r="AJ126" s="174"/>
      <c r="AK126" s="125"/>
      <c r="AL126" s="176"/>
      <c r="AM126" s="177"/>
      <c r="AN126" s="177"/>
      <c r="AO126" s="177"/>
      <c r="AP126" s="177"/>
      <c r="AQ126" s="177"/>
      <c r="AR126" s="177"/>
      <c r="AS126" s="178"/>
      <c r="AT126" s="178"/>
    </row>
    <row r="127" spans="36:46" x14ac:dyDescent="0.25">
      <c r="AJ127" s="174"/>
      <c r="AK127" s="125"/>
      <c r="AL127" s="176"/>
      <c r="AM127" s="177"/>
      <c r="AN127" s="177"/>
      <c r="AO127" s="177"/>
      <c r="AP127" s="177"/>
      <c r="AQ127" s="177"/>
      <c r="AR127" s="177"/>
      <c r="AS127" s="178"/>
      <c r="AT127" s="178"/>
    </row>
    <row r="128" spans="36:46" x14ac:dyDescent="0.25">
      <c r="AJ128" s="174"/>
      <c r="AK128" s="125"/>
      <c r="AL128" s="176"/>
      <c r="AM128" s="177"/>
      <c r="AN128" s="177"/>
      <c r="AO128" s="177"/>
      <c r="AP128" s="177"/>
      <c r="AQ128" s="177"/>
      <c r="AR128" s="177"/>
      <c r="AS128" s="178"/>
      <c r="AT128" s="178"/>
    </row>
    <row r="129" spans="36:46" x14ac:dyDescent="0.25">
      <c r="AJ129" s="174"/>
      <c r="AK129" s="125"/>
      <c r="AL129" s="176"/>
      <c r="AM129" s="177"/>
      <c r="AN129" s="177"/>
      <c r="AO129" s="177"/>
      <c r="AP129" s="177"/>
      <c r="AQ129" s="177"/>
      <c r="AR129" s="177"/>
      <c r="AS129" s="178"/>
      <c r="AT129" s="178"/>
    </row>
    <row r="130" spans="36:46" x14ac:dyDescent="0.25">
      <c r="AJ130" s="174"/>
      <c r="AK130" s="125"/>
      <c r="AL130" s="176"/>
      <c r="AM130" s="177"/>
      <c r="AN130" s="177"/>
      <c r="AO130" s="177"/>
      <c r="AP130" s="177"/>
      <c r="AQ130" s="177"/>
      <c r="AR130" s="177"/>
      <c r="AS130" s="178"/>
      <c r="AT130" s="178"/>
    </row>
    <row r="131" spans="36:46" x14ac:dyDescent="0.25">
      <c r="AJ131" s="174"/>
      <c r="AK131" s="125"/>
      <c r="AL131" s="176"/>
      <c r="AM131" s="177"/>
      <c r="AN131" s="177"/>
      <c r="AO131" s="177"/>
      <c r="AP131" s="177"/>
      <c r="AQ131" s="177"/>
      <c r="AR131" s="177"/>
      <c r="AS131" s="178"/>
      <c r="AT131" s="178"/>
    </row>
    <row r="132" spans="36:46" x14ac:dyDescent="0.25">
      <c r="AJ132" s="174"/>
      <c r="AK132" s="125"/>
      <c r="AL132" s="176"/>
      <c r="AM132" s="177"/>
      <c r="AN132" s="177"/>
      <c r="AO132" s="177"/>
      <c r="AP132" s="177"/>
      <c r="AQ132" s="177"/>
      <c r="AR132" s="177"/>
      <c r="AS132" s="178"/>
      <c r="AT132" s="178"/>
    </row>
    <row r="133" spans="36:46" x14ac:dyDescent="0.25">
      <c r="AJ133" s="174"/>
      <c r="AK133" s="125"/>
      <c r="AL133" s="176"/>
      <c r="AM133" s="177"/>
      <c r="AN133" s="177"/>
      <c r="AO133" s="177"/>
      <c r="AP133" s="177"/>
      <c r="AQ133" s="177"/>
      <c r="AR133" s="177"/>
      <c r="AS133" s="178"/>
      <c r="AT133" s="178"/>
    </row>
    <row r="134" spans="36:46" x14ac:dyDescent="0.25">
      <c r="AJ134" s="174"/>
      <c r="AK134" s="125"/>
      <c r="AL134" s="176"/>
      <c r="AM134" s="177"/>
      <c r="AN134" s="177"/>
      <c r="AO134" s="177"/>
      <c r="AP134" s="177"/>
      <c r="AQ134" s="177"/>
      <c r="AR134" s="177"/>
      <c r="AS134" s="178"/>
      <c r="AT134" s="178"/>
    </row>
    <row r="135" spans="36:46" x14ac:dyDescent="0.25">
      <c r="AJ135" s="174"/>
      <c r="AK135" s="125"/>
      <c r="AL135" s="176"/>
      <c r="AM135" s="177"/>
      <c r="AN135" s="177"/>
      <c r="AO135" s="177"/>
      <c r="AP135" s="177"/>
      <c r="AQ135" s="177"/>
      <c r="AR135" s="177"/>
      <c r="AS135" s="178"/>
      <c r="AT135" s="178"/>
    </row>
    <row r="136" spans="36:46" x14ac:dyDescent="0.25">
      <c r="AJ136" s="174"/>
      <c r="AK136" s="125"/>
      <c r="AL136" s="176"/>
      <c r="AM136" s="177"/>
      <c r="AN136" s="177"/>
      <c r="AO136" s="177"/>
      <c r="AP136" s="177"/>
      <c r="AQ136" s="177"/>
      <c r="AR136" s="177"/>
      <c r="AS136" s="178"/>
      <c r="AT136" s="178"/>
    </row>
    <row r="137" spans="36:46" x14ac:dyDescent="0.25">
      <c r="AJ137" s="174"/>
      <c r="AK137" s="125"/>
      <c r="AL137" s="176"/>
      <c r="AM137" s="177"/>
      <c r="AN137" s="177"/>
      <c r="AO137" s="177"/>
      <c r="AP137" s="177"/>
      <c r="AQ137" s="177"/>
      <c r="AR137" s="177"/>
      <c r="AS137" s="178"/>
      <c r="AT137" s="178"/>
    </row>
    <row r="138" spans="36:46" x14ac:dyDescent="0.25">
      <c r="AJ138" s="174"/>
      <c r="AK138" s="125"/>
      <c r="AL138" s="176"/>
      <c r="AM138" s="177"/>
      <c r="AN138" s="177"/>
      <c r="AO138" s="177"/>
      <c r="AP138" s="177"/>
      <c r="AQ138" s="177"/>
      <c r="AR138" s="177"/>
      <c r="AS138" s="178"/>
      <c r="AT138" s="178"/>
    </row>
    <row r="139" spans="36:46" x14ac:dyDescent="0.25">
      <c r="AJ139" s="174"/>
      <c r="AK139" s="125"/>
      <c r="AL139" s="176"/>
      <c r="AM139" s="177"/>
      <c r="AN139" s="177"/>
      <c r="AO139" s="177"/>
      <c r="AP139" s="177"/>
      <c r="AQ139" s="177"/>
      <c r="AR139" s="177"/>
      <c r="AS139" s="178"/>
      <c r="AT139" s="178"/>
    </row>
    <row r="140" spans="36:46" x14ac:dyDescent="0.25">
      <c r="AJ140" s="174"/>
      <c r="AK140" s="125"/>
      <c r="AL140" s="176"/>
      <c r="AM140" s="177"/>
      <c r="AN140" s="177"/>
      <c r="AO140" s="177"/>
      <c r="AP140" s="177"/>
      <c r="AQ140" s="177"/>
      <c r="AR140" s="177"/>
      <c r="AS140" s="178"/>
      <c r="AT140" s="178"/>
    </row>
    <row r="141" spans="36:46" x14ac:dyDescent="0.25">
      <c r="AJ141" s="174"/>
      <c r="AK141" s="125"/>
      <c r="AL141" s="176"/>
      <c r="AM141" s="177"/>
      <c r="AN141" s="177"/>
      <c r="AO141" s="177"/>
      <c r="AP141" s="177"/>
      <c r="AQ141" s="177"/>
      <c r="AR141" s="177"/>
      <c r="AS141" s="178"/>
      <c r="AT141" s="178"/>
    </row>
    <row r="142" spans="36:46" x14ac:dyDescent="0.25">
      <c r="AJ142" s="174"/>
      <c r="AK142" s="125"/>
      <c r="AL142" s="176"/>
      <c r="AM142" s="177"/>
      <c r="AN142" s="177"/>
      <c r="AO142" s="177"/>
      <c r="AP142" s="177"/>
      <c r="AQ142" s="177"/>
      <c r="AR142" s="177"/>
      <c r="AS142" s="178"/>
      <c r="AT142" s="178"/>
    </row>
    <row r="143" spans="36:46" x14ac:dyDescent="0.25">
      <c r="AJ143" s="174"/>
      <c r="AK143" s="125"/>
      <c r="AL143" s="176"/>
      <c r="AM143" s="177"/>
      <c r="AN143" s="177"/>
      <c r="AO143" s="177"/>
      <c r="AP143" s="177"/>
      <c r="AQ143" s="177"/>
      <c r="AR143" s="177"/>
      <c r="AS143" s="178"/>
      <c r="AT143" s="178"/>
    </row>
    <row r="144" spans="36:46" x14ac:dyDescent="0.25">
      <c r="AJ144" s="174"/>
      <c r="AK144" s="125"/>
      <c r="AL144" s="176"/>
      <c r="AM144" s="177"/>
      <c r="AN144" s="177"/>
      <c r="AO144" s="177"/>
      <c r="AP144" s="177"/>
      <c r="AQ144" s="177"/>
      <c r="AR144" s="177"/>
      <c r="AS144" s="178"/>
      <c r="AT144" s="178"/>
    </row>
    <row r="145" spans="36:46" x14ac:dyDescent="0.25">
      <c r="AJ145" s="174"/>
      <c r="AK145" s="125"/>
      <c r="AL145" s="176"/>
      <c r="AM145" s="177"/>
      <c r="AN145" s="177"/>
      <c r="AO145" s="177"/>
      <c r="AP145" s="177"/>
      <c r="AQ145" s="177"/>
      <c r="AR145" s="177"/>
      <c r="AS145" s="178"/>
      <c r="AT145" s="178"/>
    </row>
    <row r="146" spans="36:46" x14ac:dyDescent="0.25">
      <c r="AJ146" s="174"/>
      <c r="AK146" s="125"/>
      <c r="AL146" s="176"/>
      <c r="AM146" s="177"/>
      <c r="AN146" s="177"/>
      <c r="AO146" s="177"/>
      <c r="AP146" s="177"/>
      <c r="AQ146" s="177"/>
      <c r="AR146" s="177"/>
      <c r="AS146" s="178"/>
      <c r="AT146" s="178"/>
    </row>
    <row r="147" spans="36:46" x14ac:dyDescent="0.25">
      <c r="AJ147" s="174"/>
      <c r="AK147" s="125"/>
      <c r="AL147" s="176"/>
      <c r="AM147" s="177"/>
      <c r="AN147" s="177"/>
      <c r="AO147" s="177"/>
      <c r="AP147" s="177"/>
      <c r="AQ147" s="177"/>
      <c r="AR147" s="177"/>
      <c r="AS147" s="178"/>
      <c r="AT147" s="178"/>
    </row>
    <row r="148" spans="36:46" x14ac:dyDescent="0.25">
      <c r="AJ148" s="174"/>
      <c r="AK148" s="125"/>
      <c r="AL148" s="176"/>
      <c r="AM148" s="177"/>
      <c r="AN148" s="177"/>
      <c r="AO148" s="177"/>
      <c r="AP148" s="177"/>
      <c r="AQ148" s="177"/>
      <c r="AR148" s="177"/>
      <c r="AS148" s="178"/>
      <c r="AT148" s="178"/>
    </row>
    <row r="149" spans="36:46" x14ac:dyDescent="0.25">
      <c r="AJ149" s="174"/>
      <c r="AK149" s="125"/>
      <c r="AL149" s="176"/>
      <c r="AM149" s="177"/>
      <c r="AN149" s="177"/>
      <c r="AO149" s="177"/>
      <c r="AP149" s="177"/>
      <c r="AQ149" s="177"/>
      <c r="AR149" s="177"/>
      <c r="AS149" s="178"/>
      <c r="AT149" s="178"/>
    </row>
    <row r="150" spans="36:46" x14ac:dyDescent="0.25">
      <c r="AJ150" s="174"/>
      <c r="AK150" s="125"/>
      <c r="AL150" s="176"/>
      <c r="AM150" s="177"/>
      <c r="AN150" s="177"/>
      <c r="AO150" s="177"/>
      <c r="AP150" s="177"/>
      <c r="AQ150" s="177"/>
      <c r="AR150" s="177"/>
      <c r="AS150" s="178"/>
      <c r="AT150" s="178"/>
    </row>
    <row r="151" spans="36:46" x14ac:dyDescent="0.25">
      <c r="AJ151" s="174"/>
      <c r="AK151" s="125"/>
      <c r="AL151" s="176"/>
      <c r="AM151" s="177"/>
      <c r="AN151" s="177"/>
      <c r="AO151" s="177"/>
      <c r="AP151" s="177"/>
      <c r="AQ151" s="177"/>
      <c r="AR151" s="177"/>
      <c r="AS151" s="178"/>
      <c r="AT151" s="178"/>
    </row>
    <row r="152" spans="36:46" x14ac:dyDescent="0.25">
      <c r="AJ152" s="174"/>
      <c r="AK152" s="125"/>
      <c r="AL152" s="176"/>
      <c r="AM152" s="177"/>
      <c r="AN152" s="177"/>
      <c r="AO152" s="177"/>
      <c r="AP152" s="177"/>
      <c r="AQ152" s="177"/>
      <c r="AR152" s="177"/>
      <c r="AS152" s="178"/>
      <c r="AT152" s="178"/>
    </row>
    <row r="153" spans="36:46" x14ac:dyDescent="0.25">
      <c r="AJ153" s="174"/>
      <c r="AK153" s="125"/>
      <c r="AL153" s="176"/>
      <c r="AM153" s="177"/>
      <c r="AN153" s="177"/>
      <c r="AO153" s="177"/>
      <c r="AP153" s="177"/>
      <c r="AQ153" s="177"/>
      <c r="AR153" s="177"/>
      <c r="AS153" s="178"/>
      <c r="AT153" s="178"/>
    </row>
    <row r="154" spans="36:46" x14ac:dyDescent="0.25">
      <c r="AJ154" s="174"/>
      <c r="AK154" s="125"/>
      <c r="AL154" s="176"/>
      <c r="AM154" s="177"/>
      <c r="AN154" s="177"/>
      <c r="AO154" s="177"/>
      <c r="AP154" s="177"/>
      <c r="AQ154" s="177"/>
      <c r="AR154" s="177"/>
      <c r="AS154" s="178"/>
      <c r="AT154" s="178"/>
    </row>
    <row r="155" spans="36:46" x14ac:dyDescent="0.25">
      <c r="AJ155" s="174"/>
      <c r="AK155" s="125"/>
      <c r="AL155" s="176"/>
      <c r="AM155" s="177"/>
      <c r="AN155" s="177"/>
      <c r="AO155" s="177"/>
      <c r="AP155" s="177"/>
      <c r="AQ155" s="177"/>
      <c r="AR155" s="177"/>
      <c r="AS155" s="178"/>
      <c r="AT155" s="178"/>
    </row>
    <row r="156" spans="36:46" x14ac:dyDescent="0.25">
      <c r="AJ156" s="174"/>
      <c r="AK156" s="125"/>
      <c r="AL156" s="176"/>
      <c r="AM156" s="177"/>
      <c r="AN156" s="177"/>
      <c r="AO156" s="177"/>
      <c r="AP156" s="177"/>
      <c r="AQ156" s="177"/>
      <c r="AR156" s="177"/>
      <c r="AS156" s="178"/>
      <c r="AT156" s="178"/>
    </row>
    <row r="157" spans="36:46" x14ac:dyDescent="0.25">
      <c r="AJ157" s="174"/>
      <c r="AK157" s="125"/>
      <c r="AL157" s="176"/>
      <c r="AM157" s="177"/>
      <c r="AN157" s="177"/>
      <c r="AO157" s="177"/>
      <c r="AP157" s="177"/>
      <c r="AQ157" s="177"/>
      <c r="AR157" s="177"/>
      <c r="AS157" s="178"/>
      <c r="AT157" s="178"/>
    </row>
    <row r="158" spans="36:46" x14ac:dyDescent="0.25">
      <c r="AJ158" s="174"/>
      <c r="AK158" s="125"/>
      <c r="AL158" s="176"/>
      <c r="AM158" s="177"/>
      <c r="AN158" s="177"/>
      <c r="AO158" s="177"/>
      <c r="AP158" s="177"/>
      <c r="AQ158" s="177"/>
      <c r="AR158" s="177"/>
      <c r="AS158" s="178"/>
      <c r="AT158" s="178"/>
    </row>
    <row r="159" spans="36:46" x14ac:dyDescent="0.25">
      <c r="AJ159" s="174"/>
      <c r="AK159" s="125"/>
      <c r="AL159" s="176"/>
      <c r="AM159" s="177"/>
      <c r="AN159" s="177"/>
      <c r="AO159" s="177"/>
      <c r="AP159" s="177"/>
      <c r="AQ159" s="177"/>
      <c r="AR159" s="177"/>
      <c r="AS159" s="178"/>
      <c r="AT159" s="178"/>
    </row>
    <row r="160" spans="36:46" x14ac:dyDescent="0.25">
      <c r="AJ160" s="174"/>
      <c r="AK160" s="125"/>
      <c r="AL160" s="176"/>
      <c r="AM160" s="177"/>
      <c r="AN160" s="177"/>
      <c r="AO160" s="177"/>
      <c r="AP160" s="177"/>
      <c r="AQ160" s="177"/>
      <c r="AR160" s="177"/>
      <c r="AS160" s="178"/>
      <c r="AT160" s="178"/>
    </row>
    <row r="161" spans="36:46" x14ac:dyDescent="0.25">
      <c r="AJ161" s="174"/>
      <c r="AK161" s="125"/>
      <c r="AL161" s="176"/>
      <c r="AM161" s="177"/>
      <c r="AN161" s="177"/>
      <c r="AO161" s="177"/>
      <c r="AP161" s="177"/>
      <c r="AQ161" s="177"/>
      <c r="AR161" s="177"/>
      <c r="AS161" s="178"/>
      <c r="AT161" s="178"/>
    </row>
    <row r="162" spans="36:46" x14ac:dyDescent="0.25">
      <c r="AJ162" s="174"/>
      <c r="AK162" s="125"/>
      <c r="AL162" s="176"/>
      <c r="AM162" s="177"/>
      <c r="AN162" s="177"/>
      <c r="AO162" s="177"/>
      <c r="AP162" s="177"/>
      <c r="AQ162" s="177"/>
      <c r="AR162" s="177"/>
      <c r="AS162" s="178"/>
      <c r="AT162" s="178"/>
    </row>
    <row r="163" spans="36:46" x14ac:dyDescent="0.25">
      <c r="AJ163" s="174"/>
      <c r="AK163" s="125"/>
      <c r="AL163" s="176"/>
      <c r="AM163" s="177"/>
      <c r="AN163" s="177"/>
      <c r="AO163" s="177"/>
      <c r="AP163" s="177"/>
      <c r="AQ163" s="177"/>
      <c r="AR163" s="177"/>
      <c r="AS163" s="178"/>
      <c r="AT163" s="178"/>
    </row>
    <row r="164" spans="36:46" x14ac:dyDescent="0.25">
      <c r="AJ164" s="174"/>
      <c r="AK164" s="125"/>
      <c r="AL164" s="176"/>
      <c r="AM164" s="177"/>
      <c r="AN164" s="177"/>
      <c r="AO164" s="177"/>
      <c r="AP164" s="177"/>
      <c r="AQ164" s="177"/>
      <c r="AR164" s="177"/>
      <c r="AS164" s="178"/>
      <c r="AT164" s="178"/>
    </row>
    <row r="165" spans="36:46" x14ac:dyDescent="0.25">
      <c r="AJ165" s="174"/>
      <c r="AK165" s="125"/>
      <c r="AL165" s="176"/>
      <c r="AM165" s="177"/>
      <c r="AN165" s="177"/>
      <c r="AO165" s="177"/>
      <c r="AP165" s="177"/>
      <c r="AQ165" s="177"/>
      <c r="AR165" s="177"/>
      <c r="AS165" s="178"/>
      <c r="AT165" s="178"/>
    </row>
    <row r="166" spans="36:46" x14ac:dyDescent="0.25">
      <c r="AJ166" s="174"/>
      <c r="AK166" s="125"/>
      <c r="AL166" s="176"/>
      <c r="AM166" s="177"/>
      <c r="AN166" s="177"/>
      <c r="AO166" s="177"/>
      <c r="AP166" s="177"/>
      <c r="AQ166" s="177"/>
      <c r="AR166" s="177"/>
      <c r="AS166" s="178"/>
      <c r="AT166" s="178"/>
    </row>
    <row r="167" spans="36:46" x14ac:dyDescent="0.25">
      <c r="AJ167" s="174"/>
      <c r="AK167" s="125"/>
      <c r="AL167" s="176"/>
      <c r="AM167" s="177"/>
      <c r="AN167" s="177"/>
      <c r="AO167" s="177"/>
      <c r="AP167" s="177"/>
      <c r="AQ167" s="177"/>
      <c r="AR167" s="177"/>
      <c r="AS167" s="178"/>
      <c r="AT167" s="178"/>
    </row>
    <row r="168" spans="36:46" x14ac:dyDescent="0.25">
      <c r="AJ168" s="174"/>
      <c r="AK168" s="125"/>
      <c r="AL168" s="176"/>
      <c r="AM168" s="177"/>
      <c r="AN168" s="177"/>
      <c r="AO168" s="177"/>
      <c r="AP168" s="177"/>
      <c r="AQ168" s="177"/>
      <c r="AR168" s="177"/>
      <c r="AS168" s="178"/>
      <c r="AT168" s="178"/>
    </row>
    <row r="169" spans="36:46" x14ac:dyDescent="0.25">
      <c r="AJ169" s="174"/>
      <c r="AK169" s="125"/>
      <c r="AL169" s="176"/>
      <c r="AM169" s="177"/>
      <c r="AN169" s="177"/>
      <c r="AO169" s="177"/>
      <c r="AP169" s="177"/>
      <c r="AQ169" s="177"/>
      <c r="AR169" s="177"/>
      <c r="AS169" s="178"/>
      <c r="AT169" s="178"/>
    </row>
    <row r="170" spans="36:46" x14ac:dyDescent="0.25">
      <c r="AJ170" s="125"/>
      <c r="AK170" s="125"/>
      <c r="AL170" s="176"/>
      <c r="AM170" s="176"/>
      <c r="AN170" s="176"/>
      <c r="AO170" s="176"/>
      <c r="AP170" s="176"/>
      <c r="AQ170" s="176"/>
      <c r="AR170" s="176"/>
      <c r="AS170" s="176"/>
      <c r="AT170" s="176"/>
    </row>
  </sheetData>
  <mergeCells count="60">
    <mergeCell ref="AX2:BA3"/>
    <mergeCell ref="BC53:BC54"/>
    <mergeCell ref="BC55:BC56"/>
    <mergeCell ref="BC57:BC58"/>
    <mergeCell ref="BC21:BC22"/>
    <mergeCell ref="BC23:BC24"/>
    <mergeCell ref="BC49:BC50"/>
    <mergeCell ref="BC51:BC52"/>
    <mergeCell ref="BC45:BC46"/>
    <mergeCell ref="BC47:BC48"/>
    <mergeCell ref="BC19:BC20"/>
    <mergeCell ref="BC39:BC40"/>
    <mergeCell ref="BC41:BC42"/>
    <mergeCell ref="BC43:BC44"/>
    <mergeCell ref="BC37:BC38"/>
    <mergeCell ref="BC33:BC34"/>
    <mergeCell ref="BC35:BC36"/>
    <mergeCell ref="BC25:BC26"/>
    <mergeCell ref="BC3:BC4"/>
    <mergeCell ref="BC5:BC6"/>
    <mergeCell ref="BC27:BC28"/>
    <mergeCell ref="BC29:BC30"/>
    <mergeCell ref="BC31:BC32"/>
    <mergeCell ref="BC7:BC8"/>
    <mergeCell ref="BC9:BC10"/>
    <mergeCell ref="BC11:BC12"/>
    <mergeCell ref="BC13:BC14"/>
    <mergeCell ref="BC15:BC16"/>
    <mergeCell ref="BC17:BC18"/>
    <mergeCell ref="BC59:BC60"/>
    <mergeCell ref="BC61:BC62"/>
    <mergeCell ref="BC63:BC64"/>
    <mergeCell ref="BC65:BC66"/>
    <mergeCell ref="BC67:BC68"/>
    <mergeCell ref="AJ7:AJ10"/>
    <mergeCell ref="AJ11:AJ14"/>
    <mergeCell ref="AJ15:AJ18"/>
    <mergeCell ref="AJ19:AJ22"/>
    <mergeCell ref="AJ23:AJ26"/>
    <mergeCell ref="AJ27:AJ30"/>
    <mergeCell ref="AJ31:AJ34"/>
    <mergeCell ref="AJ35:AJ38"/>
    <mergeCell ref="AJ39:AJ42"/>
    <mergeCell ref="AJ43:AJ46"/>
    <mergeCell ref="AJ103:AJ106"/>
    <mergeCell ref="AJ87:AJ90"/>
    <mergeCell ref="AJ3:AJ6"/>
    <mergeCell ref="AJ91:AJ94"/>
    <mergeCell ref="AJ95:AJ98"/>
    <mergeCell ref="AJ99:AJ102"/>
    <mergeCell ref="AJ67:AJ70"/>
    <mergeCell ref="AJ71:AJ74"/>
    <mergeCell ref="AJ75:AJ78"/>
    <mergeCell ref="AJ79:AJ82"/>
    <mergeCell ref="AJ83:AJ86"/>
    <mergeCell ref="AJ47:AJ50"/>
    <mergeCell ref="AJ51:AJ54"/>
    <mergeCell ref="AJ55:AJ58"/>
    <mergeCell ref="AJ59:AJ62"/>
    <mergeCell ref="AJ63:AJ66"/>
  </mergeCells>
  <conditionalFormatting sqref="AG1:AG1048576 AT1:AT10 AS3:AT169 BL3:BM68">
    <cfRule type="cellIs" dxfId="3" priority="12" operator="lessThan">
      <formula>0.05</formula>
    </cfRule>
  </conditionalFormatting>
  <conditionalFormatting sqref="BA5:BA10">
    <cfRule type="cellIs" dxfId="2" priority="10" operator="lessThan">
      <formula>0.056</formula>
    </cfRule>
  </conditionalFormatting>
  <conditionalFormatting sqref="N1:N1048576">
    <cfRule type="cellIs" dxfId="1" priority="8" operator="lessThan">
      <formula>0.056</formula>
    </cfRule>
  </conditionalFormatting>
  <conditionalFormatting sqref="AT107:AT1048576">
    <cfRule type="cellIs" dxfId="0" priority="4" operator="lessThan"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F141"/>
  <sheetViews>
    <sheetView topLeftCell="IB53" zoomScale="130" zoomScaleNormal="130" workbookViewId="0">
      <selection activeCell="IE42" sqref="IE42:IV61"/>
    </sheetView>
  </sheetViews>
  <sheetFormatPr baseColWidth="10" defaultRowHeight="15" x14ac:dyDescent="0.25"/>
  <cols>
    <col min="1" max="1" width="13.85546875" customWidth="1"/>
    <col min="4" max="4" width="11.42578125" style="1"/>
    <col min="6" max="6" width="17.42578125" customWidth="1"/>
    <col min="7" max="7" width="19.140625" customWidth="1"/>
    <col min="8" max="8" width="37.7109375" customWidth="1"/>
    <col min="9" max="13" width="11.42578125" style="72"/>
    <col min="14" max="18" width="11.42578125" style="82"/>
    <col min="19" max="19" width="14.85546875" style="90" customWidth="1"/>
    <col min="20" max="20" width="13.7109375" style="90" customWidth="1"/>
    <col min="21" max="22" width="14.85546875" style="90" customWidth="1"/>
    <col min="23" max="23" width="14.140625" style="90" customWidth="1"/>
    <col min="24" max="28" width="11.42578125" style="172"/>
    <col min="29" max="29" width="12.28515625" style="106" customWidth="1"/>
    <col min="30" max="33" width="11.42578125" style="106"/>
    <col min="39" max="39" width="12.28515625" style="106" customWidth="1"/>
    <col min="82" max="82" width="11.42578125" style="72"/>
    <col min="85" max="85" width="11.42578125" style="106"/>
    <col min="128" max="128" width="11.42578125" style="72"/>
    <col min="131" max="131" width="11.42578125" style="106"/>
    <col min="174" max="174" width="11.42578125" style="72"/>
    <col min="177" max="177" width="11.42578125" style="106"/>
    <col min="220" max="220" width="11.42578125" style="72"/>
    <col min="223" max="223" width="11.42578125" style="106"/>
    <col min="266" max="266" width="11.42578125" style="72"/>
  </cols>
  <sheetData>
    <row r="1" spans="1:266" s="22" customFormat="1" ht="99" customHeight="1" thickBot="1" x14ac:dyDescent="0.25">
      <c r="A1" s="23" t="s">
        <v>80</v>
      </c>
      <c r="B1" s="24" t="s">
        <v>81</v>
      </c>
      <c r="C1" s="23" t="s">
        <v>83</v>
      </c>
      <c r="D1" s="23" t="s">
        <v>82</v>
      </c>
      <c r="E1" s="23" t="s">
        <v>132</v>
      </c>
      <c r="F1" s="24" t="s">
        <v>91</v>
      </c>
      <c r="G1" s="24" t="s">
        <v>92</v>
      </c>
      <c r="H1" s="24" t="s">
        <v>99</v>
      </c>
      <c r="I1" s="67" t="s">
        <v>107</v>
      </c>
      <c r="J1" s="67" t="s">
        <v>112</v>
      </c>
      <c r="K1" s="67" t="s">
        <v>117</v>
      </c>
      <c r="L1" s="67" t="s">
        <v>122</v>
      </c>
      <c r="M1" s="67" t="s">
        <v>127</v>
      </c>
      <c r="N1" s="75" t="s">
        <v>108</v>
      </c>
      <c r="O1" s="75" t="s">
        <v>113</v>
      </c>
      <c r="P1" s="75" t="s">
        <v>118</v>
      </c>
      <c r="Q1" s="75" t="s">
        <v>123</v>
      </c>
      <c r="R1" s="75" t="s">
        <v>128</v>
      </c>
      <c r="S1" s="83" t="s">
        <v>109</v>
      </c>
      <c r="T1" s="83" t="s">
        <v>114</v>
      </c>
      <c r="U1" s="83" t="s">
        <v>119</v>
      </c>
      <c r="V1" s="83" t="s">
        <v>124</v>
      </c>
      <c r="W1" s="83" t="s">
        <v>129</v>
      </c>
      <c r="X1" s="165" t="s">
        <v>110</v>
      </c>
      <c r="Y1" s="165" t="s">
        <v>115</v>
      </c>
      <c r="Z1" s="165" t="s">
        <v>120</v>
      </c>
      <c r="AA1" s="165" t="s">
        <v>125</v>
      </c>
      <c r="AB1" s="165" t="s">
        <v>130</v>
      </c>
      <c r="AC1" s="99" t="s">
        <v>111</v>
      </c>
      <c r="AD1" s="99" t="s">
        <v>116</v>
      </c>
      <c r="AE1" s="99" t="s">
        <v>121</v>
      </c>
      <c r="AF1" s="99" t="s">
        <v>126</v>
      </c>
      <c r="AG1" s="99" t="s">
        <v>131</v>
      </c>
      <c r="AH1" s="26" t="s">
        <v>102</v>
      </c>
      <c r="AI1" s="25" t="s">
        <v>103</v>
      </c>
      <c r="AK1" s="23" t="s">
        <v>132</v>
      </c>
      <c r="AL1" s="23" t="s">
        <v>132</v>
      </c>
      <c r="AM1" s="99" t="s">
        <v>111</v>
      </c>
      <c r="CD1" s="145"/>
      <c r="CE1" s="23" t="s">
        <v>132</v>
      </c>
      <c r="CF1" s="23" t="s">
        <v>132</v>
      </c>
      <c r="CG1" s="99" t="s">
        <v>116</v>
      </c>
      <c r="DX1" s="145"/>
      <c r="DY1" s="23" t="s">
        <v>132</v>
      </c>
      <c r="DZ1" s="23" t="s">
        <v>132</v>
      </c>
      <c r="EA1" s="99" t="s">
        <v>121</v>
      </c>
      <c r="FR1" s="145"/>
      <c r="FS1" s="23" t="s">
        <v>132</v>
      </c>
      <c r="FT1" s="23" t="s">
        <v>132</v>
      </c>
      <c r="FU1" s="99" t="s">
        <v>126</v>
      </c>
      <c r="HL1" s="145"/>
      <c r="HM1" s="23" t="s">
        <v>132</v>
      </c>
      <c r="HN1" s="23" t="s">
        <v>132</v>
      </c>
      <c r="HO1" s="99" t="s">
        <v>131</v>
      </c>
      <c r="JF1" s="145"/>
    </row>
    <row r="2" spans="1:266" ht="15.75" thickBot="1" x14ac:dyDescent="0.3">
      <c r="A2" s="58">
        <v>4</v>
      </c>
      <c r="B2" s="8">
        <v>53</v>
      </c>
      <c r="C2" s="58">
        <v>20</v>
      </c>
      <c r="D2" s="59" t="s">
        <v>0</v>
      </c>
      <c r="E2" s="58" t="s">
        <v>286</v>
      </c>
      <c r="F2" s="58">
        <v>9.9</v>
      </c>
      <c r="G2" s="58">
        <v>5.0999999999999996</v>
      </c>
      <c r="H2" s="58">
        <v>6.3</v>
      </c>
      <c r="I2" s="68">
        <v>4.3</v>
      </c>
      <c r="J2" s="73">
        <v>2.9</v>
      </c>
      <c r="K2" s="73">
        <v>2.4</v>
      </c>
      <c r="L2" s="73">
        <v>0</v>
      </c>
      <c r="M2" s="73">
        <v>0</v>
      </c>
      <c r="N2" s="76">
        <v>3.9</v>
      </c>
      <c r="O2" s="77">
        <v>3.9</v>
      </c>
      <c r="P2" s="77">
        <v>2.6</v>
      </c>
      <c r="Q2" s="77">
        <v>0</v>
      </c>
      <c r="R2" s="77">
        <v>0</v>
      </c>
      <c r="S2" s="84">
        <v>2.8</v>
      </c>
      <c r="T2" s="85">
        <v>4.8</v>
      </c>
      <c r="U2" s="85">
        <v>5.4</v>
      </c>
      <c r="V2" s="85">
        <v>6.3</v>
      </c>
      <c r="W2" s="85">
        <v>5.7</v>
      </c>
      <c r="X2" s="166">
        <v>2.4</v>
      </c>
      <c r="Y2" s="167">
        <v>1</v>
      </c>
      <c r="Z2" s="167">
        <v>1.9</v>
      </c>
      <c r="AA2" s="167">
        <v>1.6</v>
      </c>
      <c r="AB2" s="167">
        <v>1.6</v>
      </c>
      <c r="AC2" s="100">
        <v>5.8</v>
      </c>
      <c r="AD2" s="101">
        <v>5.2</v>
      </c>
      <c r="AE2" s="101">
        <v>5.0999999999999996</v>
      </c>
      <c r="AF2" s="101">
        <v>5.4</v>
      </c>
      <c r="AG2" s="101">
        <v>5</v>
      </c>
      <c r="AH2" s="10" t="s">
        <v>1</v>
      </c>
      <c r="AI2" s="11"/>
      <c r="AK2" s="58" t="s">
        <v>286</v>
      </c>
      <c r="AL2" s="58" t="s">
        <v>286</v>
      </c>
      <c r="AM2" s="100">
        <v>5.8</v>
      </c>
      <c r="AO2" t="s">
        <v>193</v>
      </c>
      <c r="BC2" t="s">
        <v>209</v>
      </c>
      <c r="BI2" t="s">
        <v>151</v>
      </c>
      <c r="BS2" t="s">
        <v>173</v>
      </c>
      <c r="BV2" t="s">
        <v>174</v>
      </c>
      <c r="BW2">
        <v>0.05</v>
      </c>
      <c r="CE2" s="58" t="s">
        <v>286</v>
      </c>
      <c r="CF2" s="58" t="s">
        <v>286</v>
      </c>
      <c r="CG2" s="101">
        <v>5.2</v>
      </c>
      <c r="CI2" t="s">
        <v>193</v>
      </c>
      <c r="CW2" t="s">
        <v>209</v>
      </c>
      <c r="DC2" t="s">
        <v>151</v>
      </c>
      <c r="DM2" t="s">
        <v>173</v>
      </c>
      <c r="DP2" t="s">
        <v>174</v>
      </c>
      <c r="DQ2">
        <v>0.05</v>
      </c>
      <c r="DY2" s="58" t="s">
        <v>286</v>
      </c>
      <c r="DZ2" s="58" t="s">
        <v>286</v>
      </c>
      <c r="EA2" s="101">
        <v>5.0999999999999996</v>
      </c>
      <c r="EC2" t="s">
        <v>193</v>
      </c>
      <c r="EQ2" t="s">
        <v>209</v>
      </c>
      <c r="EW2" t="s">
        <v>151</v>
      </c>
      <c r="FG2" t="s">
        <v>173</v>
      </c>
      <c r="FJ2" t="s">
        <v>174</v>
      </c>
      <c r="FK2">
        <v>0.05</v>
      </c>
      <c r="FS2" s="58" t="s">
        <v>286</v>
      </c>
      <c r="FT2" s="58" t="s">
        <v>286</v>
      </c>
      <c r="FU2" s="101">
        <v>5.4</v>
      </c>
      <c r="FW2" t="s">
        <v>193</v>
      </c>
      <c r="GK2" t="s">
        <v>209</v>
      </c>
      <c r="GQ2" t="s">
        <v>151</v>
      </c>
      <c r="HA2" t="s">
        <v>173</v>
      </c>
      <c r="HD2" t="s">
        <v>174</v>
      </c>
      <c r="HE2">
        <v>0.05</v>
      </c>
      <c r="HM2" s="58" t="s">
        <v>286</v>
      </c>
      <c r="HN2" s="58" t="s">
        <v>286</v>
      </c>
      <c r="HO2" s="101">
        <v>5</v>
      </c>
      <c r="HQ2" t="s">
        <v>193</v>
      </c>
      <c r="IE2" t="s">
        <v>209</v>
      </c>
      <c r="IK2" t="s">
        <v>151</v>
      </c>
      <c r="IU2" t="s">
        <v>173</v>
      </c>
      <c r="IX2" t="s">
        <v>174</v>
      </c>
      <c r="IY2">
        <v>0.05</v>
      </c>
    </row>
    <row r="3" spans="1:266" ht="16.5" thickTop="1" thickBot="1" x14ac:dyDescent="0.3">
      <c r="A3" s="4">
        <v>4</v>
      </c>
      <c r="B3" s="12">
        <v>39</v>
      </c>
      <c r="C3" s="4">
        <v>24</v>
      </c>
      <c r="D3" s="7" t="s">
        <v>9</v>
      </c>
      <c r="E3" s="58" t="s">
        <v>286</v>
      </c>
      <c r="F3" s="4">
        <v>6.1</v>
      </c>
      <c r="G3" s="4">
        <v>5.5</v>
      </c>
      <c r="H3" s="4">
        <v>5.7</v>
      </c>
      <c r="I3" s="69">
        <v>3.6</v>
      </c>
      <c r="J3" s="70">
        <v>7.6</v>
      </c>
      <c r="K3" s="70">
        <v>7.3</v>
      </c>
      <c r="L3" s="70">
        <v>7</v>
      </c>
      <c r="M3" s="70">
        <v>6.8</v>
      </c>
      <c r="N3" s="78">
        <v>2.8</v>
      </c>
      <c r="O3" s="79">
        <v>8.1</v>
      </c>
      <c r="P3" s="79">
        <v>7.5</v>
      </c>
      <c r="Q3" s="79">
        <v>6.6</v>
      </c>
      <c r="R3" s="79">
        <v>5.0999999999999996</v>
      </c>
      <c r="S3" s="86">
        <v>1.7</v>
      </c>
      <c r="T3" s="87">
        <v>5</v>
      </c>
      <c r="U3" s="87">
        <v>5</v>
      </c>
      <c r="V3" s="87">
        <v>4.5</v>
      </c>
      <c r="W3" s="87">
        <v>5</v>
      </c>
      <c r="X3" s="168">
        <v>3</v>
      </c>
      <c r="Y3" s="169">
        <v>2</v>
      </c>
      <c r="Z3" s="169">
        <v>2</v>
      </c>
      <c r="AA3" s="169">
        <v>2</v>
      </c>
      <c r="AB3" s="169">
        <v>2.1</v>
      </c>
      <c r="AC3" s="102">
        <v>4.9000000000000004</v>
      </c>
      <c r="AD3" s="103">
        <v>4.5999999999999996</v>
      </c>
      <c r="AE3" s="103">
        <v>4.4000000000000004</v>
      </c>
      <c r="AF3" s="103">
        <v>4.4000000000000004</v>
      </c>
      <c r="AG3" s="103">
        <v>4.9000000000000004</v>
      </c>
      <c r="AH3" s="4" t="s">
        <v>1</v>
      </c>
      <c r="AI3" s="13"/>
      <c r="AK3" s="58" t="s">
        <v>286</v>
      </c>
      <c r="AL3" s="58" t="s">
        <v>286</v>
      </c>
      <c r="AM3" s="102">
        <v>4.9000000000000004</v>
      </c>
      <c r="BS3" s="107" t="s">
        <v>175</v>
      </c>
      <c r="BT3" s="107" t="s">
        <v>176</v>
      </c>
      <c r="BU3" s="107" t="s">
        <v>149</v>
      </c>
      <c r="BV3" s="107" t="s">
        <v>177</v>
      </c>
      <c r="BW3" s="107" t="s">
        <v>164</v>
      </c>
      <c r="BX3" s="107" t="s">
        <v>178</v>
      </c>
      <c r="CE3" s="58" t="s">
        <v>286</v>
      </c>
      <c r="CF3" s="58" t="s">
        <v>286</v>
      </c>
      <c r="CG3" s="103">
        <v>4.5999999999999996</v>
      </c>
      <c r="DM3" s="107" t="s">
        <v>175</v>
      </c>
      <c r="DN3" s="107" t="s">
        <v>176</v>
      </c>
      <c r="DO3" s="107" t="s">
        <v>149</v>
      </c>
      <c r="DP3" s="107" t="s">
        <v>177</v>
      </c>
      <c r="DQ3" s="107" t="s">
        <v>164</v>
      </c>
      <c r="DR3" s="107" t="s">
        <v>178</v>
      </c>
      <c r="DY3" s="58" t="s">
        <v>286</v>
      </c>
      <c r="DZ3" s="58" t="s">
        <v>286</v>
      </c>
      <c r="EA3" s="103">
        <v>4.4000000000000004</v>
      </c>
      <c r="FG3" s="107" t="s">
        <v>175</v>
      </c>
      <c r="FH3" s="107" t="s">
        <v>176</v>
      </c>
      <c r="FI3" s="107" t="s">
        <v>149</v>
      </c>
      <c r="FJ3" s="107" t="s">
        <v>177</v>
      </c>
      <c r="FK3" s="107" t="s">
        <v>164</v>
      </c>
      <c r="FL3" s="107" t="s">
        <v>178</v>
      </c>
      <c r="FS3" s="58" t="s">
        <v>286</v>
      </c>
      <c r="FT3" s="58" t="s">
        <v>286</v>
      </c>
      <c r="FU3" s="103">
        <v>4.4000000000000004</v>
      </c>
      <c r="HA3" s="107" t="s">
        <v>175</v>
      </c>
      <c r="HB3" s="107" t="s">
        <v>176</v>
      </c>
      <c r="HC3" s="107" t="s">
        <v>149</v>
      </c>
      <c r="HD3" s="107" t="s">
        <v>177</v>
      </c>
      <c r="HE3" s="107" t="s">
        <v>164</v>
      </c>
      <c r="HF3" s="107" t="s">
        <v>178</v>
      </c>
      <c r="HM3" s="58" t="s">
        <v>286</v>
      </c>
      <c r="HN3" s="58" t="s">
        <v>286</v>
      </c>
      <c r="HO3" s="103">
        <v>4.9000000000000004</v>
      </c>
      <c r="IU3" s="107" t="s">
        <v>175</v>
      </c>
      <c r="IV3" s="107" t="s">
        <v>176</v>
      </c>
      <c r="IW3" s="107" t="s">
        <v>149</v>
      </c>
      <c r="IX3" s="107" t="s">
        <v>177</v>
      </c>
      <c r="IY3" s="107" t="s">
        <v>164</v>
      </c>
      <c r="IZ3" s="107" t="s">
        <v>178</v>
      </c>
    </row>
    <row r="4" spans="1:266" ht="15.75" thickBot="1" x14ac:dyDescent="0.3">
      <c r="A4" s="6">
        <v>4</v>
      </c>
      <c r="B4" s="12">
        <v>134</v>
      </c>
      <c r="C4" s="6">
        <v>25</v>
      </c>
      <c r="D4" s="5" t="s">
        <v>0</v>
      </c>
      <c r="E4" s="58" t="s">
        <v>286</v>
      </c>
      <c r="F4" s="6">
        <v>7.6</v>
      </c>
      <c r="G4" s="6">
        <v>2.2999999999999998</v>
      </c>
      <c r="H4" s="6" t="s">
        <v>139</v>
      </c>
      <c r="I4" s="69">
        <v>3.9</v>
      </c>
      <c r="J4" s="70">
        <v>6.3</v>
      </c>
      <c r="K4" s="70">
        <v>5.6</v>
      </c>
      <c r="L4" s="70" t="s">
        <v>139</v>
      </c>
      <c r="M4" s="70" t="s">
        <v>139</v>
      </c>
      <c r="N4" s="78">
        <v>3.7</v>
      </c>
      <c r="O4" s="79">
        <v>6.5</v>
      </c>
      <c r="P4" s="79">
        <v>5.6</v>
      </c>
      <c r="Q4" s="79" t="s">
        <v>139</v>
      </c>
      <c r="R4" s="79" t="s">
        <v>139</v>
      </c>
      <c r="S4" s="86">
        <v>2.6</v>
      </c>
      <c r="T4" s="87">
        <v>3.3</v>
      </c>
      <c r="U4" s="87">
        <v>3.7</v>
      </c>
      <c r="V4" s="87" t="s">
        <v>139</v>
      </c>
      <c r="W4" s="87" t="s">
        <v>139</v>
      </c>
      <c r="X4" s="168">
        <v>3.7</v>
      </c>
      <c r="Y4" s="169">
        <v>2.5</v>
      </c>
      <c r="Z4" s="169">
        <v>3.1</v>
      </c>
      <c r="AA4" s="169" t="s">
        <v>139</v>
      </c>
      <c r="AB4" s="169" t="s">
        <v>139</v>
      </c>
      <c r="AC4" s="102">
        <v>5.4</v>
      </c>
      <c r="AD4" s="103">
        <v>5</v>
      </c>
      <c r="AE4" s="103">
        <v>5</v>
      </c>
      <c r="AF4" s="103" t="s">
        <v>139</v>
      </c>
      <c r="AG4" s="103" t="s">
        <v>139</v>
      </c>
      <c r="AH4" s="4" t="s">
        <v>1</v>
      </c>
      <c r="AI4" s="13" t="s">
        <v>78</v>
      </c>
      <c r="AK4" s="58" t="s">
        <v>286</v>
      </c>
      <c r="AL4" s="58" t="s">
        <v>286</v>
      </c>
      <c r="AM4" s="102">
        <v>5.4</v>
      </c>
      <c r="AO4" t="str">
        <f t="array" ref="AO4:AR61">[1]!StdAnova1(AL2:AM141)</f>
        <v>18 A 36</v>
      </c>
      <c r="AP4" t="str">
        <v>37 a 45</v>
      </c>
      <c r="AQ4" t="str">
        <v>46 A 60</v>
      </c>
      <c r="AR4" t="str">
        <v>MAYORES A 60</v>
      </c>
      <c r="AT4" t="s">
        <v>194</v>
      </c>
      <c r="AW4" s="141"/>
      <c r="AX4" s="141" t="str">
        <f>AO4</f>
        <v>18 A 36</v>
      </c>
      <c r="AY4" s="141" t="str">
        <f t="shared" ref="AY4:BA4" si="0">AP4</f>
        <v>37 a 45</v>
      </c>
      <c r="AZ4" s="141" t="str">
        <f t="shared" si="0"/>
        <v>46 A 60</v>
      </c>
      <c r="BA4" s="141" t="str">
        <f t="shared" si="0"/>
        <v>MAYORES A 60</v>
      </c>
      <c r="BC4" s="141"/>
      <c r="BD4" s="141" t="str">
        <f>AO4</f>
        <v>18 A 36</v>
      </c>
      <c r="BE4" s="141" t="str">
        <f t="shared" ref="BE4:BG4" si="1">AP4</f>
        <v>37 a 45</v>
      </c>
      <c r="BF4" s="141" t="str">
        <f t="shared" si="1"/>
        <v>46 A 60</v>
      </c>
      <c r="BG4" s="141" t="str">
        <f t="shared" si="1"/>
        <v>MAYORES A 60</v>
      </c>
      <c r="BI4" t="s">
        <v>152</v>
      </c>
      <c r="BN4" t="s">
        <v>153</v>
      </c>
      <c r="BO4">
        <v>0.05</v>
      </c>
      <c r="BS4" t="str">
        <f>AO4</f>
        <v>18 A 36</v>
      </c>
      <c r="BT4">
        <f>AVERAGE(AO5:AO61)</f>
        <v>6.1416666666666657</v>
      </c>
      <c r="BU4">
        <f>COUNT(AO5:AO61)</f>
        <v>12</v>
      </c>
      <c r="BV4">
        <f>DEVSQ(AO5:AO61)</f>
        <v>38.509166666666658</v>
      </c>
      <c r="CE4" s="58" t="s">
        <v>286</v>
      </c>
      <c r="CF4" s="58" t="s">
        <v>286</v>
      </c>
      <c r="CG4" s="103">
        <v>5</v>
      </c>
      <c r="CI4" t="str">
        <f t="array" ref="CI4:CL61">[1]!StdAnova1(CF2:CG141)</f>
        <v>18 A 36</v>
      </c>
      <c r="CJ4" t="str">
        <v>37 a 45</v>
      </c>
      <c r="CK4" t="str">
        <v>46 A 60</v>
      </c>
      <c r="CL4" t="str">
        <v>MAYORES A 60</v>
      </c>
      <c r="CN4" t="s">
        <v>194</v>
      </c>
      <c r="CQ4" s="141"/>
      <c r="CR4" s="141" t="str">
        <f>CI4</f>
        <v>18 A 36</v>
      </c>
      <c r="CS4" s="141" t="str">
        <f t="shared" ref="CS4" si="2">CJ4</f>
        <v>37 a 45</v>
      </c>
      <c r="CT4" s="141" t="str">
        <f t="shared" ref="CT4" si="3">CK4</f>
        <v>46 A 60</v>
      </c>
      <c r="CU4" s="141" t="str">
        <f t="shared" ref="CU4" si="4">CL4</f>
        <v>MAYORES A 60</v>
      </c>
      <c r="CW4" s="141"/>
      <c r="CX4" s="141" t="str">
        <f>CI4</f>
        <v>18 A 36</v>
      </c>
      <c r="CY4" s="141" t="str">
        <f t="shared" ref="CY4" si="5">CJ4</f>
        <v>37 a 45</v>
      </c>
      <c r="CZ4" s="141" t="str">
        <f t="shared" ref="CZ4" si="6">CK4</f>
        <v>46 A 60</v>
      </c>
      <c r="DA4" s="141" t="str">
        <f t="shared" ref="DA4" si="7">CL4</f>
        <v>MAYORES A 60</v>
      </c>
      <c r="DC4" t="s">
        <v>152</v>
      </c>
      <c r="DH4" t="s">
        <v>153</v>
      </c>
      <c r="DI4">
        <v>0.05</v>
      </c>
      <c r="DM4" t="str">
        <f>CI4</f>
        <v>18 A 36</v>
      </c>
      <c r="DN4">
        <f>AVERAGE(CI5:CI61)</f>
        <v>6.1111111111111107</v>
      </c>
      <c r="DO4">
        <f>COUNT(CI5:CI61)</f>
        <v>9</v>
      </c>
      <c r="DP4">
        <f>DEVSQ(CI5:CI61)</f>
        <v>21.648888888888884</v>
      </c>
      <c r="DY4" s="58" t="s">
        <v>286</v>
      </c>
      <c r="DZ4" s="58" t="s">
        <v>286</v>
      </c>
      <c r="EA4" s="103">
        <v>5</v>
      </c>
      <c r="EC4" t="str">
        <f t="array" ref="EC4:EF61">[1]!StdAnova1(DZ2:EA141)</f>
        <v>18 A 36</v>
      </c>
      <c r="ED4" t="str">
        <v>37 a 45</v>
      </c>
      <c r="EE4" t="str">
        <v>46 A 60</v>
      </c>
      <c r="EF4" t="str">
        <v>MAYORES A 60</v>
      </c>
      <c r="EH4" t="s">
        <v>194</v>
      </c>
      <c r="EK4" s="141"/>
      <c r="EL4" s="141" t="str">
        <f>EC4</f>
        <v>18 A 36</v>
      </c>
      <c r="EM4" s="141" t="str">
        <f t="shared" ref="EM4" si="8">ED4</f>
        <v>37 a 45</v>
      </c>
      <c r="EN4" s="141" t="str">
        <f t="shared" ref="EN4" si="9">EE4</f>
        <v>46 A 60</v>
      </c>
      <c r="EO4" s="141" t="str">
        <f t="shared" ref="EO4" si="10">EF4</f>
        <v>MAYORES A 60</v>
      </c>
      <c r="EQ4" s="141"/>
      <c r="ER4" s="141" t="str">
        <f>EC4</f>
        <v>18 A 36</v>
      </c>
      <c r="ES4" s="141" t="str">
        <f t="shared" ref="ES4" si="11">ED4</f>
        <v>37 a 45</v>
      </c>
      <c r="ET4" s="141" t="str">
        <f t="shared" ref="ET4" si="12">EE4</f>
        <v>46 A 60</v>
      </c>
      <c r="EU4" s="141" t="str">
        <f t="shared" ref="EU4" si="13">EF4</f>
        <v>MAYORES A 60</v>
      </c>
      <c r="EW4" t="s">
        <v>152</v>
      </c>
      <c r="FB4" t="s">
        <v>153</v>
      </c>
      <c r="FC4">
        <v>0.05</v>
      </c>
      <c r="FG4" t="str">
        <f>EC4</f>
        <v>18 A 36</v>
      </c>
      <c r="FH4">
        <f>AVERAGE(EC5:EC61)</f>
        <v>5.9777777777777779</v>
      </c>
      <c r="FI4">
        <f>COUNT(EC5:EC61)</f>
        <v>9</v>
      </c>
      <c r="FJ4">
        <f>DEVSQ(EC5:EC61)</f>
        <v>19.355555555555561</v>
      </c>
      <c r="FS4" s="58" t="s">
        <v>286</v>
      </c>
      <c r="FT4" s="58" t="s">
        <v>286</v>
      </c>
      <c r="FU4" s="103" t="s">
        <v>139</v>
      </c>
      <c r="FW4" t="str">
        <f t="array" ref="FW4:FZ61">[1]!StdAnova1(FT2:FU141)</f>
        <v>18 A 36</v>
      </c>
      <c r="FX4" t="str">
        <v>37 a 45</v>
      </c>
      <c r="FY4" t="str">
        <v>46 A 60</v>
      </c>
      <c r="FZ4" t="str">
        <v>MAYORES A 60</v>
      </c>
      <c r="GB4" t="s">
        <v>194</v>
      </c>
      <c r="GE4" s="141"/>
      <c r="GF4" s="141" t="str">
        <f>FW4</f>
        <v>18 A 36</v>
      </c>
      <c r="GG4" s="141" t="str">
        <f t="shared" ref="GG4" si="14">FX4</f>
        <v>37 a 45</v>
      </c>
      <c r="GH4" s="141" t="str">
        <f t="shared" ref="GH4" si="15">FY4</f>
        <v>46 A 60</v>
      </c>
      <c r="GI4" s="141" t="str">
        <f t="shared" ref="GI4" si="16">FZ4</f>
        <v>MAYORES A 60</v>
      </c>
      <c r="GK4" s="141"/>
      <c r="GL4" s="141" t="str">
        <f>FW4</f>
        <v>18 A 36</v>
      </c>
      <c r="GM4" s="141" t="str">
        <f t="shared" ref="GM4" si="17">FX4</f>
        <v>37 a 45</v>
      </c>
      <c r="GN4" s="141" t="str">
        <f t="shared" ref="GN4" si="18">FY4</f>
        <v>46 A 60</v>
      </c>
      <c r="GO4" s="141" t="str">
        <f t="shared" ref="GO4" si="19">FZ4</f>
        <v>MAYORES A 60</v>
      </c>
      <c r="GQ4" t="s">
        <v>152</v>
      </c>
      <c r="GV4" t="s">
        <v>153</v>
      </c>
      <c r="GW4">
        <v>0.05</v>
      </c>
      <c r="HA4" t="str">
        <f>FW4</f>
        <v>18 A 36</v>
      </c>
      <c r="HB4">
        <f>AVERAGE(FW5:FW61)</f>
        <v>5.8</v>
      </c>
      <c r="HC4">
        <f>COUNT(FW5:FW61)</f>
        <v>7</v>
      </c>
      <c r="HD4">
        <f>DEVSQ(FW5:FW61)</f>
        <v>5.0599999999999969</v>
      </c>
      <c r="HM4" s="58" t="s">
        <v>286</v>
      </c>
      <c r="HN4" s="58" t="s">
        <v>286</v>
      </c>
      <c r="HO4" s="103" t="s">
        <v>139</v>
      </c>
      <c r="HQ4" t="str">
        <f t="array" ref="HQ4:HT61">[1]!StdAnova1(HN2:HO141)</f>
        <v>18 A 36</v>
      </c>
      <c r="HR4" t="str">
        <v>37 a 45</v>
      </c>
      <c r="HS4" t="str">
        <v>46 A 60</v>
      </c>
      <c r="HT4" t="str">
        <v>MAYORES A 60</v>
      </c>
      <c r="HV4" t="s">
        <v>194</v>
      </c>
      <c r="HY4" s="141"/>
      <c r="HZ4" s="141" t="str">
        <f>HQ4</f>
        <v>18 A 36</v>
      </c>
      <c r="IA4" s="141" t="str">
        <f t="shared" ref="IA4" si="20">HR4</f>
        <v>37 a 45</v>
      </c>
      <c r="IB4" s="141" t="str">
        <f t="shared" ref="IB4" si="21">HS4</f>
        <v>46 A 60</v>
      </c>
      <c r="IC4" s="141" t="str">
        <f t="shared" ref="IC4" si="22">HT4</f>
        <v>MAYORES A 60</v>
      </c>
      <c r="IE4" s="141"/>
      <c r="IF4" s="141" t="str">
        <f>HQ4</f>
        <v>18 A 36</v>
      </c>
      <c r="IG4" s="141" t="str">
        <f t="shared" ref="IG4" si="23">HR4</f>
        <v>37 a 45</v>
      </c>
      <c r="IH4" s="141" t="str">
        <f t="shared" ref="IH4" si="24">HS4</f>
        <v>46 A 60</v>
      </c>
      <c r="II4" s="141" t="str">
        <f t="shared" ref="II4" si="25">HT4</f>
        <v>MAYORES A 60</v>
      </c>
      <c r="IK4" t="s">
        <v>152</v>
      </c>
      <c r="IP4" t="s">
        <v>153</v>
      </c>
      <c r="IQ4">
        <v>0.05</v>
      </c>
      <c r="IU4" t="str">
        <f>HQ4</f>
        <v>18 A 36</v>
      </c>
      <c r="IV4">
        <f>AVERAGE(HQ5:HQ61)</f>
        <v>5.9285714285714288</v>
      </c>
      <c r="IW4">
        <f>COUNT(HQ5:HQ61)</f>
        <v>7</v>
      </c>
      <c r="IX4">
        <f>DEVSQ(HQ5:HQ61)</f>
        <v>6.3542857142857132</v>
      </c>
    </row>
    <row r="5" spans="1:266" ht="16.5" thickTop="1" thickBot="1" x14ac:dyDescent="0.3">
      <c r="A5" s="6">
        <v>3</v>
      </c>
      <c r="B5" s="12">
        <v>66</v>
      </c>
      <c r="C5" s="6">
        <v>27</v>
      </c>
      <c r="D5" s="5" t="s">
        <v>0</v>
      </c>
      <c r="E5" s="58" t="s">
        <v>286</v>
      </c>
      <c r="F5" s="6">
        <v>11.8</v>
      </c>
      <c r="G5" s="6">
        <v>8.6999999999999993</v>
      </c>
      <c r="H5" s="6">
        <v>4.8</v>
      </c>
      <c r="I5" s="69">
        <v>6.8</v>
      </c>
      <c r="J5" s="70">
        <v>8.3000000000000007</v>
      </c>
      <c r="K5" s="70">
        <v>6.2</v>
      </c>
      <c r="L5" s="70" t="s">
        <v>139</v>
      </c>
      <c r="M5" s="70" t="s">
        <v>139</v>
      </c>
      <c r="N5" s="78">
        <v>5.7</v>
      </c>
      <c r="O5" s="79">
        <v>8</v>
      </c>
      <c r="P5" s="79">
        <v>7</v>
      </c>
      <c r="Q5" s="79" t="s">
        <v>139</v>
      </c>
      <c r="R5" s="79" t="s">
        <v>139</v>
      </c>
      <c r="S5" s="86">
        <v>2.9</v>
      </c>
      <c r="T5" s="87">
        <v>4.8</v>
      </c>
      <c r="U5" s="87">
        <v>5.6</v>
      </c>
      <c r="V5" s="87" t="s">
        <v>139</v>
      </c>
      <c r="W5" s="87" t="s">
        <v>139</v>
      </c>
      <c r="X5" s="168">
        <v>5.5</v>
      </c>
      <c r="Y5" s="169">
        <v>3.9</v>
      </c>
      <c r="Z5" s="169">
        <v>3.7</v>
      </c>
      <c r="AA5" s="169" t="s">
        <v>139</v>
      </c>
      <c r="AB5" s="169" t="s">
        <v>139</v>
      </c>
      <c r="AC5" s="102">
        <v>5.2</v>
      </c>
      <c r="AD5" s="103">
        <v>4.7</v>
      </c>
      <c r="AE5" s="103">
        <v>4.8</v>
      </c>
      <c r="AF5" s="103" t="s">
        <v>139</v>
      </c>
      <c r="AG5" s="103" t="s">
        <v>139</v>
      </c>
      <c r="AH5" s="4" t="s">
        <v>1</v>
      </c>
      <c r="AI5" s="13" t="s">
        <v>40</v>
      </c>
      <c r="AK5" s="58" t="s">
        <v>286</v>
      </c>
      <c r="AL5" s="58" t="s">
        <v>286</v>
      </c>
      <c r="AM5" s="102">
        <v>5.2</v>
      </c>
      <c r="AO5" s="129">
        <v>5.8</v>
      </c>
      <c r="AP5" s="130">
        <v>8.5</v>
      </c>
      <c r="AQ5" s="130">
        <v>10.1</v>
      </c>
      <c r="AR5" s="131">
        <v>11.3</v>
      </c>
      <c r="AW5" t="s">
        <v>140</v>
      </c>
      <c r="AX5">
        <f>AVERAGE(AO5:AO61)</f>
        <v>6.1416666666666657</v>
      </c>
      <c r="AY5">
        <f t="shared" ref="AY5:BA5" si="26">AVERAGE(AP5:AP61)</f>
        <v>8.1333333333333311</v>
      </c>
      <c r="AZ5">
        <f t="shared" si="26"/>
        <v>7.9142857142857137</v>
      </c>
      <c r="BA5">
        <f t="shared" si="26"/>
        <v>7.7199999999999989</v>
      </c>
      <c r="BC5" t="s">
        <v>210</v>
      </c>
      <c r="BD5">
        <f>[1]!SHAPIRO(AO5:AO61)</f>
        <v>0.9438680751870282</v>
      </c>
      <c r="BE5">
        <f>[1]!SHAPIRO(AP5:AP61)</f>
        <v>0.95749294791194661</v>
      </c>
      <c r="BF5">
        <f>[1]!SHAPIRO(AQ5:AQ61)</f>
        <v>0.98516275283903387</v>
      </c>
      <c r="BG5">
        <f>[1]!SHAPIRO(AR5:AR61)</f>
        <v>0.96786849737677261</v>
      </c>
      <c r="BI5" s="107" t="s">
        <v>154</v>
      </c>
      <c r="BJ5" s="107" t="s">
        <v>155</v>
      </c>
      <c r="BK5" s="107" t="s">
        <v>156</v>
      </c>
      <c r="BL5" s="107" t="s">
        <v>140</v>
      </c>
      <c r="BM5" s="107" t="s">
        <v>157</v>
      </c>
      <c r="BN5" s="107" t="s">
        <v>158</v>
      </c>
      <c r="BO5" s="107" t="s">
        <v>159</v>
      </c>
      <c r="BP5" s="107" t="s">
        <v>160</v>
      </c>
      <c r="BQ5" s="107" t="s">
        <v>161</v>
      </c>
      <c r="BS5" t="str">
        <f>AP4</f>
        <v>37 a 45</v>
      </c>
      <c r="BT5">
        <f>AVERAGE(AP5:AP61)</f>
        <v>8.1333333333333311</v>
      </c>
      <c r="BU5">
        <f>COUNT(AP5:AP61)</f>
        <v>24</v>
      </c>
      <c r="BV5">
        <f>DEVSQ(AP5:AP61)</f>
        <v>106.09333333333335</v>
      </c>
      <c r="CE5" s="58" t="s">
        <v>286</v>
      </c>
      <c r="CF5" s="58" t="s">
        <v>286</v>
      </c>
      <c r="CG5" s="103">
        <v>4.7</v>
      </c>
      <c r="CI5" s="129">
        <v>5.2</v>
      </c>
      <c r="CJ5" s="130">
        <v>6.1</v>
      </c>
      <c r="CK5" s="130">
        <v>9.6999999999999993</v>
      </c>
      <c r="CL5" s="131" t="str">
        <v>.</v>
      </c>
      <c r="CQ5" t="s">
        <v>140</v>
      </c>
      <c r="CR5">
        <f>AVERAGE(CI5:CI61)</f>
        <v>6.1111111111111107</v>
      </c>
      <c r="CS5">
        <f t="shared" ref="CS5" si="27">AVERAGE(CJ5:CJ61)</f>
        <v>7.2666666666666666</v>
      </c>
      <c r="CT5">
        <f t="shared" ref="CT5" si="28">AVERAGE(CK5:CK61)</f>
        <v>7.0615384615384622</v>
      </c>
      <c r="CU5">
        <f t="shared" ref="CU5" si="29">AVERAGE(CL5:CL61)</f>
        <v>6.1928571428571431</v>
      </c>
      <c r="CW5" t="s">
        <v>210</v>
      </c>
      <c r="CX5">
        <f>[1]!SHAPIRO(CI5:CI61)</f>
        <v>0.85267107650418783</v>
      </c>
      <c r="CY5">
        <f>[1]!SHAPIRO(CJ5:CJ61)</f>
        <v>0.78550955467733208</v>
      </c>
      <c r="CZ5">
        <f>[1]!SHAPIRO(CK5:CK61)</f>
        <v>0.96800115577461299</v>
      </c>
      <c r="DA5">
        <f>[1]!SHAPIRO(CL5:CL61)</f>
        <v>0.93976203914876799</v>
      </c>
      <c r="DC5" s="107" t="s">
        <v>154</v>
      </c>
      <c r="DD5" s="107" t="s">
        <v>155</v>
      </c>
      <c r="DE5" s="107" t="s">
        <v>156</v>
      </c>
      <c r="DF5" s="107" t="s">
        <v>140</v>
      </c>
      <c r="DG5" s="107" t="s">
        <v>157</v>
      </c>
      <c r="DH5" s="107" t="s">
        <v>158</v>
      </c>
      <c r="DI5" s="107" t="s">
        <v>159</v>
      </c>
      <c r="DJ5" s="107" t="s">
        <v>160</v>
      </c>
      <c r="DK5" s="107" t="s">
        <v>161</v>
      </c>
      <c r="DM5" t="str">
        <f>CJ4</f>
        <v>37 a 45</v>
      </c>
      <c r="DN5">
        <f>AVERAGE(CJ5:CJ61)</f>
        <v>7.2666666666666666</v>
      </c>
      <c r="DO5">
        <f>COUNT(CJ5:CJ61)</f>
        <v>15</v>
      </c>
      <c r="DP5">
        <f>DEVSQ(CJ5:CJ61)</f>
        <v>41.75333333333333</v>
      </c>
      <c r="DY5" s="58" t="s">
        <v>286</v>
      </c>
      <c r="DZ5" s="58" t="s">
        <v>286</v>
      </c>
      <c r="EA5" s="103">
        <v>4.8</v>
      </c>
      <c r="EC5" s="129">
        <v>5.0999999999999996</v>
      </c>
      <c r="ED5" s="130">
        <v>5.9</v>
      </c>
      <c r="EE5" s="130">
        <v>5.0999999999999996</v>
      </c>
      <c r="EF5" s="131" t="str">
        <v>.</v>
      </c>
      <c r="EK5" t="s">
        <v>140</v>
      </c>
      <c r="EL5">
        <f>AVERAGE(EC5:EC61)</f>
        <v>5.9777777777777779</v>
      </c>
      <c r="EM5">
        <f t="shared" ref="EM5" si="30">AVERAGE(ED5:ED61)</f>
        <v>6.7200000000000006</v>
      </c>
      <c r="EN5">
        <f t="shared" ref="EN5" si="31">AVERAGE(EE5:EE61)</f>
        <v>6.6999999999999993</v>
      </c>
      <c r="EO5">
        <f t="shared" ref="EO5" si="32">AVERAGE(EF5:EF61)</f>
        <v>6.1714285714285717</v>
      </c>
      <c r="EQ5" t="s">
        <v>210</v>
      </c>
      <c r="ER5">
        <f>[1]!SHAPIRO(EC5:EC61)</f>
        <v>0.84931740747334405</v>
      </c>
      <c r="ES5">
        <f>[1]!SHAPIRO(ED5:ED61)</f>
        <v>0.90605178114719831</v>
      </c>
      <c r="ET5">
        <f>[1]!SHAPIRO(EE5:EE61)</f>
        <v>0.96605983665496342</v>
      </c>
      <c r="EU5">
        <f>[1]!SHAPIRO(EF5:EF61)</f>
        <v>0.96599844843510296</v>
      </c>
      <c r="EW5" s="107" t="s">
        <v>154</v>
      </c>
      <c r="EX5" s="107" t="s">
        <v>155</v>
      </c>
      <c r="EY5" s="107" t="s">
        <v>156</v>
      </c>
      <c r="EZ5" s="107" t="s">
        <v>140</v>
      </c>
      <c r="FA5" s="107" t="s">
        <v>157</v>
      </c>
      <c r="FB5" s="107" t="s">
        <v>158</v>
      </c>
      <c r="FC5" s="107" t="s">
        <v>159</v>
      </c>
      <c r="FD5" s="107" t="s">
        <v>160</v>
      </c>
      <c r="FE5" s="107" t="s">
        <v>161</v>
      </c>
      <c r="FG5" t="str">
        <f>ED4</f>
        <v>37 a 45</v>
      </c>
      <c r="FH5">
        <f>AVERAGE(ED5:ED61)</f>
        <v>6.7200000000000006</v>
      </c>
      <c r="FI5">
        <f>COUNT(ED5:ED61)</f>
        <v>15</v>
      </c>
      <c r="FJ5">
        <f>DEVSQ(ED5:ED61)</f>
        <v>50.204000000000008</v>
      </c>
      <c r="FS5" s="58" t="s">
        <v>286</v>
      </c>
      <c r="FT5" s="58" t="s">
        <v>286</v>
      </c>
      <c r="FU5" s="103" t="s">
        <v>139</v>
      </c>
      <c r="FW5" s="129">
        <v>5.4</v>
      </c>
      <c r="FX5" s="130">
        <v>6.6</v>
      </c>
      <c r="FY5" s="130">
        <v>9.3000000000000007</v>
      </c>
      <c r="FZ5" s="131" t="str">
        <v>.</v>
      </c>
      <c r="GE5" t="s">
        <v>140</v>
      </c>
      <c r="GF5">
        <f>AVERAGE(FW5:FW61)</f>
        <v>5.8</v>
      </c>
      <c r="GG5">
        <f t="shared" ref="GG5" si="33">AVERAGE(FX5:FX61)</f>
        <v>7.1411764705882357</v>
      </c>
      <c r="GH5">
        <f t="shared" ref="GH5" si="34">AVERAGE(FY5:FY61)</f>
        <v>6.6173913043478256</v>
      </c>
      <c r="GI5">
        <f t="shared" ref="GI5" si="35">AVERAGE(FZ5:FZ61)</f>
        <v>6.55</v>
      </c>
      <c r="GK5" t="s">
        <v>210</v>
      </c>
      <c r="GL5">
        <f>[1]!SHAPIRO(FW5:FW61)</f>
        <v>0.90128121163307584</v>
      </c>
      <c r="GM5">
        <f>[1]!SHAPIRO(FX5:FX61)</f>
        <v>0.96559344666240465</v>
      </c>
      <c r="GN5">
        <f>[1]!SHAPIRO(FY5:FY61)</f>
        <v>0.92979617707613305</v>
      </c>
      <c r="GO5">
        <f>[1]!SHAPIRO(FZ5:FZ61)</f>
        <v>0.96752653869032901</v>
      </c>
      <c r="GQ5" s="107" t="s">
        <v>154</v>
      </c>
      <c r="GR5" s="107" t="s">
        <v>155</v>
      </c>
      <c r="GS5" s="107" t="s">
        <v>156</v>
      </c>
      <c r="GT5" s="107" t="s">
        <v>140</v>
      </c>
      <c r="GU5" s="107" t="s">
        <v>157</v>
      </c>
      <c r="GV5" s="107" t="s">
        <v>158</v>
      </c>
      <c r="GW5" s="107" t="s">
        <v>159</v>
      </c>
      <c r="GX5" s="107" t="s">
        <v>160</v>
      </c>
      <c r="GY5" s="107" t="s">
        <v>161</v>
      </c>
      <c r="HA5" t="str">
        <f>FX4</f>
        <v>37 a 45</v>
      </c>
      <c r="HB5">
        <f>AVERAGE(FX5:FX61)</f>
        <v>7.1411764705882357</v>
      </c>
      <c r="HC5">
        <f>COUNT(FX5:FX61)</f>
        <v>17</v>
      </c>
      <c r="HD5">
        <f>DEVSQ(FX5:FX61)</f>
        <v>45.101176470588236</v>
      </c>
      <c r="HM5" s="58" t="s">
        <v>286</v>
      </c>
      <c r="HN5" s="58" t="s">
        <v>286</v>
      </c>
      <c r="HO5" s="103" t="s">
        <v>139</v>
      </c>
      <c r="HQ5" s="129">
        <v>5</v>
      </c>
      <c r="HR5" s="130">
        <v>6.7</v>
      </c>
      <c r="HS5" s="130">
        <v>7.9</v>
      </c>
      <c r="HT5" s="131" t="str">
        <v>.</v>
      </c>
      <c r="HY5" t="s">
        <v>140</v>
      </c>
      <c r="HZ5">
        <f>AVERAGE(HQ5:HQ61)</f>
        <v>5.9285714285714288</v>
      </c>
      <c r="IA5">
        <f t="shared" ref="IA5" si="36">AVERAGE(HR5:HR61)</f>
        <v>7.2823529411764714</v>
      </c>
      <c r="IB5">
        <f t="shared" ref="IB5" si="37">AVERAGE(HS5:HS61)</f>
        <v>6.3181818181818183</v>
      </c>
      <c r="IC5">
        <f t="shared" ref="IC5" si="38">AVERAGE(HT5:HT61)</f>
        <v>6.95</v>
      </c>
      <c r="IE5" t="s">
        <v>210</v>
      </c>
      <c r="IF5">
        <f>[1]!SHAPIRO(HQ5:HQ61)</f>
        <v>0.86401690615830407</v>
      </c>
      <c r="IG5">
        <f>[1]!SHAPIRO(HR5:HR61)</f>
        <v>0.95275075498340955</v>
      </c>
      <c r="IH5">
        <f>[1]!SHAPIRO(HS5:HS61)</f>
        <v>0.95874003482367998</v>
      </c>
      <c r="II5">
        <f>[1]!SHAPIRO(HT5:HT61)</f>
        <v>0.9690133315675068</v>
      </c>
      <c r="IK5" s="107" t="s">
        <v>154</v>
      </c>
      <c r="IL5" s="107" t="s">
        <v>155</v>
      </c>
      <c r="IM5" s="107" t="s">
        <v>156</v>
      </c>
      <c r="IN5" s="107" t="s">
        <v>140</v>
      </c>
      <c r="IO5" s="107" t="s">
        <v>157</v>
      </c>
      <c r="IP5" s="107" t="s">
        <v>158</v>
      </c>
      <c r="IQ5" s="107" t="s">
        <v>159</v>
      </c>
      <c r="IR5" s="107" t="s">
        <v>160</v>
      </c>
      <c r="IS5" s="107" t="s">
        <v>161</v>
      </c>
      <c r="IU5" t="str">
        <f>HR4</f>
        <v>37 a 45</v>
      </c>
      <c r="IV5">
        <f>AVERAGE(HR5:HR61)</f>
        <v>7.2823529411764714</v>
      </c>
      <c r="IW5">
        <f>COUNT(HR5:HR61)</f>
        <v>17</v>
      </c>
      <c r="IX5">
        <f>DEVSQ(HR5:HR61)</f>
        <v>57.424705882352953</v>
      </c>
    </row>
    <row r="6" spans="1:266" ht="15.75" thickBot="1" x14ac:dyDescent="0.3">
      <c r="A6" s="6">
        <v>4</v>
      </c>
      <c r="B6" s="12">
        <v>119</v>
      </c>
      <c r="C6" s="6">
        <v>28</v>
      </c>
      <c r="D6" s="5" t="s">
        <v>0</v>
      </c>
      <c r="E6" s="58" t="s">
        <v>286</v>
      </c>
      <c r="F6" s="6">
        <v>8.4</v>
      </c>
      <c r="G6" s="6">
        <v>7.3</v>
      </c>
      <c r="H6" s="6">
        <v>3.2</v>
      </c>
      <c r="I6" s="69">
        <v>3.9</v>
      </c>
      <c r="J6" s="70">
        <v>5.8</v>
      </c>
      <c r="K6" s="70">
        <v>6.5</v>
      </c>
      <c r="L6" s="70" t="s">
        <v>139</v>
      </c>
      <c r="M6" s="70" t="s">
        <v>139</v>
      </c>
      <c r="N6" s="78">
        <v>4.2</v>
      </c>
      <c r="O6" s="79">
        <v>5.8</v>
      </c>
      <c r="P6" s="79">
        <v>4.9000000000000004</v>
      </c>
      <c r="Q6" s="79" t="s">
        <v>139</v>
      </c>
      <c r="R6" s="79" t="s">
        <v>139</v>
      </c>
      <c r="S6" s="86">
        <v>5.4</v>
      </c>
      <c r="T6" s="87">
        <v>6.2</v>
      </c>
      <c r="U6" s="87">
        <v>6.2</v>
      </c>
      <c r="V6" s="87" t="s">
        <v>139</v>
      </c>
      <c r="W6" s="87" t="s">
        <v>139</v>
      </c>
      <c r="X6" s="168">
        <v>2.2999999999999998</v>
      </c>
      <c r="Y6" s="169">
        <v>1.7</v>
      </c>
      <c r="Z6" s="169">
        <v>1.7</v>
      </c>
      <c r="AA6" s="169" t="s">
        <v>139</v>
      </c>
      <c r="AB6" s="169" t="s">
        <v>139</v>
      </c>
      <c r="AC6" s="102">
        <v>6.3</v>
      </c>
      <c r="AD6" s="103">
        <v>4.7</v>
      </c>
      <c r="AE6" s="103">
        <v>5</v>
      </c>
      <c r="AF6" s="103" t="s">
        <v>139</v>
      </c>
      <c r="AG6" s="103" t="s">
        <v>139</v>
      </c>
      <c r="AH6" s="4" t="s">
        <v>1</v>
      </c>
      <c r="AI6" s="13" t="s">
        <v>22</v>
      </c>
      <c r="AK6" s="58" t="s">
        <v>286</v>
      </c>
      <c r="AL6" s="58" t="s">
        <v>286</v>
      </c>
      <c r="AM6" s="102">
        <v>6.3</v>
      </c>
      <c r="AO6" s="132">
        <v>4.9000000000000004</v>
      </c>
      <c r="AP6" s="3" t="str">
        <v>.</v>
      </c>
      <c r="AQ6" s="3">
        <v>8.8000000000000007</v>
      </c>
      <c r="AR6" s="133" t="str">
        <v>.</v>
      </c>
      <c r="AT6" t="s">
        <v>195</v>
      </c>
      <c r="AU6" s="137" t="s">
        <v>186</v>
      </c>
      <c r="AW6" t="s">
        <v>141</v>
      </c>
      <c r="AX6">
        <f>_xlfn.STDEV.S(AO5:AO61)/SQRT(COUNT(AO5:AO61))</f>
        <v>0.54012601410329375</v>
      </c>
      <c r="AY6">
        <f t="shared" ref="AY6:BA6" si="39">_xlfn.STDEV.S(AP5:AP61)/SQRT(COUNT(AP5:AP61))</f>
        <v>0.43840400047541966</v>
      </c>
      <c r="AZ6">
        <f t="shared" si="39"/>
        <v>0.31487643777130692</v>
      </c>
      <c r="BA6">
        <f t="shared" si="39"/>
        <v>0.36383651753810226</v>
      </c>
      <c r="BC6" t="s">
        <v>186</v>
      </c>
      <c r="BD6">
        <f>[1]!SWTEST(AO5:AO61)</f>
        <v>0.54974265943777445</v>
      </c>
      <c r="BE6">
        <f>[1]!SWTEST(AP5:AP61)</f>
        <v>0.39015392354229461</v>
      </c>
      <c r="BF6">
        <f>[1]!SWTEST(AQ5:AQ61)</f>
        <v>0.85239769676815191</v>
      </c>
      <c r="BG6">
        <f>[1]!SWTEST(AR5:AR61)</f>
        <v>0.48262302349477171</v>
      </c>
      <c r="BI6" t="str">
        <f>AO4</f>
        <v>18 A 36</v>
      </c>
      <c r="BJ6">
        <f>COUNT(AO5:AO61)</f>
        <v>12</v>
      </c>
      <c r="BK6">
        <f>SUM(AO5:AO61)</f>
        <v>73.699999999999989</v>
      </c>
      <c r="BL6">
        <f>AVERAGE(AO5:AO61)</f>
        <v>6.1416666666666657</v>
      </c>
      <c r="BM6">
        <f>_xlfn.VAR.S(AO5:AO61)</f>
        <v>3.5008333333333379</v>
      </c>
      <c r="BN6">
        <f>DEVSQ(AO5:AO61)</f>
        <v>38.509166666666658</v>
      </c>
      <c r="BO6">
        <f>SQRT(BL14/BJ6)</f>
        <v>0.58732739456506999</v>
      </c>
      <c r="BP6">
        <f>BL6-BO6*_xlfn.T.INV.2T(BO4,BK14)</f>
        <v>4.9769744029122158</v>
      </c>
      <c r="BQ6">
        <f>BL6+BO6*_xlfn.T.INV.2T(BO4,BK14)</f>
        <v>7.3063589304211156</v>
      </c>
      <c r="BS6" t="str">
        <f>AQ4</f>
        <v>46 A 60</v>
      </c>
      <c r="BT6">
        <f>AVERAGE(AQ5:AQ61)</f>
        <v>7.9142857142857137</v>
      </c>
      <c r="BU6">
        <f>COUNT(AQ5:AQ61)</f>
        <v>42</v>
      </c>
      <c r="BV6">
        <f>DEVSQ(AQ5:AQ61)</f>
        <v>170.73142857142852</v>
      </c>
      <c r="CE6" s="58" t="s">
        <v>286</v>
      </c>
      <c r="CF6" s="58" t="s">
        <v>286</v>
      </c>
      <c r="CG6" s="103">
        <v>4.7</v>
      </c>
      <c r="CI6" s="132">
        <v>4.5999999999999996</v>
      </c>
      <c r="CJ6" s="3" t="str">
        <v>.</v>
      </c>
      <c r="CK6" s="3">
        <v>8.1</v>
      </c>
      <c r="CL6" s="133">
        <v>4.7</v>
      </c>
      <c r="CN6" t="s">
        <v>195</v>
      </c>
      <c r="CO6" s="137" t="s">
        <v>186</v>
      </c>
      <c r="CQ6" t="s">
        <v>141</v>
      </c>
      <c r="CR6">
        <f>_xlfn.STDEV.S(CI5:CI61)/SQRT(COUNT(CI5:CI61))</f>
        <v>0.54834205779392775</v>
      </c>
      <c r="CS6">
        <f t="shared" ref="CS6" si="40">_xlfn.STDEV.S(CJ5:CJ61)/SQRT(COUNT(CJ5:CJ61))</f>
        <v>0.44589841536542402</v>
      </c>
      <c r="CT6">
        <f t="shared" ref="CT6" si="41">_xlfn.STDEV.S(CK5:CK61)/SQRT(COUNT(CK5:CK61))</f>
        <v>0.29030895601208745</v>
      </c>
      <c r="CU6">
        <f t="shared" ref="CU6" si="42">_xlfn.STDEV.S(CL5:CL61)/SQRT(COUNT(CL5:CL61))</f>
        <v>0.44220529836566758</v>
      </c>
      <c r="CW6" t="s">
        <v>186</v>
      </c>
      <c r="CX6">
        <f>[1]!SWTEST(CI5:CI61)</f>
        <v>7.97347893771575E-2</v>
      </c>
      <c r="CY6">
        <f>[1]!SWTEST(CJ5:CJ61)</f>
        <v>2.4103240744430821E-3</v>
      </c>
      <c r="CZ6">
        <f>[1]!SWTEST(CK5:CK61)</f>
        <v>0.57222395038325702</v>
      </c>
      <c r="DA6">
        <f>[1]!SWTEST(CL5:CL61)</f>
        <v>0.41528325693698509</v>
      </c>
      <c r="DC6" t="str">
        <f>CI4</f>
        <v>18 A 36</v>
      </c>
      <c r="DD6">
        <f>COUNT(CI5:CI61)</f>
        <v>9</v>
      </c>
      <c r="DE6">
        <f>SUM(CI5:CI61)</f>
        <v>55</v>
      </c>
      <c r="DF6">
        <f>AVERAGE(CI5:CI61)</f>
        <v>6.1111111111111107</v>
      </c>
      <c r="DG6">
        <f>_xlfn.VAR.S(CI5:CI61)</f>
        <v>2.7061111111111131</v>
      </c>
      <c r="DH6">
        <f>DEVSQ(CI5:CI61)</f>
        <v>21.648888888888884</v>
      </c>
      <c r="DI6">
        <f>SQRT(DF14/DD6)</f>
        <v>0.53363367653955551</v>
      </c>
      <c r="DJ6">
        <f>DF6-DI6*_xlfn.T.INV.2T(DI4,DE14)</f>
        <v>5.0436848301755752</v>
      </c>
      <c r="DK6">
        <f>DF6+DI6*_xlfn.T.INV.2T(DI4,DE14)</f>
        <v>7.1785373920466462</v>
      </c>
      <c r="DM6" t="str">
        <f>CK4</f>
        <v>46 A 60</v>
      </c>
      <c r="DN6">
        <f>AVERAGE(CK5:CK61)</f>
        <v>7.0615384615384622</v>
      </c>
      <c r="DO6">
        <f>COUNT(CK5:CK61)</f>
        <v>26</v>
      </c>
      <c r="DP6">
        <f>DEVSQ(CK5:CK61)</f>
        <v>54.781538461538453</v>
      </c>
      <c r="DY6" s="58" t="s">
        <v>286</v>
      </c>
      <c r="DZ6" s="58" t="s">
        <v>286</v>
      </c>
      <c r="EA6" s="103">
        <v>5</v>
      </c>
      <c r="EC6" s="132">
        <v>4.4000000000000004</v>
      </c>
      <c r="ED6" s="3" t="str">
        <v>.</v>
      </c>
      <c r="EE6" s="3">
        <v>8.3000000000000007</v>
      </c>
      <c r="EF6" s="133">
        <v>4.8</v>
      </c>
      <c r="EH6" t="s">
        <v>195</v>
      </c>
      <c r="EI6" s="137" t="s">
        <v>186</v>
      </c>
      <c r="EK6" t="s">
        <v>141</v>
      </c>
      <c r="EL6">
        <f>_xlfn.STDEV.S(EC5:EC61)/SQRT(COUNT(EC5:EC61))</f>
        <v>0.51848544868089319</v>
      </c>
      <c r="EM6">
        <f t="shared" ref="EM6" si="43">_xlfn.STDEV.S(ED5:ED61)/SQRT(COUNT(ED5:ED61))</f>
        <v>0.48894444128823661</v>
      </c>
      <c r="EN6">
        <f t="shared" ref="EN6" si="44">_xlfn.STDEV.S(EE5:EE61)/SQRT(COUNT(EE5:EE61))</f>
        <v>0.28218924364824616</v>
      </c>
      <c r="EO6">
        <f t="shared" ref="EO6" si="45">_xlfn.STDEV.S(EF5:EF61)/SQRT(COUNT(EF5:EF61))</f>
        <v>0.41621377794132941</v>
      </c>
      <c r="EQ6" t="s">
        <v>186</v>
      </c>
      <c r="ER6">
        <f>[1]!SWTEST(EC5:EC61)</f>
        <v>7.3241873346445607E-2</v>
      </c>
      <c r="ES6">
        <f>[1]!SWTEST(ED5:ED61)</f>
        <v>0.11779318400054828</v>
      </c>
      <c r="ET6">
        <f>[1]!SWTEST(EE5:EE61)</f>
        <v>0.52445437979532583</v>
      </c>
      <c r="EU6">
        <f>[1]!SWTEST(EF5:EF61)</f>
        <v>0.81909667753989002</v>
      </c>
      <c r="EW6" t="str">
        <f>EC4</f>
        <v>18 A 36</v>
      </c>
      <c r="EX6">
        <f>COUNT(EC5:EC61)</f>
        <v>9</v>
      </c>
      <c r="EY6">
        <f>SUM(EC5:EC61)</f>
        <v>53.800000000000004</v>
      </c>
      <c r="EZ6">
        <f>AVERAGE(EC5:EC61)</f>
        <v>5.9777777777777779</v>
      </c>
      <c r="FA6">
        <f>_xlfn.VAR.S(EC5:EC61)</f>
        <v>2.4194444444444443</v>
      </c>
      <c r="FB6">
        <f>DEVSQ(EC5:EC61)</f>
        <v>19.355555555555561</v>
      </c>
      <c r="FC6">
        <f>SQRT(EZ14/EX6)</f>
        <v>0.53202639690868958</v>
      </c>
      <c r="FD6">
        <f>EZ6-FC6*_xlfn.T.INV.2T(FC4,EY14)</f>
        <v>4.9135665347872317</v>
      </c>
      <c r="FE6">
        <f>EZ6+FC6*_xlfn.T.INV.2T(FC4,EY14)</f>
        <v>7.041989020768324</v>
      </c>
      <c r="FG6" t="str">
        <f>EE4</f>
        <v>46 A 60</v>
      </c>
      <c r="FH6">
        <f>AVERAGE(EE5:EE61)</f>
        <v>6.6999999999999993</v>
      </c>
      <c r="FI6">
        <f>COUNT(EE5:EE61)</f>
        <v>26</v>
      </c>
      <c r="FJ6">
        <f>DEVSQ(EE5:EE61)</f>
        <v>51.760000000000005</v>
      </c>
      <c r="FS6" s="58" t="s">
        <v>286</v>
      </c>
      <c r="FT6" s="58" t="s">
        <v>286</v>
      </c>
      <c r="FU6" s="103" t="s">
        <v>139</v>
      </c>
      <c r="FW6" s="132">
        <v>4.4000000000000004</v>
      </c>
      <c r="FX6" s="3">
        <v>9.9</v>
      </c>
      <c r="FY6" s="3">
        <v>7.9</v>
      </c>
      <c r="FZ6" s="133" t="str">
        <v>.</v>
      </c>
      <c r="GB6" t="s">
        <v>195</v>
      </c>
      <c r="GC6" s="137" t="s">
        <v>186</v>
      </c>
      <c r="GE6" t="s">
        <v>141</v>
      </c>
      <c r="GF6">
        <f>_xlfn.STDEV.S(FW5:FW61)/SQRT(COUNT(FW5:FW61))</f>
        <v>0.34709680274556048</v>
      </c>
      <c r="GG6">
        <f t="shared" ref="GG6" si="46">_xlfn.STDEV.S(FX5:FX61)/SQRT(COUNT(FX5:FX61))</f>
        <v>0.40720160705592384</v>
      </c>
      <c r="GH6">
        <f t="shared" ref="GH6" si="47">_xlfn.STDEV.S(FY5:FY61)/SQRT(COUNT(FY5:FY61))</f>
        <v>0.40332864883230823</v>
      </c>
      <c r="GI6">
        <f t="shared" ref="GI6" si="48">_xlfn.STDEV.S(FZ5:FZ61)/SQRT(COUNT(FZ5:FZ61))</f>
        <v>0.44378423185647919</v>
      </c>
      <c r="GK6" t="s">
        <v>186</v>
      </c>
      <c r="GL6">
        <f>[1]!SWTEST(FW5:FW61)</f>
        <v>0.33881025519827745</v>
      </c>
      <c r="GM6">
        <f>[1]!SWTEST(FX5:FX61)</f>
        <v>0.73766374920467148</v>
      </c>
      <c r="GN6">
        <f>[1]!SWTEST(FY5:FY61)</f>
        <v>0.10826152259261335</v>
      </c>
      <c r="GO6">
        <f>[1]!SWTEST(FZ5:FZ61)</f>
        <v>0.8670124863459876</v>
      </c>
      <c r="GQ6" t="str">
        <f>FW4</f>
        <v>18 A 36</v>
      </c>
      <c r="GR6">
        <f>COUNT(FW5:FW61)</f>
        <v>7</v>
      </c>
      <c r="GS6">
        <f>SUM(FW5:FW61)</f>
        <v>40.6</v>
      </c>
      <c r="GT6">
        <f>AVERAGE(FW5:FW61)</f>
        <v>5.8</v>
      </c>
      <c r="GU6">
        <f>_xlfn.VAR.S(FW5:FW61)</f>
        <v>0.84333333333333371</v>
      </c>
      <c r="GV6">
        <f>DEVSQ(FW5:FW61)</f>
        <v>5.0599999999999969</v>
      </c>
      <c r="GW6">
        <f>SQRT(GT14/GR6)</f>
        <v>0.63627796556050431</v>
      </c>
      <c r="GX6">
        <f>GT6-GW6*_xlfn.T.INV.2T(GW4,GS14)</f>
        <v>4.5237880186680171</v>
      </c>
      <c r="GY6">
        <f>GT6+GW6*_xlfn.T.INV.2T(GW4,GS14)</f>
        <v>7.0762119813319826</v>
      </c>
      <c r="HA6" t="str">
        <f>FY4</f>
        <v>46 A 60</v>
      </c>
      <c r="HB6">
        <f>AVERAGE(FY5:FY61)</f>
        <v>6.6173913043478256</v>
      </c>
      <c r="HC6">
        <f>COUNT(FY5:FY61)</f>
        <v>23</v>
      </c>
      <c r="HD6">
        <f>DEVSQ(FY5:FY61)</f>
        <v>82.31304347826088</v>
      </c>
      <c r="HM6" s="58" t="s">
        <v>286</v>
      </c>
      <c r="HN6" s="58" t="s">
        <v>286</v>
      </c>
      <c r="HO6" s="103" t="s">
        <v>139</v>
      </c>
      <c r="HQ6" s="132">
        <v>4.9000000000000004</v>
      </c>
      <c r="HR6" s="3">
        <v>10.4</v>
      </c>
      <c r="HS6" s="3">
        <v>8.4</v>
      </c>
      <c r="HT6" s="133" t="str">
        <v>.</v>
      </c>
      <c r="HV6" t="s">
        <v>195</v>
      </c>
      <c r="HW6" s="137" t="s">
        <v>186</v>
      </c>
      <c r="HY6" t="s">
        <v>141</v>
      </c>
      <c r="HZ6">
        <f>_xlfn.STDEV.S(HQ5:HQ61)/SQRT(COUNT(HQ5:HQ61))</f>
        <v>0.38896338774594524</v>
      </c>
      <c r="IA6">
        <f t="shared" ref="IA6" si="49">_xlfn.STDEV.S(HR5:HR61)/SQRT(COUNT(HR5:HR61))</f>
        <v>0.4594782282269016</v>
      </c>
      <c r="IB6">
        <f t="shared" ref="IB6" si="50">_xlfn.STDEV.S(HS5:HS61)/SQRT(COUNT(HS5:HS61))</f>
        <v>0.41349719365643445</v>
      </c>
      <c r="IC6">
        <f t="shared" ref="IC6" si="51">_xlfn.STDEV.S(HT5:HT61)/SQRT(COUNT(HT5:HT61))</f>
        <v>0.66587452938889957</v>
      </c>
      <c r="IE6" t="s">
        <v>186</v>
      </c>
      <c r="IF6">
        <f>[1]!SWTEST(HQ5:HQ61)</f>
        <v>0.16440572878777449</v>
      </c>
      <c r="IG6">
        <f>[1]!SWTEST(HR5:HR61)</f>
        <v>0.50145117555782748</v>
      </c>
      <c r="IH6">
        <f>[1]!SWTEST(HS5:HS61)</f>
        <v>0.46423793385418988</v>
      </c>
      <c r="II6">
        <f>[1]!SWTEST(HT5:HT61)</f>
        <v>0.88154924499911702</v>
      </c>
      <c r="IK6" t="str">
        <f>HQ4</f>
        <v>18 A 36</v>
      </c>
      <c r="IL6">
        <f>COUNT(HQ5:HQ61)</f>
        <v>7</v>
      </c>
      <c r="IM6">
        <f>SUM(HQ5:HQ61)</f>
        <v>41.5</v>
      </c>
      <c r="IN6">
        <f>AVERAGE(HQ5:HQ61)</f>
        <v>5.9285714285714288</v>
      </c>
      <c r="IO6">
        <f>_xlfn.VAR.S(HQ5:HQ61)</f>
        <v>1.0590476190476181</v>
      </c>
      <c r="IP6">
        <f>DEVSQ(HQ5:HQ61)</f>
        <v>6.3542857142857132</v>
      </c>
      <c r="IQ6">
        <f>SQRT(IN14/IL6)</f>
        <v>0.70842015624414822</v>
      </c>
      <c r="IR6">
        <f>IN6-IQ6*_xlfn.T.INV.2T(IQ4,IM14)</f>
        <v>4.5070223854028084</v>
      </c>
      <c r="IS6">
        <f>IN6+IQ6*_xlfn.T.INV.2T(IQ4,IM14)</f>
        <v>7.3501204717400492</v>
      </c>
      <c r="IU6" t="str">
        <f>HS4</f>
        <v>46 A 60</v>
      </c>
      <c r="IV6">
        <f>AVERAGE(HS5:HS61)</f>
        <v>6.3181818181818183</v>
      </c>
      <c r="IW6">
        <f>COUNT(HS5:HS61)</f>
        <v>22</v>
      </c>
      <c r="IX6">
        <f>DEVSQ(HS5:HS61)</f>
        <v>78.992727272727279</v>
      </c>
    </row>
    <row r="7" spans="1:266" ht="15.75" thickBot="1" x14ac:dyDescent="0.3">
      <c r="A7" s="6">
        <v>4</v>
      </c>
      <c r="B7" s="12">
        <v>106</v>
      </c>
      <c r="C7" s="6">
        <v>30</v>
      </c>
      <c r="D7" s="5" t="s">
        <v>9</v>
      </c>
      <c r="E7" s="58" t="s">
        <v>286</v>
      </c>
      <c r="F7" s="6" t="s">
        <v>139</v>
      </c>
      <c r="G7" s="6">
        <v>3.9</v>
      </c>
      <c r="H7" s="6" t="s">
        <v>139</v>
      </c>
      <c r="I7" s="69">
        <v>1.4</v>
      </c>
      <c r="J7" s="70">
        <v>3.5</v>
      </c>
      <c r="K7" s="70">
        <v>2.5</v>
      </c>
      <c r="L7" s="70">
        <v>3</v>
      </c>
      <c r="M7" s="70">
        <v>2</v>
      </c>
      <c r="N7" s="78">
        <v>2.2999999999999998</v>
      </c>
      <c r="O7" s="79">
        <v>3.1</v>
      </c>
      <c r="P7" s="79">
        <v>3.2</v>
      </c>
      <c r="Q7" s="79">
        <v>2.5</v>
      </c>
      <c r="R7" s="79">
        <v>2</v>
      </c>
      <c r="S7" s="86">
        <v>2.6</v>
      </c>
      <c r="T7" s="87">
        <v>5.6</v>
      </c>
      <c r="U7" s="87">
        <v>6.8</v>
      </c>
      <c r="V7" s="87">
        <v>6.7</v>
      </c>
      <c r="W7" s="87">
        <v>5.4</v>
      </c>
      <c r="X7" s="168">
        <v>5.2</v>
      </c>
      <c r="Y7" s="169">
        <v>2.8</v>
      </c>
      <c r="Z7" s="169">
        <v>2.1</v>
      </c>
      <c r="AA7" s="169">
        <v>2.4</v>
      </c>
      <c r="AB7" s="169">
        <v>2.6</v>
      </c>
      <c r="AC7" s="102">
        <v>7.3</v>
      </c>
      <c r="AD7" s="103">
        <v>7.5</v>
      </c>
      <c r="AE7" s="103">
        <v>6.7</v>
      </c>
      <c r="AF7" s="103">
        <v>5.2</v>
      </c>
      <c r="AG7" s="103">
        <v>5.7</v>
      </c>
      <c r="AH7" s="4" t="s">
        <v>1</v>
      </c>
      <c r="AI7" s="13" t="s">
        <v>66</v>
      </c>
      <c r="AK7" s="58" t="s">
        <v>286</v>
      </c>
      <c r="AL7" s="58" t="s">
        <v>286</v>
      </c>
      <c r="AM7" s="102">
        <v>7.3</v>
      </c>
      <c r="AO7" s="132">
        <v>5.4</v>
      </c>
      <c r="AP7" s="3">
        <v>5.5</v>
      </c>
      <c r="AQ7" s="3">
        <v>7.3</v>
      </c>
      <c r="AR7" s="133">
        <v>10.1</v>
      </c>
      <c r="AT7" t="s">
        <v>196</v>
      </c>
      <c r="AU7" s="138">
        <f>[1]!LEVENE(AO5:AR61)</f>
        <v>0.79764409321891327</v>
      </c>
      <c r="AW7" t="s">
        <v>142</v>
      </c>
      <c r="AX7">
        <f>MEDIAN(AO5:AO61)</f>
        <v>6.05</v>
      </c>
      <c r="AY7">
        <f t="shared" ref="AY7:BA7" si="52">MEDIAN(AP5:AP61)</f>
        <v>8.15</v>
      </c>
      <c r="AZ7">
        <f t="shared" si="52"/>
        <v>7.65</v>
      </c>
      <c r="BA7">
        <f t="shared" si="52"/>
        <v>7.5</v>
      </c>
      <c r="BC7" t="s">
        <v>174</v>
      </c>
      <c r="BD7">
        <v>0.05</v>
      </c>
      <c r="BE7">
        <v>0.05</v>
      </c>
      <c r="BF7">
        <v>0.05</v>
      </c>
      <c r="BG7">
        <v>0.05</v>
      </c>
      <c r="BI7" t="str">
        <f>AP4</f>
        <v>37 a 45</v>
      </c>
      <c r="BJ7">
        <f>COUNT(AP5:AP61)</f>
        <v>24</v>
      </c>
      <c r="BK7">
        <f>SUM(AP5:AP61)</f>
        <v>195.19999999999996</v>
      </c>
      <c r="BL7">
        <f>AVERAGE(AP5:AP61)</f>
        <v>8.1333333333333311</v>
      </c>
      <c r="BM7">
        <f>_xlfn.VAR.S(AP5:AP61)</f>
        <v>4.6127536231884418</v>
      </c>
      <c r="BN7">
        <f>DEVSQ(AP5:AP61)</f>
        <v>106.09333333333335</v>
      </c>
      <c r="BO7">
        <f>SQRT(BL14/BJ7)</f>
        <v>0.41530318347358802</v>
      </c>
      <c r="BP7">
        <f>BL7-BO7*_xlfn.T.INV.2T(BO4,BK14)</f>
        <v>7.309771535637049</v>
      </c>
      <c r="BQ7">
        <f>BL7+BO7*_xlfn.T.INV.2T(BO4,BK14)</f>
        <v>8.9568951310296132</v>
      </c>
      <c r="BS7" t="str">
        <f>AR4</f>
        <v>MAYORES A 60</v>
      </c>
      <c r="BT7">
        <f>AVERAGE(AR5:AR61)</f>
        <v>7.7199999999999989</v>
      </c>
      <c r="BU7">
        <f>COUNT(AR5:AR61)</f>
        <v>30</v>
      </c>
      <c r="BV7">
        <f>DEVSQ(AR5:AR61)</f>
        <v>115.16800000000003</v>
      </c>
      <c r="CE7" s="58" t="s">
        <v>286</v>
      </c>
      <c r="CF7" s="58" t="s">
        <v>286</v>
      </c>
      <c r="CG7" s="103">
        <v>7.5</v>
      </c>
      <c r="CI7" s="132">
        <v>5</v>
      </c>
      <c r="CJ7" s="3" t="str">
        <v>.</v>
      </c>
      <c r="CK7" s="3">
        <v>6.8</v>
      </c>
      <c r="CL7" s="133">
        <v>8.8000000000000007</v>
      </c>
      <c r="CN7" t="s">
        <v>196</v>
      </c>
      <c r="CO7" s="138">
        <f>[1]!LEVENE(CI5:CL61)</f>
        <v>0.96114293784250349</v>
      </c>
      <c r="CQ7" t="s">
        <v>142</v>
      </c>
      <c r="CR7">
        <f>MEDIAN(CI5:CI61)</f>
        <v>5.2</v>
      </c>
      <c r="CS7">
        <f t="shared" ref="CS7" si="53">MEDIAN(CJ5:CJ61)</f>
        <v>6.7</v>
      </c>
      <c r="CT7">
        <f t="shared" ref="CT7" si="54">MEDIAN(CK5:CK61)</f>
        <v>6.85</v>
      </c>
      <c r="CU7">
        <f t="shared" ref="CU7" si="55">MEDIAN(CL5:CL61)</f>
        <v>6.0500000000000007</v>
      </c>
      <c r="CW7" t="s">
        <v>174</v>
      </c>
      <c r="CX7">
        <v>0.05</v>
      </c>
      <c r="CY7">
        <v>0.05</v>
      </c>
      <c r="CZ7">
        <v>0.05</v>
      </c>
      <c r="DA7">
        <v>0.05</v>
      </c>
      <c r="DC7" t="str">
        <f>CJ4</f>
        <v>37 a 45</v>
      </c>
      <c r="DD7">
        <f>COUNT(CJ5:CJ61)</f>
        <v>15</v>
      </c>
      <c r="DE7">
        <f>SUM(CJ5:CJ61)</f>
        <v>109</v>
      </c>
      <c r="DF7">
        <f>AVERAGE(CJ5:CJ61)</f>
        <v>7.2666666666666666</v>
      </c>
      <c r="DG7">
        <f>_xlfn.VAR.S(CJ5:CJ61)</f>
        <v>2.9823809523809439</v>
      </c>
      <c r="DH7">
        <f>DEVSQ(CJ5:CJ61)</f>
        <v>41.75333333333333</v>
      </c>
      <c r="DI7">
        <f>SQRT(DF14/DD7)</f>
        <v>0.41335086844262681</v>
      </c>
      <c r="DJ7">
        <f>DF7-DI7*_xlfn.T.INV.2T(DI4,DE14)</f>
        <v>6.4398418247931772</v>
      </c>
      <c r="DK7">
        <f>DF7+DI7*_xlfn.T.INV.2T(DI4,DE14)</f>
        <v>8.093491508540156</v>
      </c>
      <c r="DM7" t="str">
        <f>CL4</f>
        <v>MAYORES A 60</v>
      </c>
      <c r="DN7">
        <f>AVERAGE(CL5:CL61)</f>
        <v>6.1928571428571431</v>
      </c>
      <c r="DO7">
        <f>COUNT(CL5:CL61)</f>
        <v>14</v>
      </c>
      <c r="DP7">
        <f>DEVSQ(CL5:CL61)</f>
        <v>35.589285714285722</v>
      </c>
      <c r="DY7" s="58" t="s">
        <v>286</v>
      </c>
      <c r="DZ7" s="58" t="s">
        <v>286</v>
      </c>
      <c r="EA7" s="103">
        <v>6.7</v>
      </c>
      <c r="EC7" s="132">
        <v>5</v>
      </c>
      <c r="ED7" s="3" t="str">
        <v>.</v>
      </c>
      <c r="EE7" s="3">
        <v>6.9</v>
      </c>
      <c r="EF7" s="133">
        <v>7.7</v>
      </c>
      <c r="EH7" t="s">
        <v>196</v>
      </c>
      <c r="EI7" s="138">
        <f>[1]!LEVENE(EC5:EF61)</f>
        <v>0.80814552396314543</v>
      </c>
      <c r="EK7" t="s">
        <v>142</v>
      </c>
      <c r="EL7">
        <f>MEDIAN(EC5:EC61)</f>
        <v>5.0999999999999996</v>
      </c>
      <c r="EM7">
        <f t="shared" ref="EM7" si="56">MEDIAN(ED5:ED61)</f>
        <v>6.4</v>
      </c>
      <c r="EN7">
        <f t="shared" ref="EN7" si="57">MEDIAN(EE5:EE61)</f>
        <v>6.6</v>
      </c>
      <c r="EO7">
        <f t="shared" ref="EO7" si="58">MEDIAN(EF5:EF61)</f>
        <v>6</v>
      </c>
      <c r="EQ7" t="s">
        <v>174</v>
      </c>
      <c r="ER7">
        <v>0.05</v>
      </c>
      <c r="ES7">
        <v>0.05</v>
      </c>
      <c r="ET7">
        <v>0.05</v>
      </c>
      <c r="EU7">
        <v>0.05</v>
      </c>
      <c r="EW7" t="str">
        <f>ED4</f>
        <v>37 a 45</v>
      </c>
      <c r="EX7">
        <f>COUNT(ED5:ED61)</f>
        <v>15</v>
      </c>
      <c r="EY7">
        <f>SUM(ED5:ED61)</f>
        <v>100.80000000000001</v>
      </c>
      <c r="EZ7">
        <f>AVERAGE(ED5:ED61)</f>
        <v>6.7200000000000006</v>
      </c>
      <c r="FA7">
        <f>_xlfn.VAR.S(ED5:ED61)</f>
        <v>3.5859999999999883</v>
      </c>
      <c r="FB7">
        <f>DEVSQ(ED5:ED61)</f>
        <v>50.204000000000008</v>
      </c>
      <c r="FC7">
        <f>SQRT(EZ14/EX7)</f>
        <v>0.41210587499401841</v>
      </c>
      <c r="FD7">
        <f>EZ7-FC7*_xlfn.T.INV.2T(FC4,EY14)</f>
        <v>5.8956655158101841</v>
      </c>
      <c r="FE7">
        <f>EZ7+FC7*_xlfn.T.INV.2T(FC4,EY14)</f>
        <v>7.5443344841898172</v>
      </c>
      <c r="FG7" t="str">
        <f>EF4</f>
        <v>MAYORES A 60</v>
      </c>
      <c r="FH7">
        <f>AVERAGE(EF5:EF61)</f>
        <v>6.1714285714285717</v>
      </c>
      <c r="FI7">
        <f>COUNT(EF5:EF61)</f>
        <v>14</v>
      </c>
      <c r="FJ7">
        <f>DEVSQ(EF5:EF61)</f>
        <v>31.528571428571421</v>
      </c>
      <c r="FS7" s="58" t="s">
        <v>286</v>
      </c>
      <c r="FT7" s="58" t="s">
        <v>286</v>
      </c>
      <c r="FU7" s="103">
        <v>5.2</v>
      </c>
      <c r="FW7" s="132" t="str">
        <v>.</v>
      </c>
      <c r="FX7" s="3" t="str">
        <v>.</v>
      </c>
      <c r="FY7" s="3">
        <v>6.3</v>
      </c>
      <c r="FZ7" s="133">
        <v>6.9</v>
      </c>
      <c r="GB7" t="s">
        <v>196</v>
      </c>
      <c r="GC7" s="138">
        <f>[1]!LEVENE(FW5:FZ61)</f>
        <v>0.13431326622357886</v>
      </c>
      <c r="GE7" t="s">
        <v>142</v>
      </c>
      <c r="GF7">
        <f>MEDIAN(FW5:FW61)</f>
        <v>5.5</v>
      </c>
      <c r="GG7">
        <f t="shared" ref="GG7" si="59">MEDIAN(FX5:FX61)</f>
        <v>6.9</v>
      </c>
      <c r="GH7">
        <f t="shared" ref="GH7" si="60">MEDIAN(FY5:FY61)</f>
        <v>6.7</v>
      </c>
      <c r="GI7">
        <f t="shared" ref="GI7" si="61">MEDIAN(FZ5:FZ61)</f>
        <v>6.6</v>
      </c>
      <c r="GK7" t="s">
        <v>174</v>
      </c>
      <c r="GL7">
        <v>0.05</v>
      </c>
      <c r="GM7">
        <v>0.05</v>
      </c>
      <c r="GN7">
        <v>0.05</v>
      </c>
      <c r="GO7">
        <v>0.05</v>
      </c>
      <c r="GQ7" t="str">
        <f>FX4</f>
        <v>37 a 45</v>
      </c>
      <c r="GR7">
        <f>COUNT(FX5:FX61)</f>
        <v>17</v>
      </c>
      <c r="GS7">
        <f>SUM(FX5:FX61)</f>
        <v>121.4</v>
      </c>
      <c r="GT7">
        <f>AVERAGE(FX5:FX61)</f>
        <v>7.1411764705882357</v>
      </c>
      <c r="GU7">
        <f>_xlfn.VAR.S(FX5:FX61)</f>
        <v>2.818823529411759</v>
      </c>
      <c r="GV7">
        <f>DEVSQ(FX5:FX61)</f>
        <v>45.101176470588236</v>
      </c>
      <c r="GW7">
        <f>SQRT(GT14/GR7)</f>
        <v>0.40829253830503759</v>
      </c>
      <c r="GX7">
        <f>GT7-GW7*_xlfn.T.INV.2T(GW4,GS14)</f>
        <v>6.3222453469647384</v>
      </c>
      <c r="GY7">
        <f>GT7+GW7*_xlfn.T.INV.2T(GW4,GS14)</f>
        <v>7.960107594211733</v>
      </c>
      <c r="HA7" t="str">
        <f>FZ4</f>
        <v>MAYORES A 60</v>
      </c>
      <c r="HB7">
        <f>AVERAGE(FZ5:FZ61)</f>
        <v>6.55</v>
      </c>
      <c r="HC7">
        <f>COUNT(FZ5:FZ61)</f>
        <v>10</v>
      </c>
      <c r="HD7">
        <f>DEVSQ(FZ5:FZ61)</f>
        <v>17.725000000000005</v>
      </c>
      <c r="HM7" s="58" t="s">
        <v>286</v>
      </c>
      <c r="HN7" s="58" t="s">
        <v>286</v>
      </c>
      <c r="HO7" s="103">
        <v>5.7</v>
      </c>
      <c r="HQ7" s="132" t="str">
        <v>.</v>
      </c>
      <c r="HR7" s="3" t="str">
        <v>.</v>
      </c>
      <c r="HS7" s="3">
        <v>6.3</v>
      </c>
      <c r="HT7" s="133">
        <v>6.5</v>
      </c>
      <c r="HV7" t="s">
        <v>196</v>
      </c>
      <c r="HW7" s="138">
        <f>[1]!LEVENE(HQ5:HT61)</f>
        <v>0.42708178008322395</v>
      </c>
      <c r="HY7" t="s">
        <v>142</v>
      </c>
      <c r="HZ7">
        <f>MEDIAN(HQ5:HQ61)</f>
        <v>5.7</v>
      </c>
      <c r="IA7">
        <f t="shared" ref="IA7" si="62">MEDIAN(HR5:HR61)</f>
        <v>7</v>
      </c>
      <c r="IB7">
        <f t="shared" ref="IB7" si="63">MEDIAN(HS5:HS61)</f>
        <v>6.5</v>
      </c>
      <c r="IC7">
        <f t="shared" ref="IC7" si="64">MEDIAN(HT5:HT61)</f>
        <v>6.5</v>
      </c>
      <c r="IE7" t="s">
        <v>174</v>
      </c>
      <c r="IF7">
        <v>0.05</v>
      </c>
      <c r="IG7">
        <v>0.05</v>
      </c>
      <c r="IH7">
        <v>0.05</v>
      </c>
      <c r="II7">
        <v>0.05</v>
      </c>
      <c r="IK7" t="str">
        <f>HR4</f>
        <v>37 a 45</v>
      </c>
      <c r="IL7">
        <f>COUNT(HR5:HR61)</f>
        <v>17</v>
      </c>
      <c r="IM7">
        <f>SUM(HR5:HR61)</f>
        <v>123.80000000000001</v>
      </c>
      <c r="IN7">
        <f>AVERAGE(HR5:HR61)</f>
        <v>7.2823529411764714</v>
      </c>
      <c r="IO7">
        <f>_xlfn.VAR.S(HR5:HR61)</f>
        <v>3.589044117647056</v>
      </c>
      <c r="IP7">
        <f>DEVSQ(HR5:HR61)</f>
        <v>57.424705882352953</v>
      </c>
      <c r="IQ7">
        <f>SQRT(IN14/IL7)</f>
        <v>0.4545853847454509</v>
      </c>
      <c r="IR7">
        <f>IN7-IQ7*_xlfn.T.INV.2T(IQ4,IM14)</f>
        <v>6.3701606312492753</v>
      </c>
      <c r="IS7">
        <f>IN7+IQ7*_xlfn.T.INV.2T(IQ4,IM14)</f>
        <v>8.1945452511036674</v>
      </c>
      <c r="IU7" t="str">
        <f>HT4</f>
        <v>MAYORES A 60</v>
      </c>
      <c r="IV7">
        <f>AVERAGE(HT5:HT61)</f>
        <v>6.95</v>
      </c>
      <c r="IW7">
        <f>COUNT(HT5:HT61)</f>
        <v>10</v>
      </c>
      <c r="IX7">
        <f>DEVSQ(HT5:HT61)</f>
        <v>39.905000000000001</v>
      </c>
    </row>
    <row r="8" spans="1:266" ht="15.75" thickBot="1" x14ac:dyDescent="0.3">
      <c r="A8" s="6">
        <v>3</v>
      </c>
      <c r="B8" s="12">
        <v>112</v>
      </c>
      <c r="C8" s="6">
        <v>30</v>
      </c>
      <c r="D8" s="5" t="s">
        <v>9</v>
      </c>
      <c r="E8" s="58" t="s">
        <v>286</v>
      </c>
      <c r="F8" s="6">
        <v>11.1</v>
      </c>
      <c r="G8" s="6" t="s">
        <v>139</v>
      </c>
      <c r="H8" s="6">
        <v>3.8</v>
      </c>
      <c r="I8" s="69" t="s">
        <v>139</v>
      </c>
      <c r="J8" s="70" t="s">
        <v>139</v>
      </c>
      <c r="K8" s="70" t="s">
        <v>139</v>
      </c>
      <c r="L8" s="70">
        <v>9</v>
      </c>
      <c r="M8" s="70">
        <v>8.6</v>
      </c>
      <c r="N8" s="78" t="s">
        <v>139</v>
      </c>
      <c r="O8" s="79" t="s">
        <v>139</v>
      </c>
      <c r="P8" s="79" t="s">
        <v>139</v>
      </c>
      <c r="Q8" s="79">
        <v>9</v>
      </c>
      <c r="R8" s="79">
        <v>8.1</v>
      </c>
      <c r="S8" s="86" t="s">
        <v>139</v>
      </c>
      <c r="T8" s="87" t="s">
        <v>139</v>
      </c>
      <c r="U8" s="87" t="s">
        <v>139</v>
      </c>
      <c r="V8" s="87">
        <v>4.5999999999999996</v>
      </c>
      <c r="W8" s="87">
        <v>4.5999999999999996</v>
      </c>
      <c r="X8" s="168" t="s">
        <v>139</v>
      </c>
      <c r="Y8" s="169" t="s">
        <v>139</v>
      </c>
      <c r="Z8" s="169" t="s">
        <v>139</v>
      </c>
      <c r="AA8" s="169">
        <v>2.2000000000000002</v>
      </c>
      <c r="AB8" s="169">
        <v>2.6</v>
      </c>
      <c r="AC8" s="102" t="s">
        <v>139</v>
      </c>
      <c r="AD8" s="103" t="s">
        <v>139</v>
      </c>
      <c r="AE8" s="103" t="s">
        <v>139</v>
      </c>
      <c r="AF8" s="103">
        <v>5.5</v>
      </c>
      <c r="AG8" s="103">
        <v>5</v>
      </c>
      <c r="AH8" s="4" t="s">
        <v>3</v>
      </c>
      <c r="AI8" s="13" t="s">
        <v>69</v>
      </c>
      <c r="AK8" s="58" t="s">
        <v>286</v>
      </c>
      <c r="AL8" s="58" t="s">
        <v>286</v>
      </c>
      <c r="AM8" s="102" t="s">
        <v>139</v>
      </c>
      <c r="AO8" s="132">
        <v>5.2</v>
      </c>
      <c r="AP8" s="3">
        <v>9.5</v>
      </c>
      <c r="AQ8" s="3" t="str">
        <v>.</v>
      </c>
      <c r="AR8" s="133">
        <v>10</v>
      </c>
      <c r="AT8" t="s">
        <v>197</v>
      </c>
      <c r="AU8" s="139">
        <f>[1]!LEVENE(AO5:AR61,1)</f>
        <v>0.81191592772063192</v>
      </c>
      <c r="AW8" t="s">
        <v>199</v>
      </c>
      <c r="AX8">
        <f>MODE(AO5:AO61)</f>
        <v>5.4</v>
      </c>
      <c r="AY8">
        <f t="shared" ref="AY8:BA8" si="65">MODE(AP5:AP61)</f>
        <v>5.5</v>
      </c>
      <c r="AZ8">
        <f t="shared" si="65"/>
        <v>7.6</v>
      </c>
      <c r="BA8">
        <f t="shared" si="65"/>
        <v>10.1</v>
      </c>
      <c r="BC8" s="109" t="s">
        <v>211</v>
      </c>
      <c r="BD8" s="142" t="str">
        <f>IF(BD6&lt;BD7,"no","yes")</f>
        <v>yes</v>
      </c>
      <c r="BE8" s="142" t="str">
        <f t="shared" ref="BE8:BG8" si="66">IF(BE6&lt;BE7,"no","yes")</f>
        <v>yes</v>
      </c>
      <c r="BF8" s="142" t="str">
        <f t="shared" si="66"/>
        <v>yes</v>
      </c>
      <c r="BG8" s="142" t="str">
        <f t="shared" si="66"/>
        <v>yes</v>
      </c>
      <c r="BI8" t="str">
        <f>AQ4</f>
        <v>46 A 60</v>
      </c>
      <c r="BJ8">
        <f>COUNT(AQ5:AQ61)</f>
        <v>42</v>
      </c>
      <c r="BK8">
        <f>SUM(AQ5:AQ61)</f>
        <v>332.4</v>
      </c>
      <c r="BL8">
        <f>AVERAGE(AQ5:AQ61)</f>
        <v>7.9142857142857137</v>
      </c>
      <c r="BM8">
        <f>_xlfn.VAR.S(AQ5:AQ61)</f>
        <v>4.1641811846690047</v>
      </c>
      <c r="BN8">
        <f>DEVSQ(AQ5:AQ61)</f>
        <v>170.73142857142852</v>
      </c>
      <c r="BO8">
        <f>SQRT(BL14/BJ8)</f>
        <v>0.31393969776129821</v>
      </c>
      <c r="BP8">
        <f>BL8-BO8*_xlfn.T.INV.2T(BO4,BK14)</f>
        <v>7.2917315125720989</v>
      </c>
      <c r="BQ8">
        <f>BL8+BO8*_xlfn.T.INV.2T(BO4,BK14)</f>
        <v>8.5368399159993285</v>
      </c>
      <c r="BS8" s="108"/>
      <c r="BT8" s="108"/>
      <c r="BU8" s="108">
        <f>SUM(BU4:BU7)</f>
        <v>108</v>
      </c>
      <c r="BV8" s="108">
        <f>SUM(BV4:BV7)</f>
        <v>430.50192857142861</v>
      </c>
      <c r="BW8" s="108">
        <f>BU8-COUNT(BU4:BU7)</f>
        <v>104</v>
      </c>
      <c r="BX8" s="108">
        <f>[1]!QCRIT(COUNT(BU4:BU7),BW8,BW2,2)</f>
        <v>3.6930000000000001</v>
      </c>
      <c r="CE8" s="58" t="s">
        <v>286</v>
      </c>
      <c r="CF8" s="58" t="s">
        <v>286</v>
      </c>
      <c r="CG8" s="103" t="s">
        <v>139</v>
      </c>
      <c r="CI8" s="132">
        <v>4.7</v>
      </c>
      <c r="CJ8" s="3" t="str">
        <v>.</v>
      </c>
      <c r="CK8" s="3" t="str">
        <v>.</v>
      </c>
      <c r="CL8" s="133" t="str">
        <v>.</v>
      </c>
      <c r="CN8" t="s">
        <v>197</v>
      </c>
      <c r="CO8" s="139">
        <f>[1]!LEVENE(CI5:CL61,1)</f>
        <v>0.96766936837462902</v>
      </c>
      <c r="CQ8" t="s">
        <v>199</v>
      </c>
      <c r="CR8">
        <f>MODE(CI5:CI61)</f>
        <v>4.7</v>
      </c>
      <c r="CS8">
        <f t="shared" ref="CS8" si="67">MODE(CJ5:CJ61)</f>
        <v>6.7</v>
      </c>
      <c r="CT8">
        <f t="shared" ref="CT8" si="68">MODE(CK5:CK61)</f>
        <v>6.4</v>
      </c>
      <c r="CU8">
        <f t="shared" ref="CU8" si="69">MODE(CL5:CL61)</f>
        <v>6.4</v>
      </c>
      <c r="CW8" s="109" t="s">
        <v>211</v>
      </c>
      <c r="CX8" s="142" t="str">
        <f>IF(CX6&lt;CX7,"no","yes")</f>
        <v>yes</v>
      </c>
      <c r="CY8" s="142" t="str">
        <f t="shared" ref="CY8" si="70">IF(CY6&lt;CY7,"no","yes")</f>
        <v>no</v>
      </c>
      <c r="CZ8" s="142" t="str">
        <f t="shared" ref="CZ8" si="71">IF(CZ6&lt;CZ7,"no","yes")</f>
        <v>yes</v>
      </c>
      <c r="DA8" s="142" t="str">
        <f t="shared" ref="DA8" si="72">IF(DA6&lt;DA7,"no","yes")</f>
        <v>yes</v>
      </c>
      <c r="DC8" t="str">
        <f>CK4</f>
        <v>46 A 60</v>
      </c>
      <c r="DD8">
        <f>COUNT(CK5:CK61)</f>
        <v>26</v>
      </c>
      <c r="DE8">
        <f>SUM(CK5:CK61)</f>
        <v>183.60000000000002</v>
      </c>
      <c r="DF8">
        <f>AVERAGE(CK5:CK61)</f>
        <v>7.0615384615384622</v>
      </c>
      <c r="DG8">
        <f>_xlfn.VAR.S(CK5:CK61)</f>
        <v>2.1912615384615308</v>
      </c>
      <c r="DH8">
        <f>DEVSQ(CK5:CK61)</f>
        <v>54.781538461538453</v>
      </c>
      <c r="DI8">
        <f>SQRT(DF14/DD8)</f>
        <v>0.31396252266755237</v>
      </c>
      <c r="DJ8">
        <f>DF8-DI8*_xlfn.T.INV.2T(DI4,DE14)</f>
        <v>6.4335199112524544</v>
      </c>
      <c r="DK8">
        <f>DF8+DI8*_xlfn.T.INV.2T(DI4,DE14)</f>
        <v>7.68955701182447</v>
      </c>
      <c r="DM8" s="108"/>
      <c r="DN8" s="108"/>
      <c r="DO8" s="108">
        <f>SUM(DO4:DO7)</f>
        <v>64</v>
      </c>
      <c r="DP8" s="108">
        <f>SUM(DP4:DP7)</f>
        <v>153.7730463980464</v>
      </c>
      <c r="DQ8" s="108">
        <f>DO8-COUNT(DO4:DO7)</f>
        <v>60</v>
      </c>
      <c r="DR8" s="108">
        <f>[1]!QCRIT(COUNT(DO4:DO7),DQ8,DQ2,2)</f>
        <v>3.7370000000000001</v>
      </c>
      <c r="DY8" s="58" t="s">
        <v>286</v>
      </c>
      <c r="DZ8" s="58" t="s">
        <v>286</v>
      </c>
      <c r="EA8" s="103" t="s">
        <v>139</v>
      </c>
      <c r="EC8" s="132">
        <v>4.8</v>
      </c>
      <c r="ED8" s="3" t="str">
        <v>.</v>
      </c>
      <c r="EE8" s="3" t="str">
        <v>.</v>
      </c>
      <c r="EF8" s="133" t="str">
        <v>.</v>
      </c>
      <c r="EH8" t="s">
        <v>197</v>
      </c>
      <c r="EI8" s="139">
        <f>[1]!LEVENE(EC5:EF61,1)</f>
        <v>0.91881731522895016</v>
      </c>
      <c r="EK8" t="s">
        <v>199</v>
      </c>
      <c r="EL8">
        <f>MODE(EC5:EC61)</f>
        <v>5</v>
      </c>
      <c r="EM8">
        <f t="shared" ref="EM8" si="73">MODE(ED5:ED61)</f>
        <v>6.5</v>
      </c>
      <c r="EN8">
        <f t="shared" ref="EN8" si="74">MODE(EE5:EE61)</f>
        <v>6.1</v>
      </c>
      <c r="EO8" t="e">
        <f t="shared" ref="EO8" si="75">MODE(EF5:EF61)</f>
        <v>#N/A</v>
      </c>
      <c r="EQ8" s="109" t="s">
        <v>211</v>
      </c>
      <c r="ER8" s="142" t="str">
        <f>IF(ER6&lt;ER7,"no","yes")</f>
        <v>yes</v>
      </c>
      <c r="ES8" s="142" t="str">
        <f t="shared" ref="ES8" si="76">IF(ES6&lt;ES7,"no","yes")</f>
        <v>yes</v>
      </c>
      <c r="ET8" s="142" t="str">
        <f t="shared" ref="ET8" si="77">IF(ET6&lt;ET7,"no","yes")</f>
        <v>yes</v>
      </c>
      <c r="EU8" s="142" t="str">
        <f t="shared" ref="EU8" si="78">IF(EU6&lt;EU7,"no","yes")</f>
        <v>yes</v>
      </c>
      <c r="EW8" t="str">
        <f>EE4</f>
        <v>46 A 60</v>
      </c>
      <c r="EX8">
        <f>COUNT(EE5:EE61)</f>
        <v>26</v>
      </c>
      <c r="EY8">
        <f>SUM(EE5:EE61)</f>
        <v>174.2</v>
      </c>
      <c r="EZ8">
        <f>AVERAGE(EE5:EE61)</f>
        <v>6.6999999999999993</v>
      </c>
      <c r="FA8">
        <f>_xlfn.VAR.S(EE5:EE61)</f>
        <v>2.0703999999999998</v>
      </c>
      <c r="FB8">
        <f>DEVSQ(EE5:EE61)</f>
        <v>51.760000000000005</v>
      </c>
      <c r="FC8">
        <f>SQRT(EZ14/EX8)</f>
        <v>0.31301688225967711</v>
      </c>
      <c r="FD8">
        <f>EZ8-FC8*_xlfn.T.INV.2T(FC4,EY14)</f>
        <v>6.0738730121622728</v>
      </c>
      <c r="FE8">
        <f>EZ8+FC8*_xlfn.T.INV.2T(FC4,EY14)</f>
        <v>7.3261269878377258</v>
      </c>
      <c r="FG8" s="108"/>
      <c r="FH8" s="108"/>
      <c r="FI8" s="108">
        <f>SUM(FI4:FI7)</f>
        <v>64</v>
      </c>
      <c r="FJ8" s="108">
        <f>SUM(FJ4:FJ7)</f>
        <v>152.84812698412699</v>
      </c>
      <c r="FK8" s="108">
        <f>FI8-COUNT(FI4:FI7)</f>
        <v>60</v>
      </c>
      <c r="FL8" s="108">
        <f>[1]!QCRIT(COUNT(FI4:FI7),FK8,FK2,2)</f>
        <v>3.7370000000000001</v>
      </c>
      <c r="FS8" s="58" t="s">
        <v>286</v>
      </c>
      <c r="FT8" s="58" t="s">
        <v>286</v>
      </c>
      <c r="FU8" s="103">
        <v>5.5</v>
      </c>
      <c r="FW8" s="132" t="str">
        <v>.</v>
      </c>
      <c r="FX8" s="3">
        <v>5.6</v>
      </c>
      <c r="FY8" s="3" t="str">
        <v>.</v>
      </c>
      <c r="FZ8" s="133" t="str">
        <v>.</v>
      </c>
      <c r="GB8" t="s">
        <v>197</v>
      </c>
      <c r="GC8" s="139">
        <f>[1]!LEVENE(FW5:FZ61,1)</f>
        <v>0.13761540002770212</v>
      </c>
      <c r="GE8" t="s">
        <v>199</v>
      </c>
      <c r="GF8">
        <f>MODE(FW5:FW61)</f>
        <v>6.8</v>
      </c>
      <c r="GG8">
        <f t="shared" ref="GG8" si="79">MODE(FX5:FX61)</f>
        <v>6.1</v>
      </c>
      <c r="GH8">
        <f t="shared" ref="GH8" si="80">MODE(FY5:FY61)</f>
        <v>9.3000000000000007</v>
      </c>
      <c r="GI8">
        <f t="shared" ref="GI8" si="81">MODE(FZ5:FZ61)</f>
        <v>6.4</v>
      </c>
      <c r="GK8" s="109" t="s">
        <v>211</v>
      </c>
      <c r="GL8" s="142" t="str">
        <f>IF(GL6&lt;GL7,"no","yes")</f>
        <v>yes</v>
      </c>
      <c r="GM8" s="142" t="str">
        <f t="shared" ref="GM8" si="82">IF(GM6&lt;GM7,"no","yes")</f>
        <v>yes</v>
      </c>
      <c r="GN8" s="142" t="str">
        <f t="shared" ref="GN8" si="83">IF(GN6&lt;GN7,"no","yes")</f>
        <v>yes</v>
      </c>
      <c r="GO8" s="142" t="str">
        <f t="shared" ref="GO8" si="84">IF(GO6&lt;GO7,"no","yes")</f>
        <v>yes</v>
      </c>
      <c r="GQ8" t="str">
        <f>FY4</f>
        <v>46 A 60</v>
      </c>
      <c r="GR8">
        <f>COUNT(FY5:FY61)</f>
        <v>23</v>
      </c>
      <c r="GS8">
        <f>SUM(FY5:FY61)</f>
        <v>152.19999999999999</v>
      </c>
      <c r="GT8">
        <f>AVERAGE(FY5:FY61)</f>
        <v>6.6173913043478256</v>
      </c>
      <c r="GU8">
        <f>_xlfn.VAR.S(FY5:FY61)</f>
        <v>3.7415019762845945</v>
      </c>
      <c r="GV8">
        <f>DEVSQ(FY5:FY61)</f>
        <v>82.31304347826088</v>
      </c>
      <c r="GW8">
        <f>SQRT(GT14/GR8)</f>
        <v>0.35102010014321428</v>
      </c>
      <c r="GX8">
        <f>GT8-GW8*_xlfn.T.INV.2T(GW4,GS14)</f>
        <v>5.9133341442094958</v>
      </c>
      <c r="GY8">
        <f>GT8+GW8*_xlfn.T.INV.2T(GW4,GS14)</f>
        <v>7.3214484644861555</v>
      </c>
      <c r="HA8" s="108"/>
      <c r="HB8" s="108"/>
      <c r="HC8" s="108">
        <f>SUM(HC4:HC7)</f>
        <v>57</v>
      </c>
      <c r="HD8" s="108">
        <f>SUM(HD4:HD7)</f>
        <v>150.19921994884911</v>
      </c>
      <c r="HE8" s="108">
        <f>HC8-COUNT(HC4:HC7)</f>
        <v>53</v>
      </c>
      <c r="HF8" s="108">
        <f>[1]!QCRIT(COUNT(HC4:HC7),HE8,HE2,2)</f>
        <v>3.7512641509433959</v>
      </c>
      <c r="HM8" s="58" t="s">
        <v>286</v>
      </c>
      <c r="HN8" s="58" t="s">
        <v>286</v>
      </c>
      <c r="HO8" s="103">
        <v>5</v>
      </c>
      <c r="HQ8" s="132" t="str">
        <v>.</v>
      </c>
      <c r="HR8" s="3">
        <v>5.6</v>
      </c>
      <c r="HS8" s="3" t="str">
        <v>.</v>
      </c>
      <c r="HT8" s="133" t="str">
        <v>.</v>
      </c>
      <c r="HV8" t="s">
        <v>197</v>
      </c>
      <c r="HW8" s="139">
        <f>[1]!LEVENE(HQ5:HT61,1)</f>
        <v>0.48194797474857021</v>
      </c>
      <c r="HY8" t="s">
        <v>199</v>
      </c>
      <c r="HZ8">
        <f>MODE(HQ5:HQ61)</f>
        <v>5</v>
      </c>
      <c r="IA8" t="e">
        <f t="shared" ref="IA8" si="85">MODE(HR5:HR61)</f>
        <v>#N/A</v>
      </c>
      <c r="IB8">
        <f t="shared" ref="IB8" si="86">MODE(HS5:HS61)</f>
        <v>7.9</v>
      </c>
      <c r="IC8">
        <f t="shared" ref="IC8" si="87">MODE(HT5:HT61)</f>
        <v>6.5</v>
      </c>
      <c r="IE8" s="109" t="s">
        <v>211</v>
      </c>
      <c r="IF8" s="142" t="str">
        <f>IF(IF6&lt;IF7,"no","yes")</f>
        <v>yes</v>
      </c>
      <c r="IG8" s="142" t="str">
        <f t="shared" ref="IG8" si="88">IF(IG6&lt;IG7,"no","yes")</f>
        <v>yes</v>
      </c>
      <c r="IH8" s="142" t="str">
        <f t="shared" ref="IH8" si="89">IF(IH6&lt;IH7,"no","yes")</f>
        <v>yes</v>
      </c>
      <c r="II8" s="142" t="str">
        <f t="shared" ref="II8" si="90">IF(II6&lt;II7,"no","yes")</f>
        <v>yes</v>
      </c>
      <c r="IK8" t="str">
        <f>HS4</f>
        <v>46 A 60</v>
      </c>
      <c r="IL8">
        <f>COUNT(HS5:HS61)</f>
        <v>22</v>
      </c>
      <c r="IM8">
        <f>SUM(HS5:HS61)</f>
        <v>139</v>
      </c>
      <c r="IN8">
        <f>AVERAGE(HS5:HS61)</f>
        <v>6.3181818181818183</v>
      </c>
      <c r="IO8">
        <f>_xlfn.VAR.S(HS5:HS61)</f>
        <v>3.7615584415584311</v>
      </c>
      <c r="IP8">
        <f>DEVSQ(HS5:HS61)</f>
        <v>78.992727272727279</v>
      </c>
      <c r="IQ8">
        <f>SQRT(IN14/IL8)</f>
        <v>0.3996028610559878</v>
      </c>
      <c r="IR8">
        <f>IN8-IQ8*_xlfn.T.INV.2T(IQ4,IM14)</f>
        <v>5.5163200137503114</v>
      </c>
      <c r="IS8">
        <f>IN8+IQ8*_xlfn.T.INV.2T(IQ4,IM14)</f>
        <v>7.1200436226133252</v>
      </c>
      <c r="IU8" s="108"/>
      <c r="IV8" s="108"/>
      <c r="IW8" s="108">
        <f>SUM(IW4:IW7)</f>
        <v>56</v>
      </c>
      <c r="IX8" s="108">
        <f>SUM(IX4:IX7)</f>
        <v>182.67671886936594</v>
      </c>
      <c r="IY8" s="108">
        <f>IW8-COUNT(IW4:IW7)</f>
        <v>52</v>
      </c>
      <c r="IZ8" s="108">
        <f>[1]!QCRIT(COUNT(IW4:IW7),IY8,IY2,2)</f>
        <v>3.7536153846153844</v>
      </c>
    </row>
    <row r="9" spans="1:266" ht="15.75" thickBot="1" x14ac:dyDescent="0.3">
      <c r="A9" s="4">
        <v>3</v>
      </c>
      <c r="B9" s="12">
        <v>13</v>
      </c>
      <c r="C9" s="4">
        <v>31</v>
      </c>
      <c r="D9" s="7" t="s">
        <v>0</v>
      </c>
      <c r="E9" s="58" t="s">
        <v>286</v>
      </c>
      <c r="F9" s="4">
        <v>6.7</v>
      </c>
      <c r="G9" s="4">
        <v>6.8</v>
      </c>
      <c r="H9" s="4">
        <v>6</v>
      </c>
      <c r="I9" s="70">
        <v>2.5</v>
      </c>
      <c r="J9" s="70" t="s">
        <v>139</v>
      </c>
      <c r="K9" s="70" t="s">
        <v>139</v>
      </c>
      <c r="L9" s="70" t="s">
        <v>139</v>
      </c>
      <c r="M9" s="70" t="s">
        <v>139</v>
      </c>
      <c r="N9" s="79">
        <v>2.2000000000000002</v>
      </c>
      <c r="O9" s="79" t="s">
        <v>139</v>
      </c>
      <c r="P9" s="79" t="s">
        <v>139</v>
      </c>
      <c r="Q9" s="79" t="s">
        <v>139</v>
      </c>
      <c r="R9" s="79" t="s">
        <v>139</v>
      </c>
      <c r="S9" s="87">
        <v>4.2</v>
      </c>
      <c r="T9" s="87" t="s">
        <v>139</v>
      </c>
      <c r="U9" s="87" t="s">
        <v>139</v>
      </c>
      <c r="V9" s="87" t="s">
        <v>139</v>
      </c>
      <c r="W9" s="87" t="s">
        <v>139</v>
      </c>
      <c r="X9" s="169">
        <v>2.8</v>
      </c>
      <c r="Y9" s="169" t="s">
        <v>139</v>
      </c>
      <c r="Z9" s="169" t="s">
        <v>139</v>
      </c>
      <c r="AA9" s="169" t="s">
        <v>139</v>
      </c>
      <c r="AB9" s="169" t="s">
        <v>139</v>
      </c>
      <c r="AC9" s="103">
        <v>5.4</v>
      </c>
      <c r="AD9" s="103" t="s">
        <v>139</v>
      </c>
      <c r="AE9" s="103" t="s">
        <v>139</v>
      </c>
      <c r="AF9" s="103" t="s">
        <v>139</v>
      </c>
      <c r="AG9" s="103" t="s">
        <v>139</v>
      </c>
      <c r="AH9" s="4" t="s">
        <v>3</v>
      </c>
      <c r="AI9" s="13" t="s">
        <v>13</v>
      </c>
      <c r="AK9" s="58" t="s">
        <v>286</v>
      </c>
      <c r="AL9" s="58" t="s">
        <v>286</v>
      </c>
      <c r="AM9" s="103">
        <v>5.4</v>
      </c>
      <c r="AO9" s="132">
        <v>6.3</v>
      </c>
      <c r="AP9" s="3">
        <v>8.4</v>
      </c>
      <c r="AQ9" s="3">
        <v>11</v>
      </c>
      <c r="AR9" s="133">
        <v>7.2</v>
      </c>
      <c r="AT9" t="s">
        <v>198</v>
      </c>
      <c r="AU9" s="140">
        <f>[1]!LEVENE(AO5:AR61,-1)</f>
        <v>0.79787793235036042</v>
      </c>
      <c r="AW9" t="s">
        <v>200</v>
      </c>
      <c r="AX9">
        <f>_xlfn.STDEV.S(AO5:AO61)</f>
        <v>1.8710513978331376</v>
      </c>
      <c r="AY9">
        <f t="shared" ref="AY9:BA9" si="91">_xlfn.STDEV.S(AP5:AP61)</f>
        <v>2.1477322047193037</v>
      </c>
      <c r="AZ9">
        <f t="shared" si="91"/>
        <v>2.0406325452341987</v>
      </c>
      <c r="BA9">
        <f t="shared" si="91"/>
        <v>1.9928146789974259</v>
      </c>
      <c r="BI9" t="str">
        <f>AR4</f>
        <v>MAYORES A 60</v>
      </c>
      <c r="BJ9">
        <f>COUNT(AR5:AR61)</f>
        <v>30</v>
      </c>
      <c r="BK9">
        <f>SUM(AR5:AR61)</f>
        <v>231.59999999999997</v>
      </c>
      <c r="BL9">
        <f>AVERAGE(AR5:AR61)</f>
        <v>7.7199999999999989</v>
      </c>
      <c r="BM9">
        <f>_xlfn.VAR.S(AR5:AR61)</f>
        <v>3.9713103448276139</v>
      </c>
      <c r="BN9">
        <f>DEVSQ(AR5:AR61)</f>
        <v>115.16800000000003</v>
      </c>
      <c r="BO9">
        <f>SQRT(BL14/BJ9)</f>
        <v>0.371458459807604</v>
      </c>
      <c r="BP9">
        <f>BL9-BO9*_xlfn.T.INV.2T(BO4,BK14)</f>
        <v>6.9833839346716724</v>
      </c>
      <c r="BQ9">
        <f>BL9+BO9*_xlfn.T.INV.2T(BO4,BK14)</f>
        <v>8.4566160653283262</v>
      </c>
      <c r="BS9" t="s">
        <v>179</v>
      </c>
      <c r="CE9" s="58" t="s">
        <v>286</v>
      </c>
      <c r="CF9" s="58" t="s">
        <v>286</v>
      </c>
      <c r="CG9" s="103" t="s">
        <v>139</v>
      </c>
      <c r="CI9" s="132">
        <v>4.7</v>
      </c>
      <c r="CJ9" s="3" t="str">
        <v>.</v>
      </c>
      <c r="CK9" s="3" t="str">
        <v>.</v>
      </c>
      <c r="CL9" s="133" t="str">
        <v>.</v>
      </c>
      <c r="CN9" t="s">
        <v>198</v>
      </c>
      <c r="CO9" s="140">
        <f>[1]!LEVENE(CI5:CL61,-1)</f>
        <v>0.9610278504619123</v>
      </c>
      <c r="CQ9" t="s">
        <v>200</v>
      </c>
      <c r="CR9">
        <f>_xlfn.STDEV.S(CI5:CI61)</f>
        <v>1.6450261733817833</v>
      </c>
      <c r="CS9">
        <f t="shared" ref="CS9" si="92">_xlfn.STDEV.S(CJ5:CJ61)</f>
        <v>1.7269571368105647</v>
      </c>
      <c r="CT9">
        <f t="shared" ref="CT9" si="93">_xlfn.STDEV.S(CK5:CK61)</f>
        <v>1.4802910316763831</v>
      </c>
      <c r="CU9">
        <f t="shared" ref="CU9" si="94">_xlfn.STDEV.S(CL5:CL61)</f>
        <v>1.6545807211004748</v>
      </c>
      <c r="DC9" t="str">
        <f>CL4</f>
        <v>MAYORES A 60</v>
      </c>
      <c r="DD9">
        <f>COUNT(CL5:CL61)</f>
        <v>14</v>
      </c>
      <c r="DE9">
        <f>SUM(CL5:CL61)</f>
        <v>86.7</v>
      </c>
      <c r="DF9">
        <f>AVERAGE(CL5:CL61)</f>
        <v>6.1928571428571431</v>
      </c>
      <c r="DG9">
        <f>_xlfn.VAR.S(CL5:CL61)</f>
        <v>2.7376373626373676</v>
      </c>
      <c r="DH9">
        <f>DEVSQ(CL5:CL61)</f>
        <v>35.589285714285722</v>
      </c>
      <c r="DI9">
        <f>SQRT(DF14/DD9)</f>
        <v>0.42785879735476373</v>
      </c>
      <c r="DJ9">
        <f>DF9-DI9*_xlfn.T.INV.2T(DI4,DE14)</f>
        <v>5.3370121223787681</v>
      </c>
      <c r="DK9">
        <f>DF9+DI9*_xlfn.T.INV.2T(DI4,DE14)</f>
        <v>7.048702163335518</v>
      </c>
      <c r="DM9" t="s">
        <v>179</v>
      </c>
      <c r="DY9" s="58" t="s">
        <v>286</v>
      </c>
      <c r="DZ9" s="58" t="s">
        <v>286</v>
      </c>
      <c r="EA9" s="103" t="s">
        <v>139</v>
      </c>
      <c r="EC9" s="132">
        <v>5</v>
      </c>
      <c r="ED9" s="3" t="str">
        <v>.</v>
      </c>
      <c r="EE9" s="3" t="str">
        <v>.</v>
      </c>
      <c r="EF9" s="133" t="str">
        <v>.</v>
      </c>
      <c r="EH9" t="s">
        <v>198</v>
      </c>
      <c r="EI9" s="140">
        <f>[1]!LEVENE(EC5:EF61,-1)</f>
        <v>0.80165422966608502</v>
      </c>
      <c r="EK9" t="s">
        <v>200</v>
      </c>
      <c r="EL9">
        <f>_xlfn.STDEV.S(EC5:EC61)</f>
        <v>1.5554563460426796</v>
      </c>
      <c r="EM9">
        <f t="shared" ref="EM9" si="95">_xlfn.STDEV.S(ED5:ED61)</f>
        <v>1.8936736783300305</v>
      </c>
      <c r="EN9">
        <f t="shared" ref="EN9" si="96">_xlfn.STDEV.S(EE5:EE61)</f>
        <v>1.4388884598883958</v>
      </c>
      <c r="EO9">
        <f t="shared" ref="EO9" si="97">_xlfn.STDEV.S(EF5:EF61)</f>
        <v>1.557329356711264</v>
      </c>
      <c r="EW9" t="str">
        <f>EF4</f>
        <v>MAYORES A 60</v>
      </c>
      <c r="EX9">
        <f>COUNT(EF5:EF61)</f>
        <v>14</v>
      </c>
      <c r="EY9">
        <f>SUM(EF5:EF61)</f>
        <v>86.4</v>
      </c>
      <c r="EZ9">
        <f>AVERAGE(EF5:EF61)</f>
        <v>6.1714285714285717</v>
      </c>
      <c r="FA9">
        <f>_xlfn.VAR.S(EF5:EF61)</f>
        <v>2.4252747252747193</v>
      </c>
      <c r="FB9">
        <f>DEVSQ(EF5:EF61)</f>
        <v>31.528571428571421</v>
      </c>
      <c r="FC9">
        <f>SQRT(EZ14/EX9)</f>
        <v>0.42657010670402645</v>
      </c>
      <c r="FD9">
        <f>EZ9-FC9*_xlfn.T.INV.2T(FC4,EY14)</f>
        <v>5.3181613160521168</v>
      </c>
      <c r="FE9">
        <f>EZ9+FC9*_xlfn.T.INV.2T(FC4,EY14)</f>
        <v>7.0246958268050266</v>
      </c>
      <c r="FG9" t="s">
        <v>179</v>
      </c>
      <c r="FS9" s="58" t="s">
        <v>286</v>
      </c>
      <c r="FT9" s="58" t="s">
        <v>286</v>
      </c>
      <c r="FU9" s="103" t="s">
        <v>139</v>
      </c>
      <c r="FW9" s="132" t="str">
        <v>.</v>
      </c>
      <c r="FX9" s="3" t="str">
        <v>.</v>
      </c>
      <c r="FY9" s="3">
        <v>8.9</v>
      </c>
      <c r="FZ9" s="133">
        <v>8.3000000000000007</v>
      </c>
      <c r="GB9" t="s">
        <v>198</v>
      </c>
      <c r="GC9" s="140">
        <f>[1]!LEVENE(FW5:FZ61,-1)</f>
        <v>0.1333581290418453</v>
      </c>
      <c r="GE9" t="s">
        <v>200</v>
      </c>
      <c r="GF9">
        <f>_xlfn.STDEV.S(FW5:FW61)</f>
        <v>0.91833182093039423</v>
      </c>
      <c r="GG9">
        <f t="shared" ref="GG9" si="98">_xlfn.STDEV.S(FX5:FX61)</f>
        <v>1.6789352368128316</v>
      </c>
      <c r="GH9">
        <f t="shared" ref="GH9" si="99">_xlfn.STDEV.S(FY5:FY61)</f>
        <v>1.9342962483251096</v>
      </c>
      <c r="GI9">
        <f t="shared" ref="GI9" si="100">_xlfn.STDEV.S(FZ5:FZ61)</f>
        <v>1.4033689623347287</v>
      </c>
      <c r="GQ9" t="str">
        <f>FZ4</f>
        <v>MAYORES A 60</v>
      </c>
      <c r="GR9">
        <f>COUNT(FZ5:FZ61)</f>
        <v>10</v>
      </c>
      <c r="GS9">
        <f>SUM(FZ5:FZ61)</f>
        <v>65.5</v>
      </c>
      <c r="GT9">
        <f>AVERAGE(FZ5:FZ61)</f>
        <v>6.55</v>
      </c>
      <c r="GU9">
        <f>_xlfn.VAR.S(FZ5:FZ61)</f>
        <v>1.9694444444444532</v>
      </c>
      <c r="GV9">
        <f>DEVSQ(FZ5:FZ61)</f>
        <v>17.725000000000005</v>
      </c>
      <c r="GW9">
        <f>SQRT(GT14/GR9)</f>
        <v>0.53234833954889915</v>
      </c>
      <c r="GX9">
        <f>GT9-GW9*_xlfn.T.INV.2T(GW4,GS14)</f>
        <v>5.4822444498356777</v>
      </c>
      <c r="GY9">
        <f>GT9+GW9*_xlfn.T.INV.2T(GW4,GS14)</f>
        <v>7.6177555501643219</v>
      </c>
      <c r="HA9" t="s">
        <v>179</v>
      </c>
      <c r="HM9" s="58" t="s">
        <v>286</v>
      </c>
      <c r="HN9" s="58" t="s">
        <v>286</v>
      </c>
      <c r="HO9" s="103" t="s">
        <v>139</v>
      </c>
      <c r="HQ9" s="132" t="str">
        <v>.</v>
      </c>
      <c r="HR9" s="3" t="str">
        <v>.</v>
      </c>
      <c r="HS9" s="3">
        <v>8.6999999999999993</v>
      </c>
      <c r="HT9" s="133">
        <v>9</v>
      </c>
      <c r="HV9" t="s">
        <v>198</v>
      </c>
      <c r="HW9" s="140">
        <f>[1]!LEVENE(HQ5:HT61,-1)</f>
        <v>0.42709383995364814</v>
      </c>
      <c r="HY9" t="s">
        <v>200</v>
      </c>
      <c r="HZ9">
        <f>_xlfn.STDEV.S(HQ5:HQ61)</f>
        <v>1.0291003930849594</v>
      </c>
      <c r="IA9">
        <f t="shared" ref="IA9" si="101">_xlfn.STDEV.S(HR5:HR61)</f>
        <v>1.8944772676511734</v>
      </c>
      <c r="IB9">
        <f t="shared" ref="IB9" si="102">_xlfn.STDEV.S(HS5:HS61)</f>
        <v>1.9394737537689009</v>
      </c>
      <c r="IC9">
        <f t="shared" ref="IC9" si="103">_xlfn.STDEV.S(HT5:HT61)</f>
        <v>2.1056801487616501</v>
      </c>
      <c r="IK9" t="str">
        <f>HT4</f>
        <v>MAYORES A 60</v>
      </c>
      <c r="IL9">
        <f>COUNT(HT5:HT61)</f>
        <v>10</v>
      </c>
      <c r="IM9">
        <f>SUM(HT5:HT61)</f>
        <v>69.5</v>
      </c>
      <c r="IN9">
        <f>AVERAGE(HT5:HT61)</f>
        <v>6.95</v>
      </c>
      <c r="IO9">
        <f>_xlfn.VAR.S(HT5:HT61)</f>
        <v>4.4338888888888857</v>
      </c>
      <c r="IP9">
        <f>DEVSQ(HT5:HT61)</f>
        <v>39.905000000000001</v>
      </c>
      <c r="IQ9">
        <f>SQRT(IN14/IL9)</f>
        <v>0.59270682672050301</v>
      </c>
      <c r="IR9">
        <f>IN9-IQ9*_xlfn.T.INV.2T(IQ4,IM14)</f>
        <v>5.7606467398230521</v>
      </c>
      <c r="IS9">
        <f>IN9+IQ9*_xlfn.T.INV.2T(IQ4,IM14)</f>
        <v>8.1393532601769483</v>
      </c>
      <c r="IU9" t="s">
        <v>179</v>
      </c>
    </row>
    <row r="10" spans="1:266" ht="16.5" thickTop="1" thickBot="1" x14ac:dyDescent="0.3">
      <c r="A10" s="6">
        <v>3</v>
      </c>
      <c r="B10" s="12">
        <v>71</v>
      </c>
      <c r="C10" s="6">
        <v>31</v>
      </c>
      <c r="D10" s="5" t="s">
        <v>0</v>
      </c>
      <c r="E10" s="58" t="s">
        <v>286</v>
      </c>
      <c r="F10" s="6">
        <v>10.1</v>
      </c>
      <c r="G10" s="6">
        <v>8.6</v>
      </c>
      <c r="H10" s="6" t="s">
        <v>139</v>
      </c>
      <c r="I10" s="69">
        <v>8.9</v>
      </c>
      <c r="J10" s="70">
        <v>7.9</v>
      </c>
      <c r="K10" s="70">
        <v>9</v>
      </c>
      <c r="L10" s="70" t="s">
        <v>139</v>
      </c>
      <c r="M10" s="70" t="s">
        <v>139</v>
      </c>
      <c r="N10" s="78">
        <v>7</v>
      </c>
      <c r="O10" s="79">
        <v>7.9</v>
      </c>
      <c r="P10" s="79">
        <v>9.1</v>
      </c>
      <c r="Q10" s="79" t="s">
        <v>139</v>
      </c>
      <c r="R10" s="79" t="s">
        <v>139</v>
      </c>
      <c r="S10" s="86">
        <v>1.3</v>
      </c>
      <c r="T10" s="87">
        <v>3.2</v>
      </c>
      <c r="U10" s="87">
        <v>3.4</v>
      </c>
      <c r="V10" s="87" t="s">
        <v>139</v>
      </c>
      <c r="W10" s="87" t="s">
        <v>139</v>
      </c>
      <c r="X10" s="168">
        <v>0.7</v>
      </c>
      <c r="Y10" s="169">
        <v>2.2999999999999998</v>
      </c>
      <c r="Z10" s="169">
        <v>2.7</v>
      </c>
      <c r="AA10" s="169" t="s">
        <v>139</v>
      </c>
      <c r="AB10" s="169" t="s">
        <v>139</v>
      </c>
      <c r="AC10" s="102">
        <v>2.2999999999999998</v>
      </c>
      <c r="AD10" s="103">
        <v>7.6</v>
      </c>
      <c r="AE10" s="103">
        <v>6.6</v>
      </c>
      <c r="AF10" s="103" t="s">
        <v>139</v>
      </c>
      <c r="AG10" s="103" t="s">
        <v>139</v>
      </c>
      <c r="AH10" s="4"/>
      <c r="AI10" s="13" t="s">
        <v>17</v>
      </c>
      <c r="AK10" s="58" t="s">
        <v>286</v>
      </c>
      <c r="AL10" s="58" t="s">
        <v>286</v>
      </c>
      <c r="AM10" s="102">
        <v>2.2999999999999998</v>
      </c>
      <c r="AO10" s="132">
        <v>7.3</v>
      </c>
      <c r="AP10" s="3">
        <v>8.3000000000000007</v>
      </c>
      <c r="AQ10" s="3" t="str">
        <v>.</v>
      </c>
      <c r="AR10" s="133">
        <v>5.4</v>
      </c>
      <c r="AW10" t="s">
        <v>201</v>
      </c>
      <c r="AX10">
        <f>_xlfn.VAR.S(AO5:AO61)</f>
        <v>3.5008333333333379</v>
      </c>
      <c r="AY10">
        <f t="shared" ref="AY10:BA10" si="104">_xlfn.VAR.S(AP5:AP61)</f>
        <v>4.6127536231884418</v>
      </c>
      <c r="AZ10">
        <f t="shared" si="104"/>
        <v>4.1641811846690047</v>
      </c>
      <c r="BA10">
        <f t="shared" si="104"/>
        <v>3.9713103448276139</v>
      </c>
      <c r="BC10" t="s">
        <v>212</v>
      </c>
      <c r="BI10" s="108"/>
      <c r="BJ10" s="108"/>
      <c r="BK10" s="108"/>
      <c r="BL10" s="108"/>
      <c r="BM10" s="108"/>
      <c r="BN10" s="108"/>
      <c r="BO10" s="108"/>
      <c r="BP10" s="108"/>
      <c r="BQ10" s="108"/>
      <c r="BS10" s="107" t="s">
        <v>180</v>
      </c>
      <c r="BT10" s="107" t="s">
        <v>181</v>
      </c>
      <c r="BU10" s="107" t="s">
        <v>176</v>
      </c>
      <c r="BV10" s="107" t="s">
        <v>182</v>
      </c>
      <c r="BW10" s="107" t="s">
        <v>183</v>
      </c>
      <c r="BX10" s="107" t="s">
        <v>184</v>
      </c>
      <c r="BY10" s="107" t="s">
        <v>185</v>
      </c>
      <c r="BZ10" s="107" t="s">
        <v>186</v>
      </c>
      <c r="CA10" s="107" t="s">
        <v>187</v>
      </c>
      <c r="CB10" s="107" t="s">
        <v>188</v>
      </c>
      <c r="CE10" s="58" t="s">
        <v>286</v>
      </c>
      <c r="CF10" s="58" t="s">
        <v>286</v>
      </c>
      <c r="CG10" s="103">
        <v>7.6</v>
      </c>
      <c r="CI10" s="132">
        <v>7.5</v>
      </c>
      <c r="CJ10" s="3">
        <v>6.7</v>
      </c>
      <c r="CK10" s="3" t="str">
        <v>.</v>
      </c>
      <c r="CL10" s="133">
        <v>4.5</v>
      </c>
      <c r="CQ10" t="s">
        <v>201</v>
      </c>
      <c r="CR10">
        <f>_xlfn.VAR.S(CI5:CI61)</f>
        <v>2.7061111111111131</v>
      </c>
      <c r="CS10">
        <f t="shared" ref="CS10" si="105">_xlfn.VAR.S(CJ5:CJ61)</f>
        <v>2.9823809523809439</v>
      </c>
      <c r="CT10">
        <f t="shared" ref="CT10" si="106">_xlfn.VAR.S(CK5:CK61)</f>
        <v>2.1912615384615308</v>
      </c>
      <c r="CU10">
        <f t="shared" ref="CU10" si="107">_xlfn.VAR.S(CL5:CL61)</f>
        <v>2.7376373626373676</v>
      </c>
      <c r="CW10" t="s">
        <v>212</v>
      </c>
      <c r="DC10" s="108"/>
      <c r="DD10" s="108"/>
      <c r="DE10" s="108"/>
      <c r="DF10" s="108"/>
      <c r="DG10" s="108"/>
      <c r="DH10" s="108"/>
      <c r="DI10" s="108"/>
      <c r="DJ10" s="108"/>
      <c r="DK10" s="108"/>
      <c r="DM10" s="107" t="s">
        <v>180</v>
      </c>
      <c r="DN10" s="107" t="s">
        <v>181</v>
      </c>
      <c r="DO10" s="107" t="s">
        <v>176</v>
      </c>
      <c r="DP10" s="107" t="s">
        <v>182</v>
      </c>
      <c r="DQ10" s="107" t="s">
        <v>183</v>
      </c>
      <c r="DR10" s="107" t="s">
        <v>184</v>
      </c>
      <c r="DS10" s="107" t="s">
        <v>185</v>
      </c>
      <c r="DT10" s="107" t="s">
        <v>186</v>
      </c>
      <c r="DU10" s="107" t="s">
        <v>187</v>
      </c>
      <c r="DV10" s="107" t="s">
        <v>188</v>
      </c>
      <c r="DY10" s="58" t="s">
        <v>286</v>
      </c>
      <c r="DZ10" s="58" t="s">
        <v>286</v>
      </c>
      <c r="EA10" s="103">
        <v>6.6</v>
      </c>
      <c r="EC10" s="132">
        <v>6.7</v>
      </c>
      <c r="ED10" s="3">
        <v>6.5</v>
      </c>
      <c r="EE10" s="3" t="str">
        <v>.</v>
      </c>
      <c r="EF10" s="133">
        <v>4.9000000000000004</v>
      </c>
      <c r="EK10" t="s">
        <v>201</v>
      </c>
      <c r="EL10">
        <f>_xlfn.VAR.S(EC5:EC61)</f>
        <v>2.4194444444444443</v>
      </c>
      <c r="EM10">
        <f t="shared" ref="EM10" si="108">_xlfn.VAR.S(ED5:ED61)</f>
        <v>3.5859999999999883</v>
      </c>
      <c r="EN10">
        <f t="shared" ref="EN10" si="109">_xlfn.VAR.S(EE5:EE61)</f>
        <v>2.0703999999999998</v>
      </c>
      <c r="EO10">
        <f t="shared" ref="EO10" si="110">_xlfn.VAR.S(EF5:EF61)</f>
        <v>2.4252747252747193</v>
      </c>
      <c r="EQ10" t="s">
        <v>212</v>
      </c>
      <c r="EW10" s="108"/>
      <c r="EX10" s="108"/>
      <c r="EY10" s="108"/>
      <c r="EZ10" s="108"/>
      <c r="FA10" s="108"/>
      <c r="FB10" s="108"/>
      <c r="FC10" s="108"/>
      <c r="FD10" s="108"/>
      <c r="FE10" s="108"/>
      <c r="FG10" s="107" t="s">
        <v>180</v>
      </c>
      <c r="FH10" s="107" t="s">
        <v>181</v>
      </c>
      <c r="FI10" s="107" t="s">
        <v>176</v>
      </c>
      <c r="FJ10" s="107" t="s">
        <v>182</v>
      </c>
      <c r="FK10" s="107" t="s">
        <v>183</v>
      </c>
      <c r="FL10" s="107" t="s">
        <v>184</v>
      </c>
      <c r="FM10" s="107" t="s">
        <v>185</v>
      </c>
      <c r="FN10" s="107" t="s">
        <v>186</v>
      </c>
      <c r="FO10" s="107" t="s">
        <v>187</v>
      </c>
      <c r="FP10" s="107" t="s">
        <v>188</v>
      </c>
      <c r="FS10" s="58" t="s">
        <v>286</v>
      </c>
      <c r="FT10" s="58" t="s">
        <v>286</v>
      </c>
      <c r="FU10" s="103" t="s">
        <v>139</v>
      </c>
      <c r="FW10" s="132">
        <v>5.2</v>
      </c>
      <c r="FX10" s="3" t="str">
        <v>.</v>
      </c>
      <c r="FY10" s="3" t="str">
        <v>.</v>
      </c>
      <c r="FZ10" s="133" t="str">
        <v>.</v>
      </c>
      <c r="GE10" t="s">
        <v>201</v>
      </c>
      <c r="GF10">
        <f>_xlfn.VAR.S(FW5:FW61)</f>
        <v>0.84333333333333371</v>
      </c>
      <c r="GG10">
        <f t="shared" ref="GG10" si="111">_xlfn.VAR.S(FX5:FX61)</f>
        <v>2.818823529411759</v>
      </c>
      <c r="GH10">
        <f t="shared" ref="GH10" si="112">_xlfn.VAR.S(FY5:FY61)</f>
        <v>3.7415019762845945</v>
      </c>
      <c r="GI10">
        <f t="shared" ref="GI10" si="113">_xlfn.VAR.S(FZ5:FZ61)</f>
        <v>1.9694444444444532</v>
      </c>
      <c r="GK10" t="s">
        <v>212</v>
      </c>
      <c r="GQ10" s="108"/>
      <c r="GR10" s="108"/>
      <c r="GS10" s="108"/>
      <c r="GT10" s="108"/>
      <c r="GU10" s="108"/>
      <c r="GV10" s="108"/>
      <c r="GW10" s="108"/>
      <c r="GX10" s="108"/>
      <c r="GY10" s="108"/>
      <c r="HA10" s="107" t="s">
        <v>180</v>
      </c>
      <c r="HB10" s="107" t="s">
        <v>181</v>
      </c>
      <c r="HC10" s="107" t="s">
        <v>176</v>
      </c>
      <c r="HD10" s="107" t="s">
        <v>182</v>
      </c>
      <c r="HE10" s="107" t="s">
        <v>183</v>
      </c>
      <c r="HF10" s="107" t="s">
        <v>184</v>
      </c>
      <c r="HG10" s="107" t="s">
        <v>185</v>
      </c>
      <c r="HH10" s="107" t="s">
        <v>186</v>
      </c>
      <c r="HI10" s="107" t="s">
        <v>187</v>
      </c>
      <c r="HJ10" s="107" t="s">
        <v>188</v>
      </c>
      <c r="HM10" s="58" t="s">
        <v>286</v>
      </c>
      <c r="HN10" s="58" t="s">
        <v>286</v>
      </c>
      <c r="HO10" s="103" t="s">
        <v>139</v>
      </c>
      <c r="HQ10" s="132">
        <v>5.7</v>
      </c>
      <c r="HR10" s="3" t="str">
        <v>.</v>
      </c>
      <c r="HS10" s="3" t="str">
        <v>.</v>
      </c>
      <c r="HT10" s="133" t="str">
        <v>.</v>
      </c>
      <c r="HY10" t="s">
        <v>201</v>
      </c>
      <c r="HZ10">
        <f>_xlfn.VAR.S(HQ5:HQ61)</f>
        <v>1.0590476190476181</v>
      </c>
      <c r="IA10">
        <f t="shared" ref="IA10" si="114">_xlfn.VAR.S(HR5:HR61)</f>
        <v>3.589044117647056</v>
      </c>
      <c r="IB10">
        <f t="shared" ref="IB10" si="115">_xlfn.VAR.S(HS5:HS61)</f>
        <v>3.7615584415584311</v>
      </c>
      <c r="IC10">
        <f t="shared" ref="IC10" si="116">_xlfn.VAR.S(HT5:HT61)</f>
        <v>4.4338888888888857</v>
      </c>
      <c r="IE10" t="s">
        <v>212</v>
      </c>
      <c r="IK10" s="108"/>
      <c r="IL10" s="108"/>
      <c r="IM10" s="108"/>
      <c r="IN10" s="108"/>
      <c r="IO10" s="108"/>
      <c r="IP10" s="108"/>
      <c r="IQ10" s="108"/>
      <c r="IR10" s="108"/>
      <c r="IS10" s="108"/>
      <c r="IU10" s="107" t="s">
        <v>180</v>
      </c>
      <c r="IV10" s="107" t="s">
        <v>181</v>
      </c>
      <c r="IW10" s="107" t="s">
        <v>176</v>
      </c>
      <c r="IX10" s="107" t="s">
        <v>182</v>
      </c>
      <c r="IY10" s="107" t="s">
        <v>183</v>
      </c>
      <c r="IZ10" s="107" t="s">
        <v>184</v>
      </c>
      <c r="JA10" s="107" t="s">
        <v>185</v>
      </c>
      <c r="JB10" s="107" t="s">
        <v>186</v>
      </c>
      <c r="JC10" s="107" t="s">
        <v>187</v>
      </c>
      <c r="JD10" s="107" t="s">
        <v>188</v>
      </c>
    </row>
    <row r="11" spans="1:266" ht="15.75" thickBot="1" x14ac:dyDescent="0.3">
      <c r="A11" s="6">
        <v>4</v>
      </c>
      <c r="B11" s="12">
        <v>89</v>
      </c>
      <c r="C11" s="6">
        <v>31</v>
      </c>
      <c r="D11" s="5" t="s">
        <v>9</v>
      </c>
      <c r="E11" s="58" t="s">
        <v>286</v>
      </c>
      <c r="F11" s="6">
        <v>6.1</v>
      </c>
      <c r="G11" s="6">
        <v>3</v>
      </c>
      <c r="H11" s="6">
        <v>4.3</v>
      </c>
      <c r="I11" s="69">
        <v>1.5</v>
      </c>
      <c r="J11" s="70">
        <v>2.4</v>
      </c>
      <c r="K11" s="70">
        <v>0.5</v>
      </c>
      <c r="L11" s="70" t="s">
        <v>139</v>
      </c>
      <c r="M11" s="70" t="s">
        <v>139</v>
      </c>
      <c r="N11" s="78">
        <v>1.5</v>
      </c>
      <c r="O11" s="79">
        <v>1.7</v>
      </c>
      <c r="P11" s="79">
        <v>0.5</v>
      </c>
      <c r="Q11" s="79" t="s">
        <v>139</v>
      </c>
      <c r="R11" s="79" t="s">
        <v>139</v>
      </c>
      <c r="S11" s="86">
        <v>3.1</v>
      </c>
      <c r="T11" s="87">
        <v>4.9000000000000004</v>
      </c>
      <c r="U11" s="87">
        <v>5.3</v>
      </c>
      <c r="V11" s="87" t="s">
        <v>139</v>
      </c>
      <c r="W11" s="87" t="s">
        <v>139</v>
      </c>
      <c r="X11" s="168">
        <v>2</v>
      </c>
      <c r="Y11" s="169">
        <v>1.4</v>
      </c>
      <c r="Z11" s="169">
        <v>1.6</v>
      </c>
      <c r="AA11" s="169" t="s">
        <v>139</v>
      </c>
      <c r="AB11" s="169" t="s">
        <v>139</v>
      </c>
      <c r="AC11" s="102">
        <v>10.1</v>
      </c>
      <c r="AD11" s="103">
        <v>9.1</v>
      </c>
      <c r="AE11" s="103">
        <v>9.3000000000000007</v>
      </c>
      <c r="AF11" s="103" t="s">
        <v>139</v>
      </c>
      <c r="AG11" s="103" t="s">
        <v>139</v>
      </c>
      <c r="AH11" s="4" t="s">
        <v>1</v>
      </c>
      <c r="AI11" s="13" t="s">
        <v>22</v>
      </c>
      <c r="AK11" s="58" t="s">
        <v>286</v>
      </c>
      <c r="AL11" s="58" t="s">
        <v>286</v>
      </c>
      <c r="AM11" s="102">
        <v>10.1</v>
      </c>
      <c r="AO11" s="132" t="str">
        <v>.</v>
      </c>
      <c r="AP11" s="3" t="str">
        <v>.</v>
      </c>
      <c r="AQ11" s="3" t="str">
        <v>.</v>
      </c>
      <c r="AR11" s="133">
        <v>7</v>
      </c>
      <c r="AW11" t="s">
        <v>202</v>
      </c>
      <c r="AX11">
        <f>KURT(AO5:AO61)</f>
        <v>2.0643153666906269</v>
      </c>
      <c r="AY11">
        <f t="shared" ref="AY11:BA11" si="117">KURT(AP5:AP61)</f>
        <v>-0.82372190572623083</v>
      </c>
      <c r="AZ11">
        <f t="shared" si="117"/>
        <v>-7.5685980078643134E-2</v>
      </c>
      <c r="BA11">
        <f t="shared" si="117"/>
        <v>-0.28681374814373006</v>
      </c>
      <c r="BI11" t="s">
        <v>162</v>
      </c>
      <c r="BS11" s="108" t="str">
        <f>BS4</f>
        <v>18 A 36</v>
      </c>
      <c r="BT11" s="108" t="str">
        <f>BS5</f>
        <v>37 a 45</v>
      </c>
      <c r="BU11" s="108">
        <f>ABS(BT4-BT5)</f>
        <v>1.9916666666666654</v>
      </c>
      <c r="BV11" s="108">
        <f>SQRT(BV8/BW8/HARMEAN(BU4,BU5))</f>
        <v>0.50864044403187703</v>
      </c>
      <c r="BW11" s="108">
        <f>BU11/BV11</f>
        <v>3.915667127999451</v>
      </c>
      <c r="BX11" s="108">
        <f>BU11-BV11*BX$8</f>
        <v>0.11325750685694347</v>
      </c>
      <c r="BY11" s="108">
        <f>BU11+BV11*BX$8</f>
        <v>3.8700758264763873</v>
      </c>
      <c r="BZ11" s="108">
        <f>[1]!QDIST(BW11,COUNT($BU$4:$BU$7),BW$8)</f>
        <v>3.3208095857824804E-2</v>
      </c>
      <c r="CA11" s="108">
        <f>BV11*BX$8</f>
        <v>1.8784091598097219</v>
      </c>
      <c r="CB11" s="108">
        <f>BU11*SQRT(BW$8/BV$8)</f>
        <v>0.97891678199986265</v>
      </c>
      <c r="CE11" s="58" t="s">
        <v>286</v>
      </c>
      <c r="CF11" s="58" t="s">
        <v>286</v>
      </c>
      <c r="CG11" s="103">
        <v>9.1</v>
      </c>
      <c r="CI11" s="132" t="str">
        <v>.</v>
      </c>
      <c r="CJ11" s="3" t="str">
        <v>.</v>
      </c>
      <c r="CK11" s="3" t="str">
        <v>.</v>
      </c>
      <c r="CL11" s="133">
        <v>6.4</v>
      </c>
      <c r="CQ11" t="s">
        <v>202</v>
      </c>
      <c r="CR11">
        <f>KURT(CI5:CI61)</f>
        <v>-0.77263553656836415</v>
      </c>
      <c r="CS11">
        <f t="shared" ref="CS11" si="118">KURT(CJ5:CJ61)</f>
        <v>1.3465145280336959</v>
      </c>
      <c r="CT11">
        <f t="shared" ref="CT11" si="119">KURT(CK5:CK61)</f>
        <v>-0.7417396536142622</v>
      </c>
      <c r="CU11">
        <f t="shared" ref="CU11" si="120">KURT(CL5:CL61)</f>
        <v>0.45172995746482147</v>
      </c>
      <c r="DC11" t="s">
        <v>162</v>
      </c>
      <c r="DM11" s="108" t="str">
        <f>DM4</f>
        <v>18 A 36</v>
      </c>
      <c r="DN11" s="108" t="str">
        <f>DM5</f>
        <v>37 a 45</v>
      </c>
      <c r="DO11" s="108">
        <f>ABS(DN4-DN5)</f>
        <v>1.1555555555555559</v>
      </c>
      <c r="DP11" s="108">
        <f>SQRT(DP8/DQ8/HARMEAN(DO4,DO5))</f>
        <v>0.47729647033023231</v>
      </c>
      <c r="DQ11" s="108">
        <f>DO11/DP11</f>
        <v>2.4210435806408732</v>
      </c>
      <c r="DR11" s="108">
        <f>DO11-DP11*DR$8</f>
        <v>-0.6281013540685223</v>
      </c>
      <c r="DS11" s="108">
        <f>DO11+DP11*DR$8</f>
        <v>2.9392124651796339</v>
      </c>
      <c r="DT11" s="108">
        <f>[1]!QDIST(DQ11,COUNT($BU$4:$BU$7),DQ$8)</f>
        <v>0.3265908793816289</v>
      </c>
      <c r="DU11" s="108">
        <f>DP11*DR$8</f>
        <v>1.7836569096240782</v>
      </c>
      <c r="DV11" s="108">
        <f>DO11*SQRT(DQ$8/DP$8)</f>
        <v>0.72181573637366481</v>
      </c>
      <c r="DY11" s="58" t="s">
        <v>286</v>
      </c>
      <c r="DZ11" s="58" t="s">
        <v>286</v>
      </c>
      <c r="EA11" s="103">
        <v>9.3000000000000007</v>
      </c>
      <c r="EC11" s="132" t="str">
        <v>.</v>
      </c>
      <c r="ED11" s="3" t="str">
        <v>.</v>
      </c>
      <c r="EE11" s="3" t="str">
        <v>.</v>
      </c>
      <c r="EF11" s="133">
        <v>7.4</v>
      </c>
      <c r="EK11" t="s">
        <v>202</v>
      </c>
      <c r="EL11">
        <f>KURT(EC5:EC61)</f>
        <v>1.5376616871484652</v>
      </c>
      <c r="EM11">
        <f t="shared" ref="EM11" si="121">KURT(ED5:ED61)</f>
        <v>0.3838796844829151</v>
      </c>
      <c r="EN11">
        <f t="shared" ref="EN11" si="122">KURT(EE5:EE61)</f>
        <v>0.91896091365274346</v>
      </c>
      <c r="EO11">
        <f t="shared" ref="EO11" si="123">KURT(EF5:EF61)</f>
        <v>0.32847193206321634</v>
      </c>
      <c r="EW11" t="s">
        <v>162</v>
      </c>
      <c r="FG11" s="108" t="str">
        <f>FG4</f>
        <v>18 A 36</v>
      </c>
      <c r="FH11" s="108" t="str">
        <f>FG5</f>
        <v>37 a 45</v>
      </c>
      <c r="FI11" s="108">
        <f>ABS(FH4-FH5)</f>
        <v>0.74222222222222278</v>
      </c>
      <c r="FJ11" s="108">
        <f>SQRT(FJ8/FK8/HARMEAN(FI4,FI5))</f>
        <v>0.47585887572484553</v>
      </c>
      <c r="FK11" s="108">
        <f>FI11/FJ11</f>
        <v>1.5597528176639406</v>
      </c>
      <c r="FL11" s="108">
        <f>FI11-FJ11*FL$8</f>
        <v>-1.036062396361525</v>
      </c>
      <c r="FM11" s="108">
        <f>FI11+FJ11*FL$8</f>
        <v>2.5205068408059708</v>
      </c>
      <c r="FN11" s="108">
        <f>[1]!QDIST(FK11,COUNT($BU$4:$BU$7),FK$8)</f>
        <v>0.68914013638072169</v>
      </c>
      <c r="FO11" s="108">
        <f>FJ11*FL$8</f>
        <v>1.7782846185837478</v>
      </c>
      <c r="FP11" s="108">
        <f>FI11*SQRT(FK$8/FJ$8)</f>
        <v>0.46502844378578739</v>
      </c>
      <c r="FS11" s="58" t="s">
        <v>286</v>
      </c>
      <c r="FT11" s="58" t="s">
        <v>286</v>
      </c>
      <c r="FU11" s="103" t="s">
        <v>139</v>
      </c>
      <c r="FW11" s="132">
        <v>5.5</v>
      </c>
      <c r="FX11" s="3" t="str">
        <v>.</v>
      </c>
      <c r="FY11" s="3" t="str">
        <v>.</v>
      </c>
      <c r="FZ11" s="133">
        <v>5.0999999999999996</v>
      </c>
      <c r="GE11" t="s">
        <v>202</v>
      </c>
      <c r="GF11">
        <f>KURT(FW5:FW61)</f>
        <v>-1.3022949897670637</v>
      </c>
      <c r="GG11">
        <f t="shared" ref="GG11" si="124">KURT(FX5:FX61)</f>
        <v>0.17977390353317313</v>
      </c>
      <c r="GH11">
        <f t="shared" ref="GH11" si="125">KURT(FY5:FY61)</f>
        <v>-1.2460467130644646</v>
      </c>
      <c r="GI11">
        <f t="shared" ref="GI11" si="126">KURT(FZ5:FZ61)</f>
        <v>0.27979141557255627</v>
      </c>
      <c r="GQ11" t="s">
        <v>162</v>
      </c>
      <c r="HA11" s="108" t="str">
        <f>HA4</f>
        <v>18 A 36</v>
      </c>
      <c r="HB11" s="108" t="str">
        <f>HA5</f>
        <v>37 a 45</v>
      </c>
      <c r="HC11" s="108">
        <f>ABS(HB4-HB5)</f>
        <v>1.3411764705882359</v>
      </c>
      <c r="HD11" s="108">
        <f>SQRT(HD8/HE8/HARMEAN(HC4,HC5))</f>
        <v>0.53458041784814048</v>
      </c>
      <c r="HE11" s="108">
        <f>HC11/HD11</f>
        <v>2.5088395044227507</v>
      </c>
      <c r="HF11" s="108">
        <f>HC11-HD11*HF$8</f>
        <v>-0.6641758866818348</v>
      </c>
      <c r="HG11" s="108">
        <f>HC11+HD11*HF$8</f>
        <v>3.3465288278583065</v>
      </c>
      <c r="HH11" s="108">
        <f>[1]!QDIST(HE11,COUNT($BU$4:$BU$7),HE$8)</f>
        <v>0.29707638667117409</v>
      </c>
      <c r="HI11" s="108">
        <f>HD11*HF$8</f>
        <v>2.0053523572700707</v>
      </c>
      <c r="HJ11" s="108">
        <f>HC11*SQRT(HE$8/HD$8)</f>
        <v>0.79669120314689679</v>
      </c>
      <c r="HM11" s="58" t="s">
        <v>286</v>
      </c>
      <c r="HN11" s="58" t="s">
        <v>286</v>
      </c>
      <c r="HO11" s="103" t="s">
        <v>139</v>
      </c>
      <c r="HQ11" s="132">
        <v>5</v>
      </c>
      <c r="HR11" s="3" t="str">
        <v>.</v>
      </c>
      <c r="HS11" s="3" t="str">
        <v>.</v>
      </c>
      <c r="HT11" s="133">
        <v>4.8</v>
      </c>
      <c r="HY11" t="s">
        <v>202</v>
      </c>
      <c r="HZ11">
        <f>KURT(HQ5:HQ61)</f>
        <v>-1.9767421135034398</v>
      </c>
      <c r="IA11">
        <f t="shared" ref="IA11" si="127">KURT(HR5:HR61)</f>
        <v>-0.60316211802057262</v>
      </c>
      <c r="IB11">
        <f t="shared" ref="IB11" si="128">KURT(HS5:HS61)</f>
        <v>-1.0804507229025839</v>
      </c>
      <c r="IC11">
        <f t="shared" ref="IC11" si="129">KURT(HT5:HT61)</f>
        <v>0.52650214305694121</v>
      </c>
      <c r="IK11" t="s">
        <v>162</v>
      </c>
      <c r="IU11" s="108" t="str">
        <f>IU4</f>
        <v>18 A 36</v>
      </c>
      <c r="IV11" s="108" t="str">
        <f>IU5</f>
        <v>37 a 45</v>
      </c>
      <c r="IW11" s="108">
        <f>ABS(IV4-IV5)</f>
        <v>1.3537815126050425</v>
      </c>
      <c r="IX11" s="108">
        <f>SQRT(IX8/IY8/HARMEAN(IW4,IW5))</f>
        <v>0.59519198154761499</v>
      </c>
      <c r="IY11" s="108">
        <f>IW11/IX11</f>
        <v>2.2745291512243613</v>
      </c>
      <c r="IZ11" s="108">
        <f>IW11-IX11*IZ$8</f>
        <v>-0.88034026613180094</v>
      </c>
      <c r="JA11" s="108">
        <f>IW11+IX11*IZ$8</f>
        <v>3.587903291341886</v>
      </c>
      <c r="JB11" s="108">
        <f>[1]!QDIST(IY11,COUNT($BU$4:$BU$7),IY$8)</f>
        <v>0.38295787310199636</v>
      </c>
      <c r="JC11" s="108">
        <f>IX11*IZ$8</f>
        <v>2.2341217787368435</v>
      </c>
      <c r="JD11" s="108">
        <f>IW11*SQRT(IY$8/IX$8)</f>
        <v>0.72228508953527693</v>
      </c>
    </row>
    <row r="12" spans="1:266" ht="16.5" thickTop="1" thickBot="1" x14ac:dyDescent="0.3">
      <c r="A12" s="4">
        <v>3</v>
      </c>
      <c r="B12" s="12">
        <v>7</v>
      </c>
      <c r="C12" s="4">
        <v>34</v>
      </c>
      <c r="D12" s="7" t="s">
        <v>0</v>
      </c>
      <c r="E12" s="58" t="s">
        <v>286</v>
      </c>
      <c r="F12" s="4">
        <v>6.2</v>
      </c>
      <c r="G12" s="4">
        <v>3.9</v>
      </c>
      <c r="H12" s="4">
        <v>7.4</v>
      </c>
      <c r="I12" s="70">
        <v>4.0999999999999996</v>
      </c>
      <c r="J12" s="70">
        <v>4.8</v>
      </c>
      <c r="K12" s="70">
        <v>3.2</v>
      </c>
      <c r="L12" s="70">
        <v>1.9</v>
      </c>
      <c r="M12" s="70">
        <v>1.1000000000000001</v>
      </c>
      <c r="N12" s="79">
        <v>4</v>
      </c>
      <c r="O12" s="79">
        <v>4.5999999999999996</v>
      </c>
      <c r="P12" s="79">
        <v>4</v>
      </c>
      <c r="Q12" s="79">
        <v>1.1000000000000001</v>
      </c>
      <c r="R12" s="79">
        <v>1.1000000000000001</v>
      </c>
      <c r="S12" s="87">
        <v>3.4</v>
      </c>
      <c r="T12" s="87">
        <v>4.7</v>
      </c>
      <c r="U12" s="87">
        <v>4.5999999999999996</v>
      </c>
      <c r="V12" s="87">
        <v>5.8</v>
      </c>
      <c r="W12" s="87">
        <v>6.5</v>
      </c>
      <c r="X12" s="169">
        <v>2.9</v>
      </c>
      <c r="Y12" s="169">
        <v>1.2</v>
      </c>
      <c r="Z12" s="169">
        <v>2.1</v>
      </c>
      <c r="AA12" s="169">
        <v>1</v>
      </c>
      <c r="AB12" s="169">
        <v>2.2000000000000002</v>
      </c>
      <c r="AC12" s="103">
        <v>7.1</v>
      </c>
      <c r="AD12" s="103">
        <v>6.6</v>
      </c>
      <c r="AE12" s="103">
        <v>6.9</v>
      </c>
      <c r="AF12" s="103">
        <v>6.8</v>
      </c>
      <c r="AG12" s="103">
        <v>7.4</v>
      </c>
      <c r="AH12" s="4" t="s">
        <v>1</v>
      </c>
      <c r="AI12" s="13"/>
      <c r="AK12" s="58" t="s">
        <v>286</v>
      </c>
      <c r="AL12" s="58" t="s">
        <v>286</v>
      </c>
      <c r="AM12" s="103">
        <v>7.1</v>
      </c>
      <c r="AO12" s="132">
        <v>5.4</v>
      </c>
      <c r="AP12" s="3">
        <v>4.9000000000000004</v>
      </c>
      <c r="AQ12" s="3" t="str">
        <v>.</v>
      </c>
      <c r="AR12" s="133">
        <v>11.1</v>
      </c>
      <c r="AW12" t="s">
        <v>203</v>
      </c>
      <c r="AX12">
        <f>SKEW(AO5:AO61)</f>
        <v>0.12095302168278087</v>
      </c>
      <c r="AY12">
        <f t="shared" ref="AY12:BA12" si="130">SKEW(AP5:AP61)</f>
        <v>0.24844806841708506</v>
      </c>
      <c r="AZ12">
        <f t="shared" si="130"/>
        <v>0.12919099592055241</v>
      </c>
      <c r="BA12">
        <f t="shared" si="130"/>
        <v>0.22025180478493764</v>
      </c>
      <c r="BC12" s="108" t="s">
        <v>213</v>
      </c>
      <c r="BD12" s="108">
        <f>[1]!DAGOSTINO(AO5:AO61)</f>
        <v>2.3997171127737582</v>
      </c>
      <c r="BE12" s="108">
        <f>[1]!DAGOSTINO(AP5:AP61)</f>
        <v>1.398066480238404</v>
      </c>
      <c r="BF12" s="108">
        <f>[1]!DAGOSTINO(AQ5:AQ61)</f>
        <v>0.14998632448289173</v>
      </c>
      <c r="BG12" s="108">
        <f>[1]!DAGOSTINO(AR5:AR61)</f>
        <v>0.32799563028700401</v>
      </c>
      <c r="BI12" s="107" t="s">
        <v>163</v>
      </c>
      <c r="BJ12" s="107" t="s">
        <v>158</v>
      </c>
      <c r="BK12" s="107" t="s">
        <v>164</v>
      </c>
      <c r="BL12" s="107" t="s">
        <v>165</v>
      </c>
      <c r="BM12" s="107" t="s">
        <v>0</v>
      </c>
      <c r="BN12" s="107" t="s">
        <v>166</v>
      </c>
      <c r="BO12" s="107" t="s">
        <v>167</v>
      </c>
      <c r="BP12" s="107" t="s">
        <v>168</v>
      </c>
      <c r="BQ12" s="107" t="s">
        <v>169</v>
      </c>
      <c r="BS12" s="3" t="str">
        <f>BS4</f>
        <v>18 A 36</v>
      </c>
      <c r="BT12" s="3" t="str">
        <f>BS6</f>
        <v>46 A 60</v>
      </c>
      <c r="BU12" s="3">
        <f>ABS(BT4-BT6)</f>
        <v>1.772619047619048</v>
      </c>
      <c r="BV12" s="3">
        <f>SQRT(BV8/BW8/HARMEAN(BU4,BU6))</f>
        <v>0.47090954664194729</v>
      </c>
      <c r="BW12" s="3">
        <f t="shared" ref="BW12:BW16" si="131">BU12/BV12</f>
        <v>3.7642452998873819</v>
      </c>
      <c r="BX12" s="3">
        <f t="shared" ref="BX12:BX16" si="132">BU12-BV12*BX$8</f>
        <v>3.355009187033664E-2</v>
      </c>
      <c r="BY12" s="3">
        <f t="shared" ref="BY12:BY16" si="133">BU12+BV12*BX$8</f>
        <v>3.5116880033677593</v>
      </c>
      <c r="BZ12" s="3">
        <f>[1]!QDIST(BW12,COUNT($BU$4:$BU$7),BW$8)</f>
        <v>4.3950075965881519E-2</v>
      </c>
      <c r="CA12" s="3">
        <f t="shared" ref="CA12:CA16" si="134">BV12*BX$8</f>
        <v>1.7390689557487113</v>
      </c>
      <c r="CB12" s="3">
        <f t="shared" ref="CB12:CB16" si="135">BU12*SQRT(BW$8/BV$8)</f>
        <v>0.87125348977752337</v>
      </c>
      <c r="CE12" s="58" t="s">
        <v>286</v>
      </c>
      <c r="CF12" s="58" t="s">
        <v>286</v>
      </c>
      <c r="CG12" s="103">
        <v>6.6</v>
      </c>
      <c r="CI12" s="132" t="str">
        <v>.</v>
      </c>
      <c r="CJ12" s="3">
        <v>6.9</v>
      </c>
      <c r="CK12" s="3">
        <v>8.5</v>
      </c>
      <c r="CL12" s="133" t="str">
        <v>.</v>
      </c>
      <c r="CQ12" t="s">
        <v>203</v>
      </c>
      <c r="CR12">
        <f>SKEW(CI5:CI61)</f>
        <v>0.77978861291375823</v>
      </c>
      <c r="CS12">
        <f t="shared" ref="CS12" si="136">SKEW(CJ5:CJ61)</f>
        <v>1.522191730032936</v>
      </c>
      <c r="CT12">
        <f t="shared" ref="CT12" si="137">SKEW(CK5:CK61)</f>
        <v>5.9641204505777035E-2</v>
      </c>
      <c r="CU12">
        <f t="shared" ref="CU12" si="138">SKEW(CL5:CL61)</f>
        <v>0.83841863494026758</v>
      </c>
      <c r="CW12" s="108" t="s">
        <v>213</v>
      </c>
      <c r="CX12" s="108">
        <f>[1]!DAGOSTINO(CI5:CI61)</f>
        <v>1.4403611735239097</v>
      </c>
      <c r="CY12" s="108">
        <f>[1]!DAGOSTINO(CJ5:CJ61)</f>
        <v>7.7177425070670909</v>
      </c>
      <c r="CZ12" s="108">
        <f>[1]!DAGOSTINO(CK5:CK61)</f>
        <v>0.88629264006610853</v>
      </c>
      <c r="DA12" s="108">
        <f>[1]!DAGOSTINO(CL5:CL61)</f>
        <v>2.4153597273116407</v>
      </c>
      <c r="DC12" s="107" t="s">
        <v>163</v>
      </c>
      <c r="DD12" s="107" t="s">
        <v>158</v>
      </c>
      <c r="DE12" s="107" t="s">
        <v>164</v>
      </c>
      <c r="DF12" s="107" t="s">
        <v>165</v>
      </c>
      <c r="DG12" s="107" t="s">
        <v>0</v>
      </c>
      <c r="DH12" s="107" t="s">
        <v>166</v>
      </c>
      <c r="DI12" s="107" t="s">
        <v>167</v>
      </c>
      <c r="DJ12" s="107" t="s">
        <v>168</v>
      </c>
      <c r="DK12" s="107" t="s">
        <v>169</v>
      </c>
      <c r="DM12" s="3" t="str">
        <f>DM4</f>
        <v>18 A 36</v>
      </c>
      <c r="DN12" s="3" t="str">
        <f>DM6</f>
        <v>46 A 60</v>
      </c>
      <c r="DO12" s="3">
        <f>ABS(DN4-DN6)</f>
        <v>0.95042735042735149</v>
      </c>
      <c r="DP12" s="3">
        <f>SQRT(DP8/DQ8/HARMEAN(DO4,DO6))</f>
        <v>0.4377998209095661</v>
      </c>
      <c r="DQ12" s="3">
        <f t="shared" ref="DQ12:DQ16" si="139">DO12/DP12</f>
        <v>2.1709176318362999</v>
      </c>
      <c r="DR12" s="3">
        <f t="shared" ref="DR12:DR16" si="140">DO12-DP12*DR$8</f>
        <v>-0.6856305803116971</v>
      </c>
      <c r="DS12" s="3">
        <f t="shared" ref="DS12:DS16" si="141">DO12+DP12*DR$8</f>
        <v>2.5864852811664001</v>
      </c>
      <c r="DT12" s="3">
        <f>[1]!QDIST(DQ12,COUNT($BU$4:$BU$7),DQ$8)</f>
        <v>0.42334471288437736</v>
      </c>
      <c r="DU12" s="3">
        <f t="shared" ref="DU12:DU16" si="142">DP12*DR$8</f>
        <v>1.6360579307390486</v>
      </c>
      <c r="DV12" s="3">
        <f t="shared" ref="DV12:DV16" si="143">DO12*SQRT(DQ$8/DP$8)</f>
        <v>0.59368276541976028</v>
      </c>
      <c r="DY12" s="58" t="s">
        <v>286</v>
      </c>
      <c r="DZ12" s="58" t="s">
        <v>286</v>
      </c>
      <c r="EA12" s="103">
        <v>6.9</v>
      </c>
      <c r="EC12" s="132" t="str">
        <v>.</v>
      </c>
      <c r="ED12" s="3">
        <v>4</v>
      </c>
      <c r="EE12" s="3">
        <v>7.2</v>
      </c>
      <c r="EF12" s="133" t="str">
        <v>.</v>
      </c>
      <c r="EK12" t="s">
        <v>203</v>
      </c>
      <c r="EL12">
        <f>SKEW(EC5:EC61)</f>
        <v>1.2795539468348447</v>
      </c>
      <c r="EM12">
        <f t="shared" ref="EM12" si="144">SKEW(ED5:ED61)</f>
        <v>0.89128632108150296</v>
      </c>
      <c r="EN12">
        <f t="shared" ref="EN12" si="145">SKEW(EE5:EE61)</f>
        <v>0.63073947779550366</v>
      </c>
      <c r="EO12">
        <f t="shared" ref="EO12" si="146">SKEW(EF5:EF61)</f>
        <v>0.57693193572335244</v>
      </c>
      <c r="EQ12" s="108" t="s">
        <v>213</v>
      </c>
      <c r="ER12" s="108">
        <f>[1]!DAGOSTINO(EC5:EC61)</f>
        <v>4.4936172122953657</v>
      </c>
      <c r="ES12" s="108">
        <f>[1]!DAGOSTINO(ED5:ED61)</f>
        <v>2.7419785261228746</v>
      </c>
      <c r="ET12" s="108">
        <f>[1]!DAGOSTINO(EE5:EE61)</f>
        <v>3.2933823486328802</v>
      </c>
      <c r="EU12" s="108">
        <f>[1]!DAGOSTINO(EF5:EF61)</f>
        <v>1.2645295047375615</v>
      </c>
      <c r="EW12" s="107" t="s">
        <v>163</v>
      </c>
      <c r="EX12" s="107" t="s">
        <v>158</v>
      </c>
      <c r="EY12" s="107" t="s">
        <v>164</v>
      </c>
      <c r="EZ12" s="107" t="s">
        <v>165</v>
      </c>
      <c r="FA12" s="107" t="s">
        <v>0</v>
      </c>
      <c r="FB12" s="107" t="s">
        <v>166</v>
      </c>
      <c r="FC12" s="107" t="s">
        <v>167</v>
      </c>
      <c r="FD12" s="107" t="s">
        <v>168</v>
      </c>
      <c r="FE12" s="107" t="s">
        <v>169</v>
      </c>
      <c r="FG12" s="3" t="str">
        <f>FG4</f>
        <v>18 A 36</v>
      </c>
      <c r="FH12" s="3" t="str">
        <f>FG6</f>
        <v>46 A 60</v>
      </c>
      <c r="FI12" s="3">
        <f>ABS(FH4-FH6)</f>
        <v>0.72222222222222143</v>
      </c>
      <c r="FJ12" s="3">
        <f>SQRT(FJ8/FK8/HARMEAN(FI4,FI6))</f>
        <v>0.43648118836165845</v>
      </c>
      <c r="FK12" s="3">
        <f t="shared" ref="FK12:FK16" si="147">FI12/FJ12</f>
        <v>1.6546468472859004</v>
      </c>
      <c r="FL12" s="3">
        <f t="shared" ref="FL12:FL16" si="148">FI12-FJ12*FL$8</f>
        <v>-0.90890797868529627</v>
      </c>
      <c r="FM12" s="3">
        <f t="shared" ref="FM12:FM16" si="149">FI12+FJ12*FL$8</f>
        <v>2.3533524231297394</v>
      </c>
      <c r="FN12" s="3">
        <f>[1]!QDIST(FK12,COUNT($BU$4:$BU$7),FK$8)</f>
        <v>0.64791374233653209</v>
      </c>
      <c r="FO12" s="3">
        <f t="shared" ref="FO12:FO16" si="150">FJ12*FL$8</f>
        <v>1.6311302009075177</v>
      </c>
      <c r="FP12" s="3">
        <f t="shared" ref="FP12:FP16" si="151">FI12*SQRT(FK$8/FJ$8)</f>
        <v>0.45249773721670844</v>
      </c>
      <c r="FS12" s="58" t="s">
        <v>286</v>
      </c>
      <c r="FT12" s="58" t="s">
        <v>286</v>
      </c>
      <c r="FU12" s="103">
        <v>6.8</v>
      </c>
      <c r="FW12" s="132" t="str">
        <v>.</v>
      </c>
      <c r="FX12" s="3">
        <v>4.0999999999999996</v>
      </c>
      <c r="FY12" s="3" t="str">
        <v>.</v>
      </c>
      <c r="FZ12" s="133" t="str">
        <v>.</v>
      </c>
      <c r="GE12" t="s">
        <v>203</v>
      </c>
      <c r="GF12">
        <f>SKEW(FW5:FW61)</f>
        <v>-0.21330996443614189</v>
      </c>
      <c r="GG12">
        <f t="shared" ref="GG12" si="152">SKEW(FX5:FX61)</f>
        <v>0.50427678251166752</v>
      </c>
      <c r="GH12">
        <f t="shared" ref="GH12" si="153">SKEW(FY5:FY61)</f>
        <v>0.13986995960866086</v>
      </c>
      <c r="GI12">
        <f t="shared" ref="GI12" si="154">SKEW(FZ5:FZ61)</f>
        <v>-0.1587455382962086</v>
      </c>
      <c r="GK12" s="108" t="s">
        <v>213</v>
      </c>
      <c r="GL12" s="108" t="e">
        <f>[1]!DAGOSTINO(FW5:FW61)</f>
        <v>#N/A</v>
      </c>
      <c r="GM12" s="108">
        <f>[1]!DAGOSTINO(FX5:FX61)</f>
        <v>1.0793336914229203</v>
      </c>
      <c r="GN12" s="108">
        <f>[1]!DAGOSTINO(FY5:FY61)</f>
        <v>4.2219456635960153</v>
      </c>
      <c r="GO12" s="108">
        <f>[1]!DAGOSTINO(FZ5:FZ61)</f>
        <v>0.22835866007061956</v>
      </c>
      <c r="GQ12" s="107" t="s">
        <v>163</v>
      </c>
      <c r="GR12" s="107" t="s">
        <v>158</v>
      </c>
      <c r="GS12" s="107" t="s">
        <v>164</v>
      </c>
      <c r="GT12" s="107" t="s">
        <v>165</v>
      </c>
      <c r="GU12" s="107" t="s">
        <v>0</v>
      </c>
      <c r="GV12" s="107" t="s">
        <v>166</v>
      </c>
      <c r="GW12" s="107" t="s">
        <v>167</v>
      </c>
      <c r="GX12" s="107" t="s">
        <v>168</v>
      </c>
      <c r="GY12" s="107" t="s">
        <v>169</v>
      </c>
      <c r="HA12" s="3" t="str">
        <f>HA4</f>
        <v>18 A 36</v>
      </c>
      <c r="HB12" s="3" t="str">
        <f>HA6</f>
        <v>46 A 60</v>
      </c>
      <c r="HC12" s="3">
        <f>ABS(HB4-HB6)</f>
        <v>0.81739130434782581</v>
      </c>
      <c r="HD12" s="3">
        <f>SQRT(HD8/HE8/HARMEAN(HC4,HC6))</f>
        <v>0.51384081200424625</v>
      </c>
      <c r="HE12" s="3">
        <f t="shared" ref="HE12:HE16" si="155">HC12/HD12</f>
        <v>1.5907481174170943</v>
      </c>
      <c r="HF12" s="3">
        <f t="shared" ref="HF12:HF16" si="156">HC12-HD12*HF$8</f>
        <v>-1.110161313015348</v>
      </c>
      <c r="HG12" s="3">
        <f t="shared" ref="HG12:HG16" si="157">HC12+HD12*HF$8</f>
        <v>2.7449439217109997</v>
      </c>
      <c r="HH12" s="3">
        <f>[1]!QDIST(HE12,COUNT($BU$4:$BU$7),HE$8)</f>
        <v>0.67598879101371934</v>
      </c>
      <c r="HI12" s="3">
        <f t="shared" ref="HI12:HI16" si="158">HD12*HF$8</f>
        <v>1.9275526173631738</v>
      </c>
      <c r="HJ12" s="3">
        <f t="shared" ref="HJ12:HJ16" si="159">HC12*SQRT(HE$8/HD$8)</f>
        <v>0.48555016881340202</v>
      </c>
      <c r="HM12" s="58" t="s">
        <v>286</v>
      </c>
      <c r="HN12" s="58" t="s">
        <v>286</v>
      </c>
      <c r="HO12" s="103">
        <v>7.4</v>
      </c>
      <c r="HQ12" s="132" t="str">
        <v>.</v>
      </c>
      <c r="HR12" s="3">
        <v>4.4000000000000004</v>
      </c>
      <c r="HS12" s="3" t="str">
        <v>.</v>
      </c>
      <c r="HT12" s="133" t="str">
        <v>.</v>
      </c>
      <c r="HY12" t="s">
        <v>203</v>
      </c>
      <c r="HZ12">
        <f>SKEW(HQ5:HQ61)</f>
        <v>0.34365944694887396</v>
      </c>
      <c r="IA12">
        <f t="shared" ref="IA12" si="160">SKEW(HR5:HR61)</f>
        <v>0.52049905680124831</v>
      </c>
      <c r="IB12">
        <f t="shared" ref="IB12" si="161">SKEW(HS5:HS61)</f>
        <v>-0.11904957339349183</v>
      </c>
      <c r="IC12">
        <f t="shared" ref="IC12" si="162">SKEW(HT5:HT61)</f>
        <v>0.42968246549554323</v>
      </c>
      <c r="IE12" s="108" t="s">
        <v>213</v>
      </c>
      <c r="IF12" s="108" t="e">
        <f>[1]!DAGOSTINO(HQ5:HQ61)</f>
        <v>#N/A</v>
      </c>
      <c r="IG12" s="108">
        <f>[1]!DAGOSTINO(HR5:HR61)</f>
        <v>1.21057269063371</v>
      </c>
      <c r="IH12" s="108">
        <f>[1]!DAGOSTINO(HS5:HS61)</f>
        <v>2.4158407381259481</v>
      </c>
      <c r="II12" s="108">
        <f>[1]!DAGOSTINO(HT5:HT61)</f>
        <v>0.76198308674235138</v>
      </c>
      <c r="IK12" s="107" t="s">
        <v>163</v>
      </c>
      <c r="IL12" s="107" t="s">
        <v>158</v>
      </c>
      <c r="IM12" s="107" t="s">
        <v>164</v>
      </c>
      <c r="IN12" s="107" t="s">
        <v>165</v>
      </c>
      <c r="IO12" s="107" t="s">
        <v>0</v>
      </c>
      <c r="IP12" s="107" t="s">
        <v>166</v>
      </c>
      <c r="IQ12" s="107" t="s">
        <v>167</v>
      </c>
      <c r="IR12" s="107" t="s">
        <v>168</v>
      </c>
      <c r="IS12" s="107" t="s">
        <v>169</v>
      </c>
      <c r="IU12" s="3" t="str">
        <f>IU4</f>
        <v>18 A 36</v>
      </c>
      <c r="IV12" s="3" t="str">
        <f>IU6</f>
        <v>46 A 60</v>
      </c>
      <c r="IW12" s="3">
        <f>ABS(IV4-IV6)</f>
        <v>0.38961038961038952</v>
      </c>
      <c r="IX12" s="3">
        <f>SQRT(IX8/IY8/HARMEAN(IW4,IW6))</f>
        <v>0.5751267531323484</v>
      </c>
      <c r="IY12" s="3">
        <f t="shared" ref="IY12:IY16" si="163">IW12/IX12</f>
        <v>0.67743395258250527</v>
      </c>
      <c r="IZ12" s="3">
        <f t="shared" ref="IZ12:IZ16" si="164">IW12-IX12*IZ$8</f>
        <v>-1.7691942390510875</v>
      </c>
      <c r="JA12" s="3">
        <f t="shared" ref="JA12:JA16" si="165">IW12+IX12*IZ$8</f>
        <v>2.5484150182718666</v>
      </c>
      <c r="JB12" s="3">
        <f>[1]!QDIST(IY12,COUNT($BU$4:$BU$7),IY$8)</f>
        <v>0.96339981486794335</v>
      </c>
      <c r="JC12" s="3">
        <f t="shared" ref="JC12:JC16" si="166">IX12*IZ$8</f>
        <v>2.158804628661477</v>
      </c>
      <c r="JD12" s="3">
        <f t="shared" ref="JD12:JD16" si="167">IW12*SQRT(IY$8/IX$8)</f>
        <v>0.20786941801421532</v>
      </c>
    </row>
    <row r="13" spans="1:266" ht="15.75" thickBot="1" x14ac:dyDescent="0.3">
      <c r="A13" s="6">
        <v>4</v>
      </c>
      <c r="B13" s="12">
        <v>68</v>
      </c>
      <c r="C13" s="6">
        <v>35</v>
      </c>
      <c r="D13" s="5" t="s">
        <v>0</v>
      </c>
      <c r="E13" s="58" t="s">
        <v>286</v>
      </c>
      <c r="F13" s="6">
        <v>8.6</v>
      </c>
      <c r="G13" s="6">
        <v>4.9000000000000004</v>
      </c>
      <c r="H13" s="6">
        <v>4.8</v>
      </c>
      <c r="I13" s="69" t="s">
        <v>139</v>
      </c>
      <c r="J13" s="70" t="s">
        <v>139</v>
      </c>
      <c r="K13" s="70" t="s">
        <v>139</v>
      </c>
      <c r="L13" s="70">
        <v>2</v>
      </c>
      <c r="M13" s="70">
        <v>2</v>
      </c>
      <c r="N13" s="78" t="s">
        <v>139</v>
      </c>
      <c r="O13" s="79" t="s">
        <v>139</v>
      </c>
      <c r="P13" s="79" t="s">
        <v>139</v>
      </c>
      <c r="Q13" s="79">
        <v>1.7</v>
      </c>
      <c r="R13" s="79">
        <v>1.9</v>
      </c>
      <c r="S13" s="86" t="s">
        <v>139</v>
      </c>
      <c r="T13" s="87" t="s">
        <v>139</v>
      </c>
      <c r="U13" s="87" t="s">
        <v>139</v>
      </c>
      <c r="V13" s="87">
        <v>8.5</v>
      </c>
      <c r="W13" s="87">
        <v>8.1999999999999993</v>
      </c>
      <c r="X13" s="168" t="s">
        <v>139</v>
      </c>
      <c r="Y13" s="169" t="s">
        <v>139</v>
      </c>
      <c r="Z13" s="169" t="s">
        <v>139</v>
      </c>
      <c r="AA13" s="169">
        <v>1</v>
      </c>
      <c r="AB13" s="169">
        <v>0.8</v>
      </c>
      <c r="AC13" s="102" t="s">
        <v>139</v>
      </c>
      <c r="AD13" s="103" t="s">
        <v>139</v>
      </c>
      <c r="AE13" s="103" t="s">
        <v>139</v>
      </c>
      <c r="AF13" s="103">
        <v>6.8</v>
      </c>
      <c r="AG13" s="103">
        <v>6.8</v>
      </c>
      <c r="AH13" s="4" t="s">
        <v>1</v>
      </c>
      <c r="AI13" s="13" t="s">
        <v>42</v>
      </c>
      <c r="AK13" s="58" t="s">
        <v>286</v>
      </c>
      <c r="AL13" s="58" t="s">
        <v>286</v>
      </c>
      <c r="AM13" s="102" t="s">
        <v>139</v>
      </c>
      <c r="AO13" s="132">
        <v>2.2999999999999998</v>
      </c>
      <c r="AP13" s="3" t="str">
        <v>.</v>
      </c>
      <c r="AQ13" s="3">
        <v>9.8000000000000007</v>
      </c>
      <c r="AR13" s="133">
        <v>10.1</v>
      </c>
      <c r="AW13" t="s">
        <v>204</v>
      </c>
      <c r="AX13">
        <f>AX14-AX15</f>
        <v>7.8</v>
      </c>
      <c r="AY13">
        <f t="shared" ref="AY13:BA13" si="168">AY14-AY15</f>
        <v>7.1000000000000005</v>
      </c>
      <c r="AZ13">
        <f t="shared" si="168"/>
        <v>9.6999999999999993</v>
      </c>
      <c r="BA13">
        <f t="shared" si="168"/>
        <v>7.6000000000000005</v>
      </c>
      <c r="BC13" t="s">
        <v>186</v>
      </c>
      <c r="BD13">
        <f>[1]!DPTEST(AO5:AO61)</f>
        <v>0.30123681692281834</v>
      </c>
      <c r="BE13">
        <f>[1]!DPTEST(AP5:AP61)</f>
        <v>0.49706561467574639</v>
      </c>
      <c r="BF13">
        <f>[1]!DPTEST(AQ5:AQ61)</f>
        <v>0.92774983003620093</v>
      </c>
      <c r="BG13">
        <f>[1]!DPTEST(AR5:AR61)</f>
        <v>0.84874387626175407</v>
      </c>
      <c r="BI13" t="s">
        <v>170</v>
      </c>
      <c r="BJ13">
        <f>BJ15-BJ14</f>
        <v>35.572423280423209</v>
      </c>
      <c r="BK13">
        <f>COUNTA(BI6:BI9)-1</f>
        <v>3</v>
      </c>
      <c r="BL13">
        <f>BJ13/BK13</f>
        <v>11.857474426807736</v>
      </c>
      <c r="BM13">
        <f>BL13/BL14</f>
        <v>2.8645106062129906</v>
      </c>
      <c r="BN13">
        <f>_xlfn.F.DIST.RT(BM13,BK13,BK14)</f>
        <v>4.0271061566117282E-2</v>
      </c>
      <c r="BO13">
        <f>BJ13/BJ15</f>
        <v>7.6323494607852607E-2</v>
      </c>
      <c r="BP13">
        <f>SQRT(DEVSQ(BL6:BL9)/(BL14*BK13))</f>
        <v>0.44545371522109611</v>
      </c>
      <c r="BQ13">
        <f>(BJ15-BK15*BL14)/(BJ15+BL14)</f>
        <v>4.9241640162835068E-2</v>
      </c>
      <c r="BS13" s="3" t="str">
        <f>BS4</f>
        <v>18 A 36</v>
      </c>
      <c r="BT13" s="3" t="str">
        <f>BS7</f>
        <v>MAYORES A 60</v>
      </c>
      <c r="BU13" s="3">
        <f>ABS(BT4-BT7)</f>
        <v>1.5783333333333331</v>
      </c>
      <c r="BV13" s="3">
        <f>SQRT(BV8/BW8/HARMEAN(BU4,BU7))</f>
        <v>0.49139335352100094</v>
      </c>
      <c r="BW13" s="3">
        <f t="shared" si="131"/>
        <v>3.2119549888577787</v>
      </c>
      <c r="BX13" s="3">
        <f t="shared" si="132"/>
        <v>-0.23638232121972336</v>
      </c>
      <c r="BY13" s="3">
        <f t="shared" si="133"/>
        <v>3.3930489878863899</v>
      </c>
      <c r="BZ13" s="3">
        <f>[1]!QDIST(BW13,COUNT($BU$4:$BU$7),BW$8)</f>
        <v>0.11150795619398779</v>
      </c>
      <c r="CA13" s="3">
        <f t="shared" si="134"/>
        <v>1.8147156545530565</v>
      </c>
      <c r="CB13" s="3">
        <f t="shared" si="135"/>
        <v>0.77576083058901291</v>
      </c>
      <c r="CE13" s="58" t="s">
        <v>286</v>
      </c>
      <c r="CF13" s="58" t="s">
        <v>286</v>
      </c>
      <c r="CG13" s="103" t="s">
        <v>139</v>
      </c>
      <c r="CI13" s="132">
        <v>7.6</v>
      </c>
      <c r="CJ13" s="3" t="str">
        <v>.</v>
      </c>
      <c r="CK13" s="3">
        <v>8</v>
      </c>
      <c r="CL13" s="133" t="str">
        <v>.</v>
      </c>
      <c r="CQ13" t="s">
        <v>204</v>
      </c>
      <c r="CR13">
        <f>CR14-CR15</f>
        <v>4.5</v>
      </c>
      <c r="CS13">
        <f t="shared" ref="CS13" si="169">CS14-CS15</f>
        <v>5.9</v>
      </c>
      <c r="CT13">
        <f t="shared" ref="CT13" si="170">CT14-CT15</f>
        <v>5.1999999999999993</v>
      </c>
      <c r="CU13">
        <f t="shared" ref="CU13" si="171">CU14-CU15</f>
        <v>5.9</v>
      </c>
      <c r="CW13" t="s">
        <v>186</v>
      </c>
      <c r="CX13">
        <f>[1]!DPTEST(CI5:CI61)</f>
        <v>0.48666436288259562</v>
      </c>
      <c r="CY13">
        <f>[1]!DPTEST(CJ5:CJ61)</f>
        <v>2.1091793379147572E-2</v>
      </c>
      <c r="CZ13">
        <f>[1]!DPTEST(CK5:CK61)</f>
        <v>0.64201326081330845</v>
      </c>
      <c r="DA13">
        <f>[1]!DPTEST(CL5:CL61)</f>
        <v>0.29888994099955091</v>
      </c>
      <c r="DC13" t="s">
        <v>170</v>
      </c>
      <c r="DD13">
        <f>DD15-DD14</f>
        <v>14.464297351953576</v>
      </c>
      <c r="DE13">
        <f>COUNTA(DC6:DC9)-1</f>
        <v>3</v>
      </c>
      <c r="DF13">
        <f>DD13/DE13</f>
        <v>4.8214324506511916</v>
      </c>
      <c r="DG13">
        <f>DF13/DF14</f>
        <v>1.8812526240147811</v>
      </c>
      <c r="DH13">
        <f>_xlfn.F.DIST.RT(DG13,DE13,DE14)</f>
        <v>0.14238325572956206</v>
      </c>
      <c r="DI13">
        <f>DD13/DD15</f>
        <v>8.597554520028243E-2</v>
      </c>
      <c r="DJ13">
        <f>SQRT(DEVSQ(DF6:DF9)/(DF14*DE13))</f>
        <v>0.36932926182153542</v>
      </c>
      <c r="DK13">
        <f>(DD15-DE15*DF14)/(DD15+DF14)</f>
        <v>3.9669999958890985E-2</v>
      </c>
      <c r="DM13" s="3" t="str">
        <f>DM4</f>
        <v>18 A 36</v>
      </c>
      <c r="DN13" s="3" t="str">
        <f>DM7</f>
        <v>MAYORES A 60</v>
      </c>
      <c r="DO13" s="3">
        <f>ABS(DN4-DN7)</f>
        <v>8.1746031746032344E-2</v>
      </c>
      <c r="DP13" s="3">
        <f>SQRT(DP8/DQ8/HARMEAN(DO4,DO7))</f>
        <v>0.48364659164052204</v>
      </c>
      <c r="DQ13" s="3">
        <f t="shared" si="139"/>
        <v>0.16902017539036307</v>
      </c>
      <c r="DR13" s="3">
        <f t="shared" si="140"/>
        <v>-1.7256412812145985</v>
      </c>
      <c r="DS13" s="3">
        <f t="shared" si="141"/>
        <v>1.8891333447066632</v>
      </c>
      <c r="DT13" s="3">
        <f>[1]!QDIST(DQ13,COUNT($BU$4:$BU$7),DQ$8)</f>
        <v>0.99938268889844184</v>
      </c>
      <c r="DU13" s="3">
        <f t="shared" si="142"/>
        <v>1.8073873129606308</v>
      </c>
      <c r="DV13" s="3">
        <f t="shared" si="143"/>
        <v>5.1062514317642853E-2</v>
      </c>
      <c r="DY13" s="58" t="s">
        <v>286</v>
      </c>
      <c r="DZ13" s="58" t="s">
        <v>286</v>
      </c>
      <c r="EA13" s="103" t="s">
        <v>139</v>
      </c>
      <c r="EC13" s="132">
        <v>6.6</v>
      </c>
      <c r="ED13" s="3" t="str">
        <v>.</v>
      </c>
      <c r="EE13" s="3">
        <v>7.4</v>
      </c>
      <c r="EF13" s="133" t="str">
        <v>.</v>
      </c>
      <c r="EK13" t="s">
        <v>204</v>
      </c>
      <c r="EL13">
        <f>EL14-EL15</f>
        <v>4.9000000000000004</v>
      </c>
      <c r="EM13">
        <f t="shared" ref="EM13" si="172">EM14-EM15</f>
        <v>6.8000000000000007</v>
      </c>
      <c r="EN13">
        <f t="shared" ref="EN13" si="173">EN14-EN15</f>
        <v>6.3</v>
      </c>
      <c r="EO13">
        <f t="shared" ref="EO13" si="174">EO14-EO15</f>
        <v>5.8999999999999995</v>
      </c>
      <c r="EQ13" t="s">
        <v>186</v>
      </c>
      <c r="ER13">
        <f>[1]!DPTEST(EC5:EC61)</f>
        <v>0.1057361323158873</v>
      </c>
      <c r="ES13">
        <f>[1]!DPTEST(ED5:ED61)</f>
        <v>0.25385570522286505</v>
      </c>
      <c r="ET13">
        <f>[1]!DPTEST(EE5:EE61)</f>
        <v>0.19268642076405906</v>
      </c>
      <c r="EU13">
        <f>[1]!DPTEST(EF5:EF61)</f>
        <v>0.53138697729262607</v>
      </c>
      <c r="EW13" t="s">
        <v>170</v>
      </c>
      <c r="EX13">
        <f>EX15-EX14</f>
        <v>5.7218730158730864</v>
      </c>
      <c r="EY13">
        <f>COUNTA(EW6:EW9)-1</f>
        <v>3</v>
      </c>
      <c r="EZ13">
        <f>EX13/EY13</f>
        <v>1.9072910052910288</v>
      </c>
      <c r="FA13">
        <f>EZ13/EZ14</f>
        <v>0.74870044255986112</v>
      </c>
      <c r="FB13">
        <f>_xlfn.F.DIST.RT(FA13,EY13,EY14)</f>
        <v>0.527378803955175</v>
      </c>
      <c r="FC13">
        <f>EX13/EX15</f>
        <v>3.6084208966847976E-2</v>
      </c>
      <c r="FD13">
        <f>SQRT(DEVSQ(EZ6:EZ9)/(EZ14*EY13))</f>
        <v>0.23517464615267963</v>
      </c>
      <c r="FE13">
        <f>(EX15-EY15*EZ14)/(EX15+EZ14)</f>
        <v>-1.1920081340894761E-2</v>
      </c>
      <c r="FG13" s="3" t="str">
        <f>FG4</f>
        <v>18 A 36</v>
      </c>
      <c r="FH13" s="3" t="str">
        <f>FG7</f>
        <v>MAYORES A 60</v>
      </c>
      <c r="FI13" s="3">
        <f>ABS(FH4-FH7)</f>
        <v>0.19365079365079385</v>
      </c>
      <c r="FJ13" s="3">
        <f>SQRT(FJ8/FK8/HARMEAN(FI4,FI7))</f>
        <v>0.48218987076727721</v>
      </c>
      <c r="FK13" s="3">
        <f t="shared" si="147"/>
        <v>0.40160692994784403</v>
      </c>
      <c r="FL13" s="3">
        <f t="shared" si="148"/>
        <v>-1.6082927534065212</v>
      </c>
      <c r="FM13" s="3">
        <f t="shared" si="149"/>
        <v>1.9955943407081089</v>
      </c>
      <c r="FN13" s="3">
        <f>[1]!QDIST(FK13,COUNT($BU$4:$BU$7),FK$8)</f>
        <v>0.99193140602280172</v>
      </c>
      <c r="FO13" s="3">
        <f t="shared" si="150"/>
        <v>1.8019435470573151</v>
      </c>
      <c r="FP13" s="3">
        <f t="shared" si="151"/>
        <v>0.12132906360535944</v>
      </c>
      <c r="FS13" s="58" t="s">
        <v>286</v>
      </c>
      <c r="FT13" s="58" t="s">
        <v>286</v>
      </c>
      <c r="FU13" s="103">
        <v>6.8</v>
      </c>
      <c r="FW13" s="132" t="str">
        <v>.</v>
      </c>
      <c r="FX13" s="3">
        <v>6.1</v>
      </c>
      <c r="FY13" s="3" t="str">
        <v>.</v>
      </c>
      <c r="FZ13" s="133" t="str">
        <v>.</v>
      </c>
      <c r="GE13" t="s">
        <v>204</v>
      </c>
      <c r="GF13">
        <f>GF14-GF15</f>
        <v>2.3999999999999995</v>
      </c>
      <c r="GG13">
        <f t="shared" ref="GG13" si="175">GG14-GG15</f>
        <v>6.6</v>
      </c>
      <c r="GH13">
        <f t="shared" ref="GH13" si="176">GH14-GH15</f>
        <v>5.7999999999999989</v>
      </c>
      <c r="GI13">
        <f t="shared" ref="GI13" si="177">GI14-GI15</f>
        <v>4.8000000000000007</v>
      </c>
      <c r="GK13" t="s">
        <v>186</v>
      </c>
      <c r="GL13" t="e">
        <f>[1]!DPTEST(FW5:FW61)</f>
        <v>#N/A</v>
      </c>
      <c r="GM13">
        <f>[1]!DPTEST(FX5:FX61)</f>
        <v>0.58294242979713184</v>
      </c>
      <c r="GN13">
        <f>[1]!DPTEST(FY5:FY61)</f>
        <v>0.1211200796358195</v>
      </c>
      <c r="GO13">
        <f>[1]!DPTEST(FZ5:FZ61)</f>
        <v>0.89209796157799537</v>
      </c>
      <c r="GQ13" t="s">
        <v>170</v>
      </c>
      <c r="GR13">
        <f>GR15-GR14</f>
        <v>9.2758677704491959</v>
      </c>
      <c r="GS13">
        <f>COUNTA(GQ6:GQ9)-1</f>
        <v>3</v>
      </c>
      <c r="GT13">
        <f>GR13/GS13</f>
        <v>3.0919559234830651</v>
      </c>
      <c r="GU13">
        <f>GT13/GT14</f>
        <v>1.0910420440293247</v>
      </c>
      <c r="GV13">
        <f>_xlfn.F.DIST.RT(GU13,GS13,GS14)</f>
        <v>0.3609969395028978</v>
      </c>
      <c r="GW13">
        <f>GR13/GR15</f>
        <v>5.8164995568312269E-2</v>
      </c>
      <c r="GX13">
        <f>SQRT(DEVSQ(GT6:GT9)/(GT14*GS13))</f>
        <v>0.32796037310807769</v>
      </c>
      <c r="GY13">
        <f>(GR15-GS15*GT14)/(GR15+GT14)</f>
        <v>4.7688357617860075E-3</v>
      </c>
      <c r="HA13" s="3" t="str">
        <f>HA4</f>
        <v>18 A 36</v>
      </c>
      <c r="HB13" s="3" t="str">
        <f>HA7</f>
        <v>MAYORES A 60</v>
      </c>
      <c r="HC13" s="3">
        <f>ABS(HB4-HB7)</f>
        <v>0.75</v>
      </c>
      <c r="HD13" s="3">
        <f>SQRT(HD8/HE8/HARMEAN(HC4,HC7))</f>
        <v>0.58661929906809418</v>
      </c>
      <c r="HE13" s="3">
        <f t="shared" si="155"/>
        <v>1.2785123182811289</v>
      </c>
      <c r="HF13" s="3">
        <f t="shared" si="156"/>
        <v>-1.4505639468456843</v>
      </c>
      <c r="HG13" s="3">
        <f t="shared" si="157"/>
        <v>2.9505639468456843</v>
      </c>
      <c r="HH13" s="3">
        <f>[1]!QDIST(HE13,COUNT($BU$4:$BU$7),HE$8)</f>
        <v>0.80272799897811198</v>
      </c>
      <c r="HI13" s="3">
        <f t="shared" si="158"/>
        <v>2.2005639468456843</v>
      </c>
      <c r="HJ13" s="3">
        <f t="shared" si="159"/>
        <v>0.44551810702293548</v>
      </c>
      <c r="HM13" s="58" t="s">
        <v>286</v>
      </c>
      <c r="HN13" s="58" t="s">
        <v>286</v>
      </c>
      <c r="HO13" s="103">
        <v>6.8</v>
      </c>
      <c r="HQ13" s="132" t="str">
        <v>.</v>
      </c>
      <c r="HR13" s="3">
        <v>6.4</v>
      </c>
      <c r="HS13" s="3" t="str">
        <v>.</v>
      </c>
      <c r="HT13" s="133" t="str">
        <v>.</v>
      </c>
      <c r="HY13" t="s">
        <v>204</v>
      </c>
      <c r="HZ13">
        <f>HZ14-HZ15</f>
        <v>2.5</v>
      </c>
      <c r="IA13">
        <f t="shared" ref="IA13" si="178">IA14-IA15</f>
        <v>6.6</v>
      </c>
      <c r="IB13">
        <f t="shared" ref="IB13" si="179">IB14-IB15</f>
        <v>6.3999999999999995</v>
      </c>
      <c r="IC13">
        <f t="shared" ref="IC13" si="180">IC14-IC15</f>
        <v>7.4</v>
      </c>
      <c r="IE13" t="s">
        <v>186</v>
      </c>
      <c r="IF13" t="e">
        <f>[1]!DPTEST(HQ5:HQ61)</f>
        <v>#N/A</v>
      </c>
      <c r="IG13">
        <f>[1]!DPTEST(HR5:HR61)</f>
        <v>0.54591808317016532</v>
      </c>
      <c r="IH13">
        <f>[1]!DPTEST(HS5:HS61)</f>
        <v>0.29881806499622687</v>
      </c>
      <c r="II13">
        <f>[1]!DPTEST(HT5:HT61)</f>
        <v>0.68318366702616184</v>
      </c>
      <c r="IK13" t="s">
        <v>170</v>
      </c>
      <c r="IL13">
        <f>IL15-IL14</f>
        <v>13.728281130634088</v>
      </c>
      <c r="IM13">
        <f>COUNTA(IK6:IK9)-1</f>
        <v>3</v>
      </c>
      <c r="IN13">
        <f>IL13/IM13</f>
        <v>4.5760937102113628</v>
      </c>
      <c r="IO13">
        <f>IN13/IN14</f>
        <v>1.3026119278021211</v>
      </c>
      <c r="IP13">
        <f>_xlfn.F.DIST.RT(IO13,IM13,IM14)</f>
        <v>0.28345754326428008</v>
      </c>
      <c r="IQ13">
        <f>IL13/IL15</f>
        <v>6.9897818948774657E-2</v>
      </c>
      <c r="IR13">
        <f>SQRT(DEVSQ(IN6:IN9)/(IN14*IM13))</f>
        <v>0.32552402278245962</v>
      </c>
      <c r="IS13">
        <f>(IL15-IM15*IN14)/(IL15+IN14)</f>
        <v>1.5952737806821934E-2</v>
      </c>
      <c r="IU13" s="3" t="str">
        <f>IU4</f>
        <v>18 A 36</v>
      </c>
      <c r="IV13" s="3" t="str">
        <f>IU7</f>
        <v>MAYORES A 60</v>
      </c>
      <c r="IW13" s="3">
        <f>ABS(IV4-IV7)</f>
        <v>1.0214285714285714</v>
      </c>
      <c r="IX13" s="3">
        <f>SQRT(IX8/IY8/HARMEAN(IW4,IW7))</f>
        <v>0.65313111249352973</v>
      </c>
      <c r="IY13" s="3">
        <f t="shared" si="163"/>
        <v>1.5638951381889501</v>
      </c>
      <c r="IZ13" s="3">
        <f t="shared" si="164"/>
        <v>-1.4301744205981031</v>
      </c>
      <c r="JA13" s="3">
        <f t="shared" si="165"/>
        <v>3.4730315634552458</v>
      </c>
      <c r="JB13" s="3">
        <f>[1]!QDIST(IY13,COUNT($BU$4:$BU$7),IY$8)</f>
        <v>0.68757917122895429</v>
      </c>
      <c r="JC13" s="3">
        <f t="shared" si="166"/>
        <v>2.4516029920266744</v>
      </c>
      <c r="JD13" s="3">
        <f t="shared" si="167"/>
        <v>0.54496432422726793</v>
      </c>
    </row>
    <row r="14" spans="1:266" ht="15.75" thickBot="1" x14ac:dyDescent="0.3">
      <c r="A14" s="6">
        <v>4</v>
      </c>
      <c r="B14" s="12">
        <v>117</v>
      </c>
      <c r="C14" s="6">
        <v>35</v>
      </c>
      <c r="D14" s="5" t="s">
        <v>0</v>
      </c>
      <c r="E14" s="58" t="s">
        <v>286</v>
      </c>
      <c r="F14" s="6">
        <v>5.5</v>
      </c>
      <c r="G14" s="6">
        <v>6.3</v>
      </c>
      <c r="H14" s="6">
        <v>2.5</v>
      </c>
      <c r="I14" s="69">
        <v>2.2999999999999998</v>
      </c>
      <c r="J14" s="70" t="s">
        <v>139</v>
      </c>
      <c r="K14" s="70" t="s">
        <v>139</v>
      </c>
      <c r="L14" s="70">
        <v>0.2</v>
      </c>
      <c r="M14" s="70">
        <v>0.1</v>
      </c>
      <c r="N14" s="78">
        <v>2</v>
      </c>
      <c r="O14" s="79" t="s">
        <v>139</v>
      </c>
      <c r="P14" s="79" t="s">
        <v>139</v>
      </c>
      <c r="Q14" s="79">
        <v>0.1</v>
      </c>
      <c r="R14" s="79">
        <v>0.1</v>
      </c>
      <c r="S14" s="86">
        <v>2</v>
      </c>
      <c r="T14" s="87" t="s">
        <v>139</v>
      </c>
      <c r="U14" s="87" t="s">
        <v>139</v>
      </c>
      <c r="V14" s="87">
        <v>3.4</v>
      </c>
      <c r="W14" s="87">
        <v>3.6</v>
      </c>
      <c r="X14" s="168">
        <v>1.1000000000000001</v>
      </c>
      <c r="Y14" s="169" t="s">
        <v>139</v>
      </c>
      <c r="Z14" s="169" t="s">
        <v>139</v>
      </c>
      <c r="AA14" s="169">
        <v>1.9</v>
      </c>
      <c r="AB14" s="169">
        <v>1.4</v>
      </c>
      <c r="AC14" s="102">
        <v>7.6</v>
      </c>
      <c r="AD14" s="103" t="s">
        <v>139</v>
      </c>
      <c r="AE14" s="103" t="s">
        <v>139</v>
      </c>
      <c r="AF14" s="103">
        <v>6.5</v>
      </c>
      <c r="AG14" s="103">
        <v>6.7</v>
      </c>
      <c r="AH14" s="4" t="s">
        <v>3</v>
      </c>
      <c r="AI14" s="13" t="s">
        <v>7</v>
      </c>
      <c r="AK14" s="58" t="s">
        <v>286</v>
      </c>
      <c r="AL14" s="58" t="s">
        <v>286</v>
      </c>
      <c r="AM14" s="102">
        <v>7.6</v>
      </c>
      <c r="AO14" s="132">
        <v>10.1</v>
      </c>
      <c r="AP14" s="3" t="str">
        <v>.</v>
      </c>
      <c r="AQ14" s="3">
        <v>7.3</v>
      </c>
      <c r="AR14" s="133">
        <v>4.8</v>
      </c>
      <c r="AW14" t="s">
        <v>143</v>
      </c>
      <c r="AX14">
        <f>MAX(AO5:AO61)</f>
        <v>10.1</v>
      </c>
      <c r="AY14">
        <f t="shared" ref="AY14:BA14" si="181">MAX(AP5:AP61)</f>
        <v>11.9</v>
      </c>
      <c r="AZ14">
        <f t="shared" si="181"/>
        <v>13</v>
      </c>
      <c r="BA14">
        <f t="shared" si="181"/>
        <v>11.8</v>
      </c>
      <c r="BC14" t="s">
        <v>174</v>
      </c>
      <c r="BD14">
        <v>0.05</v>
      </c>
      <c r="BE14">
        <v>0.05</v>
      </c>
      <c r="BF14">
        <v>0.05</v>
      </c>
      <c r="BG14">
        <v>0.05</v>
      </c>
      <c r="BI14" t="s">
        <v>171</v>
      </c>
      <c r="BJ14">
        <f>SUM(BN6:BN9)</f>
        <v>430.50192857142861</v>
      </c>
      <c r="BK14">
        <f>BK15-BK13</f>
        <v>104</v>
      </c>
      <c r="BL14">
        <f>BJ14/BK14</f>
        <v>4.1394416208791212</v>
      </c>
      <c r="BS14" s="3" t="str">
        <f>BS5</f>
        <v>37 a 45</v>
      </c>
      <c r="BT14" s="3" t="str">
        <f>BS6</f>
        <v>46 A 60</v>
      </c>
      <c r="BU14" s="3">
        <f>ABS(BT5-BT6)</f>
        <v>0.21904761904761738</v>
      </c>
      <c r="BV14" s="3">
        <f>SQRT(BV8/BW8/HARMEAN(BU5,BU6))</f>
        <v>0.3681269265034493</v>
      </c>
      <c r="BW14" s="3">
        <f t="shared" si="131"/>
        <v>0.59503286306215075</v>
      </c>
      <c r="BX14" s="3">
        <f t="shared" si="132"/>
        <v>-1.1404451205296209</v>
      </c>
      <c r="BY14" s="3">
        <f t="shared" si="133"/>
        <v>1.5785403586248556</v>
      </c>
      <c r="BZ14" s="3">
        <f>[1]!QDIST(BW14,COUNT($BU$4:$BU$7),BW$8)</f>
        <v>0.97481906072542512</v>
      </c>
      <c r="CA14" s="3">
        <f t="shared" si="134"/>
        <v>1.3594927395772383</v>
      </c>
      <c r="CB14" s="3">
        <f t="shared" si="135"/>
        <v>0.1076632922223392</v>
      </c>
      <c r="CE14" s="58" t="s">
        <v>286</v>
      </c>
      <c r="CF14" s="58" t="s">
        <v>286</v>
      </c>
      <c r="CG14" s="103" t="s">
        <v>139</v>
      </c>
      <c r="CI14" s="132">
        <v>9.1</v>
      </c>
      <c r="CJ14" s="3" t="str">
        <v>.</v>
      </c>
      <c r="CK14" s="3" t="str">
        <v>.</v>
      </c>
      <c r="CL14" s="133">
        <v>4.8</v>
      </c>
      <c r="CQ14" t="s">
        <v>143</v>
      </c>
      <c r="CR14">
        <f>MAX(CI5:CI61)</f>
        <v>9.1</v>
      </c>
      <c r="CS14">
        <f t="shared" ref="CS14" si="182">MAX(CJ5:CJ61)</f>
        <v>11.4</v>
      </c>
      <c r="CT14">
        <f t="shared" ref="CT14" si="183">MAX(CK5:CK61)</f>
        <v>9.6999999999999993</v>
      </c>
      <c r="CU14">
        <f t="shared" ref="CU14" si="184">MAX(CL5:CL61)</f>
        <v>9.8000000000000007</v>
      </c>
      <c r="CW14" t="s">
        <v>174</v>
      </c>
      <c r="CX14">
        <v>0.05</v>
      </c>
      <c r="CY14">
        <v>0.05</v>
      </c>
      <c r="CZ14">
        <v>0.05</v>
      </c>
      <c r="DA14">
        <v>0.05</v>
      </c>
      <c r="DC14" t="s">
        <v>171</v>
      </c>
      <c r="DD14">
        <f>SUM(DH6:DH9)</f>
        <v>153.7730463980464</v>
      </c>
      <c r="DE14">
        <f>DE15-DE13</f>
        <v>60</v>
      </c>
      <c r="DF14">
        <f>DD14/DE14</f>
        <v>2.5628841066341068</v>
      </c>
      <c r="DM14" s="3" t="str">
        <f>DM5</f>
        <v>37 a 45</v>
      </c>
      <c r="DN14" s="3" t="str">
        <f>DM6</f>
        <v>46 A 60</v>
      </c>
      <c r="DO14" s="3">
        <f>ABS(DN5-DN6)</f>
        <v>0.2051282051282044</v>
      </c>
      <c r="DP14" s="3">
        <f>SQRT(DP8/DQ8/HARMEAN(DO5,DO6))</f>
        <v>0.36703637836190511</v>
      </c>
      <c r="DQ14" s="3">
        <f t="shared" si="139"/>
        <v>0.55887704113608039</v>
      </c>
      <c r="DR14" s="3">
        <f t="shared" si="140"/>
        <v>-1.1664867408102351</v>
      </c>
      <c r="DS14" s="3">
        <f t="shared" si="141"/>
        <v>1.5767431510666439</v>
      </c>
      <c r="DT14" s="3">
        <f>[1]!QDIST(DQ14,COUNT($BU$4:$BU$7),DQ$8)</f>
        <v>0.97888556148555428</v>
      </c>
      <c r="DU14" s="3">
        <f t="shared" si="142"/>
        <v>1.3716149459384395</v>
      </c>
      <c r="DV14" s="3">
        <f t="shared" si="143"/>
        <v>0.1281329709539045</v>
      </c>
      <c r="DY14" s="58" t="s">
        <v>286</v>
      </c>
      <c r="DZ14" s="58" t="s">
        <v>286</v>
      </c>
      <c r="EA14" s="103" t="s">
        <v>139</v>
      </c>
      <c r="EC14" s="132">
        <v>9.3000000000000007</v>
      </c>
      <c r="ED14" s="3" t="str">
        <v>.</v>
      </c>
      <c r="EE14" s="3" t="str">
        <v>.</v>
      </c>
      <c r="EF14" s="133">
        <v>4.5999999999999996</v>
      </c>
      <c r="EK14" t="s">
        <v>143</v>
      </c>
      <c r="EL14">
        <f>MAX(EC5:EC61)</f>
        <v>9.3000000000000007</v>
      </c>
      <c r="EM14">
        <f t="shared" ref="EM14" si="185">MAX(ED5:ED61)</f>
        <v>10.8</v>
      </c>
      <c r="EN14">
        <f t="shared" ref="EN14" si="186">MAX(EE5:EE61)</f>
        <v>10.6</v>
      </c>
      <c r="EO14">
        <f t="shared" ref="EO14" si="187">MAX(EF5:EF61)</f>
        <v>9.6</v>
      </c>
      <c r="EQ14" t="s">
        <v>174</v>
      </c>
      <c r="ER14">
        <v>0.05</v>
      </c>
      <c r="ES14">
        <v>0.05</v>
      </c>
      <c r="ET14">
        <v>0.05</v>
      </c>
      <c r="EU14">
        <v>0.05</v>
      </c>
      <c r="EW14" t="s">
        <v>171</v>
      </c>
      <c r="EX14">
        <f>SUM(FB6:FB9)</f>
        <v>152.84812698412699</v>
      </c>
      <c r="EY14">
        <f>EY15-EY13</f>
        <v>60</v>
      </c>
      <c r="EZ14">
        <f>EX14/EY14</f>
        <v>2.547468783068783</v>
      </c>
      <c r="FG14" s="3" t="str">
        <f>FG5</f>
        <v>37 a 45</v>
      </c>
      <c r="FH14" s="3" t="str">
        <f>FG6</f>
        <v>46 A 60</v>
      </c>
      <c r="FI14" s="3">
        <f>ABS(FH5-FH6)</f>
        <v>2.000000000000135E-2</v>
      </c>
      <c r="FJ14" s="3">
        <f>SQRT(FJ8/FK8/HARMEAN(FI5,FI6))</f>
        <v>0.36593088198740081</v>
      </c>
      <c r="FK14" s="3">
        <f t="shared" si="147"/>
        <v>5.4655130202129157E-2</v>
      </c>
      <c r="FL14" s="3">
        <f t="shared" si="148"/>
        <v>-1.3474837059869156</v>
      </c>
      <c r="FM14" s="3">
        <f t="shared" si="149"/>
        <v>1.3874837059869183</v>
      </c>
      <c r="FN14" s="3">
        <f>[1]!QDIST(FK14,COUNT($BU$4:$BU$7),FK$8)</f>
        <v>0.99997902187298515</v>
      </c>
      <c r="FO14" s="3">
        <f t="shared" si="150"/>
        <v>1.3674837059869169</v>
      </c>
      <c r="FP14" s="3">
        <f t="shared" si="151"/>
        <v>1.2530706569078939E-2</v>
      </c>
      <c r="FS14" s="58" t="s">
        <v>286</v>
      </c>
      <c r="FT14" s="58" t="s">
        <v>286</v>
      </c>
      <c r="FU14" s="103">
        <v>6.5</v>
      </c>
      <c r="FW14" s="132" t="str">
        <v>.</v>
      </c>
      <c r="FX14" s="3">
        <v>7.2</v>
      </c>
      <c r="FY14" s="3" t="str">
        <v>.</v>
      </c>
      <c r="FZ14" s="133">
        <v>4</v>
      </c>
      <c r="GE14" t="s">
        <v>143</v>
      </c>
      <c r="GF14">
        <f>MAX(FW5:FW61)</f>
        <v>6.8</v>
      </c>
      <c r="GG14">
        <f t="shared" ref="GG14" si="188">MAX(FX5:FX61)</f>
        <v>10.7</v>
      </c>
      <c r="GH14">
        <f t="shared" ref="GH14" si="189">MAX(FY5:FY61)</f>
        <v>9.6999999999999993</v>
      </c>
      <c r="GI14">
        <f t="shared" ref="GI14" si="190">MAX(FZ5:FZ61)</f>
        <v>8.8000000000000007</v>
      </c>
      <c r="GK14" t="s">
        <v>174</v>
      </c>
      <c r="GL14">
        <v>0.05</v>
      </c>
      <c r="GM14">
        <v>0.05</v>
      </c>
      <c r="GN14">
        <v>0.05</v>
      </c>
      <c r="GO14">
        <v>0.05</v>
      </c>
      <c r="GQ14" t="s">
        <v>171</v>
      </c>
      <c r="GR14">
        <f>SUM(GV6:GV9)</f>
        <v>150.19921994884911</v>
      </c>
      <c r="GS14">
        <f>GS15-GS13</f>
        <v>53</v>
      </c>
      <c r="GT14">
        <f>GR14/GS14</f>
        <v>2.8339475462046999</v>
      </c>
      <c r="HA14" s="3" t="str">
        <f>HA5</f>
        <v>37 a 45</v>
      </c>
      <c r="HB14" s="3" t="str">
        <f>HA6</f>
        <v>46 A 60</v>
      </c>
      <c r="HC14" s="3">
        <f>ABS(HB5-HB6)</f>
        <v>0.52378516624041005</v>
      </c>
      <c r="HD14" s="3">
        <f>SQRT(HD8/HE8/HARMEAN(HC5,HC6))</f>
        <v>0.38073475513809002</v>
      </c>
      <c r="HE14" s="3">
        <f t="shared" si="155"/>
        <v>1.3757219669910004</v>
      </c>
      <c r="HF14" s="3">
        <f t="shared" si="156"/>
        <v>-0.90445147172731888</v>
      </c>
      <c r="HG14" s="3">
        <f t="shared" si="157"/>
        <v>1.952021804208139</v>
      </c>
      <c r="HH14" s="3">
        <f>[1]!QDIST(HE14,COUNT($BU$4:$BU$7),HE$8)</f>
        <v>0.7654260589315045</v>
      </c>
      <c r="HI14" s="3">
        <f t="shared" si="158"/>
        <v>1.4282366379677289</v>
      </c>
      <c r="HJ14" s="3">
        <f t="shared" si="159"/>
        <v>0.31114103433349477</v>
      </c>
      <c r="HM14" s="58" t="s">
        <v>286</v>
      </c>
      <c r="HN14" s="58" t="s">
        <v>286</v>
      </c>
      <c r="HO14" s="103">
        <v>6.7</v>
      </c>
      <c r="HQ14" s="132" t="str">
        <v>.</v>
      </c>
      <c r="HR14" s="3">
        <v>7.1</v>
      </c>
      <c r="HS14" s="3" t="str">
        <v>.</v>
      </c>
      <c r="HT14" s="133">
        <v>3.6</v>
      </c>
      <c r="HY14" t="s">
        <v>143</v>
      </c>
      <c r="HZ14">
        <f>MAX(HQ5:HQ61)</f>
        <v>7.4</v>
      </c>
      <c r="IA14">
        <f t="shared" ref="IA14" si="191">MAX(HR5:HR61)</f>
        <v>11</v>
      </c>
      <c r="IB14">
        <f t="shared" ref="IB14" si="192">MAX(HS5:HS61)</f>
        <v>9.6</v>
      </c>
      <c r="IC14">
        <f t="shared" ref="IC14" si="193">MAX(HT5:HT61)</f>
        <v>11</v>
      </c>
      <c r="IE14" t="s">
        <v>174</v>
      </c>
      <c r="IF14">
        <v>0.05</v>
      </c>
      <c r="IG14">
        <v>0.05</v>
      </c>
      <c r="IH14">
        <v>0.05</v>
      </c>
      <c r="II14">
        <v>0.05</v>
      </c>
      <c r="IK14" t="s">
        <v>171</v>
      </c>
      <c r="IL14">
        <f>SUM(IP6:IP9)</f>
        <v>182.67671886936594</v>
      </c>
      <c r="IM14">
        <f>IM15-IM13</f>
        <v>52</v>
      </c>
      <c r="IN14">
        <f>IL14/IM14</f>
        <v>3.5130138244108835</v>
      </c>
      <c r="IU14" s="3" t="str">
        <f>IU5</f>
        <v>37 a 45</v>
      </c>
      <c r="IV14" s="3" t="str">
        <f>IU6</f>
        <v>46 A 60</v>
      </c>
      <c r="IW14" s="3">
        <f>ABS(IV5-IV6)</f>
        <v>0.96417112299465302</v>
      </c>
      <c r="IX14" s="3">
        <f>SQRT(IX8/IY8/HARMEAN(IW5,IW6))</f>
        <v>0.42797798926364233</v>
      </c>
      <c r="IY14" s="3">
        <f t="shared" si="163"/>
        <v>2.2528521260019887</v>
      </c>
      <c r="IZ14" s="3">
        <f t="shared" si="164"/>
        <v>-0.64229364178211257</v>
      </c>
      <c r="JA14" s="3">
        <f t="shared" si="165"/>
        <v>2.5706358877714184</v>
      </c>
      <c r="JB14" s="3">
        <f>[1]!QDIST(IY14,COUNT($BU$4:$BU$7),IY$8)</f>
        <v>0.39146305520896729</v>
      </c>
      <c r="JC14" s="3">
        <f t="shared" si="166"/>
        <v>1.6064647647767656</v>
      </c>
      <c r="JD14" s="3">
        <f t="shared" si="167"/>
        <v>0.5144156715210616</v>
      </c>
    </row>
    <row r="15" spans="1:266" x14ac:dyDescent="0.25">
      <c r="A15" s="6">
        <v>4</v>
      </c>
      <c r="B15" s="12">
        <v>103</v>
      </c>
      <c r="C15" s="6">
        <v>36</v>
      </c>
      <c r="D15" s="5" t="s">
        <v>0</v>
      </c>
      <c r="E15" s="58" t="s">
        <v>286</v>
      </c>
      <c r="F15" s="6">
        <v>8</v>
      </c>
      <c r="G15" s="6">
        <v>5.2</v>
      </c>
      <c r="H15" s="6">
        <v>5.2</v>
      </c>
      <c r="I15" s="69">
        <v>6.5</v>
      </c>
      <c r="J15" s="70" t="s">
        <v>139</v>
      </c>
      <c r="K15" s="70" t="s">
        <v>139</v>
      </c>
      <c r="L15" s="70" t="s">
        <v>139</v>
      </c>
      <c r="M15" s="70" t="s">
        <v>139</v>
      </c>
      <c r="N15" s="78">
        <v>3.4</v>
      </c>
      <c r="O15" s="79" t="s">
        <v>139</v>
      </c>
      <c r="P15" s="79" t="s">
        <v>139</v>
      </c>
      <c r="Q15" s="79" t="s">
        <v>139</v>
      </c>
      <c r="R15" s="79" t="s">
        <v>139</v>
      </c>
      <c r="S15" s="86">
        <v>5</v>
      </c>
      <c r="T15" s="87" t="s">
        <v>139</v>
      </c>
      <c r="U15" s="87" t="s">
        <v>139</v>
      </c>
      <c r="V15" s="87" t="s">
        <v>139</v>
      </c>
      <c r="W15" s="87" t="s">
        <v>139</v>
      </c>
      <c r="X15" s="168">
        <v>3.3</v>
      </c>
      <c r="Y15" s="169" t="s">
        <v>139</v>
      </c>
      <c r="Z15" s="169" t="s">
        <v>139</v>
      </c>
      <c r="AA15" s="169" t="s">
        <v>139</v>
      </c>
      <c r="AB15" s="169" t="s">
        <v>139</v>
      </c>
      <c r="AC15" s="102">
        <v>6.3</v>
      </c>
      <c r="AD15" s="103" t="s">
        <v>139</v>
      </c>
      <c r="AE15" s="103" t="s">
        <v>139</v>
      </c>
      <c r="AF15" s="103" t="s">
        <v>139</v>
      </c>
      <c r="AG15" s="103" t="s">
        <v>139</v>
      </c>
      <c r="AH15" s="4" t="s">
        <v>1</v>
      </c>
      <c r="AI15" s="13" t="s">
        <v>64</v>
      </c>
      <c r="AK15" s="58" t="s">
        <v>286</v>
      </c>
      <c r="AL15" s="58" t="s">
        <v>286</v>
      </c>
      <c r="AM15" s="102">
        <v>6.3</v>
      </c>
      <c r="AO15" s="132">
        <v>7.1</v>
      </c>
      <c r="AP15" s="3">
        <v>11.4</v>
      </c>
      <c r="AQ15" s="3" t="str">
        <v>.</v>
      </c>
      <c r="AR15" s="133">
        <v>6.9</v>
      </c>
      <c r="AW15" t="s">
        <v>144</v>
      </c>
      <c r="AX15">
        <f>MIN(AO5:AO61)</f>
        <v>2.2999999999999998</v>
      </c>
      <c r="AY15">
        <f t="shared" ref="AY15:BA15" si="194">MIN(AP5:AP61)</f>
        <v>4.8</v>
      </c>
      <c r="AZ15">
        <f t="shared" si="194"/>
        <v>3.3</v>
      </c>
      <c r="BA15">
        <f t="shared" si="194"/>
        <v>4.2</v>
      </c>
      <c r="BC15" s="109" t="s">
        <v>211</v>
      </c>
      <c r="BD15" s="142" t="str">
        <f>IF(BD13&lt;BD14,"no","yes")</f>
        <v>yes</v>
      </c>
      <c r="BE15" s="142" t="str">
        <f t="shared" ref="BE15:BG15" si="195">IF(BE13&lt;BE14,"no","yes")</f>
        <v>yes</v>
      </c>
      <c r="BF15" s="142" t="str">
        <f t="shared" si="195"/>
        <v>yes</v>
      </c>
      <c r="BG15" s="142" t="str">
        <f t="shared" si="195"/>
        <v>yes</v>
      </c>
      <c r="BI15" s="109" t="s">
        <v>172</v>
      </c>
      <c r="BJ15" s="109">
        <f>DEVSQ(AO5:AR61)</f>
        <v>466.07435185185182</v>
      </c>
      <c r="BK15" s="109">
        <f>COUNT(AO5:AR61)-1</f>
        <v>107</v>
      </c>
      <c r="BL15" s="109">
        <f>BJ15/BK15</f>
        <v>4.3558350640359986</v>
      </c>
      <c r="BM15" s="109"/>
      <c r="BN15" s="109"/>
      <c r="BO15" s="109"/>
      <c r="BP15" s="109"/>
      <c r="BQ15" s="109"/>
      <c r="BS15" s="3" t="str">
        <f>BS5</f>
        <v>37 a 45</v>
      </c>
      <c r="BT15" s="3" t="str">
        <f>BS7</f>
        <v>MAYORES A 60</v>
      </c>
      <c r="BU15" s="3">
        <f>ABS(BT5-BT7)</f>
        <v>0.41333333333333222</v>
      </c>
      <c r="BV15" s="3">
        <f>SQRT(BV8/BW8/HARMEAN(BU5,BU7))</f>
        <v>0.39399119378860109</v>
      </c>
      <c r="BW15" s="3">
        <f t="shared" si="131"/>
        <v>1.0490928219961924</v>
      </c>
      <c r="BX15" s="3">
        <f t="shared" si="132"/>
        <v>-1.0416761453279717</v>
      </c>
      <c r="BY15" s="3">
        <f t="shared" si="133"/>
        <v>1.8683428119946361</v>
      </c>
      <c r="BZ15" s="3">
        <f>[1]!QDIST(BW15,COUNT($BU$4:$BU$7),BW$8)</f>
        <v>0.87993535883293228</v>
      </c>
      <c r="CA15" s="3">
        <f t="shared" si="134"/>
        <v>1.4550094786613039</v>
      </c>
      <c r="CB15" s="3">
        <f t="shared" si="135"/>
        <v>0.20315595141084974</v>
      </c>
      <c r="CE15" s="58" t="s">
        <v>286</v>
      </c>
      <c r="CF15" s="58" t="s">
        <v>286</v>
      </c>
      <c r="CG15" s="103" t="s">
        <v>139</v>
      </c>
      <c r="CI15" s="132">
        <v>6.6</v>
      </c>
      <c r="CJ15" s="3">
        <v>11.4</v>
      </c>
      <c r="CK15" s="3">
        <v>5.5</v>
      </c>
      <c r="CL15" s="133" t="str">
        <v>.</v>
      </c>
      <c r="CQ15" t="s">
        <v>144</v>
      </c>
      <c r="CR15">
        <f>MIN(CI5:CI61)</f>
        <v>4.5999999999999996</v>
      </c>
      <c r="CS15">
        <f t="shared" ref="CS15" si="196">MIN(CJ5:CJ61)</f>
        <v>5.5</v>
      </c>
      <c r="CT15">
        <f t="shared" ref="CT15" si="197">MIN(CK5:CK61)</f>
        <v>4.5</v>
      </c>
      <c r="CU15">
        <f t="shared" ref="CU15" si="198">MIN(CL5:CL61)</f>
        <v>3.9</v>
      </c>
      <c r="CW15" s="109" t="s">
        <v>211</v>
      </c>
      <c r="CX15" s="142" t="str">
        <f>IF(CX13&lt;CX14,"no","yes")</f>
        <v>yes</v>
      </c>
      <c r="CY15" s="142" t="str">
        <f t="shared" ref="CY15" si="199">IF(CY13&lt;CY14,"no","yes")</f>
        <v>no</v>
      </c>
      <c r="CZ15" s="142" t="str">
        <f t="shared" ref="CZ15" si="200">IF(CZ13&lt;CZ14,"no","yes")</f>
        <v>yes</v>
      </c>
      <c r="DA15" s="142" t="str">
        <f t="shared" ref="DA15" si="201">IF(DA13&lt;DA14,"no","yes")</f>
        <v>yes</v>
      </c>
      <c r="DC15" s="109" t="s">
        <v>172</v>
      </c>
      <c r="DD15" s="109">
        <f>DEVSQ(CI5:CL61)</f>
        <v>168.23734374999998</v>
      </c>
      <c r="DE15" s="109">
        <f>COUNT(CI5:CL61)-1</f>
        <v>63</v>
      </c>
      <c r="DF15" s="109">
        <f>DD15/DE15</f>
        <v>2.6704340277777776</v>
      </c>
      <c r="DG15" s="109"/>
      <c r="DH15" s="109"/>
      <c r="DI15" s="109"/>
      <c r="DJ15" s="109"/>
      <c r="DK15" s="109"/>
      <c r="DM15" s="3" t="str">
        <f>DM5</f>
        <v>37 a 45</v>
      </c>
      <c r="DN15" s="3" t="str">
        <f>DM7</f>
        <v>MAYORES A 60</v>
      </c>
      <c r="DO15" s="3">
        <f>ABS(DN5-DN7)</f>
        <v>1.0738095238095235</v>
      </c>
      <c r="DP15" s="3">
        <f>SQRT(DP8/DQ8/HARMEAN(DO5,DO7))</f>
        <v>0.42066738102456824</v>
      </c>
      <c r="DQ15" s="3">
        <f t="shared" si="139"/>
        <v>2.5526332020186033</v>
      </c>
      <c r="DR15" s="3">
        <f t="shared" si="140"/>
        <v>-0.49822447907928802</v>
      </c>
      <c r="DS15" s="3">
        <f t="shared" si="141"/>
        <v>2.6458435266983349</v>
      </c>
      <c r="DT15" s="3">
        <f>[1]!QDIST(DQ15,COUNT($BU$4:$BU$7),DQ$8)</f>
        <v>0.28112070499598307</v>
      </c>
      <c r="DU15" s="3">
        <f t="shared" si="142"/>
        <v>1.5720340028888116</v>
      </c>
      <c r="DV15" s="3">
        <f t="shared" si="143"/>
        <v>0.67075322205602195</v>
      </c>
      <c r="DY15" s="58" t="s">
        <v>286</v>
      </c>
      <c r="DZ15" s="58" t="s">
        <v>286</v>
      </c>
      <c r="EA15" s="103" t="s">
        <v>139</v>
      </c>
      <c r="EC15" s="132">
        <v>6.9</v>
      </c>
      <c r="ED15" s="3">
        <v>10.8</v>
      </c>
      <c r="EE15" s="3">
        <v>5.9</v>
      </c>
      <c r="EF15" s="133" t="str">
        <v>.</v>
      </c>
      <c r="EK15" t="s">
        <v>144</v>
      </c>
      <c r="EL15">
        <f>MIN(EC5:EC61)</f>
        <v>4.4000000000000004</v>
      </c>
      <c r="EM15">
        <f t="shared" ref="EM15" si="202">MIN(ED5:ED61)</f>
        <v>4</v>
      </c>
      <c r="EN15">
        <f t="shared" ref="EN15" si="203">MIN(EE5:EE61)</f>
        <v>4.3</v>
      </c>
      <c r="EO15">
        <f t="shared" ref="EO15" si="204">MIN(EF5:EF61)</f>
        <v>3.7</v>
      </c>
      <c r="EQ15" s="109" t="s">
        <v>211</v>
      </c>
      <c r="ER15" s="142" t="str">
        <f>IF(ER13&lt;ER14,"no","yes")</f>
        <v>yes</v>
      </c>
      <c r="ES15" s="142" t="str">
        <f t="shared" ref="ES15" si="205">IF(ES13&lt;ES14,"no","yes")</f>
        <v>yes</v>
      </c>
      <c r="ET15" s="142" t="str">
        <f t="shared" ref="ET15" si="206">IF(ET13&lt;ET14,"no","yes")</f>
        <v>yes</v>
      </c>
      <c r="EU15" s="142" t="str">
        <f t="shared" ref="EU15" si="207">IF(EU13&lt;EU14,"no","yes")</f>
        <v>yes</v>
      </c>
      <c r="EW15" s="109" t="s">
        <v>172</v>
      </c>
      <c r="EX15" s="109">
        <f>DEVSQ(EC5:EF61)</f>
        <v>158.57000000000008</v>
      </c>
      <c r="EY15" s="109">
        <f>COUNT(EC5:EF61)-1</f>
        <v>63</v>
      </c>
      <c r="EZ15" s="109">
        <f>EX15/EY15</f>
        <v>2.5169841269841284</v>
      </c>
      <c r="FA15" s="109"/>
      <c r="FB15" s="109"/>
      <c r="FC15" s="109"/>
      <c r="FD15" s="109"/>
      <c r="FE15" s="109"/>
      <c r="FG15" s="3" t="str">
        <f>FG5</f>
        <v>37 a 45</v>
      </c>
      <c r="FH15" s="3" t="str">
        <f>FG7</f>
        <v>MAYORES A 60</v>
      </c>
      <c r="FI15" s="3">
        <f>ABS(FH5-FH7)</f>
        <v>0.54857142857142893</v>
      </c>
      <c r="FJ15" s="3">
        <f>SQRT(FJ8/FK8/HARMEAN(FI5,FI7))</f>
        <v>0.4194003505828709</v>
      </c>
      <c r="FK15" s="3">
        <f t="shared" si="147"/>
        <v>1.3079899141930609</v>
      </c>
      <c r="FL15" s="3">
        <f t="shared" si="148"/>
        <v>-1.0187276815567596</v>
      </c>
      <c r="FM15" s="3">
        <f t="shared" si="149"/>
        <v>2.1158705386996175</v>
      </c>
      <c r="FN15" s="3">
        <f>[1]!QDIST(FK15,COUNT($BU$4:$BU$7),FK$8)</f>
        <v>0.79165336240667528</v>
      </c>
      <c r="FO15" s="3">
        <f t="shared" si="150"/>
        <v>1.5672991101281886</v>
      </c>
      <c r="FP15" s="3">
        <f t="shared" si="151"/>
        <v>0.34369938018042795</v>
      </c>
      <c r="FS15" s="58" t="s">
        <v>286</v>
      </c>
      <c r="FT15" s="58" t="s">
        <v>286</v>
      </c>
      <c r="FU15" s="103" t="s">
        <v>139</v>
      </c>
      <c r="FW15" s="132">
        <v>6.8</v>
      </c>
      <c r="FX15" s="3">
        <v>10.7</v>
      </c>
      <c r="FY15" s="3" t="str">
        <v>.</v>
      </c>
      <c r="FZ15" s="133" t="str">
        <v>.</v>
      </c>
      <c r="GE15" t="s">
        <v>144</v>
      </c>
      <c r="GF15">
        <f>MIN(FW5:FW61)</f>
        <v>4.4000000000000004</v>
      </c>
      <c r="GG15">
        <f t="shared" ref="GG15" si="208">MIN(FX5:FX61)</f>
        <v>4.0999999999999996</v>
      </c>
      <c r="GH15">
        <f t="shared" ref="GH15" si="209">MIN(FY5:FY61)</f>
        <v>3.9</v>
      </c>
      <c r="GI15">
        <f t="shared" ref="GI15" si="210">MIN(FZ5:FZ61)</f>
        <v>4</v>
      </c>
      <c r="GK15" s="109" t="s">
        <v>211</v>
      </c>
      <c r="GL15" s="142" t="e">
        <f>IF(GL13&lt;GL14,"no","yes")</f>
        <v>#N/A</v>
      </c>
      <c r="GM15" s="142" t="str">
        <f t="shared" ref="GM15" si="211">IF(GM13&lt;GM14,"no","yes")</f>
        <v>yes</v>
      </c>
      <c r="GN15" s="142" t="str">
        <f t="shared" ref="GN15" si="212">IF(GN13&lt;GN14,"no","yes")</f>
        <v>yes</v>
      </c>
      <c r="GO15" s="142" t="str">
        <f t="shared" ref="GO15" si="213">IF(GO13&lt;GO14,"no","yes")</f>
        <v>yes</v>
      </c>
      <c r="GQ15" s="109" t="s">
        <v>172</v>
      </c>
      <c r="GR15" s="109">
        <f>DEVSQ(FW5:FZ61)</f>
        <v>159.4750877192983</v>
      </c>
      <c r="GS15" s="109">
        <f>COUNT(FW5:FZ61)-1</f>
        <v>56</v>
      </c>
      <c r="GT15" s="109">
        <f>GR15/GS15</f>
        <v>2.8477694235588982</v>
      </c>
      <c r="GU15" s="109"/>
      <c r="GV15" s="109"/>
      <c r="GW15" s="109"/>
      <c r="GX15" s="109"/>
      <c r="GY15" s="109"/>
      <c r="HA15" s="3" t="str">
        <f>HA5</f>
        <v>37 a 45</v>
      </c>
      <c r="HB15" s="3" t="str">
        <f>HA7</f>
        <v>MAYORES A 60</v>
      </c>
      <c r="HC15" s="3">
        <f>ABS(HB5-HB7)</f>
        <v>0.59117647058823586</v>
      </c>
      <c r="HD15" s="3">
        <f>SQRT(HD8/HE8/HARMEAN(HC5,HC7))</f>
        <v>0.47439306037084927</v>
      </c>
      <c r="HE15" s="3">
        <f t="shared" si="155"/>
        <v>1.2461743646209602</v>
      </c>
      <c r="HF15" s="3">
        <f t="shared" si="156"/>
        <v>-1.1883972102372573</v>
      </c>
      <c r="HG15" s="3">
        <f t="shared" si="157"/>
        <v>2.3707501514137288</v>
      </c>
      <c r="HH15" s="3">
        <f>[1]!QDIST(HE15,COUNT($BU$4:$BU$7),HE$8)</f>
        <v>0.81458024549246899</v>
      </c>
      <c r="HI15" s="3">
        <f t="shared" si="158"/>
        <v>1.7795736808254932</v>
      </c>
      <c r="HJ15" s="3">
        <f t="shared" si="159"/>
        <v>0.35117309612396125</v>
      </c>
      <c r="HM15" s="58" t="s">
        <v>286</v>
      </c>
      <c r="HN15" s="58" t="s">
        <v>286</v>
      </c>
      <c r="HO15" s="103" t="s">
        <v>139</v>
      </c>
      <c r="HQ15" s="132">
        <v>7.4</v>
      </c>
      <c r="HR15" s="3">
        <v>11</v>
      </c>
      <c r="HS15" s="3" t="str">
        <v>.</v>
      </c>
      <c r="HT15" s="133" t="str">
        <v>.</v>
      </c>
      <c r="HY15" t="s">
        <v>144</v>
      </c>
      <c r="HZ15">
        <f>MIN(HQ5:HQ61)</f>
        <v>4.9000000000000004</v>
      </c>
      <c r="IA15">
        <f t="shared" ref="IA15" si="214">MIN(HR5:HR61)</f>
        <v>4.4000000000000004</v>
      </c>
      <c r="IB15">
        <f t="shared" ref="IB15" si="215">MIN(HS5:HS61)</f>
        <v>3.2</v>
      </c>
      <c r="IC15">
        <f t="shared" ref="IC15" si="216">MIN(HT5:HT61)</f>
        <v>3.6</v>
      </c>
      <c r="IE15" s="109" t="s">
        <v>211</v>
      </c>
      <c r="IF15" s="142" t="e">
        <f>IF(IF13&lt;IF14,"no","yes")</f>
        <v>#N/A</v>
      </c>
      <c r="IG15" s="142" t="str">
        <f t="shared" ref="IG15" si="217">IF(IG13&lt;IG14,"no","yes")</f>
        <v>yes</v>
      </c>
      <c r="IH15" s="142" t="str">
        <f t="shared" ref="IH15" si="218">IF(IH13&lt;IH14,"no","yes")</f>
        <v>yes</v>
      </c>
      <c r="II15" s="142" t="str">
        <f t="shared" ref="II15" si="219">IF(II13&lt;II14,"no","yes")</f>
        <v>yes</v>
      </c>
      <c r="IK15" s="109" t="s">
        <v>172</v>
      </c>
      <c r="IL15" s="109">
        <f>DEVSQ(HQ5:HT61)</f>
        <v>196.40500000000003</v>
      </c>
      <c r="IM15" s="109">
        <f>COUNT(HQ5:HT61)-1</f>
        <v>55</v>
      </c>
      <c r="IN15" s="109">
        <f>IL15/IM15</f>
        <v>3.5710000000000006</v>
      </c>
      <c r="IO15" s="109"/>
      <c r="IP15" s="109"/>
      <c r="IQ15" s="109"/>
      <c r="IR15" s="109"/>
      <c r="IS15" s="109"/>
      <c r="IU15" s="3" t="str">
        <f>IU5</f>
        <v>37 a 45</v>
      </c>
      <c r="IV15" s="3" t="str">
        <f>IU7</f>
        <v>MAYORES A 60</v>
      </c>
      <c r="IW15" s="3">
        <f>ABS(IV5-IV7)</f>
        <v>0.33235294117647118</v>
      </c>
      <c r="IX15" s="3">
        <f>SQRT(IX8/IY8/HARMEAN(IW5,IW7))</f>
        <v>0.52818048736452672</v>
      </c>
      <c r="IY15" s="3">
        <f t="shared" si="163"/>
        <v>0.62924123311487634</v>
      </c>
      <c r="IZ15" s="3">
        <f t="shared" si="164"/>
        <v>-1.6502334620486678</v>
      </c>
      <c r="JA15" s="3">
        <f t="shared" si="165"/>
        <v>2.3149393444016102</v>
      </c>
      <c r="JB15" s="3">
        <f>[1]!QDIST(IY15,COUNT($BU$4:$BU$7),IY$8)</f>
        <v>0.97030799712348925</v>
      </c>
      <c r="JC15" s="3">
        <f t="shared" si="166"/>
        <v>1.982586403225139</v>
      </c>
      <c r="JD15" s="3">
        <f t="shared" si="167"/>
        <v>0.17732076530800894</v>
      </c>
    </row>
    <row r="16" spans="1:266" x14ac:dyDescent="0.25">
      <c r="A16" s="6">
        <v>4</v>
      </c>
      <c r="B16" s="12">
        <v>41</v>
      </c>
      <c r="C16" s="6">
        <v>37</v>
      </c>
      <c r="D16" s="5" t="s">
        <v>0</v>
      </c>
      <c r="E16" s="4" t="s">
        <v>287</v>
      </c>
      <c r="F16" s="6">
        <v>5.2</v>
      </c>
      <c r="G16" s="6">
        <v>2.5</v>
      </c>
      <c r="H16" s="6">
        <v>3.6</v>
      </c>
      <c r="I16" s="69">
        <v>6.3</v>
      </c>
      <c r="J16" s="70">
        <v>6.5</v>
      </c>
      <c r="K16" s="70">
        <v>4.8</v>
      </c>
      <c r="L16" s="70">
        <v>2.6</v>
      </c>
      <c r="M16" s="70">
        <v>2.8</v>
      </c>
      <c r="N16" s="78">
        <v>5.6</v>
      </c>
      <c r="O16" s="79">
        <v>5.7</v>
      </c>
      <c r="P16" s="79">
        <v>4.7</v>
      </c>
      <c r="Q16" s="79">
        <v>4.9000000000000004</v>
      </c>
      <c r="R16" s="79">
        <v>3.4</v>
      </c>
      <c r="S16" s="86">
        <v>2.8</v>
      </c>
      <c r="T16" s="87">
        <v>4.7</v>
      </c>
      <c r="U16" s="87">
        <v>5.7</v>
      </c>
      <c r="V16" s="87">
        <v>6.3</v>
      </c>
      <c r="W16" s="87">
        <v>6.4</v>
      </c>
      <c r="X16" s="168">
        <v>5.9</v>
      </c>
      <c r="Y16" s="169">
        <v>3.1</v>
      </c>
      <c r="Z16" s="169">
        <v>3.6</v>
      </c>
      <c r="AA16" s="169">
        <v>2.7</v>
      </c>
      <c r="AB16" s="169">
        <v>2.7</v>
      </c>
      <c r="AC16" s="102">
        <v>8.5</v>
      </c>
      <c r="AD16" s="103">
        <v>6.1</v>
      </c>
      <c r="AE16" s="103">
        <v>5.9</v>
      </c>
      <c r="AF16" s="103">
        <v>6.6</v>
      </c>
      <c r="AG16" s="103">
        <v>6.7</v>
      </c>
      <c r="AH16" s="4" t="s">
        <v>1</v>
      </c>
      <c r="AI16" s="13"/>
      <c r="AK16" s="4" t="s">
        <v>287</v>
      </c>
      <c r="AL16" s="4" t="s">
        <v>287</v>
      </c>
      <c r="AM16" s="102">
        <v>8.5</v>
      </c>
      <c r="AO16" s="132" t="str">
        <v>.</v>
      </c>
      <c r="AP16" s="3">
        <v>7.6</v>
      </c>
      <c r="AQ16" s="3">
        <v>6.7</v>
      </c>
      <c r="AR16" s="133">
        <v>7.6</v>
      </c>
      <c r="AW16" t="s">
        <v>156</v>
      </c>
      <c r="AX16">
        <f>SUM(AO5:AO61)</f>
        <v>73.699999999999989</v>
      </c>
      <c r="AY16">
        <f t="shared" ref="AY16:BA16" si="220">SUM(AP5:AP61)</f>
        <v>195.19999999999996</v>
      </c>
      <c r="AZ16">
        <f t="shared" si="220"/>
        <v>332.4</v>
      </c>
      <c r="BA16">
        <f t="shared" si="220"/>
        <v>231.59999999999997</v>
      </c>
      <c r="BS16" s="109" t="str">
        <f>BS6</f>
        <v>46 A 60</v>
      </c>
      <c r="BT16" s="109" t="str">
        <f>BS7</f>
        <v>MAYORES A 60</v>
      </c>
      <c r="BU16" s="109">
        <f>ABS(BT6-BT7)</f>
        <v>0.19428571428571484</v>
      </c>
      <c r="BV16" s="109">
        <f>SQRT(BV8/BW8/HARMEAN(BU6,BU7))</f>
        <v>0.34390370832043426</v>
      </c>
      <c r="BW16" s="109">
        <f t="shared" si="131"/>
        <v>0.56494219045956895</v>
      </c>
      <c r="BX16" s="109">
        <f t="shared" si="132"/>
        <v>-1.075750680541649</v>
      </c>
      <c r="BY16" s="109">
        <f t="shared" si="133"/>
        <v>1.4643221091130787</v>
      </c>
      <c r="BZ16" s="109">
        <f>[1]!QDIST(BW16,COUNT($BU$4:$BU$7),BW$8)</f>
        <v>0.97830596155693295</v>
      </c>
      <c r="CA16" s="109">
        <f t="shared" si="134"/>
        <v>1.2700363948273639</v>
      </c>
      <c r="CB16" s="109">
        <f t="shared" si="135"/>
        <v>9.5492659188510548E-2</v>
      </c>
      <c r="CE16" s="4" t="s">
        <v>287</v>
      </c>
      <c r="CF16" s="4" t="s">
        <v>287</v>
      </c>
      <c r="CG16" s="103">
        <v>6.1</v>
      </c>
      <c r="CI16" s="132" t="str">
        <v>.</v>
      </c>
      <c r="CJ16" s="3" t="str">
        <v>.</v>
      </c>
      <c r="CK16" s="3" t="str">
        <v>.</v>
      </c>
      <c r="CL16" s="133" t="str">
        <v>.</v>
      </c>
      <c r="CQ16" t="s">
        <v>156</v>
      </c>
      <c r="CR16">
        <f>SUM(CI5:CI61)</f>
        <v>55</v>
      </c>
      <c r="CS16">
        <f t="shared" ref="CS16" si="221">SUM(CJ5:CJ61)</f>
        <v>109</v>
      </c>
      <c r="CT16">
        <f t="shared" ref="CT16" si="222">SUM(CK5:CK61)</f>
        <v>183.60000000000002</v>
      </c>
      <c r="CU16">
        <f t="shared" ref="CU16" si="223">SUM(CL5:CL61)</f>
        <v>86.7</v>
      </c>
      <c r="DM16" s="109" t="str">
        <f>DM6</f>
        <v>46 A 60</v>
      </c>
      <c r="DN16" s="109" t="str">
        <f>DM7</f>
        <v>MAYORES A 60</v>
      </c>
      <c r="DO16" s="109">
        <f>ABS(DN6-DN7)</f>
        <v>0.86868131868131915</v>
      </c>
      <c r="DP16" s="109">
        <f>SQRT(DP8/DQ8/HARMEAN(DO6,DO7))</f>
        <v>0.37525698935105667</v>
      </c>
      <c r="DQ16" s="109">
        <f t="shared" si="139"/>
        <v>2.3148971060700458</v>
      </c>
      <c r="DR16" s="109">
        <f t="shared" si="140"/>
        <v>-0.53365405052357962</v>
      </c>
      <c r="DS16" s="109">
        <f t="shared" si="141"/>
        <v>2.2710166878862177</v>
      </c>
      <c r="DT16" s="109">
        <f>[1]!QDIST(DQ16,COUNT($BU$4:$BU$7),DQ$8)</f>
        <v>0.36611832256942689</v>
      </c>
      <c r="DU16" s="109">
        <f t="shared" si="142"/>
        <v>1.4023353692048988</v>
      </c>
      <c r="DV16" s="109">
        <f t="shared" si="143"/>
        <v>0.54262025110211742</v>
      </c>
      <c r="DY16" s="4" t="s">
        <v>287</v>
      </c>
      <c r="DZ16" s="4" t="s">
        <v>287</v>
      </c>
      <c r="EA16" s="103">
        <v>5.9</v>
      </c>
      <c r="EC16" s="132" t="str">
        <v>.</v>
      </c>
      <c r="ED16" s="3" t="str">
        <v>.</v>
      </c>
      <c r="EE16" s="3" t="str">
        <v>.</v>
      </c>
      <c r="EF16" s="133" t="str">
        <v>.</v>
      </c>
      <c r="EK16" t="s">
        <v>156</v>
      </c>
      <c r="EL16">
        <f>SUM(EC5:EC61)</f>
        <v>53.800000000000004</v>
      </c>
      <c r="EM16">
        <f t="shared" ref="EM16" si="224">SUM(ED5:ED61)</f>
        <v>100.80000000000001</v>
      </c>
      <c r="EN16">
        <f t="shared" ref="EN16" si="225">SUM(EE5:EE61)</f>
        <v>174.2</v>
      </c>
      <c r="EO16">
        <f t="shared" ref="EO16" si="226">SUM(EF5:EF61)</f>
        <v>86.4</v>
      </c>
      <c r="FG16" s="109" t="str">
        <f>FG6</f>
        <v>46 A 60</v>
      </c>
      <c r="FH16" s="109" t="str">
        <f>FG7</f>
        <v>MAYORES A 60</v>
      </c>
      <c r="FI16" s="109">
        <f>ABS(FH6-FH7)</f>
        <v>0.52857142857142758</v>
      </c>
      <c r="FJ16" s="109">
        <f>SQRT(FJ8/FK8/HARMEAN(FI6,FI7))</f>
        <v>0.37412673288142156</v>
      </c>
      <c r="FK16" s="109">
        <f t="shared" si="147"/>
        <v>1.4128138465287292</v>
      </c>
      <c r="FL16" s="109">
        <f t="shared" si="148"/>
        <v>-0.86954017220644486</v>
      </c>
      <c r="FM16" s="109">
        <f t="shared" si="149"/>
        <v>1.9266830293493</v>
      </c>
      <c r="FN16" s="109">
        <f>[1]!QDIST(FK16,COUNT($BU$4:$BU$7),FK$8)</f>
        <v>0.75052500025742941</v>
      </c>
      <c r="FO16" s="109">
        <f t="shared" si="150"/>
        <v>1.3981116007778724</v>
      </c>
      <c r="FP16" s="109">
        <f t="shared" si="151"/>
        <v>0.331168673611349</v>
      </c>
      <c r="FS16" s="4" t="s">
        <v>287</v>
      </c>
      <c r="FT16" s="4" t="s">
        <v>287</v>
      </c>
      <c r="FU16" s="103">
        <v>6.6</v>
      </c>
      <c r="FW16" s="132">
        <v>6.8</v>
      </c>
      <c r="FX16" s="3">
        <v>5.7</v>
      </c>
      <c r="FY16" s="3" t="str">
        <v>.</v>
      </c>
      <c r="FZ16" s="133" t="str">
        <v>.</v>
      </c>
      <c r="GE16" t="s">
        <v>156</v>
      </c>
      <c r="GF16">
        <f>SUM(FW5:FW61)</f>
        <v>40.6</v>
      </c>
      <c r="GG16">
        <f t="shared" ref="GG16" si="227">SUM(FX5:FX61)</f>
        <v>121.4</v>
      </c>
      <c r="GH16">
        <f t="shared" ref="GH16" si="228">SUM(FY5:FY61)</f>
        <v>152.19999999999999</v>
      </c>
      <c r="GI16">
        <f t="shared" ref="GI16" si="229">SUM(FZ5:FZ61)</f>
        <v>65.5</v>
      </c>
      <c r="HA16" s="109" t="str">
        <f>HA6</f>
        <v>46 A 60</v>
      </c>
      <c r="HB16" s="109" t="str">
        <f>HA7</f>
        <v>MAYORES A 60</v>
      </c>
      <c r="HC16" s="109">
        <f>ABS(HB6-HB7)</f>
        <v>6.7391304347825809E-2</v>
      </c>
      <c r="HD16" s="109">
        <f>SQRT(HD8/HE8/HARMEAN(HC6,HC7))</f>
        <v>0.45089348261259116</v>
      </c>
      <c r="HE16" s="109">
        <f t="shared" si="155"/>
        <v>0.14946169538167531</v>
      </c>
      <c r="HF16" s="109">
        <f t="shared" si="156"/>
        <v>-1.6240292528708069</v>
      </c>
      <c r="HG16" s="109">
        <f t="shared" si="157"/>
        <v>1.7588118615664585</v>
      </c>
      <c r="HH16" s="109">
        <f>[1]!QDIST(HE16,COUNT($BU$4:$BU$7),HE$8)</f>
        <v>0.99957194611982259</v>
      </c>
      <c r="HI16" s="109">
        <f t="shared" si="158"/>
        <v>1.6914205572186327</v>
      </c>
      <c r="HJ16" s="109">
        <f t="shared" si="159"/>
        <v>4.0032061790466505E-2</v>
      </c>
      <c r="HM16" s="4" t="s">
        <v>287</v>
      </c>
      <c r="HN16" s="4" t="s">
        <v>287</v>
      </c>
      <c r="HO16" s="103">
        <v>6.7</v>
      </c>
      <c r="HQ16" s="132">
        <v>6.8</v>
      </c>
      <c r="HR16" s="3">
        <v>5.5</v>
      </c>
      <c r="HS16" s="3" t="str">
        <v>.</v>
      </c>
      <c r="HT16" s="133" t="str">
        <v>.</v>
      </c>
      <c r="HY16" t="s">
        <v>156</v>
      </c>
      <c r="HZ16">
        <f>SUM(HQ5:HQ61)</f>
        <v>41.5</v>
      </c>
      <c r="IA16">
        <f t="shared" ref="IA16" si="230">SUM(HR5:HR61)</f>
        <v>123.80000000000001</v>
      </c>
      <c r="IB16">
        <f t="shared" ref="IB16" si="231">SUM(HS5:HS61)</f>
        <v>139</v>
      </c>
      <c r="IC16">
        <f t="shared" ref="IC16" si="232">SUM(HT5:HT61)</f>
        <v>69.5</v>
      </c>
      <c r="IU16" s="109" t="str">
        <f>IU6</f>
        <v>46 A 60</v>
      </c>
      <c r="IV16" s="109" t="str">
        <f>IU7</f>
        <v>MAYORES A 60</v>
      </c>
      <c r="IW16" s="109">
        <f>ABS(IV6-IV7)</f>
        <v>0.63181818181818183</v>
      </c>
      <c r="IX16" s="109">
        <f>SQRT(IX8/IY8/HARMEAN(IW6,IW7))</f>
        <v>0.50546208018268757</v>
      </c>
      <c r="IY16" s="109">
        <f t="shared" si="163"/>
        <v>1.2499813667324475</v>
      </c>
      <c r="IZ16" s="109">
        <f t="shared" si="164"/>
        <v>-1.2654920586952492</v>
      </c>
      <c r="JA16" s="109">
        <f t="shared" si="165"/>
        <v>2.5291284223316128</v>
      </c>
      <c r="JB16" s="109">
        <f>[1]!QDIST(IY16,COUNT($BU$4:$BU$7),IY$8)</f>
        <v>0.81319962080025543</v>
      </c>
      <c r="JC16" s="109">
        <f t="shared" si="166"/>
        <v>1.897310240513431</v>
      </c>
      <c r="JD16" s="109">
        <f t="shared" si="167"/>
        <v>0.3370949062130526</v>
      </c>
    </row>
    <row r="17" spans="1:266" x14ac:dyDescent="0.25">
      <c r="A17" s="6">
        <v>3</v>
      </c>
      <c r="B17" s="12">
        <v>120</v>
      </c>
      <c r="C17" s="6">
        <v>37</v>
      </c>
      <c r="D17" s="5" t="s">
        <v>9</v>
      </c>
      <c r="E17" s="4" t="s">
        <v>287</v>
      </c>
      <c r="F17" s="6">
        <v>6.6</v>
      </c>
      <c r="G17" s="6">
        <v>8.5</v>
      </c>
      <c r="H17" s="6">
        <v>6.7</v>
      </c>
      <c r="I17" s="69" t="s">
        <v>139</v>
      </c>
      <c r="J17" s="70" t="s">
        <v>139</v>
      </c>
      <c r="K17" s="70" t="s">
        <v>139</v>
      </c>
      <c r="L17" s="70">
        <v>3.7</v>
      </c>
      <c r="M17" s="70">
        <v>1.2</v>
      </c>
      <c r="N17" s="78" t="s">
        <v>139</v>
      </c>
      <c r="O17" s="79" t="s">
        <v>139</v>
      </c>
      <c r="P17" s="79" t="s">
        <v>139</v>
      </c>
      <c r="Q17" s="79">
        <v>1.7</v>
      </c>
      <c r="R17" s="79">
        <v>1.1000000000000001</v>
      </c>
      <c r="S17" s="86" t="s">
        <v>139</v>
      </c>
      <c r="T17" s="87" t="s">
        <v>139</v>
      </c>
      <c r="U17" s="87" t="s">
        <v>139</v>
      </c>
      <c r="V17" s="87">
        <v>6.9</v>
      </c>
      <c r="W17" s="87">
        <v>7</v>
      </c>
      <c r="X17" s="168" t="s">
        <v>139</v>
      </c>
      <c r="Y17" s="169" t="s">
        <v>139</v>
      </c>
      <c r="Z17" s="169" t="s">
        <v>139</v>
      </c>
      <c r="AA17" s="169">
        <v>2.8</v>
      </c>
      <c r="AB17" s="169">
        <v>2.7</v>
      </c>
      <c r="AC17" s="102" t="s">
        <v>139</v>
      </c>
      <c r="AD17" s="103" t="s">
        <v>139</v>
      </c>
      <c r="AE17" s="103" t="s">
        <v>139</v>
      </c>
      <c r="AF17" s="103">
        <v>9.9</v>
      </c>
      <c r="AG17" s="103">
        <v>10.4</v>
      </c>
      <c r="AH17" s="4" t="s">
        <v>1</v>
      </c>
      <c r="AI17" s="13" t="s">
        <v>72</v>
      </c>
      <c r="AK17" s="4" t="s">
        <v>287</v>
      </c>
      <c r="AL17" s="4" t="s">
        <v>287</v>
      </c>
      <c r="AM17" s="102" t="s">
        <v>139</v>
      </c>
      <c r="AO17" s="132">
        <v>7.6</v>
      </c>
      <c r="AP17" s="3">
        <v>10.3</v>
      </c>
      <c r="AQ17" s="3">
        <v>8.1999999999999993</v>
      </c>
      <c r="AR17" s="133" t="str">
        <v>.</v>
      </c>
      <c r="AW17" t="s">
        <v>155</v>
      </c>
      <c r="AX17">
        <f>COUNT(AO5:AO61)</f>
        <v>12</v>
      </c>
      <c r="AY17">
        <f t="shared" ref="AY17:BA17" si="233">COUNT(AP5:AP61)</f>
        <v>24</v>
      </c>
      <c r="AZ17">
        <f t="shared" si="233"/>
        <v>42</v>
      </c>
      <c r="BA17">
        <f t="shared" si="233"/>
        <v>30</v>
      </c>
      <c r="CE17" s="4" t="s">
        <v>287</v>
      </c>
      <c r="CF17" s="4" t="s">
        <v>287</v>
      </c>
      <c r="CG17" s="103" t="s">
        <v>139</v>
      </c>
      <c r="CI17" s="132" t="str">
        <v>.</v>
      </c>
      <c r="CJ17" s="3" t="str">
        <v>.</v>
      </c>
      <c r="CK17" s="3" t="str">
        <v>.</v>
      </c>
      <c r="CL17" s="133" t="str">
        <v>.</v>
      </c>
      <c r="CQ17" t="s">
        <v>155</v>
      </c>
      <c r="CR17">
        <f>COUNT(CI5:CI61)</f>
        <v>9</v>
      </c>
      <c r="CS17">
        <f t="shared" ref="CS17" si="234">COUNT(CJ5:CJ61)</f>
        <v>15</v>
      </c>
      <c r="CT17">
        <f t="shared" ref="CT17" si="235">COUNT(CK5:CK61)</f>
        <v>26</v>
      </c>
      <c r="CU17">
        <f t="shared" ref="CU17" si="236">COUNT(CL5:CL61)</f>
        <v>14</v>
      </c>
      <c r="DY17" s="4" t="s">
        <v>287</v>
      </c>
      <c r="DZ17" s="4" t="s">
        <v>287</v>
      </c>
      <c r="EA17" s="103" t="s">
        <v>139</v>
      </c>
      <c r="EC17" s="132" t="str">
        <v>.</v>
      </c>
      <c r="ED17" s="3" t="str">
        <v>.</v>
      </c>
      <c r="EE17" s="3" t="str">
        <v>.</v>
      </c>
      <c r="EF17" s="133" t="str">
        <v>.</v>
      </c>
      <c r="EK17" t="s">
        <v>155</v>
      </c>
      <c r="EL17">
        <f>COUNT(EC5:EC61)</f>
        <v>9</v>
      </c>
      <c r="EM17">
        <f t="shared" ref="EM17" si="237">COUNT(ED5:ED61)</f>
        <v>15</v>
      </c>
      <c r="EN17">
        <f t="shared" ref="EN17" si="238">COUNT(EE5:EE61)</f>
        <v>26</v>
      </c>
      <c r="EO17">
        <f t="shared" ref="EO17" si="239">COUNT(EF5:EF61)</f>
        <v>14</v>
      </c>
      <c r="FS17" s="4" t="s">
        <v>287</v>
      </c>
      <c r="FT17" s="4" t="s">
        <v>287</v>
      </c>
      <c r="FU17" s="103">
        <v>9.9</v>
      </c>
      <c r="FW17" s="132">
        <v>6.5</v>
      </c>
      <c r="FX17" s="3">
        <v>6.9</v>
      </c>
      <c r="FY17" s="3">
        <v>4.4000000000000004</v>
      </c>
      <c r="FZ17" s="133" t="str">
        <v>.</v>
      </c>
      <c r="GE17" t="s">
        <v>155</v>
      </c>
      <c r="GF17">
        <f>COUNT(FW5:FW61)</f>
        <v>7</v>
      </c>
      <c r="GG17">
        <f t="shared" ref="GG17" si="240">COUNT(FX5:FX61)</f>
        <v>17</v>
      </c>
      <c r="GH17">
        <f t="shared" ref="GH17" si="241">COUNT(FY5:FY61)</f>
        <v>23</v>
      </c>
      <c r="GI17">
        <f t="shared" ref="GI17" si="242">COUNT(FZ5:FZ61)</f>
        <v>10</v>
      </c>
      <c r="HM17" s="4" t="s">
        <v>287</v>
      </c>
      <c r="HN17" s="4" t="s">
        <v>287</v>
      </c>
      <c r="HO17" s="103">
        <v>10.4</v>
      </c>
      <c r="HQ17" s="132">
        <v>6.7</v>
      </c>
      <c r="HR17" s="3">
        <v>7</v>
      </c>
      <c r="HS17" s="3">
        <v>3.5</v>
      </c>
      <c r="HT17" s="133" t="str">
        <v>.</v>
      </c>
      <c r="HY17" t="s">
        <v>155</v>
      </c>
      <c r="HZ17">
        <f>COUNT(HQ5:HQ61)</f>
        <v>7</v>
      </c>
      <c r="IA17">
        <f t="shared" ref="IA17" si="243">COUNT(HR5:HR61)</f>
        <v>17</v>
      </c>
      <c r="IB17">
        <f t="shared" ref="IB17" si="244">COUNT(HS5:HS61)</f>
        <v>22</v>
      </c>
      <c r="IC17">
        <f t="shared" ref="IC17" si="245">COUNT(HT5:HT61)</f>
        <v>10</v>
      </c>
    </row>
    <row r="18" spans="1:266" x14ac:dyDescent="0.25">
      <c r="A18" s="4">
        <v>3</v>
      </c>
      <c r="B18" s="12">
        <v>5</v>
      </c>
      <c r="C18" s="4">
        <v>38</v>
      </c>
      <c r="D18" s="7" t="s">
        <v>0</v>
      </c>
      <c r="E18" s="4" t="s">
        <v>287</v>
      </c>
      <c r="F18" s="4">
        <v>2.4</v>
      </c>
      <c r="G18" s="4">
        <v>3.3</v>
      </c>
      <c r="H18" s="4">
        <v>9.5</v>
      </c>
      <c r="I18" s="70">
        <v>1.2</v>
      </c>
      <c r="J18" s="70" t="s">
        <v>139</v>
      </c>
      <c r="K18" s="70" t="s">
        <v>139</v>
      </c>
      <c r="L18" s="70" t="s">
        <v>139</v>
      </c>
      <c r="M18" s="70" t="s">
        <v>139</v>
      </c>
      <c r="N18" s="79">
        <v>0.7</v>
      </c>
      <c r="O18" s="79" t="s">
        <v>139</v>
      </c>
      <c r="P18" s="79" t="s">
        <v>139</v>
      </c>
      <c r="Q18" s="79" t="s">
        <v>139</v>
      </c>
      <c r="R18" s="79" t="s">
        <v>139</v>
      </c>
      <c r="S18" s="87">
        <v>2.2000000000000002</v>
      </c>
      <c r="T18" s="87" t="s">
        <v>139</v>
      </c>
      <c r="U18" s="87" t="s">
        <v>139</v>
      </c>
      <c r="V18" s="87" t="s">
        <v>139</v>
      </c>
      <c r="W18" s="87" t="s">
        <v>139</v>
      </c>
      <c r="X18" s="169">
        <v>1.8</v>
      </c>
      <c r="Y18" s="169" t="s">
        <v>139</v>
      </c>
      <c r="Z18" s="169" t="s">
        <v>139</v>
      </c>
      <c r="AA18" s="169" t="s">
        <v>139</v>
      </c>
      <c r="AB18" s="169" t="s">
        <v>139</v>
      </c>
      <c r="AC18" s="103">
        <v>5.5</v>
      </c>
      <c r="AD18" s="103" t="s">
        <v>139</v>
      </c>
      <c r="AE18" s="103" t="s">
        <v>139</v>
      </c>
      <c r="AF18" s="103" t="s">
        <v>139</v>
      </c>
      <c r="AG18" s="103" t="s">
        <v>139</v>
      </c>
      <c r="AH18" s="4" t="s">
        <v>3</v>
      </c>
      <c r="AI18" s="13" t="s">
        <v>5</v>
      </c>
      <c r="AK18" s="4" t="s">
        <v>287</v>
      </c>
      <c r="AL18" s="4" t="s">
        <v>287</v>
      </c>
      <c r="AM18" s="103">
        <v>5.5</v>
      </c>
      <c r="AO18" s="132">
        <v>6.3</v>
      </c>
      <c r="AP18" s="3" t="str">
        <v>.</v>
      </c>
      <c r="AQ18" s="3">
        <v>10.8</v>
      </c>
      <c r="AR18" s="133">
        <v>7.1</v>
      </c>
      <c r="AW18" t="s">
        <v>205</v>
      </c>
      <c r="AX18">
        <f>GEOMEAN(AO5:AO61)</f>
        <v>5.8372953858470362</v>
      </c>
      <c r="AY18">
        <f t="shared" ref="AY18:BA18" si="246">GEOMEAN(AP5:AP61)</f>
        <v>7.8580950300962158</v>
      </c>
      <c r="AZ18">
        <f t="shared" si="246"/>
        <v>7.6414443637704759</v>
      </c>
      <c r="BA18">
        <f t="shared" si="246"/>
        <v>7.4628159215962402</v>
      </c>
      <c r="CE18" s="4" t="s">
        <v>287</v>
      </c>
      <c r="CF18" s="4" t="s">
        <v>287</v>
      </c>
      <c r="CG18" s="103" t="s">
        <v>139</v>
      </c>
      <c r="CI18" s="132" t="str">
        <v>.</v>
      </c>
      <c r="CJ18" s="3">
        <v>6.3</v>
      </c>
      <c r="CK18" s="3" t="str">
        <v>.</v>
      </c>
      <c r="CL18" s="133">
        <v>7.2</v>
      </c>
      <c r="CQ18" t="s">
        <v>205</v>
      </c>
      <c r="CR18">
        <f>GEOMEAN(CI5:CI61)</f>
        <v>5.92832354417936</v>
      </c>
      <c r="CS18">
        <f t="shared" ref="CS18" si="247">GEOMEAN(CJ5:CJ61)</f>
        <v>7.103844095050011</v>
      </c>
      <c r="CT18">
        <f t="shared" ref="CT18" si="248">GEOMEAN(CK5:CK61)</f>
        <v>6.9079385740011174</v>
      </c>
      <c r="CU18">
        <f t="shared" ref="CU18" si="249">GEOMEAN(CL5:CL61)</f>
        <v>6.0008138512540921</v>
      </c>
      <c r="DY18" s="4" t="s">
        <v>287</v>
      </c>
      <c r="DZ18" s="4" t="s">
        <v>287</v>
      </c>
      <c r="EA18" s="103" t="s">
        <v>139</v>
      </c>
      <c r="EC18" s="132" t="str">
        <v>.</v>
      </c>
      <c r="ED18" s="3">
        <v>5.6</v>
      </c>
      <c r="EE18" s="3" t="str">
        <v>.</v>
      </c>
      <c r="EF18" s="133">
        <v>7.6</v>
      </c>
      <c r="EK18" t="s">
        <v>205</v>
      </c>
      <c r="EL18">
        <f>GEOMEAN(EC5:EC61)</f>
        <v>5.8182849402764836</v>
      </c>
      <c r="EM18">
        <f t="shared" ref="EM18" si="250">GEOMEAN(ED5:ED61)</f>
        <v>6.4888813738840909</v>
      </c>
      <c r="EN18">
        <f t="shared" ref="EN18" si="251">GEOMEAN(EE5:EE61)</f>
        <v>6.5555718424959935</v>
      </c>
      <c r="EO18">
        <f t="shared" ref="EO18" si="252">GEOMEAN(EF5:EF61)</f>
        <v>5.9932926186050972</v>
      </c>
      <c r="FS18" s="4" t="s">
        <v>287</v>
      </c>
      <c r="FT18" s="4" t="s">
        <v>287</v>
      </c>
      <c r="FU18" s="103" t="s">
        <v>139</v>
      </c>
      <c r="FW18" s="132" t="str">
        <v>.</v>
      </c>
      <c r="FX18" s="3">
        <v>6.3</v>
      </c>
      <c r="FY18" s="3" t="str">
        <v>.</v>
      </c>
      <c r="FZ18" s="133" t="str">
        <v>.</v>
      </c>
      <c r="GE18" t="s">
        <v>205</v>
      </c>
      <c r="GF18">
        <f>GEOMEAN(FW5:FW61)</f>
        <v>5.7357729330566487</v>
      </c>
      <c r="GG18">
        <f t="shared" ref="GG18" si="253">GEOMEAN(FX5:FX61)</f>
        <v>6.9577521107095315</v>
      </c>
      <c r="GH18">
        <f t="shared" ref="GH18" si="254">GEOMEAN(FY5:FY61)</f>
        <v>6.3395605601411491</v>
      </c>
      <c r="GI18">
        <f t="shared" ref="GI18" si="255">GEOMEAN(FZ5:FZ61)</f>
        <v>6.4053592375567359</v>
      </c>
      <c r="HM18" s="4" t="s">
        <v>287</v>
      </c>
      <c r="HN18" s="4" t="s">
        <v>287</v>
      </c>
      <c r="HO18" s="103" t="s">
        <v>139</v>
      </c>
      <c r="HQ18" s="132" t="str">
        <v>.</v>
      </c>
      <c r="HR18" s="3">
        <v>6.2</v>
      </c>
      <c r="HS18" s="3" t="str">
        <v>.</v>
      </c>
      <c r="HT18" s="133" t="str">
        <v>.</v>
      </c>
      <c r="HY18" t="s">
        <v>205</v>
      </c>
      <c r="HZ18">
        <f>GEOMEAN(HQ5:HQ61)</f>
        <v>5.85334022926844</v>
      </c>
      <c r="IA18">
        <f t="shared" ref="IA18" si="256">GEOMEAN(HR5:HR61)</f>
        <v>7.0575125505343141</v>
      </c>
      <c r="IB18">
        <f t="shared" ref="IB18" si="257">GEOMEAN(HS5:HS61)</f>
        <v>6.0068149769421195</v>
      </c>
      <c r="IC18">
        <f t="shared" ref="IC18" si="258">GEOMEAN(HT5:HT61)</f>
        <v>6.6565181506373712</v>
      </c>
    </row>
    <row r="19" spans="1:266" x14ac:dyDescent="0.25">
      <c r="A19" s="6">
        <v>4</v>
      </c>
      <c r="B19" s="12">
        <v>40</v>
      </c>
      <c r="C19" s="6">
        <v>38</v>
      </c>
      <c r="D19" s="5" t="s">
        <v>9</v>
      </c>
      <c r="E19" s="4" t="s">
        <v>287</v>
      </c>
      <c r="F19" s="6">
        <v>11.1</v>
      </c>
      <c r="G19" s="6">
        <v>4.7</v>
      </c>
      <c r="H19" s="6">
        <v>2.5</v>
      </c>
      <c r="I19" s="69">
        <v>2.2000000000000002</v>
      </c>
      <c r="J19" s="70" t="s">
        <v>139</v>
      </c>
      <c r="K19" s="70" t="s">
        <v>139</v>
      </c>
      <c r="L19" s="70">
        <v>2.1</v>
      </c>
      <c r="M19" s="70">
        <v>2</v>
      </c>
      <c r="N19" s="78">
        <v>1.6</v>
      </c>
      <c r="O19" s="79" t="s">
        <v>139</v>
      </c>
      <c r="P19" s="79" t="s">
        <v>139</v>
      </c>
      <c r="Q19" s="79">
        <v>2.1</v>
      </c>
      <c r="R19" s="79">
        <v>1.9</v>
      </c>
      <c r="S19" s="86">
        <v>1.7</v>
      </c>
      <c r="T19" s="87" t="s">
        <v>139</v>
      </c>
      <c r="U19" s="87" t="s">
        <v>139</v>
      </c>
      <c r="V19" s="87">
        <v>5.9</v>
      </c>
      <c r="W19" s="87">
        <v>6</v>
      </c>
      <c r="X19" s="168">
        <v>3.6</v>
      </c>
      <c r="Y19" s="169" t="s">
        <v>139</v>
      </c>
      <c r="Z19" s="169" t="s">
        <v>139</v>
      </c>
      <c r="AA19" s="169">
        <v>1.6</v>
      </c>
      <c r="AB19" s="169">
        <v>1.1000000000000001</v>
      </c>
      <c r="AC19" s="102">
        <v>9.5</v>
      </c>
      <c r="AD19" s="103" t="s">
        <v>139</v>
      </c>
      <c r="AE19" s="103" t="s">
        <v>139</v>
      </c>
      <c r="AF19" s="103">
        <v>5.6</v>
      </c>
      <c r="AG19" s="103">
        <v>5.6</v>
      </c>
      <c r="AH19" s="4" t="s">
        <v>3</v>
      </c>
      <c r="AI19" s="13" t="s">
        <v>7</v>
      </c>
      <c r="AK19" s="4" t="s">
        <v>287</v>
      </c>
      <c r="AL19" s="4" t="s">
        <v>287</v>
      </c>
      <c r="AM19" s="102">
        <v>9.5</v>
      </c>
      <c r="AO19" s="132" t="str">
        <v/>
      </c>
      <c r="AP19" s="3">
        <v>6.6</v>
      </c>
      <c r="AQ19" s="3">
        <v>7.6</v>
      </c>
      <c r="AR19" s="133" t="str">
        <v>.</v>
      </c>
      <c r="AW19" t="s">
        <v>206</v>
      </c>
      <c r="AX19">
        <f>HARMEAN(AO5:AO61)</f>
        <v>5.454950522455646</v>
      </c>
      <c r="AY19">
        <f t="shared" ref="AY19:BA19" si="259">HARMEAN(AP5:AP61)</f>
        <v>7.5834677133195543</v>
      </c>
      <c r="AZ19">
        <f t="shared" si="259"/>
        <v>7.3457463998365329</v>
      </c>
      <c r="BA19">
        <f t="shared" si="259"/>
        <v>7.1957376194253317</v>
      </c>
      <c r="CE19" s="4" t="s">
        <v>287</v>
      </c>
      <c r="CF19" s="4" t="s">
        <v>287</v>
      </c>
      <c r="CG19" s="103" t="s">
        <v>139</v>
      </c>
      <c r="CI19" s="132" t="str">
        <v/>
      </c>
      <c r="CJ19" s="3" t="str">
        <v>.</v>
      </c>
      <c r="CK19" s="3" t="str">
        <v>.</v>
      </c>
      <c r="CL19" s="133" t="str">
        <v>.</v>
      </c>
      <c r="CQ19" t="s">
        <v>206</v>
      </c>
      <c r="CR19">
        <f>HARMEAN(CI5:CI61)</f>
        <v>5.7635099179457008</v>
      </c>
      <c r="CS19">
        <f t="shared" ref="CS19" si="260">HARMEAN(CJ5:CJ61)</f>
        <v>6.9671499479210324</v>
      </c>
      <c r="CT19">
        <f t="shared" ref="CT19" si="261">HARMEAN(CK5:CK61)</f>
        <v>6.7508181609326865</v>
      </c>
      <c r="CU19">
        <f t="shared" ref="CU19" si="262">HARMEAN(CL5:CL61)</f>
        <v>5.8219951244005781</v>
      </c>
      <c r="DY19" s="4" t="s">
        <v>287</v>
      </c>
      <c r="DZ19" s="4" t="s">
        <v>287</v>
      </c>
      <c r="EA19" s="103" t="s">
        <v>139</v>
      </c>
      <c r="EC19" s="132" t="str">
        <v/>
      </c>
      <c r="ED19" s="3" t="str">
        <v>.</v>
      </c>
      <c r="EE19" s="3" t="str">
        <v>.</v>
      </c>
      <c r="EF19" s="133" t="str">
        <v>.</v>
      </c>
      <c r="EK19" t="s">
        <v>206</v>
      </c>
      <c r="EL19">
        <f>HARMEAN(EC5:EC61)</f>
        <v>5.6785637883453441</v>
      </c>
      <c r="EM19">
        <f t="shared" ref="EM19" si="263">HARMEAN(ED5:ED61)</f>
        <v>6.2741584901830016</v>
      </c>
      <c r="EN19">
        <f t="shared" ref="EN19" si="264">HARMEAN(EE5:EE61)</f>
        <v>6.414107405669391</v>
      </c>
      <c r="EO19">
        <f t="shared" ref="EO19" si="265">HARMEAN(EF5:EF61)</f>
        <v>5.8193859615125865</v>
      </c>
      <c r="FS19" s="4" t="s">
        <v>287</v>
      </c>
      <c r="FT19" s="4" t="s">
        <v>287</v>
      </c>
      <c r="FU19" s="103">
        <v>5.6</v>
      </c>
      <c r="FW19" s="132" t="str">
        <v/>
      </c>
      <c r="FX19" s="3">
        <v>5.7</v>
      </c>
      <c r="FY19" s="3">
        <v>4.4000000000000004</v>
      </c>
      <c r="FZ19" s="133" t="str">
        <v>.</v>
      </c>
      <c r="GE19" t="s">
        <v>206</v>
      </c>
      <c r="GF19">
        <f>HARMEAN(FW5:FW61)</f>
        <v>5.6700932964754669</v>
      </c>
      <c r="GG19">
        <f t="shared" ref="GG19" si="266">HARMEAN(FX5:FX61)</f>
        <v>6.7749780916034394</v>
      </c>
      <c r="GH19">
        <f t="shared" ref="GH19" si="267">HARMEAN(FY5:FY61)</f>
        <v>6.0636205014682689</v>
      </c>
      <c r="GI19">
        <f t="shared" ref="GI19" si="268">HARMEAN(FZ5:FZ61)</f>
        <v>6.2501796206243547</v>
      </c>
      <c r="HM19" s="4" t="s">
        <v>287</v>
      </c>
      <c r="HN19" s="4" t="s">
        <v>287</v>
      </c>
      <c r="HO19" s="103">
        <v>5.6</v>
      </c>
      <c r="HQ19" s="132" t="str">
        <v/>
      </c>
      <c r="HR19" s="3">
        <v>5.2</v>
      </c>
      <c r="HS19" s="3" t="str">
        <v>.</v>
      </c>
      <c r="HT19" s="133" t="str">
        <v>.</v>
      </c>
      <c r="HY19" t="s">
        <v>206</v>
      </c>
      <c r="HZ19">
        <f>HARMEAN(HQ5:HQ61)</f>
        <v>5.7804999532119501</v>
      </c>
      <c r="IA19">
        <f t="shared" ref="IA19" si="269">HARMEAN(HR5:HR61)</f>
        <v>6.8423531327157168</v>
      </c>
      <c r="IB19">
        <f t="shared" ref="IB19" si="270">HARMEAN(HS5:HS61)</f>
        <v>5.6774840138631486</v>
      </c>
      <c r="IC19">
        <f t="shared" ref="IC19" si="271">HARMEAN(HT5:HT61)</f>
        <v>6.3540286720266446</v>
      </c>
    </row>
    <row r="20" spans="1:266" x14ac:dyDescent="0.25">
      <c r="A20" s="6">
        <v>3</v>
      </c>
      <c r="B20" s="12">
        <v>83</v>
      </c>
      <c r="C20" s="6">
        <v>39</v>
      </c>
      <c r="D20" s="5" t="s">
        <v>0</v>
      </c>
      <c r="E20" s="4" t="s">
        <v>287</v>
      </c>
      <c r="F20" s="6">
        <v>7</v>
      </c>
      <c r="G20" s="6">
        <v>3.8</v>
      </c>
      <c r="H20" s="6">
        <v>4.5</v>
      </c>
      <c r="I20" s="69">
        <v>6.4</v>
      </c>
      <c r="J20" s="70" t="s">
        <v>139</v>
      </c>
      <c r="K20" s="70" t="s">
        <v>139</v>
      </c>
      <c r="L20" s="70" t="s">
        <v>139</v>
      </c>
      <c r="M20" s="70" t="s">
        <v>139</v>
      </c>
      <c r="N20" s="78">
        <v>4.0999999999999996</v>
      </c>
      <c r="O20" s="79" t="s">
        <v>139</v>
      </c>
      <c r="P20" s="79" t="s">
        <v>139</v>
      </c>
      <c r="Q20" s="79" t="s">
        <v>139</v>
      </c>
      <c r="R20" s="79" t="s">
        <v>139</v>
      </c>
      <c r="S20" s="86">
        <v>1.4</v>
      </c>
      <c r="T20" s="87" t="s">
        <v>139</v>
      </c>
      <c r="U20" s="87" t="s">
        <v>139</v>
      </c>
      <c r="V20" s="87" t="s">
        <v>139</v>
      </c>
      <c r="W20" s="87" t="s">
        <v>139</v>
      </c>
      <c r="X20" s="168">
        <v>5.5</v>
      </c>
      <c r="Y20" s="169" t="s">
        <v>139</v>
      </c>
      <c r="Z20" s="169" t="s">
        <v>139</v>
      </c>
      <c r="AA20" s="169" t="s">
        <v>139</v>
      </c>
      <c r="AB20" s="169" t="s">
        <v>139</v>
      </c>
      <c r="AC20" s="102">
        <v>8.4</v>
      </c>
      <c r="AD20" s="103" t="s">
        <v>139</v>
      </c>
      <c r="AE20" s="103" t="s">
        <v>139</v>
      </c>
      <c r="AF20" s="103" t="s">
        <v>139</v>
      </c>
      <c r="AG20" s="103" t="s">
        <v>139</v>
      </c>
      <c r="AH20" s="4" t="s">
        <v>3</v>
      </c>
      <c r="AI20" s="13" t="s">
        <v>10</v>
      </c>
      <c r="AK20" s="4" t="s">
        <v>287</v>
      </c>
      <c r="AL20" s="4" t="s">
        <v>287</v>
      </c>
      <c r="AM20" s="102">
        <v>8.4</v>
      </c>
      <c r="AO20" s="132" t="str">
        <v/>
      </c>
      <c r="AP20" s="3">
        <v>5.5</v>
      </c>
      <c r="AQ20" s="3">
        <v>8.6999999999999993</v>
      </c>
      <c r="AR20" s="133" t="str">
        <v>.</v>
      </c>
      <c r="AW20" t="s">
        <v>207</v>
      </c>
      <c r="AX20">
        <f>AVEDEV(AO5:AO61)</f>
        <v>1.3083333333333329</v>
      </c>
      <c r="AY20">
        <f t="shared" ref="AY20:BA20" si="272">AVEDEV(AP5:AP61)</f>
        <v>1.7333333333333341</v>
      </c>
      <c r="AZ20">
        <f t="shared" si="272"/>
        <v>1.6068027210884348</v>
      </c>
      <c r="BA20">
        <f t="shared" si="272"/>
        <v>1.5306666666666662</v>
      </c>
      <c r="CE20" s="4" t="s">
        <v>287</v>
      </c>
      <c r="CF20" s="4" t="s">
        <v>287</v>
      </c>
      <c r="CG20" s="103" t="s">
        <v>139</v>
      </c>
      <c r="CI20" s="132" t="str">
        <v/>
      </c>
      <c r="CJ20" s="3" t="str">
        <v>.</v>
      </c>
      <c r="CK20" s="3">
        <v>6.4</v>
      </c>
      <c r="CL20" s="133">
        <v>6.4</v>
      </c>
      <c r="CQ20" t="s">
        <v>207</v>
      </c>
      <c r="CR20">
        <f>AVEDEV(CI5:CI61)</f>
        <v>1.4123456790123454</v>
      </c>
      <c r="CS20">
        <f t="shared" ref="CS20" si="273">AVEDEV(CJ5:CJ61)</f>
        <v>1.2622222222222219</v>
      </c>
      <c r="CT20">
        <f t="shared" ref="CT20" si="274">AVEDEV(CK5:CK61)</f>
        <v>1.2201183431952662</v>
      </c>
      <c r="CU20">
        <f t="shared" ref="CU20" si="275">AVEDEV(CL5:CL61)</f>
        <v>1.2642857142857145</v>
      </c>
      <c r="DY20" s="4" t="s">
        <v>287</v>
      </c>
      <c r="DZ20" s="4" t="s">
        <v>287</v>
      </c>
      <c r="EA20" s="103" t="s">
        <v>139</v>
      </c>
      <c r="EC20" s="132" t="str">
        <v/>
      </c>
      <c r="ED20" s="3" t="str">
        <v>.</v>
      </c>
      <c r="EE20" s="3">
        <v>6.1</v>
      </c>
      <c r="EF20" s="133">
        <v>6.5</v>
      </c>
      <c r="EK20" t="s">
        <v>207</v>
      </c>
      <c r="EL20">
        <f>AVEDEV(EC5:EC61)</f>
        <v>1.2419753086419754</v>
      </c>
      <c r="EM20">
        <f t="shared" ref="EM20" si="276">AVEDEV(ED5:ED61)</f>
        <v>1.4</v>
      </c>
      <c r="EN20">
        <f t="shared" ref="EN20" si="277">AVEDEV(EE5:EE61)</f>
        <v>1.0923076923076924</v>
      </c>
      <c r="EO20">
        <f t="shared" ref="EO20" si="278">AVEDEV(EF5:EF61)</f>
        <v>1.2428571428571427</v>
      </c>
      <c r="FS20" s="4" t="s">
        <v>287</v>
      </c>
      <c r="FT20" s="4" t="s">
        <v>287</v>
      </c>
      <c r="FU20" s="103" t="s">
        <v>139</v>
      </c>
      <c r="FW20" s="132" t="str">
        <v/>
      </c>
      <c r="FX20" s="3" t="str">
        <v>.</v>
      </c>
      <c r="FY20" s="3" t="str">
        <v>.</v>
      </c>
      <c r="FZ20" s="133">
        <v>6.4</v>
      </c>
      <c r="GE20" t="s">
        <v>207</v>
      </c>
      <c r="GF20">
        <f>AVEDEV(FW5:FW61)</f>
        <v>0.77142857142857124</v>
      </c>
      <c r="GG20">
        <f t="shared" ref="GG20" si="279">AVEDEV(FX5:FX61)</f>
        <v>1.3141868512110728</v>
      </c>
      <c r="GH20">
        <f t="shared" ref="GH20" si="280">AVEDEV(FY5:FY61)</f>
        <v>1.6166351606805294</v>
      </c>
      <c r="GI20">
        <f t="shared" ref="GI20" si="281">AVEDEV(FZ5:FZ61)</f>
        <v>1.0100000000000002</v>
      </c>
      <c r="HM20" s="4" t="s">
        <v>287</v>
      </c>
      <c r="HN20" s="4" t="s">
        <v>287</v>
      </c>
      <c r="HO20" s="103" t="s">
        <v>139</v>
      </c>
      <c r="HQ20" s="132" t="str">
        <v/>
      </c>
      <c r="HR20" s="3" t="str">
        <v>.</v>
      </c>
      <c r="HS20" s="3" t="str">
        <v>.</v>
      </c>
      <c r="HT20" s="133">
        <v>7.3</v>
      </c>
      <c r="HY20" t="s">
        <v>207</v>
      </c>
      <c r="HZ20">
        <f>AVEDEV(HQ5:HQ61)</f>
        <v>0.88979591836734695</v>
      </c>
      <c r="IA20">
        <f t="shared" ref="IA20" si="282">AVEDEV(HR5:HR61)</f>
        <v>1.5418685121107267</v>
      </c>
      <c r="IB20">
        <f t="shared" ref="IB20" si="283">AVEDEV(HS5:HS61)</f>
        <v>1.6181818181818188</v>
      </c>
      <c r="IC20">
        <f t="shared" ref="IC20" si="284">AVEDEV(HT5:HT61)</f>
        <v>1.56</v>
      </c>
    </row>
    <row r="21" spans="1:266" x14ac:dyDescent="0.25">
      <c r="A21" s="6">
        <v>4</v>
      </c>
      <c r="B21" s="12">
        <v>85</v>
      </c>
      <c r="C21" s="6">
        <v>39</v>
      </c>
      <c r="D21" s="5" t="s">
        <v>31</v>
      </c>
      <c r="E21" s="4" t="s">
        <v>287</v>
      </c>
      <c r="F21" s="6" t="s">
        <v>139</v>
      </c>
      <c r="G21" s="6">
        <v>1.4</v>
      </c>
      <c r="H21" s="6">
        <v>4.8</v>
      </c>
      <c r="I21" s="69">
        <v>3.2</v>
      </c>
      <c r="J21" s="70">
        <v>3</v>
      </c>
      <c r="K21" s="70">
        <v>3.7</v>
      </c>
      <c r="L21" s="70" t="s">
        <v>139</v>
      </c>
      <c r="M21" s="70" t="s">
        <v>139</v>
      </c>
      <c r="N21" s="78">
        <v>2.4</v>
      </c>
      <c r="O21" s="79">
        <v>2.9</v>
      </c>
      <c r="P21" s="79">
        <v>3.6</v>
      </c>
      <c r="Q21" s="79" t="s">
        <v>139</v>
      </c>
      <c r="R21" s="79" t="s">
        <v>139</v>
      </c>
      <c r="S21" s="86">
        <v>2.9</v>
      </c>
      <c r="T21" s="87">
        <v>4.0999999999999996</v>
      </c>
      <c r="U21" s="87">
        <v>5.9</v>
      </c>
      <c r="V21" s="87" t="s">
        <v>139</v>
      </c>
      <c r="W21" s="87" t="s">
        <v>139</v>
      </c>
      <c r="X21" s="168">
        <v>2.6</v>
      </c>
      <c r="Y21" s="169">
        <v>3.1</v>
      </c>
      <c r="Z21" s="169">
        <v>3.3</v>
      </c>
      <c r="AA21" s="169" t="s">
        <v>139</v>
      </c>
      <c r="AB21" s="169" t="s">
        <v>139</v>
      </c>
      <c r="AC21" s="102">
        <v>8.3000000000000007</v>
      </c>
      <c r="AD21" s="103">
        <v>6.7</v>
      </c>
      <c r="AE21" s="103">
        <v>6.5</v>
      </c>
      <c r="AF21" s="103" t="s">
        <v>139</v>
      </c>
      <c r="AG21" s="103" t="s">
        <v>139</v>
      </c>
      <c r="AH21" s="4" t="s">
        <v>3</v>
      </c>
      <c r="AI21" s="13" t="s">
        <v>53</v>
      </c>
      <c r="AK21" s="4" t="s">
        <v>287</v>
      </c>
      <c r="AL21" s="4" t="s">
        <v>287</v>
      </c>
      <c r="AM21" s="102">
        <v>8.3000000000000007</v>
      </c>
      <c r="AO21" s="132" t="str">
        <v/>
      </c>
      <c r="AP21" s="3">
        <v>11.8</v>
      </c>
      <c r="AQ21" s="3">
        <v>7.7</v>
      </c>
      <c r="AR21" s="133" t="str">
        <v>.</v>
      </c>
      <c r="AW21" t="s">
        <v>208</v>
      </c>
      <c r="AX21">
        <f>[1]!MAD(AO5:AO61)</f>
        <v>0.94999999999999973</v>
      </c>
      <c r="AY21">
        <f>[1]!MAD(AP5:AP61)</f>
        <v>1.4500000000000006</v>
      </c>
      <c r="AZ21">
        <f>[1]!MAD(AQ5:AQ61)</f>
        <v>1.35</v>
      </c>
      <c r="BA21">
        <f>[1]!MAD(AR5:AR61)</f>
        <v>1.0500000000000003</v>
      </c>
      <c r="CE21" s="4" t="s">
        <v>287</v>
      </c>
      <c r="CF21" s="4" t="s">
        <v>287</v>
      </c>
      <c r="CG21" s="103">
        <v>6.7</v>
      </c>
      <c r="CI21" s="132" t="str">
        <v/>
      </c>
      <c r="CJ21" s="3">
        <v>9.6</v>
      </c>
      <c r="CK21" s="3">
        <v>6.8</v>
      </c>
      <c r="CL21" s="133">
        <v>6.5</v>
      </c>
      <c r="CQ21" t="s">
        <v>208</v>
      </c>
      <c r="CR21">
        <f>[1]!MAD(CI5:CI61)</f>
        <v>0.60000000000000053</v>
      </c>
      <c r="CS21">
        <f>[1]!MAD(CJ5:CJ61)</f>
        <v>0.59999999999999964</v>
      </c>
      <c r="CT21">
        <f>[1]!MAD(CK5:CK61)</f>
        <v>1.2000000000000002</v>
      </c>
      <c r="CU21">
        <f>[1]!MAD(CL5:CL61)</f>
        <v>1.0999999999999992</v>
      </c>
      <c r="DY21" s="4" t="s">
        <v>287</v>
      </c>
      <c r="DZ21" s="4" t="s">
        <v>287</v>
      </c>
      <c r="EA21" s="103">
        <v>6.5</v>
      </c>
      <c r="EC21" s="132" t="str">
        <v/>
      </c>
      <c r="ED21" s="3">
        <v>9.5</v>
      </c>
      <c r="EE21" s="3">
        <v>6.4</v>
      </c>
      <c r="EF21" s="133">
        <v>6.4</v>
      </c>
      <c r="EK21" t="s">
        <v>208</v>
      </c>
      <c r="EL21">
        <f>[1]!MAD(EC5:EC61)</f>
        <v>0.69999999999999929</v>
      </c>
      <c r="EM21">
        <f>[1]!MAD(ED5:ED61)</f>
        <v>0.80000000000000071</v>
      </c>
      <c r="EN21">
        <f>[1]!MAD(EE5:EE61)</f>
        <v>0.75000000000000044</v>
      </c>
      <c r="EO21">
        <f>[1]!MAD(EF5:EF61)</f>
        <v>1.1499999999999999</v>
      </c>
      <c r="FS21" s="4" t="s">
        <v>287</v>
      </c>
      <c r="FT21" s="4" t="s">
        <v>287</v>
      </c>
      <c r="FU21" s="103" t="s">
        <v>139</v>
      </c>
      <c r="FW21" s="132" t="str">
        <v/>
      </c>
      <c r="FX21" s="3">
        <v>9</v>
      </c>
      <c r="FY21" s="3">
        <v>7</v>
      </c>
      <c r="FZ21" s="133" t="str">
        <v>.</v>
      </c>
      <c r="GE21" t="s">
        <v>208</v>
      </c>
      <c r="GF21">
        <f>[1]!MAD(FW5:FW61)</f>
        <v>1</v>
      </c>
      <c r="GG21">
        <f>[1]!MAD(FX5:FX61)</f>
        <v>1.0999999999999996</v>
      </c>
      <c r="GH21">
        <f>[1]!MAD(FY5:FY61)</f>
        <v>1.7999999999999998</v>
      </c>
      <c r="GI21">
        <f>[1]!MAD(FZ5:FZ61)</f>
        <v>0.60000000000000009</v>
      </c>
      <c r="HM21" s="4" t="s">
        <v>287</v>
      </c>
      <c r="HN21" s="4" t="s">
        <v>287</v>
      </c>
      <c r="HO21" s="103" t="s">
        <v>139</v>
      </c>
      <c r="HQ21" s="132" t="str">
        <v/>
      </c>
      <c r="HR21" s="3">
        <v>8.9</v>
      </c>
      <c r="HS21" s="3">
        <v>7.5</v>
      </c>
      <c r="HT21" s="133" t="str">
        <v>.</v>
      </c>
      <c r="HY21" t="s">
        <v>208</v>
      </c>
      <c r="HZ21">
        <f>[1]!MAD(HQ5:HQ61)</f>
        <v>0.79999999999999982</v>
      </c>
      <c r="IA21">
        <f>[1]!MAD(HR5:HR61)</f>
        <v>1.5</v>
      </c>
      <c r="IB21">
        <f>[1]!MAD(HS5:HS61)</f>
        <v>1.4000000000000004</v>
      </c>
      <c r="IC21">
        <f>[1]!MAD(HT5:HT61)</f>
        <v>1.25</v>
      </c>
    </row>
    <row r="22" spans="1:266" x14ac:dyDescent="0.25">
      <c r="A22" s="6">
        <v>3</v>
      </c>
      <c r="B22" s="12">
        <v>90</v>
      </c>
      <c r="C22" s="6">
        <v>39</v>
      </c>
      <c r="D22" s="5" t="s">
        <v>0</v>
      </c>
      <c r="E22" s="4" t="s">
        <v>287</v>
      </c>
      <c r="F22" s="6">
        <v>6.6</v>
      </c>
      <c r="G22" s="6">
        <v>2.5</v>
      </c>
      <c r="H22" s="6">
        <v>3.9</v>
      </c>
      <c r="I22" s="69" t="s">
        <v>139</v>
      </c>
      <c r="J22" s="70" t="s">
        <v>139</v>
      </c>
      <c r="K22" s="70" t="s">
        <v>139</v>
      </c>
      <c r="L22" s="70" t="s">
        <v>139</v>
      </c>
      <c r="M22" s="70" t="s">
        <v>139</v>
      </c>
      <c r="N22" s="78" t="s">
        <v>139</v>
      </c>
      <c r="O22" s="79" t="s">
        <v>139</v>
      </c>
      <c r="P22" s="79" t="s">
        <v>139</v>
      </c>
      <c r="Q22" s="79" t="s">
        <v>139</v>
      </c>
      <c r="R22" s="79" t="s">
        <v>139</v>
      </c>
      <c r="S22" s="86" t="s">
        <v>139</v>
      </c>
      <c r="T22" s="87" t="s">
        <v>139</v>
      </c>
      <c r="U22" s="87" t="s">
        <v>139</v>
      </c>
      <c r="V22" s="87" t="s">
        <v>139</v>
      </c>
      <c r="W22" s="87" t="s">
        <v>139</v>
      </c>
      <c r="X22" s="168" t="s">
        <v>139</v>
      </c>
      <c r="Y22" s="169" t="s">
        <v>139</v>
      </c>
      <c r="Z22" s="169" t="s">
        <v>139</v>
      </c>
      <c r="AA22" s="169" t="s">
        <v>139</v>
      </c>
      <c r="AB22" s="169" t="s">
        <v>139</v>
      </c>
      <c r="AC22" s="102" t="s">
        <v>139</v>
      </c>
      <c r="AD22" s="103" t="s">
        <v>139</v>
      </c>
      <c r="AE22" s="103" t="s">
        <v>139</v>
      </c>
      <c r="AF22" s="103" t="s">
        <v>139</v>
      </c>
      <c r="AG22" s="103" t="s">
        <v>139</v>
      </c>
      <c r="AH22" s="4" t="s">
        <v>3</v>
      </c>
      <c r="AI22" s="13" t="s">
        <v>56</v>
      </c>
      <c r="AK22" s="4" t="s">
        <v>287</v>
      </c>
      <c r="AL22" s="4" t="s">
        <v>287</v>
      </c>
      <c r="AM22" s="102" t="s">
        <v>139</v>
      </c>
      <c r="AO22" s="132" t="str">
        <v/>
      </c>
      <c r="AP22" s="3" t="str">
        <v>.</v>
      </c>
      <c r="AQ22" s="3">
        <v>11.2</v>
      </c>
      <c r="AR22" s="133">
        <v>7.3</v>
      </c>
      <c r="AW22" s="109" t="s">
        <v>145</v>
      </c>
      <c r="AX22" s="109">
        <f>[1]!IQR(AO5:AO61,FALSE)</f>
        <v>1.7999999999999989</v>
      </c>
      <c r="AY22" s="109">
        <f>[1]!IQR(AP5:AP61,FALSE)</f>
        <v>2.7750000000000021</v>
      </c>
      <c r="AZ22" s="109">
        <f>[1]!IQR(AQ5:AQ61,FALSE)</f>
        <v>2.4750000000000014</v>
      </c>
      <c r="BA22" s="109">
        <f>[1]!IQR(AR5:AR61,FALSE)</f>
        <v>2.125</v>
      </c>
      <c r="CE22" s="4" t="s">
        <v>287</v>
      </c>
      <c r="CF22" s="4" t="s">
        <v>287</v>
      </c>
      <c r="CG22" s="103" t="s">
        <v>139</v>
      </c>
      <c r="CI22" s="132" t="str">
        <v/>
      </c>
      <c r="CJ22" s="3">
        <v>6.7</v>
      </c>
      <c r="CK22" s="3">
        <v>7.5</v>
      </c>
      <c r="CL22" s="133" t="str">
        <v>.</v>
      </c>
      <c r="CQ22" s="109" t="s">
        <v>145</v>
      </c>
      <c r="CR22" s="109">
        <f>[1]!IQR(CI5:CI61,FALSE)</f>
        <v>2.8</v>
      </c>
      <c r="CS22" s="109">
        <f>[1]!IQR(CJ5:CJ61,FALSE)</f>
        <v>1.1499999999999995</v>
      </c>
      <c r="CT22" s="109">
        <f>[1]!IQR(CK5:CK61,FALSE)</f>
        <v>2.0499999999999989</v>
      </c>
      <c r="CU22" s="109">
        <f>[1]!IQR(CL5:CL61,FALSE)</f>
        <v>2.0499999999999989</v>
      </c>
      <c r="DY22" s="4" t="s">
        <v>287</v>
      </c>
      <c r="DZ22" s="4" t="s">
        <v>287</v>
      </c>
      <c r="EA22" s="103" t="s">
        <v>139</v>
      </c>
      <c r="EC22" s="132" t="str">
        <v/>
      </c>
      <c r="ED22" s="3">
        <v>6</v>
      </c>
      <c r="EE22" s="3">
        <v>7.8</v>
      </c>
      <c r="EF22" s="133" t="str">
        <v>.</v>
      </c>
      <c r="EK22" s="109" t="s">
        <v>145</v>
      </c>
      <c r="EL22" s="109">
        <f>[1]!IQR(EC5:EC61,FALSE)</f>
        <v>1.7000000000000002</v>
      </c>
      <c r="EM22" s="109">
        <f>[1]!IQR(ED5:ED61,FALSE)</f>
        <v>1.4000000000000004</v>
      </c>
      <c r="EN22" s="109">
        <f>[1]!IQR(EE5:EE61,FALSE)</f>
        <v>1.4249999999999998</v>
      </c>
      <c r="EO22" s="109">
        <f>[1]!IQR(EF5:EF61,FALSE)</f>
        <v>2.2000000000000002</v>
      </c>
      <c r="FS22" s="4" t="s">
        <v>287</v>
      </c>
      <c r="FT22" s="4" t="s">
        <v>287</v>
      </c>
      <c r="FU22" s="103" t="s">
        <v>139</v>
      </c>
      <c r="FW22" s="132" t="str">
        <v/>
      </c>
      <c r="FX22" s="3">
        <v>6.1</v>
      </c>
      <c r="FY22" s="3" t="str">
        <v>.</v>
      </c>
      <c r="FZ22" s="133">
        <v>6.4</v>
      </c>
      <c r="GE22" s="109" t="s">
        <v>145</v>
      </c>
      <c r="GF22" s="109">
        <f>[1]!IQR(FW5:FW61,FALSE)</f>
        <v>1.3499999999999996</v>
      </c>
      <c r="GG22" s="109">
        <f>[1]!IQR(FX5:FX61,FALSE)</f>
        <v>1.9000000000000004</v>
      </c>
      <c r="GH22" s="109">
        <f>[1]!IQR(FY5:FY61,FALSE)</f>
        <v>3.3500000000000014</v>
      </c>
      <c r="GI22" s="109">
        <f>[1]!IQR(FZ5:FZ61,FALSE)</f>
        <v>1.0249999999999995</v>
      </c>
      <c r="HM22" s="4" t="s">
        <v>287</v>
      </c>
      <c r="HN22" s="4" t="s">
        <v>287</v>
      </c>
      <c r="HO22" s="103" t="s">
        <v>139</v>
      </c>
      <c r="HQ22" s="132" t="str">
        <v/>
      </c>
      <c r="HR22" s="3">
        <v>5.7</v>
      </c>
      <c r="HS22" s="3" t="str">
        <v>.</v>
      </c>
      <c r="HT22" s="133">
        <v>6.5</v>
      </c>
      <c r="HY22" s="109" t="s">
        <v>145</v>
      </c>
      <c r="HZ22" s="109">
        <f>[1]!IQR(HQ5:HQ61,FALSE)</f>
        <v>1.75</v>
      </c>
      <c r="IA22" s="109">
        <f>[1]!IQR(HR5:HR61,FALSE)</f>
        <v>2.8999999999999995</v>
      </c>
      <c r="IB22" s="109">
        <f>[1]!IQR(HS5:HS61,FALSE)</f>
        <v>3.1250000000000009</v>
      </c>
      <c r="IC22" s="109">
        <f>[1]!IQR(HT5:HT61,FALSE)</f>
        <v>1.9250000000000007</v>
      </c>
    </row>
    <row r="23" spans="1:266" s="3" customFormat="1" x14ac:dyDescent="0.25">
      <c r="A23" s="6">
        <v>3</v>
      </c>
      <c r="B23" s="12">
        <v>46</v>
      </c>
      <c r="C23" s="6">
        <v>40</v>
      </c>
      <c r="D23" s="5" t="s">
        <v>0</v>
      </c>
      <c r="E23" s="4" t="s">
        <v>287</v>
      </c>
      <c r="F23" s="6">
        <v>2.5</v>
      </c>
      <c r="G23" s="6">
        <v>6.1</v>
      </c>
      <c r="H23" s="6">
        <v>3.5</v>
      </c>
      <c r="I23" s="69">
        <v>2.1</v>
      </c>
      <c r="J23" s="70">
        <v>3.5</v>
      </c>
      <c r="K23" s="70">
        <v>2</v>
      </c>
      <c r="L23" s="70">
        <v>6.7</v>
      </c>
      <c r="M23" s="70">
        <v>9.8000000000000007</v>
      </c>
      <c r="N23" s="78">
        <v>1.3</v>
      </c>
      <c r="O23" s="79">
        <v>0.2</v>
      </c>
      <c r="P23" s="79">
        <v>1.5</v>
      </c>
      <c r="Q23" s="79">
        <v>4.2</v>
      </c>
      <c r="R23" s="79">
        <v>5.9</v>
      </c>
      <c r="S23" s="86">
        <v>3.7</v>
      </c>
      <c r="T23" s="87">
        <v>5.9</v>
      </c>
      <c r="U23" s="87">
        <v>5.3</v>
      </c>
      <c r="V23" s="87">
        <v>5.0999999999999996</v>
      </c>
      <c r="W23" s="87">
        <v>4</v>
      </c>
      <c r="X23" s="168">
        <v>0.8</v>
      </c>
      <c r="Y23" s="169">
        <v>1.3</v>
      </c>
      <c r="Z23" s="169">
        <v>1.2</v>
      </c>
      <c r="AA23" s="169">
        <v>2.6</v>
      </c>
      <c r="AB23" s="169">
        <v>3.2</v>
      </c>
      <c r="AC23" s="102">
        <v>4.9000000000000004</v>
      </c>
      <c r="AD23" s="103">
        <v>6.9</v>
      </c>
      <c r="AE23" s="103">
        <v>4</v>
      </c>
      <c r="AF23" s="103">
        <v>4.0999999999999996</v>
      </c>
      <c r="AG23" s="103">
        <v>4.4000000000000004</v>
      </c>
      <c r="AH23" s="4" t="s">
        <v>1</v>
      </c>
      <c r="AI23" s="110"/>
      <c r="AK23" s="4" t="s">
        <v>287</v>
      </c>
      <c r="AL23" s="4" t="s">
        <v>287</v>
      </c>
      <c r="AM23" s="102">
        <v>4.9000000000000004</v>
      </c>
      <c r="AO23" s="132" t="str">
        <v/>
      </c>
      <c r="AP23" s="3">
        <v>4.8</v>
      </c>
      <c r="AQ23" s="3">
        <v>5.3</v>
      </c>
      <c r="AR23" s="133">
        <v>6.9</v>
      </c>
      <c r="CD23" s="146"/>
      <c r="CE23" s="4" t="s">
        <v>287</v>
      </c>
      <c r="CF23" s="4" t="s">
        <v>287</v>
      </c>
      <c r="CG23" s="103">
        <v>6.9</v>
      </c>
      <c r="CI23" s="132" t="str">
        <v/>
      </c>
      <c r="CJ23" s="3" t="str">
        <v>.</v>
      </c>
      <c r="CK23" s="3" t="str">
        <v>.</v>
      </c>
      <c r="CL23" s="133">
        <v>5.7</v>
      </c>
      <c r="DX23" s="146"/>
      <c r="DY23" s="4" t="s">
        <v>287</v>
      </c>
      <c r="DZ23" s="4" t="s">
        <v>287</v>
      </c>
      <c r="EA23" s="103">
        <v>4</v>
      </c>
      <c r="EC23" s="132" t="str">
        <v/>
      </c>
      <c r="ED23" s="3" t="str">
        <v>.</v>
      </c>
      <c r="EE23" s="3" t="str">
        <v>.</v>
      </c>
      <c r="EF23" s="133">
        <v>5.5</v>
      </c>
      <c r="FR23" s="146"/>
      <c r="FS23" s="4" t="s">
        <v>287</v>
      </c>
      <c r="FT23" s="4" t="s">
        <v>287</v>
      </c>
      <c r="FU23" s="103">
        <v>4.0999999999999996</v>
      </c>
      <c r="FW23" s="132" t="str">
        <v/>
      </c>
      <c r="FX23" s="3" t="str">
        <v>.</v>
      </c>
      <c r="FY23" s="3">
        <v>3.9</v>
      </c>
      <c r="FZ23" s="133" t="str">
        <v>.</v>
      </c>
      <c r="HL23" s="146"/>
      <c r="HM23" s="4" t="s">
        <v>287</v>
      </c>
      <c r="HN23" s="4" t="s">
        <v>287</v>
      </c>
      <c r="HO23" s="103">
        <v>4.4000000000000004</v>
      </c>
      <c r="HQ23" s="132" t="str">
        <v/>
      </c>
      <c r="HR23" s="3" t="str">
        <v>.</v>
      </c>
      <c r="HS23" s="3">
        <v>3.2</v>
      </c>
      <c r="HT23" s="133" t="str">
        <v>.</v>
      </c>
      <c r="JF23" s="146"/>
    </row>
    <row r="24" spans="1:266" s="3" customFormat="1" x14ac:dyDescent="0.25">
      <c r="A24" s="6">
        <v>3</v>
      </c>
      <c r="B24" s="12">
        <v>58</v>
      </c>
      <c r="C24" s="6">
        <v>40</v>
      </c>
      <c r="D24" s="5" t="s">
        <v>0</v>
      </c>
      <c r="E24" s="4" t="s">
        <v>287</v>
      </c>
      <c r="F24" s="6">
        <v>13.3</v>
      </c>
      <c r="G24" s="6">
        <v>5.0999999999999996</v>
      </c>
      <c r="H24" s="6">
        <v>5.3</v>
      </c>
      <c r="I24" s="69" t="s">
        <v>139</v>
      </c>
      <c r="J24" s="70" t="s">
        <v>139</v>
      </c>
      <c r="K24" s="70" t="s">
        <v>139</v>
      </c>
      <c r="L24" s="70">
        <v>0.1</v>
      </c>
      <c r="M24" s="70">
        <v>0.1</v>
      </c>
      <c r="N24" s="78" t="s">
        <v>139</v>
      </c>
      <c r="O24" s="79" t="s">
        <v>139</v>
      </c>
      <c r="P24" s="79" t="s">
        <v>139</v>
      </c>
      <c r="Q24" s="79">
        <v>0.1</v>
      </c>
      <c r="R24" s="79">
        <v>0.1</v>
      </c>
      <c r="S24" s="86" t="s">
        <v>139</v>
      </c>
      <c r="T24" s="87" t="s">
        <v>139</v>
      </c>
      <c r="U24" s="87" t="s">
        <v>139</v>
      </c>
      <c r="V24" s="87">
        <v>4.7</v>
      </c>
      <c r="W24" s="87">
        <v>3.7</v>
      </c>
      <c r="X24" s="168" t="s">
        <v>139</v>
      </c>
      <c r="Y24" s="169" t="s">
        <v>139</v>
      </c>
      <c r="Z24" s="169" t="s">
        <v>139</v>
      </c>
      <c r="AA24" s="169">
        <v>2</v>
      </c>
      <c r="AB24" s="169">
        <v>1.8</v>
      </c>
      <c r="AC24" s="102" t="s">
        <v>139</v>
      </c>
      <c r="AD24" s="103" t="s">
        <v>139</v>
      </c>
      <c r="AE24" s="103" t="s">
        <v>139</v>
      </c>
      <c r="AF24" s="103">
        <v>6.1</v>
      </c>
      <c r="AG24" s="103">
        <v>6.4</v>
      </c>
      <c r="AH24" s="4" t="s">
        <v>1</v>
      </c>
      <c r="AI24" s="110" t="s">
        <v>36</v>
      </c>
      <c r="AK24" s="4" t="s">
        <v>287</v>
      </c>
      <c r="AL24" s="4" t="s">
        <v>287</v>
      </c>
      <c r="AM24" s="102" t="s">
        <v>139</v>
      </c>
      <c r="AO24" s="132" t="str">
        <v/>
      </c>
      <c r="AP24" s="3">
        <v>7.6</v>
      </c>
      <c r="AQ24" s="3" t="str">
        <v>.</v>
      </c>
      <c r="AR24" s="133" t="str">
        <v>.</v>
      </c>
      <c r="AW24" s="3" t="str">
        <f>+AL1</f>
        <v>GRUPO ETARIO</v>
      </c>
      <c r="CD24" s="146"/>
      <c r="CE24" s="4" t="s">
        <v>287</v>
      </c>
      <c r="CF24" s="4" t="s">
        <v>287</v>
      </c>
      <c r="CG24" s="103" t="s">
        <v>139</v>
      </c>
      <c r="CI24" s="132" t="str">
        <v/>
      </c>
      <c r="CJ24" s="3" t="str">
        <v>.</v>
      </c>
      <c r="CK24" s="3" t="str">
        <v>.</v>
      </c>
      <c r="CL24" s="133" t="str">
        <v>.</v>
      </c>
      <c r="CQ24" s="3" t="str">
        <f>+CF1</f>
        <v>GRUPO ETARIO</v>
      </c>
      <c r="DX24" s="146"/>
      <c r="DY24" s="4" t="s">
        <v>287</v>
      </c>
      <c r="DZ24" s="4" t="s">
        <v>287</v>
      </c>
      <c r="EA24" s="103" t="s">
        <v>139</v>
      </c>
      <c r="EC24" s="132" t="str">
        <v/>
      </c>
      <c r="ED24" s="3" t="str">
        <v>.</v>
      </c>
      <c r="EE24" s="3" t="str">
        <v>.</v>
      </c>
      <c r="EF24" s="133" t="str">
        <v>.</v>
      </c>
      <c r="EK24" s="3" t="str">
        <f>+DZ1</f>
        <v>GRUPO ETARIO</v>
      </c>
      <c r="FR24" s="146"/>
      <c r="FS24" s="4" t="s">
        <v>287</v>
      </c>
      <c r="FT24" s="4" t="s">
        <v>287</v>
      </c>
      <c r="FU24" s="103">
        <v>6.1</v>
      </c>
      <c r="FW24" s="132" t="str">
        <v/>
      </c>
      <c r="FX24" s="3" t="str">
        <v>.</v>
      </c>
      <c r="FY24" s="3" t="str">
        <v>.</v>
      </c>
      <c r="FZ24" s="133" t="str">
        <v>.</v>
      </c>
      <c r="GE24" s="3" t="str">
        <f>+FT1</f>
        <v>GRUPO ETARIO</v>
      </c>
      <c r="HL24" s="146"/>
      <c r="HM24" s="4" t="s">
        <v>287</v>
      </c>
      <c r="HN24" s="4" t="s">
        <v>287</v>
      </c>
      <c r="HO24" s="103">
        <v>6.4</v>
      </c>
      <c r="HQ24" s="132" t="str">
        <v/>
      </c>
      <c r="HR24" s="3" t="str">
        <v>.</v>
      </c>
      <c r="HS24" s="3" t="str">
        <v>.</v>
      </c>
      <c r="HT24" s="133" t="str">
        <v>.</v>
      </c>
      <c r="HY24" s="3" t="str">
        <f>+HN1</f>
        <v>GRUPO ETARIO</v>
      </c>
      <c r="JF24" s="146"/>
    </row>
    <row r="25" spans="1:266" s="3" customFormat="1" x14ac:dyDescent="0.25">
      <c r="A25" s="6">
        <v>4</v>
      </c>
      <c r="B25" s="12">
        <v>61</v>
      </c>
      <c r="C25" s="6">
        <v>40</v>
      </c>
      <c r="D25" s="5" t="s">
        <v>9</v>
      </c>
      <c r="E25" s="4" t="s">
        <v>287</v>
      </c>
      <c r="F25" s="6">
        <v>9</v>
      </c>
      <c r="G25" s="6" t="s">
        <v>139</v>
      </c>
      <c r="H25" s="6">
        <v>5.3</v>
      </c>
      <c r="I25" s="69" t="s">
        <v>139</v>
      </c>
      <c r="J25" s="70" t="s">
        <v>139</v>
      </c>
      <c r="K25" s="70" t="s">
        <v>139</v>
      </c>
      <c r="L25" s="70">
        <v>3.9</v>
      </c>
      <c r="M25" s="70">
        <v>3.6</v>
      </c>
      <c r="N25" s="78" t="s">
        <v>139</v>
      </c>
      <c r="O25" s="79" t="s">
        <v>139</v>
      </c>
      <c r="P25" s="79" t="s">
        <v>139</v>
      </c>
      <c r="Q25" s="79">
        <v>3.6</v>
      </c>
      <c r="R25" s="79">
        <v>3.9</v>
      </c>
      <c r="S25" s="86" t="s">
        <v>139</v>
      </c>
      <c r="T25" s="87" t="s">
        <v>139</v>
      </c>
      <c r="U25" s="87" t="s">
        <v>139</v>
      </c>
      <c r="V25" s="87">
        <v>4.7</v>
      </c>
      <c r="W25" s="87">
        <v>4.9000000000000004</v>
      </c>
      <c r="X25" s="168" t="s">
        <v>139</v>
      </c>
      <c r="Y25" s="169" t="s">
        <v>139</v>
      </c>
      <c r="Z25" s="169" t="s">
        <v>139</v>
      </c>
      <c r="AA25" s="169">
        <v>3.6</v>
      </c>
      <c r="AB25" s="169">
        <v>0.7</v>
      </c>
      <c r="AC25" s="102" t="s">
        <v>139</v>
      </c>
      <c r="AD25" s="103" t="s">
        <v>139</v>
      </c>
      <c r="AE25" s="103" t="s">
        <v>139</v>
      </c>
      <c r="AF25" s="103">
        <v>7.2</v>
      </c>
      <c r="AG25" s="103">
        <v>7.1</v>
      </c>
      <c r="AH25" s="4" t="s">
        <v>3</v>
      </c>
      <c r="AI25" s="110" t="s">
        <v>39</v>
      </c>
      <c r="AK25" s="4" t="s">
        <v>287</v>
      </c>
      <c r="AL25" s="4" t="s">
        <v>287</v>
      </c>
      <c r="AM25" s="102" t="s">
        <v>139</v>
      </c>
      <c r="AO25" s="132" t="str">
        <v/>
      </c>
      <c r="AP25" s="3">
        <v>11.9</v>
      </c>
      <c r="AQ25" s="3" t="str">
        <v>.</v>
      </c>
      <c r="AR25" s="133">
        <v>8.3000000000000007</v>
      </c>
      <c r="AW25" s="3" t="str">
        <f>+AM1</f>
        <v>2dopremolar.SP-PI.BASAL INFERIOR</v>
      </c>
      <c r="CD25" s="146"/>
      <c r="CE25" s="4" t="s">
        <v>287</v>
      </c>
      <c r="CF25" s="4" t="s">
        <v>287</v>
      </c>
      <c r="CG25" s="103" t="s">
        <v>139</v>
      </c>
      <c r="CI25" s="132" t="str">
        <v/>
      </c>
      <c r="CJ25" s="3">
        <v>10.199999999999999</v>
      </c>
      <c r="CK25" s="3" t="str">
        <v>.</v>
      </c>
      <c r="CL25" s="133" t="str">
        <v>.</v>
      </c>
      <c r="CQ25" s="3" t="str">
        <f>+CG1</f>
        <v>1ermolar.PM(Mr)PI.BASAL INFERIOR.RAIZ MESIAL(Mr)</v>
      </c>
      <c r="DX25" s="146"/>
      <c r="DY25" s="4" t="s">
        <v>287</v>
      </c>
      <c r="DZ25" s="4" t="s">
        <v>287</v>
      </c>
      <c r="EA25" s="103" t="s">
        <v>139</v>
      </c>
      <c r="EC25" s="132" t="str">
        <v/>
      </c>
      <c r="ED25" s="3">
        <v>9.5</v>
      </c>
      <c r="EE25" s="3" t="str">
        <v>.</v>
      </c>
      <c r="EF25" s="133" t="str">
        <v>.</v>
      </c>
      <c r="EK25" s="3" t="str">
        <f>+EA1</f>
        <v>1ermolar.PM(Dr)PI.BASAL INFERIOR.RAIZ DISTAL (Dr)</v>
      </c>
      <c r="FR25" s="146"/>
      <c r="FS25" s="4" t="s">
        <v>287</v>
      </c>
      <c r="FT25" s="4" t="s">
        <v>287</v>
      </c>
      <c r="FU25" s="103">
        <v>7.2</v>
      </c>
      <c r="FW25" s="132" t="str">
        <v/>
      </c>
      <c r="FX25" s="3" t="str">
        <v>.</v>
      </c>
      <c r="FY25" s="3" t="str">
        <v>.</v>
      </c>
      <c r="FZ25" s="133" t="str">
        <v>.</v>
      </c>
      <c r="GE25" s="3" t="str">
        <f>+FU1</f>
        <v>2domolar.SM(Mr)PI.BASAL INFERIOR.RAIZ MESIAL (Mr)</v>
      </c>
      <c r="HL25" s="146"/>
      <c r="HM25" s="4" t="s">
        <v>287</v>
      </c>
      <c r="HN25" s="4" t="s">
        <v>287</v>
      </c>
      <c r="HO25" s="103">
        <v>7.1</v>
      </c>
      <c r="HQ25" s="132" t="str">
        <v/>
      </c>
      <c r="HR25" s="3" t="str">
        <v>.</v>
      </c>
      <c r="HS25" s="3" t="str">
        <v>.</v>
      </c>
      <c r="HT25" s="133" t="str">
        <v>.</v>
      </c>
      <c r="HY25" s="3" t="str">
        <f>+HO1</f>
        <v>2domolar.SM (Dr)PI.BASAL INFERIOR.RAIZ DISTAL (Dr)</v>
      </c>
      <c r="JF25" s="146"/>
    </row>
    <row r="26" spans="1:266" s="3" customFormat="1" x14ac:dyDescent="0.25">
      <c r="A26" s="6">
        <v>4</v>
      </c>
      <c r="B26" s="12">
        <v>86</v>
      </c>
      <c r="C26" s="6">
        <v>40</v>
      </c>
      <c r="D26" s="5" t="s">
        <v>9</v>
      </c>
      <c r="E26" s="4" t="s">
        <v>287</v>
      </c>
      <c r="F26" s="6">
        <v>5.4</v>
      </c>
      <c r="G26" s="6">
        <v>7.1</v>
      </c>
      <c r="H26" s="6">
        <v>5</v>
      </c>
      <c r="I26" s="69">
        <v>5.2</v>
      </c>
      <c r="J26" s="70">
        <v>6.3</v>
      </c>
      <c r="K26" s="70">
        <v>4.5999999999999996</v>
      </c>
      <c r="L26" s="70">
        <v>4.5999999999999996</v>
      </c>
      <c r="M26" s="70">
        <v>5.8</v>
      </c>
      <c r="N26" s="78">
        <v>5.0999999999999996</v>
      </c>
      <c r="O26" s="79">
        <v>5.8</v>
      </c>
      <c r="P26" s="79">
        <v>5</v>
      </c>
      <c r="Q26" s="79">
        <v>4.2</v>
      </c>
      <c r="R26" s="79">
        <v>3.9</v>
      </c>
      <c r="S26" s="86">
        <v>5.6</v>
      </c>
      <c r="T26" s="87">
        <v>7.1</v>
      </c>
      <c r="U26" s="87">
        <v>7</v>
      </c>
      <c r="V26" s="87">
        <v>6.6</v>
      </c>
      <c r="W26" s="87">
        <v>6.5</v>
      </c>
      <c r="X26" s="168">
        <v>3.2</v>
      </c>
      <c r="Y26" s="169">
        <v>2.5</v>
      </c>
      <c r="Z26" s="169">
        <v>2</v>
      </c>
      <c r="AA26" s="169">
        <v>2.2999999999999998</v>
      </c>
      <c r="AB26" s="169">
        <v>2.4</v>
      </c>
      <c r="AC26" s="102">
        <v>11.4</v>
      </c>
      <c r="AD26" s="103">
        <v>11.4</v>
      </c>
      <c r="AE26" s="103">
        <v>10.8</v>
      </c>
      <c r="AF26" s="103">
        <v>10.7</v>
      </c>
      <c r="AG26" s="103">
        <v>11</v>
      </c>
      <c r="AH26" s="4" t="s">
        <v>1</v>
      </c>
      <c r="AI26" s="110"/>
      <c r="AK26" s="4" t="s">
        <v>287</v>
      </c>
      <c r="AL26" s="4" t="s">
        <v>287</v>
      </c>
      <c r="AM26" s="102">
        <v>11.4</v>
      </c>
      <c r="AO26" s="132" t="str">
        <v/>
      </c>
      <c r="AP26" s="3">
        <v>5.9</v>
      </c>
      <c r="AQ26" s="3" t="str">
        <v>.</v>
      </c>
      <c r="AR26" s="133">
        <v>7.7</v>
      </c>
      <c r="AW26" s="3">
        <f>+AW4</f>
        <v>0</v>
      </c>
      <c r="AX26" s="3" t="str">
        <f t="shared" ref="AX26:AZ26" si="285">+AX4</f>
        <v>18 A 36</v>
      </c>
      <c r="AY26" s="3" t="str">
        <f t="shared" si="285"/>
        <v>37 a 45</v>
      </c>
      <c r="AZ26" s="3" t="str">
        <f t="shared" si="285"/>
        <v>46 A 60</v>
      </c>
      <c r="BA26" s="3" t="str">
        <f>+BA4</f>
        <v>MAYORES A 60</v>
      </c>
      <c r="BC26" s="144" t="str">
        <f>+BS10</f>
        <v>group 1</v>
      </c>
      <c r="BD26" s="144" t="str">
        <f>+BT10</f>
        <v>group 2</v>
      </c>
      <c r="BE26" s="3" t="str">
        <f>+BU10</f>
        <v>mean</v>
      </c>
      <c r="BF26" s="3" t="str">
        <f>+BX10</f>
        <v>lower</v>
      </c>
      <c r="BG26" s="3" t="str">
        <f t="shared" ref="BG26:BH26" si="286">+BY10</f>
        <v>upper</v>
      </c>
      <c r="BH26" s="3" t="str">
        <f t="shared" si="286"/>
        <v>p-value</v>
      </c>
      <c r="CD26" s="146"/>
      <c r="CE26" s="4" t="s">
        <v>287</v>
      </c>
      <c r="CF26" s="4" t="s">
        <v>287</v>
      </c>
      <c r="CG26" s="103">
        <v>11.4</v>
      </c>
      <c r="CI26" s="132" t="str">
        <v/>
      </c>
      <c r="CJ26" s="3" t="str">
        <v>.</v>
      </c>
      <c r="CK26" s="3" t="str">
        <v>.</v>
      </c>
      <c r="CL26" s="133" t="str">
        <v>.</v>
      </c>
      <c r="CQ26" s="3">
        <f>+CQ4</f>
        <v>0</v>
      </c>
      <c r="CR26" s="3" t="str">
        <f t="shared" ref="CR26:CT26" si="287">+CR4</f>
        <v>18 A 36</v>
      </c>
      <c r="CS26" s="3" t="str">
        <f t="shared" si="287"/>
        <v>37 a 45</v>
      </c>
      <c r="CT26" s="3" t="str">
        <f t="shared" si="287"/>
        <v>46 A 60</v>
      </c>
      <c r="CU26" s="3" t="str">
        <f>+CU4</f>
        <v>MAYORES A 60</v>
      </c>
      <c r="CW26" s="144" t="str">
        <f>+DM10</f>
        <v>group 1</v>
      </c>
      <c r="CX26" s="144" t="str">
        <f>+DN10</f>
        <v>group 2</v>
      </c>
      <c r="CY26" s="3" t="str">
        <f>+DO10</f>
        <v>mean</v>
      </c>
      <c r="CZ26" s="3" t="str">
        <f>+DR10</f>
        <v>lower</v>
      </c>
      <c r="DA26" s="3" t="str">
        <f t="shared" ref="DA26:DA32" si="288">+DS10</f>
        <v>upper</v>
      </c>
      <c r="DB26" s="3" t="str">
        <f t="shared" ref="DB26:DB32" si="289">+DT10</f>
        <v>p-value</v>
      </c>
      <c r="DX26" s="146"/>
      <c r="DY26" s="4" t="s">
        <v>287</v>
      </c>
      <c r="DZ26" s="4" t="s">
        <v>287</v>
      </c>
      <c r="EA26" s="103">
        <v>10.8</v>
      </c>
      <c r="EC26" s="132" t="str">
        <v/>
      </c>
      <c r="ED26" s="3" t="str">
        <v>.</v>
      </c>
      <c r="EE26" s="3" t="str">
        <v>.</v>
      </c>
      <c r="EF26" s="133" t="str">
        <v>.</v>
      </c>
      <c r="EK26" s="3">
        <f>+EK4</f>
        <v>0</v>
      </c>
      <c r="EL26" s="3" t="str">
        <f t="shared" ref="EL26:EN26" si="290">+EL4</f>
        <v>18 A 36</v>
      </c>
      <c r="EM26" s="3" t="str">
        <f t="shared" si="290"/>
        <v>37 a 45</v>
      </c>
      <c r="EN26" s="3" t="str">
        <f t="shared" si="290"/>
        <v>46 A 60</v>
      </c>
      <c r="EO26" s="3" t="str">
        <f>+EO4</f>
        <v>MAYORES A 60</v>
      </c>
      <c r="EQ26" s="144" t="str">
        <f>+FG10</f>
        <v>group 1</v>
      </c>
      <c r="ER26" s="144" t="str">
        <f>+FH10</f>
        <v>group 2</v>
      </c>
      <c r="ES26" s="3" t="str">
        <f>+FI10</f>
        <v>mean</v>
      </c>
      <c r="ET26" s="3" t="str">
        <f>+FL10</f>
        <v>lower</v>
      </c>
      <c r="EU26" s="3" t="str">
        <f t="shared" ref="EU26:EU32" si="291">+FM10</f>
        <v>upper</v>
      </c>
      <c r="EV26" s="3" t="str">
        <f t="shared" ref="EV26:EV32" si="292">+FN10</f>
        <v>p-value</v>
      </c>
      <c r="FR26" s="146"/>
      <c r="FS26" s="4" t="s">
        <v>287</v>
      </c>
      <c r="FT26" s="4" t="s">
        <v>287</v>
      </c>
      <c r="FU26" s="103">
        <v>10.7</v>
      </c>
      <c r="FW26" s="132" t="str">
        <v/>
      </c>
      <c r="FX26" s="3" t="str">
        <v>.</v>
      </c>
      <c r="FY26" s="3" t="str">
        <v>.</v>
      </c>
      <c r="FZ26" s="133" t="str">
        <v>.</v>
      </c>
      <c r="GE26" s="3">
        <f>+GE4</f>
        <v>0</v>
      </c>
      <c r="GF26" s="3" t="str">
        <f t="shared" ref="GF26:GH26" si="293">+GF4</f>
        <v>18 A 36</v>
      </c>
      <c r="GG26" s="3" t="str">
        <f t="shared" si="293"/>
        <v>37 a 45</v>
      </c>
      <c r="GH26" s="3" t="str">
        <f t="shared" si="293"/>
        <v>46 A 60</v>
      </c>
      <c r="GI26" s="3" t="str">
        <f>+GI4</f>
        <v>MAYORES A 60</v>
      </c>
      <c r="GK26" s="144" t="str">
        <f>+HA10</f>
        <v>group 1</v>
      </c>
      <c r="GL26" s="144" t="str">
        <f>+HB10</f>
        <v>group 2</v>
      </c>
      <c r="GM26" s="3" t="str">
        <f>+HC10</f>
        <v>mean</v>
      </c>
      <c r="GN26" s="3" t="str">
        <f>+HF10</f>
        <v>lower</v>
      </c>
      <c r="GO26" s="3" t="str">
        <f t="shared" ref="GO26:GO32" si="294">+HG10</f>
        <v>upper</v>
      </c>
      <c r="GP26" s="3" t="str">
        <f t="shared" ref="GP26:GP32" si="295">+HH10</f>
        <v>p-value</v>
      </c>
      <c r="HL26" s="146"/>
      <c r="HM26" s="4" t="s">
        <v>287</v>
      </c>
      <c r="HN26" s="4" t="s">
        <v>287</v>
      </c>
      <c r="HO26" s="103">
        <v>11</v>
      </c>
      <c r="HQ26" s="132" t="str">
        <v/>
      </c>
      <c r="HR26" s="3" t="str">
        <v>.</v>
      </c>
      <c r="HS26" s="3" t="str">
        <v>.</v>
      </c>
      <c r="HT26" s="133" t="str">
        <v>.</v>
      </c>
      <c r="HY26" s="3">
        <f>+HY4</f>
        <v>0</v>
      </c>
      <c r="HZ26" s="3" t="str">
        <f t="shared" ref="HZ26:IB26" si="296">+HZ4</f>
        <v>18 A 36</v>
      </c>
      <c r="IA26" s="3" t="str">
        <f t="shared" si="296"/>
        <v>37 a 45</v>
      </c>
      <c r="IB26" s="3" t="str">
        <f t="shared" si="296"/>
        <v>46 A 60</v>
      </c>
      <c r="IC26" s="3" t="str">
        <f>+IC4</f>
        <v>MAYORES A 60</v>
      </c>
      <c r="IE26" s="144" t="str">
        <f>+IU10</f>
        <v>group 1</v>
      </c>
      <c r="IF26" s="144" t="str">
        <f>+IV10</f>
        <v>group 2</v>
      </c>
      <c r="IG26" s="3" t="str">
        <f>+IW10</f>
        <v>mean</v>
      </c>
      <c r="IH26" s="3" t="str">
        <f>+IZ10</f>
        <v>lower</v>
      </c>
      <c r="II26" s="3" t="str">
        <f t="shared" ref="II26:II32" si="297">+JA10</f>
        <v>upper</v>
      </c>
      <c r="IJ26" s="3" t="str">
        <f t="shared" ref="IJ26:IJ32" si="298">+JB10</f>
        <v>p-value</v>
      </c>
      <c r="JF26" s="146"/>
    </row>
    <row r="27" spans="1:266" s="3" customFormat="1" x14ac:dyDescent="0.25">
      <c r="A27" s="6">
        <v>3</v>
      </c>
      <c r="B27" s="12">
        <v>122</v>
      </c>
      <c r="C27" s="6">
        <v>40</v>
      </c>
      <c r="D27" s="5" t="s">
        <v>9</v>
      </c>
      <c r="E27" s="4" t="s">
        <v>287</v>
      </c>
      <c r="F27" s="6">
        <v>5.4</v>
      </c>
      <c r="G27" s="6">
        <v>6.6</v>
      </c>
      <c r="H27" s="6">
        <v>5.8</v>
      </c>
      <c r="I27" s="69">
        <v>2.2000000000000002</v>
      </c>
      <c r="J27" s="70" t="s">
        <v>139</v>
      </c>
      <c r="K27" s="70" t="s">
        <v>139</v>
      </c>
      <c r="L27" s="70">
        <v>1.4</v>
      </c>
      <c r="M27" s="70">
        <v>2.7</v>
      </c>
      <c r="N27" s="78">
        <v>0.9</v>
      </c>
      <c r="O27" s="79" t="s">
        <v>139</v>
      </c>
      <c r="P27" s="79" t="s">
        <v>139</v>
      </c>
      <c r="Q27" s="79">
        <v>4.2</v>
      </c>
      <c r="R27" s="79">
        <v>3.4</v>
      </c>
      <c r="S27" s="86">
        <v>2.1</v>
      </c>
      <c r="T27" s="87" t="s">
        <v>139</v>
      </c>
      <c r="U27" s="87" t="s">
        <v>139</v>
      </c>
      <c r="V27" s="87">
        <v>7</v>
      </c>
      <c r="W27" s="87">
        <v>6.6</v>
      </c>
      <c r="X27" s="168">
        <v>1.8</v>
      </c>
      <c r="Y27" s="169" t="s">
        <v>139</v>
      </c>
      <c r="Z27" s="169" t="s">
        <v>139</v>
      </c>
      <c r="AA27" s="169">
        <v>1.4</v>
      </c>
      <c r="AB27" s="169">
        <v>1.4</v>
      </c>
      <c r="AC27" s="102">
        <v>7.6</v>
      </c>
      <c r="AD27" s="103" t="s">
        <v>139</v>
      </c>
      <c r="AE27" s="103" t="s">
        <v>139</v>
      </c>
      <c r="AF27" s="103">
        <v>5.7</v>
      </c>
      <c r="AG27" s="103">
        <v>5.5</v>
      </c>
      <c r="AH27" s="4" t="s">
        <v>3</v>
      </c>
      <c r="AI27" s="110" t="s">
        <v>29</v>
      </c>
      <c r="AK27" s="4" t="s">
        <v>287</v>
      </c>
      <c r="AL27" s="4" t="s">
        <v>287</v>
      </c>
      <c r="AM27" s="102">
        <v>7.6</v>
      </c>
      <c r="AO27" s="132" t="str">
        <v/>
      </c>
      <c r="AP27" s="3">
        <v>6.8</v>
      </c>
      <c r="AQ27" s="3" t="str">
        <v>.</v>
      </c>
      <c r="AR27" s="133" t="str">
        <v>.</v>
      </c>
      <c r="AW27" s="3" t="str">
        <f>+AW17</f>
        <v>Count</v>
      </c>
      <c r="AX27" s="3">
        <f t="shared" ref="AX27:AZ27" si="299">+AX17</f>
        <v>12</v>
      </c>
      <c r="AY27" s="3">
        <f t="shared" si="299"/>
        <v>24</v>
      </c>
      <c r="AZ27" s="3">
        <f t="shared" si="299"/>
        <v>42</v>
      </c>
      <c r="BA27" s="3">
        <f>+BA17</f>
        <v>30</v>
      </c>
      <c r="BC27" s="144" t="str">
        <f t="shared" ref="BC27:BE27" si="300">+BS11</f>
        <v>18 A 36</v>
      </c>
      <c r="BD27" s="144" t="str">
        <f t="shared" si="300"/>
        <v>37 a 45</v>
      </c>
      <c r="BE27" s="3">
        <f t="shared" si="300"/>
        <v>1.9916666666666654</v>
      </c>
      <c r="BF27" s="3">
        <f t="shared" ref="BF27:BF32" si="301">+BX11</f>
        <v>0.11325750685694347</v>
      </c>
      <c r="BG27" s="3">
        <f t="shared" ref="BG27:BG32" si="302">+BY11</f>
        <v>3.8700758264763873</v>
      </c>
      <c r="BH27" s="3">
        <f t="shared" ref="BH27:BH32" si="303">+BZ11</f>
        <v>3.3208095857824804E-2</v>
      </c>
      <c r="CD27" s="146"/>
      <c r="CE27" s="4" t="s">
        <v>287</v>
      </c>
      <c r="CF27" s="4" t="s">
        <v>287</v>
      </c>
      <c r="CG27" s="103" t="s">
        <v>139</v>
      </c>
      <c r="CI27" s="132" t="str">
        <v/>
      </c>
      <c r="CJ27" s="3">
        <v>5.5</v>
      </c>
      <c r="CK27" s="3" t="str">
        <v>.</v>
      </c>
      <c r="CL27" s="133" t="str">
        <v>.</v>
      </c>
      <c r="CQ27" s="3" t="str">
        <f>+CQ17</f>
        <v>Count</v>
      </c>
      <c r="CR27" s="3">
        <f t="shared" ref="CR27:CT27" si="304">+CR17</f>
        <v>9</v>
      </c>
      <c r="CS27" s="3">
        <f t="shared" si="304"/>
        <v>15</v>
      </c>
      <c r="CT27" s="3">
        <f t="shared" si="304"/>
        <v>26</v>
      </c>
      <c r="CU27" s="3">
        <f>+CU17</f>
        <v>14</v>
      </c>
      <c r="CW27" s="144" t="str">
        <f t="shared" ref="CW27:CW32" si="305">+DM11</f>
        <v>18 A 36</v>
      </c>
      <c r="CX27" s="144" t="str">
        <f t="shared" ref="CX27:CX32" si="306">+DN11</f>
        <v>37 a 45</v>
      </c>
      <c r="CY27" s="3">
        <f t="shared" ref="CY27:CY32" si="307">+DO11</f>
        <v>1.1555555555555559</v>
      </c>
      <c r="CZ27" s="3">
        <f t="shared" ref="CZ27:CZ32" si="308">+DR11</f>
        <v>-0.6281013540685223</v>
      </c>
      <c r="DA27" s="3">
        <f t="shared" si="288"/>
        <v>2.9392124651796339</v>
      </c>
      <c r="DB27" s="3">
        <f t="shared" si="289"/>
        <v>0.3265908793816289</v>
      </c>
      <c r="DX27" s="146"/>
      <c r="DY27" s="4" t="s">
        <v>287</v>
      </c>
      <c r="DZ27" s="4" t="s">
        <v>287</v>
      </c>
      <c r="EA27" s="103" t="s">
        <v>139</v>
      </c>
      <c r="EC27" s="132" t="str">
        <v/>
      </c>
      <c r="ED27" s="3">
        <v>4.4000000000000004</v>
      </c>
      <c r="EE27" s="3" t="str">
        <v>.</v>
      </c>
      <c r="EF27" s="133" t="str">
        <v>.</v>
      </c>
      <c r="EK27" s="3" t="str">
        <f>+EK17</f>
        <v>Count</v>
      </c>
      <c r="EL27" s="3">
        <f t="shared" ref="EL27:EN27" si="309">+EL17</f>
        <v>9</v>
      </c>
      <c r="EM27" s="3">
        <f t="shared" si="309"/>
        <v>15</v>
      </c>
      <c r="EN27" s="3">
        <f t="shared" si="309"/>
        <v>26</v>
      </c>
      <c r="EO27" s="3">
        <f>+EO17</f>
        <v>14</v>
      </c>
      <c r="EQ27" s="144" t="str">
        <f t="shared" ref="EQ27:EQ32" si="310">+FG11</f>
        <v>18 A 36</v>
      </c>
      <c r="ER27" s="144" t="str">
        <f t="shared" ref="ER27:ER32" si="311">+FH11</f>
        <v>37 a 45</v>
      </c>
      <c r="ES27" s="3">
        <f t="shared" ref="ES27:ES32" si="312">+FI11</f>
        <v>0.74222222222222278</v>
      </c>
      <c r="ET27" s="3">
        <f t="shared" ref="ET27:ET32" si="313">+FL11</f>
        <v>-1.036062396361525</v>
      </c>
      <c r="EU27" s="3">
        <f t="shared" si="291"/>
        <v>2.5205068408059708</v>
      </c>
      <c r="EV27" s="3">
        <f t="shared" si="292"/>
        <v>0.68914013638072169</v>
      </c>
      <c r="FR27" s="146"/>
      <c r="FS27" s="4" t="s">
        <v>287</v>
      </c>
      <c r="FT27" s="4" t="s">
        <v>287</v>
      </c>
      <c r="FU27" s="103">
        <v>5.7</v>
      </c>
      <c r="FW27" s="132" t="str">
        <v/>
      </c>
      <c r="FX27" s="3" t="str">
        <v>.</v>
      </c>
      <c r="FY27" s="3" t="str">
        <v>.</v>
      </c>
      <c r="FZ27" s="133" t="str">
        <v>.</v>
      </c>
      <c r="GE27" s="3" t="str">
        <f>+GE17</f>
        <v>Count</v>
      </c>
      <c r="GF27" s="3">
        <f t="shared" ref="GF27:GH27" si="314">+GF17</f>
        <v>7</v>
      </c>
      <c r="GG27" s="3">
        <f t="shared" si="314"/>
        <v>17</v>
      </c>
      <c r="GH27" s="3">
        <f t="shared" si="314"/>
        <v>23</v>
      </c>
      <c r="GI27" s="3">
        <f>+GI17</f>
        <v>10</v>
      </c>
      <c r="GK27" s="144" t="str">
        <f t="shared" ref="GK27:GK32" si="315">+HA11</f>
        <v>18 A 36</v>
      </c>
      <c r="GL27" s="144" t="str">
        <f t="shared" ref="GL27:GL32" si="316">+HB11</f>
        <v>37 a 45</v>
      </c>
      <c r="GM27" s="3">
        <f t="shared" ref="GM27:GM32" si="317">+HC11</f>
        <v>1.3411764705882359</v>
      </c>
      <c r="GN27" s="3">
        <f t="shared" ref="GN27:GN32" si="318">+HF11</f>
        <v>-0.6641758866818348</v>
      </c>
      <c r="GO27" s="3">
        <f t="shared" si="294"/>
        <v>3.3465288278583065</v>
      </c>
      <c r="GP27" s="3">
        <f t="shared" si="295"/>
        <v>0.29707638667117409</v>
      </c>
      <c r="HL27" s="146"/>
      <c r="HM27" s="4" t="s">
        <v>287</v>
      </c>
      <c r="HN27" s="4" t="s">
        <v>287</v>
      </c>
      <c r="HO27" s="103">
        <v>5.5</v>
      </c>
      <c r="HQ27" s="132" t="str">
        <v/>
      </c>
      <c r="HR27" s="3" t="str">
        <v>.</v>
      </c>
      <c r="HS27" s="3" t="str">
        <v>.</v>
      </c>
      <c r="HT27" s="133" t="str">
        <v>.</v>
      </c>
      <c r="HY27" s="3" t="str">
        <f>+HY17</f>
        <v>Count</v>
      </c>
      <c r="HZ27" s="3">
        <f t="shared" ref="HZ27:IB27" si="319">+HZ17</f>
        <v>7</v>
      </c>
      <c r="IA27" s="3">
        <f t="shared" si="319"/>
        <v>17</v>
      </c>
      <c r="IB27" s="3">
        <f t="shared" si="319"/>
        <v>22</v>
      </c>
      <c r="IC27" s="3">
        <f>+IC17</f>
        <v>10</v>
      </c>
      <c r="IE27" s="144" t="str">
        <f t="shared" ref="IE27:IE32" si="320">+IU11</f>
        <v>18 A 36</v>
      </c>
      <c r="IF27" s="144" t="str">
        <f t="shared" ref="IF27:IF32" si="321">+IV11</f>
        <v>37 a 45</v>
      </c>
      <c r="IG27" s="3">
        <f t="shared" ref="IG27:IG32" si="322">+IW11</f>
        <v>1.3537815126050425</v>
      </c>
      <c r="IH27" s="3">
        <f t="shared" ref="IH27:IH32" si="323">+IZ11</f>
        <v>-0.88034026613180094</v>
      </c>
      <c r="II27" s="3">
        <f t="shared" si="297"/>
        <v>3.587903291341886</v>
      </c>
      <c r="IJ27" s="3">
        <f t="shared" si="298"/>
        <v>0.38295787310199636</v>
      </c>
      <c r="JF27" s="146"/>
    </row>
    <row r="28" spans="1:266" s="3" customFormat="1" x14ac:dyDescent="0.25">
      <c r="A28" s="4">
        <v>4</v>
      </c>
      <c r="B28" s="12">
        <v>14</v>
      </c>
      <c r="C28" s="4">
        <v>41</v>
      </c>
      <c r="D28" s="7" t="s">
        <v>9</v>
      </c>
      <c r="E28" s="4" t="s">
        <v>287</v>
      </c>
      <c r="F28" s="4">
        <v>9.4</v>
      </c>
      <c r="G28" s="4">
        <v>7.3</v>
      </c>
      <c r="H28" s="4">
        <v>3</v>
      </c>
      <c r="I28" s="70">
        <v>11.4</v>
      </c>
      <c r="J28" s="70" t="s">
        <v>139</v>
      </c>
      <c r="K28" s="70" t="s">
        <v>139</v>
      </c>
      <c r="L28" s="70">
        <v>8.4</v>
      </c>
      <c r="M28" s="70">
        <v>8.3000000000000007</v>
      </c>
      <c r="N28" s="79">
        <v>9.5</v>
      </c>
      <c r="O28" s="79" t="s">
        <v>139</v>
      </c>
      <c r="P28" s="79" t="s">
        <v>139</v>
      </c>
      <c r="Q28" s="79">
        <v>8.9</v>
      </c>
      <c r="R28" s="79">
        <v>7.7</v>
      </c>
      <c r="S28" s="87">
        <v>2</v>
      </c>
      <c r="T28" s="87" t="s">
        <v>139</v>
      </c>
      <c r="U28" s="87" t="s">
        <v>139</v>
      </c>
      <c r="V28" s="87">
        <v>9</v>
      </c>
      <c r="W28" s="87">
        <v>8.3000000000000007</v>
      </c>
      <c r="X28" s="169">
        <v>5.4</v>
      </c>
      <c r="Y28" s="169" t="s">
        <v>139</v>
      </c>
      <c r="Z28" s="169" t="s">
        <v>139</v>
      </c>
      <c r="AA28" s="169">
        <v>1.8</v>
      </c>
      <c r="AB28" s="169">
        <v>1.1000000000000001</v>
      </c>
      <c r="AC28" s="103">
        <v>10.3</v>
      </c>
      <c r="AD28" s="103" t="s">
        <v>139</v>
      </c>
      <c r="AE28" s="103" t="s">
        <v>139</v>
      </c>
      <c r="AF28" s="103">
        <v>6.9</v>
      </c>
      <c r="AG28" s="103">
        <v>7</v>
      </c>
      <c r="AH28" s="4" t="s">
        <v>1</v>
      </c>
      <c r="AI28" s="110" t="s">
        <v>14</v>
      </c>
      <c r="AK28" s="4" t="s">
        <v>287</v>
      </c>
      <c r="AL28" s="4" t="s">
        <v>287</v>
      </c>
      <c r="AM28" s="103">
        <v>10.3</v>
      </c>
      <c r="AO28" s="132" t="str">
        <v/>
      </c>
      <c r="AP28" s="3">
        <v>9.1999999999999993</v>
      </c>
      <c r="AQ28" s="3">
        <v>5.6</v>
      </c>
      <c r="AR28" s="133">
        <v>7.6</v>
      </c>
      <c r="AW28" s="3" t="str">
        <f>+AW5</f>
        <v>Mean</v>
      </c>
      <c r="AX28" s="3">
        <f t="shared" ref="AX28:AZ28" si="324">+AX5</f>
        <v>6.1416666666666657</v>
      </c>
      <c r="AY28" s="3">
        <f t="shared" si="324"/>
        <v>8.1333333333333311</v>
      </c>
      <c r="AZ28" s="3">
        <f t="shared" si="324"/>
        <v>7.9142857142857137</v>
      </c>
      <c r="BA28" s="3">
        <f>+BA5</f>
        <v>7.7199999999999989</v>
      </c>
      <c r="BC28" s="144" t="str">
        <f t="shared" ref="BC28:BE28" si="325">+BS12</f>
        <v>18 A 36</v>
      </c>
      <c r="BD28" s="144" t="str">
        <f t="shared" si="325"/>
        <v>46 A 60</v>
      </c>
      <c r="BE28" s="3">
        <f t="shared" si="325"/>
        <v>1.772619047619048</v>
      </c>
      <c r="BF28" s="3">
        <f t="shared" si="301"/>
        <v>3.355009187033664E-2</v>
      </c>
      <c r="BG28" s="3">
        <f t="shared" si="302"/>
        <v>3.5116880033677593</v>
      </c>
      <c r="BH28" s="3">
        <f t="shared" si="303"/>
        <v>4.3950075965881519E-2</v>
      </c>
      <c r="CD28" s="146"/>
      <c r="CE28" s="4" t="s">
        <v>287</v>
      </c>
      <c r="CF28" s="4" t="s">
        <v>287</v>
      </c>
      <c r="CG28" s="103" t="s">
        <v>139</v>
      </c>
      <c r="CI28" s="132" t="str">
        <v/>
      </c>
      <c r="CJ28" s="3" t="str">
        <v>.</v>
      </c>
      <c r="CK28" s="3">
        <v>5.5</v>
      </c>
      <c r="CL28" s="133" t="str">
        <v>.</v>
      </c>
      <c r="CQ28" s="3" t="str">
        <f>+CQ5</f>
        <v>Mean</v>
      </c>
      <c r="CR28" s="3">
        <f t="shared" ref="CR28:CT28" si="326">+CR5</f>
        <v>6.1111111111111107</v>
      </c>
      <c r="CS28" s="3">
        <f t="shared" si="326"/>
        <v>7.2666666666666666</v>
      </c>
      <c r="CT28" s="3">
        <f t="shared" si="326"/>
        <v>7.0615384615384622</v>
      </c>
      <c r="CU28" s="3">
        <f>+CU5</f>
        <v>6.1928571428571431</v>
      </c>
      <c r="CW28" s="144" t="str">
        <f t="shared" si="305"/>
        <v>18 A 36</v>
      </c>
      <c r="CX28" s="144" t="str">
        <f t="shared" si="306"/>
        <v>46 A 60</v>
      </c>
      <c r="CY28" s="3">
        <f t="shared" si="307"/>
        <v>0.95042735042735149</v>
      </c>
      <c r="CZ28" s="3">
        <f t="shared" si="308"/>
        <v>-0.6856305803116971</v>
      </c>
      <c r="DA28" s="3">
        <f t="shared" si="288"/>
        <v>2.5864852811664001</v>
      </c>
      <c r="DB28" s="3">
        <f t="shared" si="289"/>
        <v>0.42334471288437736</v>
      </c>
      <c r="DX28" s="146"/>
      <c r="DY28" s="4" t="s">
        <v>287</v>
      </c>
      <c r="DZ28" s="4" t="s">
        <v>287</v>
      </c>
      <c r="EA28" s="103" t="s">
        <v>139</v>
      </c>
      <c r="EC28" s="132" t="str">
        <v/>
      </c>
      <c r="ED28" s="3" t="str">
        <v>.</v>
      </c>
      <c r="EE28" s="3">
        <v>5.3</v>
      </c>
      <c r="EF28" s="133" t="str">
        <v>.</v>
      </c>
      <c r="EK28" s="3" t="str">
        <f>+EK5</f>
        <v>Mean</v>
      </c>
      <c r="EL28" s="3">
        <f t="shared" ref="EL28:EN28" si="327">+EL5</f>
        <v>5.9777777777777779</v>
      </c>
      <c r="EM28" s="3">
        <f t="shared" si="327"/>
        <v>6.7200000000000006</v>
      </c>
      <c r="EN28" s="3">
        <f t="shared" si="327"/>
        <v>6.6999999999999993</v>
      </c>
      <c r="EO28" s="3">
        <f>+EO5</f>
        <v>6.1714285714285717</v>
      </c>
      <c r="EQ28" s="144" t="str">
        <f t="shared" si="310"/>
        <v>18 A 36</v>
      </c>
      <c r="ER28" s="144" t="str">
        <f t="shared" si="311"/>
        <v>46 A 60</v>
      </c>
      <c r="ES28" s="3">
        <f t="shared" si="312"/>
        <v>0.72222222222222143</v>
      </c>
      <c r="ET28" s="3">
        <f t="shared" si="313"/>
        <v>-0.90890797868529627</v>
      </c>
      <c r="EU28" s="3">
        <f t="shared" si="291"/>
        <v>2.3533524231297394</v>
      </c>
      <c r="EV28" s="3">
        <f t="shared" si="292"/>
        <v>0.64791374233653209</v>
      </c>
      <c r="FR28" s="146"/>
      <c r="FS28" s="4" t="s">
        <v>287</v>
      </c>
      <c r="FT28" s="4" t="s">
        <v>287</v>
      </c>
      <c r="FU28" s="103">
        <v>6.9</v>
      </c>
      <c r="FW28" s="132" t="str">
        <v/>
      </c>
      <c r="FX28" s="3" t="str">
        <v>.</v>
      </c>
      <c r="FY28" s="3" t="str">
        <v>.</v>
      </c>
      <c r="FZ28" s="133" t="str">
        <v>.</v>
      </c>
      <c r="GE28" s="3" t="str">
        <f>+GE5</f>
        <v>Mean</v>
      </c>
      <c r="GF28" s="3">
        <f t="shared" ref="GF28:GH28" si="328">+GF5</f>
        <v>5.8</v>
      </c>
      <c r="GG28" s="3">
        <f t="shared" si="328"/>
        <v>7.1411764705882357</v>
      </c>
      <c r="GH28" s="3">
        <f t="shared" si="328"/>
        <v>6.6173913043478256</v>
      </c>
      <c r="GI28" s="3">
        <f>+GI5</f>
        <v>6.55</v>
      </c>
      <c r="GK28" s="144" t="str">
        <f t="shared" si="315"/>
        <v>18 A 36</v>
      </c>
      <c r="GL28" s="144" t="str">
        <f t="shared" si="316"/>
        <v>46 A 60</v>
      </c>
      <c r="GM28" s="3">
        <f t="shared" si="317"/>
        <v>0.81739130434782581</v>
      </c>
      <c r="GN28" s="3">
        <f t="shared" si="318"/>
        <v>-1.110161313015348</v>
      </c>
      <c r="GO28" s="3">
        <f t="shared" si="294"/>
        <v>2.7449439217109997</v>
      </c>
      <c r="GP28" s="3">
        <f t="shared" si="295"/>
        <v>0.67598879101371934</v>
      </c>
      <c r="HL28" s="146"/>
      <c r="HM28" s="4" t="s">
        <v>287</v>
      </c>
      <c r="HN28" s="4" t="s">
        <v>287</v>
      </c>
      <c r="HO28" s="103">
        <v>7</v>
      </c>
      <c r="HQ28" s="132" t="str">
        <v/>
      </c>
      <c r="HR28" s="3" t="str">
        <v>.</v>
      </c>
      <c r="HS28" s="3" t="str">
        <v>.</v>
      </c>
      <c r="HT28" s="133" t="str">
        <v>.</v>
      </c>
      <c r="HY28" s="3" t="str">
        <f>+HY5</f>
        <v>Mean</v>
      </c>
      <c r="HZ28" s="3">
        <f t="shared" ref="HZ28:IB28" si="329">+HZ5</f>
        <v>5.9285714285714288</v>
      </c>
      <c r="IA28" s="3">
        <f t="shared" si="329"/>
        <v>7.2823529411764714</v>
      </c>
      <c r="IB28" s="3">
        <f t="shared" si="329"/>
        <v>6.3181818181818183</v>
      </c>
      <c r="IC28" s="3">
        <f>+IC5</f>
        <v>6.95</v>
      </c>
      <c r="IE28" s="144" t="str">
        <f t="shared" si="320"/>
        <v>18 A 36</v>
      </c>
      <c r="IF28" s="144" t="str">
        <f t="shared" si="321"/>
        <v>46 A 60</v>
      </c>
      <c r="IG28" s="3">
        <f t="shared" si="322"/>
        <v>0.38961038961038952</v>
      </c>
      <c r="IH28" s="3">
        <f t="shared" si="323"/>
        <v>-1.7691942390510875</v>
      </c>
      <c r="II28" s="3">
        <f t="shared" si="297"/>
        <v>2.5484150182718666</v>
      </c>
      <c r="IJ28" s="3">
        <f t="shared" si="298"/>
        <v>0.96339981486794335</v>
      </c>
      <c r="JF28" s="146"/>
    </row>
    <row r="29" spans="1:266" s="3" customFormat="1" x14ac:dyDescent="0.25">
      <c r="A29" s="6">
        <v>3</v>
      </c>
      <c r="B29" s="12">
        <v>131</v>
      </c>
      <c r="C29" s="6">
        <v>41</v>
      </c>
      <c r="D29" s="5" t="s">
        <v>0</v>
      </c>
      <c r="E29" s="4" t="s">
        <v>287</v>
      </c>
      <c r="F29" s="6" t="s">
        <v>139</v>
      </c>
      <c r="G29" s="6" t="s">
        <v>139</v>
      </c>
      <c r="H29" s="6">
        <v>5.0999999999999996</v>
      </c>
      <c r="I29" s="69" t="s">
        <v>139</v>
      </c>
      <c r="J29" s="70">
        <v>4.4000000000000004</v>
      </c>
      <c r="K29" s="70">
        <v>5.2</v>
      </c>
      <c r="L29" s="70">
        <v>4</v>
      </c>
      <c r="M29" s="70">
        <v>5.2</v>
      </c>
      <c r="N29" s="78" t="s">
        <v>139</v>
      </c>
      <c r="O29" s="79">
        <v>5.3</v>
      </c>
      <c r="P29" s="79">
        <v>5.2</v>
      </c>
      <c r="Q29" s="79">
        <v>3</v>
      </c>
      <c r="R29" s="79">
        <v>3.6</v>
      </c>
      <c r="S29" s="86" t="s">
        <v>139</v>
      </c>
      <c r="T29" s="87">
        <v>4.9000000000000004</v>
      </c>
      <c r="U29" s="87">
        <v>4.7</v>
      </c>
      <c r="V29" s="87">
        <v>5.0999999999999996</v>
      </c>
      <c r="W29" s="87">
        <v>5</v>
      </c>
      <c r="X29" s="168" t="s">
        <v>139</v>
      </c>
      <c r="Y29" s="169">
        <v>1.6</v>
      </c>
      <c r="Z29" s="169">
        <v>1.4</v>
      </c>
      <c r="AA29" s="169">
        <v>1.5</v>
      </c>
      <c r="AB29" s="169">
        <v>2.1</v>
      </c>
      <c r="AC29" s="102" t="s">
        <v>139</v>
      </c>
      <c r="AD29" s="103">
        <v>6.3</v>
      </c>
      <c r="AE29" s="103">
        <v>5.6</v>
      </c>
      <c r="AF29" s="103">
        <v>6.3</v>
      </c>
      <c r="AG29" s="103">
        <v>6.2</v>
      </c>
      <c r="AH29" s="4" t="s">
        <v>1</v>
      </c>
      <c r="AI29" s="110" t="s">
        <v>76</v>
      </c>
      <c r="AK29" s="4" t="s">
        <v>287</v>
      </c>
      <c r="AL29" s="4" t="s">
        <v>287</v>
      </c>
      <c r="AM29" s="102" t="s">
        <v>139</v>
      </c>
      <c r="AO29" s="132" t="str">
        <v/>
      </c>
      <c r="AP29" s="3">
        <v>8.6</v>
      </c>
      <c r="AQ29" s="3">
        <v>7.6</v>
      </c>
      <c r="AR29" s="133">
        <v>11.8</v>
      </c>
      <c r="AW29" s="3" t="str">
        <f t="shared" ref="AW29:AZ30" si="330">+AW6</f>
        <v>Standard Error</v>
      </c>
      <c r="AX29" s="3">
        <f t="shared" si="330"/>
        <v>0.54012601410329375</v>
      </c>
      <c r="AY29" s="3">
        <f t="shared" si="330"/>
        <v>0.43840400047541966</v>
      </c>
      <c r="AZ29" s="3">
        <f t="shared" si="330"/>
        <v>0.31487643777130692</v>
      </c>
      <c r="BA29" s="3">
        <f t="shared" ref="BA29" si="331">+BA6</f>
        <v>0.36383651753810226</v>
      </c>
      <c r="BC29" s="144" t="str">
        <f t="shared" ref="BC29:BE29" si="332">+BS13</f>
        <v>18 A 36</v>
      </c>
      <c r="BD29" s="144" t="str">
        <f t="shared" si="332"/>
        <v>MAYORES A 60</v>
      </c>
      <c r="BE29" s="3">
        <f t="shared" si="332"/>
        <v>1.5783333333333331</v>
      </c>
      <c r="BF29" s="3">
        <f t="shared" si="301"/>
        <v>-0.23638232121972336</v>
      </c>
      <c r="BG29" s="3">
        <f t="shared" si="302"/>
        <v>3.3930489878863899</v>
      </c>
      <c r="BH29" s="3">
        <f t="shared" si="303"/>
        <v>0.11150795619398779</v>
      </c>
      <c r="CD29" s="146"/>
      <c r="CE29" s="4" t="s">
        <v>287</v>
      </c>
      <c r="CF29" s="4" t="s">
        <v>287</v>
      </c>
      <c r="CG29" s="103">
        <v>6.3</v>
      </c>
      <c r="CI29" s="132" t="str">
        <v/>
      </c>
      <c r="CJ29" s="3">
        <v>7.3</v>
      </c>
      <c r="CK29" s="3">
        <v>8.3000000000000007</v>
      </c>
      <c r="CL29" s="133">
        <v>9.8000000000000007</v>
      </c>
      <c r="CQ29" s="3" t="str">
        <f t="shared" ref="CQ29:CU30" si="333">+CQ6</f>
        <v>Standard Error</v>
      </c>
      <c r="CR29" s="3">
        <f t="shared" si="333"/>
        <v>0.54834205779392775</v>
      </c>
      <c r="CS29" s="3">
        <f t="shared" si="333"/>
        <v>0.44589841536542402</v>
      </c>
      <c r="CT29" s="3">
        <f t="shared" si="333"/>
        <v>0.29030895601208745</v>
      </c>
      <c r="CU29" s="3">
        <f t="shared" si="333"/>
        <v>0.44220529836566758</v>
      </c>
      <c r="CW29" s="144" t="str">
        <f t="shared" si="305"/>
        <v>18 A 36</v>
      </c>
      <c r="CX29" s="144" t="str">
        <f t="shared" si="306"/>
        <v>MAYORES A 60</v>
      </c>
      <c r="CY29" s="3">
        <f t="shared" si="307"/>
        <v>8.1746031746032344E-2</v>
      </c>
      <c r="CZ29" s="3">
        <f t="shared" si="308"/>
        <v>-1.7256412812145985</v>
      </c>
      <c r="DA29" s="3">
        <f t="shared" si="288"/>
        <v>1.8891333447066632</v>
      </c>
      <c r="DB29" s="3">
        <f t="shared" si="289"/>
        <v>0.99938268889844184</v>
      </c>
      <c r="DX29" s="146"/>
      <c r="DY29" s="4" t="s">
        <v>287</v>
      </c>
      <c r="DZ29" s="4" t="s">
        <v>287</v>
      </c>
      <c r="EA29" s="103">
        <v>5.6</v>
      </c>
      <c r="EC29" s="132" t="str">
        <v/>
      </c>
      <c r="ED29" s="3">
        <v>7.3</v>
      </c>
      <c r="EE29" s="3">
        <v>9.1999999999999993</v>
      </c>
      <c r="EF29" s="133">
        <v>9.6</v>
      </c>
      <c r="EK29" s="3" t="str">
        <f t="shared" ref="EK29:EO30" si="334">+EK6</f>
        <v>Standard Error</v>
      </c>
      <c r="EL29" s="3">
        <f t="shared" si="334"/>
        <v>0.51848544868089319</v>
      </c>
      <c r="EM29" s="3">
        <f t="shared" si="334"/>
        <v>0.48894444128823661</v>
      </c>
      <c r="EN29" s="3">
        <f t="shared" si="334"/>
        <v>0.28218924364824616</v>
      </c>
      <c r="EO29" s="3">
        <f t="shared" si="334"/>
        <v>0.41621377794132941</v>
      </c>
      <c r="EQ29" s="144" t="str">
        <f t="shared" si="310"/>
        <v>18 A 36</v>
      </c>
      <c r="ER29" s="144" t="str">
        <f t="shared" si="311"/>
        <v>MAYORES A 60</v>
      </c>
      <c r="ES29" s="3">
        <f t="shared" si="312"/>
        <v>0.19365079365079385</v>
      </c>
      <c r="ET29" s="3">
        <f t="shared" si="313"/>
        <v>-1.6082927534065212</v>
      </c>
      <c r="EU29" s="3">
        <f t="shared" si="291"/>
        <v>1.9955943407081089</v>
      </c>
      <c r="EV29" s="3">
        <f t="shared" si="292"/>
        <v>0.99193140602280172</v>
      </c>
      <c r="FR29" s="146"/>
      <c r="FS29" s="4" t="s">
        <v>287</v>
      </c>
      <c r="FT29" s="4" t="s">
        <v>287</v>
      </c>
      <c r="FU29" s="103">
        <v>6.3</v>
      </c>
      <c r="FW29" s="132" t="str">
        <v/>
      </c>
      <c r="FX29" s="3">
        <v>8</v>
      </c>
      <c r="FY29" s="3" t="str">
        <v>.</v>
      </c>
      <c r="FZ29" s="133" t="str">
        <v>.</v>
      </c>
      <c r="GE29" s="3" t="str">
        <f t="shared" ref="GE29:GI30" si="335">+GE6</f>
        <v>Standard Error</v>
      </c>
      <c r="GF29" s="3">
        <f t="shared" si="335"/>
        <v>0.34709680274556048</v>
      </c>
      <c r="GG29" s="3">
        <f t="shared" si="335"/>
        <v>0.40720160705592384</v>
      </c>
      <c r="GH29" s="3">
        <f t="shared" si="335"/>
        <v>0.40332864883230823</v>
      </c>
      <c r="GI29" s="3">
        <f t="shared" si="335"/>
        <v>0.44378423185647919</v>
      </c>
      <c r="GK29" s="144" t="str">
        <f t="shared" si="315"/>
        <v>18 A 36</v>
      </c>
      <c r="GL29" s="144" t="str">
        <f t="shared" si="316"/>
        <v>MAYORES A 60</v>
      </c>
      <c r="GM29" s="3">
        <f t="shared" si="317"/>
        <v>0.75</v>
      </c>
      <c r="GN29" s="3">
        <f t="shared" si="318"/>
        <v>-1.4505639468456843</v>
      </c>
      <c r="GO29" s="3">
        <f t="shared" si="294"/>
        <v>2.9505639468456843</v>
      </c>
      <c r="GP29" s="3">
        <f t="shared" si="295"/>
        <v>0.80272799897811198</v>
      </c>
      <c r="HL29" s="146"/>
      <c r="HM29" s="4" t="s">
        <v>287</v>
      </c>
      <c r="HN29" s="4" t="s">
        <v>287</v>
      </c>
      <c r="HO29" s="103">
        <v>6.2</v>
      </c>
      <c r="HQ29" s="132" t="str">
        <v/>
      </c>
      <c r="HR29" s="3">
        <v>8.6</v>
      </c>
      <c r="HS29" s="3" t="str">
        <v>.</v>
      </c>
      <c r="HT29" s="133" t="str">
        <v>.</v>
      </c>
      <c r="HY29" s="3" t="str">
        <f t="shared" ref="HY29:IC30" si="336">+HY6</f>
        <v>Standard Error</v>
      </c>
      <c r="HZ29" s="3">
        <f t="shared" si="336"/>
        <v>0.38896338774594524</v>
      </c>
      <c r="IA29" s="3">
        <f t="shared" si="336"/>
        <v>0.4594782282269016</v>
      </c>
      <c r="IB29" s="3">
        <f t="shared" si="336"/>
        <v>0.41349719365643445</v>
      </c>
      <c r="IC29" s="3">
        <f t="shared" si="336"/>
        <v>0.66587452938889957</v>
      </c>
      <c r="IE29" s="144" t="str">
        <f t="shared" si="320"/>
        <v>18 A 36</v>
      </c>
      <c r="IF29" s="144" t="str">
        <f t="shared" si="321"/>
        <v>MAYORES A 60</v>
      </c>
      <c r="IG29" s="3">
        <f t="shared" si="322"/>
        <v>1.0214285714285714</v>
      </c>
      <c r="IH29" s="3">
        <f t="shared" si="323"/>
        <v>-1.4301744205981031</v>
      </c>
      <c r="II29" s="3">
        <f t="shared" si="297"/>
        <v>3.4730315634552458</v>
      </c>
      <c r="IJ29" s="3">
        <f t="shared" si="298"/>
        <v>0.68757917122895429</v>
      </c>
      <c r="JF29" s="146"/>
    </row>
    <row r="30" spans="1:266" s="3" customFormat="1" x14ac:dyDescent="0.25">
      <c r="A30" s="4">
        <v>4</v>
      </c>
      <c r="B30" s="12">
        <v>6</v>
      </c>
      <c r="C30" s="4">
        <v>42</v>
      </c>
      <c r="D30" s="7" t="s">
        <v>0</v>
      </c>
      <c r="E30" s="4" t="s">
        <v>287</v>
      </c>
      <c r="F30" s="4">
        <v>6.8</v>
      </c>
      <c r="G30" s="4">
        <v>0.5</v>
      </c>
      <c r="H30" s="4">
        <v>7.1</v>
      </c>
      <c r="I30" s="70">
        <v>0.4</v>
      </c>
      <c r="J30" s="70" t="s">
        <v>139</v>
      </c>
      <c r="K30" s="70" t="s">
        <v>139</v>
      </c>
      <c r="L30" s="70">
        <v>1</v>
      </c>
      <c r="M30" s="70">
        <v>1.8</v>
      </c>
      <c r="N30" s="79">
        <v>0.5</v>
      </c>
      <c r="O30" s="79" t="s">
        <v>139</v>
      </c>
      <c r="P30" s="79" t="s">
        <v>139</v>
      </c>
      <c r="Q30" s="79">
        <v>1.2</v>
      </c>
      <c r="R30" s="79">
        <v>2.2000000000000002</v>
      </c>
      <c r="S30" s="87">
        <v>2.7</v>
      </c>
      <c r="T30" s="87" t="s">
        <v>139</v>
      </c>
      <c r="U30" s="87" t="s">
        <v>139</v>
      </c>
      <c r="V30" s="87">
        <v>4.8</v>
      </c>
      <c r="W30" s="87">
        <v>4.4000000000000004</v>
      </c>
      <c r="X30" s="169">
        <v>4.7</v>
      </c>
      <c r="Y30" s="169" t="s">
        <v>139</v>
      </c>
      <c r="Z30" s="169" t="s">
        <v>139</v>
      </c>
      <c r="AA30" s="169">
        <v>4.3</v>
      </c>
      <c r="AB30" s="169">
        <v>4.3</v>
      </c>
      <c r="AC30" s="103">
        <v>6.6</v>
      </c>
      <c r="AD30" s="103" t="s">
        <v>139</v>
      </c>
      <c r="AE30" s="103" t="s">
        <v>139</v>
      </c>
      <c r="AF30" s="103">
        <v>5.7</v>
      </c>
      <c r="AG30" s="103">
        <v>5.2</v>
      </c>
      <c r="AH30" s="4" t="s">
        <v>3</v>
      </c>
      <c r="AI30" s="110" t="s">
        <v>7</v>
      </c>
      <c r="AK30" s="4" t="s">
        <v>287</v>
      </c>
      <c r="AL30" s="4" t="s">
        <v>287</v>
      </c>
      <c r="AM30" s="103">
        <v>6.6</v>
      </c>
      <c r="AO30" s="132" t="str">
        <v/>
      </c>
      <c r="AP30" s="3">
        <v>9.3000000000000007</v>
      </c>
      <c r="AQ30" s="3" t="str">
        <v>.</v>
      </c>
      <c r="AR30" s="133" t="str">
        <v>.</v>
      </c>
      <c r="AW30" s="3" t="str">
        <f t="shared" si="330"/>
        <v>Median</v>
      </c>
      <c r="AX30" s="3">
        <f t="shared" si="330"/>
        <v>6.05</v>
      </c>
      <c r="AY30" s="3">
        <f t="shared" si="330"/>
        <v>8.15</v>
      </c>
      <c r="AZ30" s="3">
        <f t="shared" si="330"/>
        <v>7.65</v>
      </c>
      <c r="BA30" s="3">
        <f t="shared" ref="BA30" si="337">+BA7</f>
        <v>7.5</v>
      </c>
      <c r="BC30" s="144" t="str">
        <f t="shared" ref="BC30:BE30" si="338">+BS14</f>
        <v>37 a 45</v>
      </c>
      <c r="BD30" s="144" t="str">
        <f t="shared" si="338"/>
        <v>46 A 60</v>
      </c>
      <c r="BE30" s="3">
        <f t="shared" si="338"/>
        <v>0.21904761904761738</v>
      </c>
      <c r="BF30" s="3">
        <f t="shared" si="301"/>
        <v>-1.1404451205296209</v>
      </c>
      <c r="BG30" s="3">
        <f t="shared" si="302"/>
        <v>1.5785403586248556</v>
      </c>
      <c r="BH30" s="3">
        <f t="shared" si="303"/>
        <v>0.97481906072542512</v>
      </c>
      <c r="CD30" s="146"/>
      <c r="CE30" s="4" t="s">
        <v>287</v>
      </c>
      <c r="CF30" s="4" t="s">
        <v>287</v>
      </c>
      <c r="CG30" s="103" t="s">
        <v>139</v>
      </c>
      <c r="CI30" s="132" t="str">
        <v/>
      </c>
      <c r="CJ30" s="3">
        <v>7.3</v>
      </c>
      <c r="CK30" s="3">
        <v>7.6</v>
      </c>
      <c r="CL30" s="133" t="str">
        <v>.</v>
      </c>
      <c r="CQ30" s="3" t="str">
        <f t="shared" ref="CQ30:CT30" si="339">+CQ7</f>
        <v>Median</v>
      </c>
      <c r="CR30" s="3">
        <f t="shared" si="339"/>
        <v>5.2</v>
      </c>
      <c r="CS30" s="3">
        <f t="shared" si="339"/>
        <v>6.7</v>
      </c>
      <c r="CT30" s="3">
        <f t="shared" si="339"/>
        <v>6.85</v>
      </c>
      <c r="CU30" s="3">
        <f t="shared" si="333"/>
        <v>6.0500000000000007</v>
      </c>
      <c r="CW30" s="144" t="str">
        <f t="shared" si="305"/>
        <v>37 a 45</v>
      </c>
      <c r="CX30" s="144" t="str">
        <f t="shared" si="306"/>
        <v>46 A 60</v>
      </c>
      <c r="CY30" s="3">
        <f t="shared" si="307"/>
        <v>0.2051282051282044</v>
      </c>
      <c r="CZ30" s="3">
        <f t="shared" si="308"/>
        <v>-1.1664867408102351</v>
      </c>
      <c r="DA30" s="3">
        <f t="shared" si="288"/>
        <v>1.5767431510666439</v>
      </c>
      <c r="DB30" s="3">
        <f t="shared" si="289"/>
        <v>0.97888556148555428</v>
      </c>
      <c r="DX30" s="146"/>
      <c r="DY30" s="4" t="s">
        <v>287</v>
      </c>
      <c r="DZ30" s="4" t="s">
        <v>287</v>
      </c>
      <c r="EA30" s="103" t="s">
        <v>139</v>
      </c>
      <c r="EC30" s="132" t="str">
        <v/>
      </c>
      <c r="ED30" s="3">
        <v>7</v>
      </c>
      <c r="EE30" s="3">
        <v>6.6</v>
      </c>
      <c r="EF30" s="133" t="str">
        <v>.</v>
      </c>
      <c r="EK30" s="3" t="str">
        <f t="shared" ref="EK30:EN30" si="340">+EK7</f>
        <v>Median</v>
      </c>
      <c r="EL30" s="3">
        <f t="shared" si="340"/>
        <v>5.0999999999999996</v>
      </c>
      <c r="EM30" s="3">
        <f t="shared" si="340"/>
        <v>6.4</v>
      </c>
      <c r="EN30" s="3">
        <f t="shared" si="340"/>
        <v>6.6</v>
      </c>
      <c r="EO30" s="3">
        <f t="shared" si="334"/>
        <v>6</v>
      </c>
      <c r="EQ30" s="144" t="str">
        <f t="shared" si="310"/>
        <v>37 a 45</v>
      </c>
      <c r="ER30" s="144" t="str">
        <f t="shared" si="311"/>
        <v>46 A 60</v>
      </c>
      <c r="ES30" s="3">
        <f t="shared" si="312"/>
        <v>2.000000000000135E-2</v>
      </c>
      <c r="ET30" s="3">
        <f t="shared" si="313"/>
        <v>-1.3474837059869156</v>
      </c>
      <c r="EU30" s="3">
        <f t="shared" si="291"/>
        <v>1.3874837059869183</v>
      </c>
      <c r="EV30" s="3">
        <f t="shared" si="292"/>
        <v>0.99997902187298515</v>
      </c>
      <c r="FR30" s="146"/>
      <c r="FS30" s="4" t="s">
        <v>287</v>
      </c>
      <c r="FT30" s="4" t="s">
        <v>287</v>
      </c>
      <c r="FU30" s="103">
        <v>5.7</v>
      </c>
      <c r="FW30" s="132" t="str">
        <v/>
      </c>
      <c r="FX30" s="3">
        <v>7.9</v>
      </c>
      <c r="FY30" s="3" t="str">
        <v>.</v>
      </c>
      <c r="FZ30" s="133" t="str">
        <v>.</v>
      </c>
      <c r="GE30" s="3" t="str">
        <f t="shared" ref="GE30:GH30" si="341">+GE7</f>
        <v>Median</v>
      </c>
      <c r="GF30" s="3">
        <f t="shared" si="341"/>
        <v>5.5</v>
      </c>
      <c r="GG30" s="3">
        <f t="shared" si="341"/>
        <v>6.9</v>
      </c>
      <c r="GH30" s="3">
        <f t="shared" si="341"/>
        <v>6.7</v>
      </c>
      <c r="GI30" s="3">
        <f t="shared" si="335"/>
        <v>6.6</v>
      </c>
      <c r="GK30" s="144" t="str">
        <f t="shared" si="315"/>
        <v>37 a 45</v>
      </c>
      <c r="GL30" s="144" t="str">
        <f t="shared" si="316"/>
        <v>46 A 60</v>
      </c>
      <c r="GM30" s="3">
        <f t="shared" si="317"/>
        <v>0.52378516624041005</v>
      </c>
      <c r="GN30" s="3">
        <f t="shared" si="318"/>
        <v>-0.90445147172731888</v>
      </c>
      <c r="GO30" s="3">
        <f t="shared" si="294"/>
        <v>1.952021804208139</v>
      </c>
      <c r="GP30" s="3">
        <f t="shared" si="295"/>
        <v>0.7654260589315045</v>
      </c>
      <c r="HL30" s="146"/>
      <c r="HM30" s="4" t="s">
        <v>287</v>
      </c>
      <c r="HN30" s="4" t="s">
        <v>287</v>
      </c>
      <c r="HO30" s="103">
        <v>5.2</v>
      </c>
      <c r="HQ30" s="132" t="str">
        <v/>
      </c>
      <c r="HR30" s="3">
        <v>8.5</v>
      </c>
      <c r="HS30" s="3" t="str">
        <v>.</v>
      </c>
      <c r="HT30" s="133" t="str">
        <v>.</v>
      </c>
      <c r="HY30" s="3" t="str">
        <f t="shared" ref="HY30:IB30" si="342">+HY7</f>
        <v>Median</v>
      </c>
      <c r="HZ30" s="3">
        <f t="shared" si="342"/>
        <v>5.7</v>
      </c>
      <c r="IA30" s="3">
        <f t="shared" si="342"/>
        <v>7</v>
      </c>
      <c r="IB30" s="3">
        <f t="shared" si="342"/>
        <v>6.5</v>
      </c>
      <c r="IC30" s="3">
        <f t="shared" si="336"/>
        <v>6.5</v>
      </c>
      <c r="IE30" s="144" t="str">
        <f t="shared" si="320"/>
        <v>37 a 45</v>
      </c>
      <c r="IF30" s="144" t="str">
        <f t="shared" si="321"/>
        <v>46 A 60</v>
      </c>
      <c r="IG30" s="3">
        <f t="shared" si="322"/>
        <v>0.96417112299465302</v>
      </c>
      <c r="IH30" s="3">
        <f t="shared" si="323"/>
        <v>-0.64229364178211257</v>
      </c>
      <c r="II30" s="3">
        <f t="shared" si="297"/>
        <v>2.5706358877714184</v>
      </c>
      <c r="IJ30" s="3">
        <f t="shared" si="298"/>
        <v>0.39146305520896729</v>
      </c>
      <c r="JF30" s="146"/>
    </row>
    <row r="31" spans="1:266" s="3" customFormat="1" x14ac:dyDescent="0.25">
      <c r="A31" s="4">
        <v>3</v>
      </c>
      <c r="B31" s="12">
        <v>10</v>
      </c>
      <c r="C31" s="4">
        <v>42</v>
      </c>
      <c r="D31" s="7" t="s">
        <v>0</v>
      </c>
      <c r="E31" s="4" t="s">
        <v>287</v>
      </c>
      <c r="F31" s="4">
        <v>3.5</v>
      </c>
      <c r="G31" s="4">
        <v>6.2</v>
      </c>
      <c r="H31" s="4">
        <v>5.9</v>
      </c>
      <c r="I31" s="70">
        <v>4</v>
      </c>
      <c r="J31" s="70" t="s">
        <v>139</v>
      </c>
      <c r="K31" s="70" t="s">
        <v>139</v>
      </c>
      <c r="L31" s="70" t="s">
        <v>139</v>
      </c>
      <c r="M31" s="70" t="s">
        <v>139</v>
      </c>
      <c r="N31" s="79">
        <v>1.7</v>
      </c>
      <c r="O31" s="79" t="s">
        <v>139</v>
      </c>
      <c r="P31" s="79" t="s">
        <v>139</v>
      </c>
      <c r="Q31" s="79" t="s">
        <v>139</v>
      </c>
      <c r="R31" s="79" t="s">
        <v>139</v>
      </c>
      <c r="S31" s="87">
        <v>2.4</v>
      </c>
      <c r="T31" s="87" t="s">
        <v>139</v>
      </c>
      <c r="U31" s="87" t="s">
        <v>139</v>
      </c>
      <c r="V31" s="87" t="s">
        <v>139</v>
      </c>
      <c r="W31" s="87" t="s">
        <v>139</v>
      </c>
      <c r="X31" s="169">
        <v>2.2999999999999998</v>
      </c>
      <c r="Y31" s="169" t="s">
        <v>139</v>
      </c>
      <c r="Z31" s="169" t="s">
        <v>139</v>
      </c>
      <c r="AA31" s="169" t="s">
        <v>139</v>
      </c>
      <c r="AB31" s="169" t="s">
        <v>139</v>
      </c>
      <c r="AC31" s="103">
        <v>5.5</v>
      </c>
      <c r="AD31" s="103" t="s">
        <v>139</v>
      </c>
      <c r="AE31" s="103" t="s">
        <v>139</v>
      </c>
      <c r="AF31" s="103" t="s">
        <v>139</v>
      </c>
      <c r="AG31" s="103" t="s">
        <v>139</v>
      </c>
      <c r="AH31" s="4" t="s">
        <v>3</v>
      </c>
      <c r="AI31" s="110" t="s">
        <v>10</v>
      </c>
      <c r="AK31" s="4" t="s">
        <v>287</v>
      </c>
      <c r="AL31" s="4" t="s">
        <v>287</v>
      </c>
      <c r="AM31" s="103">
        <v>5.5</v>
      </c>
      <c r="AO31" s="132" t="str">
        <v/>
      </c>
      <c r="AP31" s="3" t="str">
        <v>.</v>
      </c>
      <c r="AQ31" s="3">
        <v>7.5</v>
      </c>
      <c r="AR31" s="133">
        <v>6.7</v>
      </c>
      <c r="AW31" s="3" t="str">
        <f>+AW14</f>
        <v>Maximum</v>
      </c>
      <c r="AX31" s="3">
        <f t="shared" ref="AX31:AZ31" si="343">+AX14</f>
        <v>10.1</v>
      </c>
      <c r="AY31" s="3">
        <f t="shared" si="343"/>
        <v>11.9</v>
      </c>
      <c r="AZ31" s="3">
        <f t="shared" si="343"/>
        <v>13</v>
      </c>
      <c r="BA31" s="3">
        <f>+BA14</f>
        <v>11.8</v>
      </c>
      <c r="BC31" s="144" t="str">
        <f t="shared" ref="BC31:BE31" si="344">+BS15</f>
        <v>37 a 45</v>
      </c>
      <c r="BD31" s="144" t="str">
        <f t="shared" si="344"/>
        <v>MAYORES A 60</v>
      </c>
      <c r="BE31" s="3">
        <f t="shared" si="344"/>
        <v>0.41333333333333222</v>
      </c>
      <c r="BF31" s="3">
        <f t="shared" si="301"/>
        <v>-1.0416761453279717</v>
      </c>
      <c r="BG31" s="3">
        <f t="shared" si="302"/>
        <v>1.8683428119946361</v>
      </c>
      <c r="BH31" s="3">
        <f t="shared" si="303"/>
        <v>0.87993535883293228</v>
      </c>
      <c r="CD31" s="146"/>
      <c r="CE31" s="4" t="s">
        <v>287</v>
      </c>
      <c r="CF31" s="4" t="s">
        <v>287</v>
      </c>
      <c r="CG31" s="103" t="s">
        <v>139</v>
      </c>
      <c r="CI31" s="132" t="str">
        <v/>
      </c>
      <c r="CJ31" s="3">
        <v>6.2</v>
      </c>
      <c r="CK31" s="3">
        <v>6.7</v>
      </c>
      <c r="CL31" s="133">
        <v>5.7</v>
      </c>
      <c r="CQ31" s="3" t="str">
        <f>+CQ14</f>
        <v>Maximum</v>
      </c>
      <c r="CR31" s="3">
        <f t="shared" ref="CR31:CT31" si="345">+CR14</f>
        <v>9.1</v>
      </c>
      <c r="CS31" s="3">
        <f t="shared" si="345"/>
        <v>11.4</v>
      </c>
      <c r="CT31" s="3">
        <f t="shared" si="345"/>
        <v>9.6999999999999993</v>
      </c>
      <c r="CU31" s="3">
        <f>+CU14</f>
        <v>9.8000000000000007</v>
      </c>
      <c r="CW31" s="144" t="str">
        <f t="shared" si="305"/>
        <v>37 a 45</v>
      </c>
      <c r="CX31" s="144" t="str">
        <f t="shared" si="306"/>
        <v>MAYORES A 60</v>
      </c>
      <c r="CY31" s="3">
        <f t="shared" si="307"/>
        <v>1.0738095238095235</v>
      </c>
      <c r="CZ31" s="3">
        <f t="shared" si="308"/>
        <v>-0.49822447907928802</v>
      </c>
      <c r="DA31" s="3">
        <f t="shared" si="288"/>
        <v>2.6458435266983349</v>
      </c>
      <c r="DB31" s="3">
        <f t="shared" si="289"/>
        <v>0.28112070499598307</v>
      </c>
      <c r="DX31" s="146"/>
      <c r="DY31" s="4" t="s">
        <v>287</v>
      </c>
      <c r="DZ31" s="4" t="s">
        <v>287</v>
      </c>
      <c r="EA31" s="103" t="s">
        <v>139</v>
      </c>
      <c r="EC31" s="132" t="str">
        <v/>
      </c>
      <c r="ED31" s="3">
        <v>6</v>
      </c>
      <c r="EE31" s="3">
        <v>6.6</v>
      </c>
      <c r="EF31" s="133">
        <v>5.6</v>
      </c>
      <c r="EK31" s="3" t="str">
        <f>+EK14</f>
        <v>Maximum</v>
      </c>
      <c r="EL31" s="3">
        <f t="shared" ref="EL31:EN31" si="346">+EL14</f>
        <v>9.3000000000000007</v>
      </c>
      <c r="EM31" s="3">
        <f t="shared" si="346"/>
        <v>10.8</v>
      </c>
      <c r="EN31" s="3">
        <f t="shared" si="346"/>
        <v>10.6</v>
      </c>
      <c r="EO31" s="3">
        <f>+EO14</f>
        <v>9.6</v>
      </c>
      <c r="EQ31" s="144" t="str">
        <f t="shared" si="310"/>
        <v>37 a 45</v>
      </c>
      <c r="ER31" s="144" t="str">
        <f t="shared" si="311"/>
        <v>MAYORES A 60</v>
      </c>
      <c r="ES31" s="3">
        <f t="shared" si="312"/>
        <v>0.54857142857142893</v>
      </c>
      <c r="ET31" s="3">
        <f t="shared" si="313"/>
        <v>-1.0187276815567596</v>
      </c>
      <c r="EU31" s="3">
        <f t="shared" si="291"/>
        <v>2.1158705386996175</v>
      </c>
      <c r="EV31" s="3">
        <f t="shared" si="292"/>
        <v>0.79165336240667528</v>
      </c>
      <c r="FR31" s="146"/>
      <c r="FS31" s="4" t="s">
        <v>287</v>
      </c>
      <c r="FT31" s="4" t="s">
        <v>287</v>
      </c>
      <c r="FU31" s="103" t="s">
        <v>139</v>
      </c>
      <c r="FW31" s="132" t="str">
        <v/>
      </c>
      <c r="FX31" s="3">
        <v>7.5</v>
      </c>
      <c r="FY31" s="3" t="str">
        <v>.</v>
      </c>
      <c r="FZ31" s="133" t="str">
        <v>.</v>
      </c>
      <c r="GE31" s="3" t="str">
        <f>+GE14</f>
        <v>Maximum</v>
      </c>
      <c r="GF31" s="3">
        <f t="shared" ref="GF31:GH31" si="347">+GF14</f>
        <v>6.8</v>
      </c>
      <c r="GG31" s="3">
        <f t="shared" si="347"/>
        <v>10.7</v>
      </c>
      <c r="GH31" s="3">
        <f t="shared" si="347"/>
        <v>9.6999999999999993</v>
      </c>
      <c r="GI31" s="3">
        <f>+GI14</f>
        <v>8.8000000000000007</v>
      </c>
      <c r="GK31" s="144" t="str">
        <f t="shared" si="315"/>
        <v>37 a 45</v>
      </c>
      <c r="GL31" s="144" t="str">
        <f t="shared" si="316"/>
        <v>MAYORES A 60</v>
      </c>
      <c r="GM31" s="3">
        <f t="shared" si="317"/>
        <v>0.59117647058823586</v>
      </c>
      <c r="GN31" s="3">
        <f t="shared" si="318"/>
        <v>-1.1883972102372573</v>
      </c>
      <c r="GO31" s="3">
        <f t="shared" si="294"/>
        <v>2.3707501514137288</v>
      </c>
      <c r="GP31" s="3">
        <f t="shared" si="295"/>
        <v>0.81458024549246899</v>
      </c>
      <c r="HL31" s="146"/>
      <c r="HM31" s="4" t="s">
        <v>287</v>
      </c>
      <c r="HN31" s="4" t="s">
        <v>287</v>
      </c>
      <c r="HO31" s="103" t="s">
        <v>139</v>
      </c>
      <c r="HQ31" s="132" t="str">
        <v/>
      </c>
      <c r="HR31" s="3">
        <v>9.4</v>
      </c>
      <c r="HS31" s="3" t="str">
        <v>.</v>
      </c>
      <c r="HT31" s="133" t="str">
        <v>.</v>
      </c>
      <c r="HY31" s="3" t="str">
        <f>+HY14</f>
        <v>Maximum</v>
      </c>
      <c r="HZ31" s="3">
        <f t="shared" ref="HZ31:IB31" si="348">+HZ14</f>
        <v>7.4</v>
      </c>
      <c r="IA31" s="3">
        <f t="shared" si="348"/>
        <v>11</v>
      </c>
      <c r="IB31" s="3">
        <f t="shared" si="348"/>
        <v>9.6</v>
      </c>
      <c r="IC31" s="3">
        <f>+IC14</f>
        <v>11</v>
      </c>
      <c r="IE31" s="144" t="str">
        <f t="shared" si="320"/>
        <v>37 a 45</v>
      </c>
      <c r="IF31" s="144" t="str">
        <f t="shared" si="321"/>
        <v>MAYORES A 60</v>
      </c>
      <c r="IG31" s="3">
        <f t="shared" si="322"/>
        <v>0.33235294117647118</v>
      </c>
      <c r="IH31" s="3">
        <f t="shared" si="323"/>
        <v>-1.6502334620486678</v>
      </c>
      <c r="II31" s="3">
        <f t="shared" si="297"/>
        <v>2.3149393444016102</v>
      </c>
      <c r="IJ31" s="3">
        <f t="shared" si="298"/>
        <v>0.97030799712348925</v>
      </c>
      <c r="JF31" s="146"/>
    </row>
    <row r="32" spans="1:266" s="3" customFormat="1" x14ac:dyDescent="0.25">
      <c r="A32" s="6">
        <v>4</v>
      </c>
      <c r="B32" s="12">
        <v>62</v>
      </c>
      <c r="C32" s="6">
        <v>42</v>
      </c>
      <c r="D32" s="5" t="s">
        <v>9</v>
      </c>
      <c r="E32" s="4" t="s">
        <v>287</v>
      </c>
      <c r="F32" s="6">
        <v>13.1</v>
      </c>
      <c r="G32" s="6">
        <v>9.8000000000000007</v>
      </c>
      <c r="H32" s="6">
        <v>3.2</v>
      </c>
      <c r="I32" s="69">
        <v>9.3000000000000007</v>
      </c>
      <c r="J32" s="70">
        <v>10.9</v>
      </c>
      <c r="K32" s="70">
        <v>9.9</v>
      </c>
      <c r="L32" s="70">
        <v>6.4</v>
      </c>
      <c r="M32" s="70">
        <v>5.0999999999999996</v>
      </c>
      <c r="N32" s="78">
        <v>10.199999999999999</v>
      </c>
      <c r="O32" s="79">
        <v>10</v>
      </c>
      <c r="P32" s="79">
        <v>8.4</v>
      </c>
      <c r="Q32" s="79">
        <v>7.2</v>
      </c>
      <c r="R32" s="79">
        <v>6.3</v>
      </c>
      <c r="S32" s="86">
        <v>39</v>
      </c>
      <c r="T32" s="87">
        <v>4.9000000000000004</v>
      </c>
      <c r="U32" s="87">
        <v>5.8</v>
      </c>
      <c r="V32" s="87">
        <v>6.6</v>
      </c>
      <c r="W32" s="87">
        <v>6.4</v>
      </c>
      <c r="X32" s="168">
        <v>3.6</v>
      </c>
      <c r="Y32" s="169">
        <v>2.4</v>
      </c>
      <c r="Z32" s="169">
        <v>1.3</v>
      </c>
      <c r="AA32" s="169">
        <v>2.2000000000000002</v>
      </c>
      <c r="AB32" s="169">
        <v>1.9</v>
      </c>
      <c r="AC32" s="102">
        <v>11.8</v>
      </c>
      <c r="AD32" s="103">
        <v>9.6</v>
      </c>
      <c r="AE32" s="103">
        <v>9.5</v>
      </c>
      <c r="AF32" s="103">
        <v>9</v>
      </c>
      <c r="AG32" s="103">
        <v>8.9</v>
      </c>
      <c r="AH32" s="4" t="s">
        <v>1</v>
      </c>
      <c r="AI32" s="110"/>
      <c r="AK32" s="4" t="s">
        <v>287</v>
      </c>
      <c r="AL32" s="4" t="s">
        <v>287</v>
      </c>
      <c r="AM32" s="102">
        <v>11.8</v>
      </c>
      <c r="AO32" s="132" t="str">
        <v/>
      </c>
      <c r="AP32" s="3">
        <v>7.1</v>
      </c>
      <c r="AQ32" s="3">
        <v>13</v>
      </c>
      <c r="AR32" s="133">
        <v>9.1</v>
      </c>
      <c r="AW32" s="3" t="str">
        <f>+AW15</f>
        <v>Minimum</v>
      </c>
      <c r="AX32" s="3">
        <f t="shared" ref="AX32:AZ32" si="349">+AX15</f>
        <v>2.2999999999999998</v>
      </c>
      <c r="AY32" s="3">
        <f t="shared" si="349"/>
        <v>4.8</v>
      </c>
      <c r="AZ32" s="3">
        <f t="shared" si="349"/>
        <v>3.3</v>
      </c>
      <c r="BA32" s="3">
        <f>+BA15</f>
        <v>4.2</v>
      </c>
      <c r="BC32" s="144" t="str">
        <f t="shared" ref="BC32:BE32" si="350">+BS16</f>
        <v>46 A 60</v>
      </c>
      <c r="BD32" s="144" t="str">
        <f t="shared" si="350"/>
        <v>MAYORES A 60</v>
      </c>
      <c r="BE32" s="3">
        <f t="shared" si="350"/>
        <v>0.19428571428571484</v>
      </c>
      <c r="BF32" s="3">
        <f t="shared" si="301"/>
        <v>-1.075750680541649</v>
      </c>
      <c r="BG32" s="3">
        <f t="shared" si="302"/>
        <v>1.4643221091130787</v>
      </c>
      <c r="BH32" s="3">
        <f t="shared" si="303"/>
        <v>0.97830596155693295</v>
      </c>
      <c r="CD32" s="146"/>
      <c r="CE32" s="4" t="s">
        <v>287</v>
      </c>
      <c r="CF32" s="4" t="s">
        <v>287</v>
      </c>
      <c r="CG32" s="103">
        <v>9.6</v>
      </c>
      <c r="CI32" s="132" t="str">
        <v/>
      </c>
      <c r="CJ32" s="3">
        <v>6</v>
      </c>
      <c r="CK32" s="3">
        <v>9.5</v>
      </c>
      <c r="CL32" s="133" t="str">
        <v>.</v>
      </c>
      <c r="CQ32" s="3" t="str">
        <f>+CQ15</f>
        <v>Minimum</v>
      </c>
      <c r="CR32" s="3">
        <f t="shared" ref="CR32:CT32" si="351">+CR15</f>
        <v>4.5999999999999996</v>
      </c>
      <c r="CS32" s="3">
        <f t="shared" si="351"/>
        <v>5.5</v>
      </c>
      <c r="CT32" s="3">
        <f t="shared" si="351"/>
        <v>4.5</v>
      </c>
      <c r="CU32" s="3">
        <f>+CU15</f>
        <v>3.9</v>
      </c>
      <c r="CW32" s="144" t="str">
        <f t="shared" si="305"/>
        <v>46 A 60</v>
      </c>
      <c r="CX32" s="144" t="str">
        <f t="shared" si="306"/>
        <v>MAYORES A 60</v>
      </c>
      <c r="CY32" s="3">
        <f t="shared" si="307"/>
        <v>0.86868131868131915</v>
      </c>
      <c r="CZ32" s="3">
        <f t="shared" si="308"/>
        <v>-0.53365405052357962</v>
      </c>
      <c r="DA32" s="3">
        <f t="shared" si="288"/>
        <v>2.2710166878862177</v>
      </c>
      <c r="DB32" s="3">
        <f t="shared" si="289"/>
        <v>0.36611832256942689</v>
      </c>
      <c r="DX32" s="146"/>
      <c r="DY32" s="4" t="s">
        <v>287</v>
      </c>
      <c r="DZ32" s="4" t="s">
        <v>287</v>
      </c>
      <c r="EA32" s="103">
        <v>9.5</v>
      </c>
      <c r="EC32" s="132" t="str">
        <v/>
      </c>
      <c r="ED32" s="3">
        <v>6.5</v>
      </c>
      <c r="EE32" s="3">
        <v>7</v>
      </c>
      <c r="EF32" s="133" t="str">
        <v>.</v>
      </c>
      <c r="EK32" s="3" t="str">
        <f>+EK15</f>
        <v>Minimum</v>
      </c>
      <c r="EL32" s="3">
        <f t="shared" ref="EL32:EN32" si="352">+EL15</f>
        <v>4.4000000000000004</v>
      </c>
      <c r="EM32" s="3">
        <f t="shared" si="352"/>
        <v>4</v>
      </c>
      <c r="EN32" s="3">
        <f t="shared" si="352"/>
        <v>4.3</v>
      </c>
      <c r="EO32" s="3">
        <f>+EO15</f>
        <v>3.7</v>
      </c>
      <c r="EQ32" s="144" t="str">
        <f t="shared" si="310"/>
        <v>46 A 60</v>
      </c>
      <c r="ER32" s="144" t="str">
        <f t="shared" si="311"/>
        <v>MAYORES A 60</v>
      </c>
      <c r="ES32" s="3">
        <f t="shared" si="312"/>
        <v>0.52857142857142758</v>
      </c>
      <c r="ET32" s="3">
        <f t="shared" si="313"/>
        <v>-0.86954017220644486</v>
      </c>
      <c r="EU32" s="3">
        <f t="shared" si="291"/>
        <v>1.9266830293493</v>
      </c>
      <c r="EV32" s="3">
        <f t="shared" si="292"/>
        <v>0.75052500025742941</v>
      </c>
      <c r="FR32" s="146"/>
      <c r="FS32" s="4" t="s">
        <v>287</v>
      </c>
      <c r="FT32" s="4" t="s">
        <v>287</v>
      </c>
      <c r="FU32" s="103">
        <v>9</v>
      </c>
      <c r="FW32" s="132" t="str">
        <v/>
      </c>
      <c r="FX32" s="3" t="str">
        <v>.</v>
      </c>
      <c r="FY32" s="3">
        <v>6</v>
      </c>
      <c r="FZ32" s="133" t="str">
        <v>.</v>
      </c>
      <c r="GE32" s="3" t="str">
        <f>+GE15</f>
        <v>Minimum</v>
      </c>
      <c r="GF32" s="3">
        <f t="shared" ref="GF32:GH32" si="353">+GF15</f>
        <v>4.4000000000000004</v>
      </c>
      <c r="GG32" s="3">
        <f t="shared" si="353"/>
        <v>4.0999999999999996</v>
      </c>
      <c r="GH32" s="3">
        <f t="shared" si="353"/>
        <v>3.9</v>
      </c>
      <c r="GI32" s="3">
        <f>+GI15</f>
        <v>4</v>
      </c>
      <c r="GK32" s="144" t="str">
        <f t="shared" si="315"/>
        <v>46 A 60</v>
      </c>
      <c r="GL32" s="144" t="str">
        <f t="shared" si="316"/>
        <v>MAYORES A 60</v>
      </c>
      <c r="GM32" s="3">
        <f t="shared" si="317"/>
        <v>6.7391304347825809E-2</v>
      </c>
      <c r="GN32" s="3">
        <f t="shared" si="318"/>
        <v>-1.6240292528708069</v>
      </c>
      <c r="GO32" s="3">
        <f t="shared" si="294"/>
        <v>1.7588118615664585</v>
      </c>
      <c r="GP32" s="3">
        <f t="shared" si="295"/>
        <v>0.99957194611982259</v>
      </c>
      <c r="HL32" s="146"/>
      <c r="HM32" s="4" t="s">
        <v>287</v>
      </c>
      <c r="HN32" s="4" t="s">
        <v>287</v>
      </c>
      <c r="HO32" s="103">
        <v>8.9</v>
      </c>
      <c r="HQ32" s="132" t="str">
        <v/>
      </c>
      <c r="HR32" s="3" t="str">
        <v>.</v>
      </c>
      <c r="HS32" s="3">
        <v>6</v>
      </c>
      <c r="HT32" s="133" t="str">
        <v>.</v>
      </c>
      <c r="HY32" s="3" t="str">
        <f>+HY15</f>
        <v>Minimum</v>
      </c>
      <c r="HZ32" s="3">
        <f t="shared" ref="HZ32:IB32" si="354">+HZ15</f>
        <v>4.9000000000000004</v>
      </c>
      <c r="IA32" s="3">
        <f t="shared" si="354"/>
        <v>4.4000000000000004</v>
      </c>
      <c r="IB32" s="3">
        <f t="shared" si="354"/>
        <v>3.2</v>
      </c>
      <c r="IC32" s="3">
        <f>+IC15</f>
        <v>3.6</v>
      </c>
      <c r="IE32" s="144" t="str">
        <f t="shared" si="320"/>
        <v>46 A 60</v>
      </c>
      <c r="IF32" s="144" t="str">
        <f t="shared" si="321"/>
        <v>MAYORES A 60</v>
      </c>
      <c r="IG32" s="3">
        <f t="shared" si="322"/>
        <v>0.63181818181818183</v>
      </c>
      <c r="IH32" s="3">
        <f t="shared" si="323"/>
        <v>-1.2654920586952492</v>
      </c>
      <c r="II32" s="3">
        <f t="shared" si="297"/>
        <v>2.5291284223316128</v>
      </c>
      <c r="IJ32" s="3">
        <f t="shared" si="298"/>
        <v>0.81319962080025543</v>
      </c>
      <c r="JF32" s="146"/>
    </row>
    <row r="33" spans="1:266" s="3" customFormat="1" x14ac:dyDescent="0.25">
      <c r="A33" s="6">
        <v>4</v>
      </c>
      <c r="B33" s="12">
        <v>93</v>
      </c>
      <c r="C33" s="6">
        <v>42</v>
      </c>
      <c r="D33" s="5" t="s">
        <v>9</v>
      </c>
      <c r="E33" s="4" t="s">
        <v>287</v>
      </c>
      <c r="F33" s="6">
        <v>5.8</v>
      </c>
      <c r="G33" s="6">
        <v>3</v>
      </c>
      <c r="H33" s="6">
        <v>4.2</v>
      </c>
      <c r="I33" s="69" t="s">
        <v>139</v>
      </c>
      <c r="J33" s="70">
        <v>6.8</v>
      </c>
      <c r="K33" s="70">
        <v>7.6</v>
      </c>
      <c r="L33" s="70">
        <v>9</v>
      </c>
      <c r="M33" s="70">
        <v>8.1999999999999993</v>
      </c>
      <c r="N33" s="78" t="s">
        <v>139</v>
      </c>
      <c r="O33" s="79">
        <v>6.2</v>
      </c>
      <c r="P33" s="79">
        <v>7.1</v>
      </c>
      <c r="Q33" s="79">
        <v>6.6</v>
      </c>
      <c r="R33" s="79">
        <v>7.8</v>
      </c>
      <c r="S33" s="86" t="s">
        <v>139</v>
      </c>
      <c r="T33" s="87">
        <v>2.6</v>
      </c>
      <c r="U33" s="87">
        <v>3.9</v>
      </c>
      <c r="V33" s="87">
        <v>4.3</v>
      </c>
      <c r="W33" s="87">
        <v>4.2</v>
      </c>
      <c r="X33" s="168" t="s">
        <v>139</v>
      </c>
      <c r="Y33" s="169">
        <v>1.7</v>
      </c>
      <c r="Z33" s="169">
        <v>1.8</v>
      </c>
      <c r="AA33" s="169">
        <v>1.1000000000000001</v>
      </c>
      <c r="AB33" s="169">
        <v>1.5</v>
      </c>
      <c r="AC33" s="102" t="s">
        <v>139</v>
      </c>
      <c r="AD33" s="103">
        <v>6.7</v>
      </c>
      <c r="AE33" s="103">
        <v>6</v>
      </c>
      <c r="AF33" s="103">
        <v>6.1</v>
      </c>
      <c r="AG33" s="103">
        <v>5.7</v>
      </c>
      <c r="AH33" s="4" t="s">
        <v>1</v>
      </c>
      <c r="AI33" s="110" t="s">
        <v>58</v>
      </c>
      <c r="AK33" s="4" t="s">
        <v>287</v>
      </c>
      <c r="AL33" s="4" t="s">
        <v>287</v>
      </c>
      <c r="AM33" s="102" t="s">
        <v>139</v>
      </c>
      <c r="AO33" s="132" t="str">
        <v/>
      </c>
      <c r="AP33" s="3">
        <v>8</v>
      </c>
      <c r="AQ33" s="3">
        <v>9.3000000000000007</v>
      </c>
      <c r="AR33" s="133">
        <v>8.8000000000000007</v>
      </c>
      <c r="AW33" s="3" t="str">
        <f>+AW22</f>
        <v>IQR</v>
      </c>
      <c r="AX33" s="3">
        <f t="shared" ref="AX33:AZ33" si="355">+AX22</f>
        <v>1.7999999999999989</v>
      </c>
      <c r="AY33" s="3">
        <f t="shared" si="355"/>
        <v>2.7750000000000021</v>
      </c>
      <c r="AZ33" s="3">
        <f t="shared" si="355"/>
        <v>2.4750000000000014</v>
      </c>
      <c r="BA33" s="3">
        <f>+BA22</f>
        <v>2.125</v>
      </c>
      <c r="BC33" s="144"/>
      <c r="BD33" s="144"/>
      <c r="CD33" s="146"/>
      <c r="CE33" s="4" t="s">
        <v>287</v>
      </c>
      <c r="CF33" s="4" t="s">
        <v>287</v>
      </c>
      <c r="CG33" s="103">
        <v>6.7</v>
      </c>
      <c r="CI33" s="132" t="str">
        <v/>
      </c>
      <c r="CJ33" s="3">
        <v>6.7</v>
      </c>
      <c r="CK33" s="3">
        <v>8.5</v>
      </c>
      <c r="CL33" s="133">
        <v>7.1</v>
      </c>
      <c r="CQ33" s="3" t="str">
        <f>+CQ22</f>
        <v>IQR</v>
      </c>
      <c r="CR33" s="3">
        <f t="shared" ref="CR33:CT33" si="356">+CR22</f>
        <v>2.8</v>
      </c>
      <c r="CS33" s="3">
        <f t="shared" si="356"/>
        <v>1.1499999999999995</v>
      </c>
      <c r="CT33" s="3">
        <f t="shared" si="356"/>
        <v>2.0499999999999989</v>
      </c>
      <c r="CU33" s="3">
        <f>+CU22</f>
        <v>2.0499999999999989</v>
      </c>
      <c r="CW33" s="144"/>
      <c r="CX33" s="144"/>
      <c r="DX33" s="146"/>
      <c r="DY33" s="4" t="s">
        <v>287</v>
      </c>
      <c r="DZ33" s="4" t="s">
        <v>287</v>
      </c>
      <c r="EA33" s="103">
        <v>6</v>
      </c>
      <c r="EC33" s="132" t="str">
        <v/>
      </c>
      <c r="ED33" s="3">
        <v>6.4</v>
      </c>
      <c r="EE33" s="3">
        <v>7.7</v>
      </c>
      <c r="EF33" s="133">
        <v>6.7</v>
      </c>
      <c r="EK33" s="3" t="str">
        <f>+EK22</f>
        <v>IQR</v>
      </c>
      <c r="EL33" s="3">
        <f t="shared" ref="EL33:EN33" si="357">+EL22</f>
        <v>1.7000000000000002</v>
      </c>
      <c r="EM33" s="3">
        <f t="shared" si="357"/>
        <v>1.4000000000000004</v>
      </c>
      <c r="EN33" s="3">
        <f t="shared" si="357"/>
        <v>1.4249999999999998</v>
      </c>
      <c r="EO33" s="3">
        <f>+EO22</f>
        <v>2.2000000000000002</v>
      </c>
      <c r="EQ33" s="144"/>
      <c r="ER33" s="144"/>
      <c r="FR33" s="146"/>
      <c r="FS33" s="4" t="s">
        <v>287</v>
      </c>
      <c r="FT33" s="4" t="s">
        <v>287</v>
      </c>
      <c r="FU33" s="103">
        <v>6.1</v>
      </c>
      <c r="FW33" s="132" t="str">
        <v/>
      </c>
      <c r="FX33" s="3" t="str">
        <v>.</v>
      </c>
      <c r="FY33" s="3">
        <v>7.3</v>
      </c>
      <c r="FZ33" s="133">
        <v>7</v>
      </c>
      <c r="GE33" s="3" t="str">
        <f>+GE22</f>
        <v>IQR</v>
      </c>
      <c r="GF33" s="3">
        <f t="shared" ref="GF33:GH33" si="358">+GF22</f>
        <v>1.3499999999999996</v>
      </c>
      <c r="GG33" s="3">
        <f t="shared" si="358"/>
        <v>1.9000000000000004</v>
      </c>
      <c r="GH33" s="3">
        <f t="shared" si="358"/>
        <v>3.3500000000000014</v>
      </c>
      <c r="GI33" s="3">
        <f>+GI22</f>
        <v>1.0249999999999995</v>
      </c>
      <c r="GK33" s="144"/>
      <c r="GL33" s="144"/>
      <c r="HL33" s="146"/>
      <c r="HM33" s="4" t="s">
        <v>287</v>
      </c>
      <c r="HN33" s="4" t="s">
        <v>287</v>
      </c>
      <c r="HO33" s="103">
        <v>5.7</v>
      </c>
      <c r="HQ33" s="132" t="str">
        <v/>
      </c>
      <c r="HR33" s="3" t="str">
        <v>.</v>
      </c>
      <c r="HS33" s="3">
        <v>6.9</v>
      </c>
      <c r="HT33" s="133">
        <v>6.5</v>
      </c>
      <c r="HY33" s="3" t="str">
        <f>+HY22</f>
        <v>IQR</v>
      </c>
      <c r="HZ33" s="3">
        <f t="shared" ref="HZ33:IB33" si="359">+HZ22</f>
        <v>1.75</v>
      </c>
      <c r="IA33" s="3">
        <f t="shared" si="359"/>
        <v>2.8999999999999995</v>
      </c>
      <c r="IB33" s="3">
        <f t="shared" si="359"/>
        <v>3.1250000000000009</v>
      </c>
      <c r="IC33" s="3">
        <f>+IC22</f>
        <v>1.9250000000000007</v>
      </c>
      <c r="IE33" s="144"/>
      <c r="IF33" s="144"/>
      <c r="JF33" s="146"/>
    </row>
    <row r="34" spans="1:266" s="3" customFormat="1" x14ac:dyDescent="0.25">
      <c r="A34" s="6">
        <v>3</v>
      </c>
      <c r="B34" s="12">
        <v>128</v>
      </c>
      <c r="C34" s="6">
        <v>42</v>
      </c>
      <c r="D34" s="5" t="s">
        <v>9</v>
      </c>
      <c r="E34" s="4" t="s">
        <v>287</v>
      </c>
      <c r="F34" s="6">
        <v>5.5</v>
      </c>
      <c r="G34" s="6">
        <v>9.5</v>
      </c>
      <c r="H34" s="6">
        <v>3.6</v>
      </c>
      <c r="I34" s="69">
        <v>1</v>
      </c>
      <c r="J34" s="70" t="s">
        <v>139</v>
      </c>
      <c r="K34" s="70" t="s">
        <v>139</v>
      </c>
      <c r="L34" s="70" t="s">
        <v>139</v>
      </c>
      <c r="M34" s="70" t="s">
        <v>139</v>
      </c>
      <c r="N34" s="78">
        <v>2.2999999999999998</v>
      </c>
      <c r="O34" s="79" t="s">
        <v>139</v>
      </c>
      <c r="P34" s="79" t="s">
        <v>139</v>
      </c>
      <c r="Q34" s="79" t="s">
        <v>139</v>
      </c>
      <c r="R34" s="79" t="s">
        <v>139</v>
      </c>
      <c r="S34" s="86">
        <v>3.6</v>
      </c>
      <c r="T34" s="87" t="s">
        <v>139</v>
      </c>
      <c r="U34" s="87" t="s">
        <v>139</v>
      </c>
      <c r="V34" s="87" t="s">
        <v>139</v>
      </c>
      <c r="W34" s="87" t="s">
        <v>139</v>
      </c>
      <c r="X34" s="168">
        <v>3.2</v>
      </c>
      <c r="Y34" s="169" t="s">
        <v>139</v>
      </c>
      <c r="Z34" s="169" t="s">
        <v>139</v>
      </c>
      <c r="AA34" s="169" t="s">
        <v>139</v>
      </c>
      <c r="AB34" s="169" t="s">
        <v>139</v>
      </c>
      <c r="AC34" s="102">
        <v>4.8</v>
      </c>
      <c r="AD34" s="103" t="s">
        <v>139</v>
      </c>
      <c r="AE34" s="103" t="s">
        <v>139</v>
      </c>
      <c r="AF34" s="103" t="s">
        <v>139</v>
      </c>
      <c r="AG34" s="103" t="s">
        <v>139</v>
      </c>
      <c r="AH34" s="4" t="s">
        <v>1</v>
      </c>
      <c r="AI34" s="110" t="s">
        <v>73</v>
      </c>
      <c r="AK34" s="4" t="s">
        <v>287</v>
      </c>
      <c r="AL34" s="4" t="s">
        <v>287</v>
      </c>
      <c r="AM34" s="102">
        <v>4.8</v>
      </c>
      <c r="AO34" s="132" t="str">
        <v/>
      </c>
      <c r="AP34" s="3">
        <v>11.2</v>
      </c>
      <c r="AQ34" s="3" t="str">
        <v>.</v>
      </c>
      <c r="AR34" s="133">
        <v>8.9</v>
      </c>
      <c r="AW34" s="3" t="str">
        <f>+BC6</f>
        <v>p-value</v>
      </c>
      <c r="AX34" s="3">
        <f t="shared" ref="AX34:AZ34" si="360">+BD6</f>
        <v>0.54974265943777445</v>
      </c>
      <c r="AY34" s="3">
        <f t="shared" si="360"/>
        <v>0.39015392354229461</v>
      </c>
      <c r="AZ34" s="3">
        <f t="shared" si="360"/>
        <v>0.85239769676815191</v>
      </c>
      <c r="BA34" s="3">
        <f>+BG6</f>
        <v>0.48262302349477171</v>
      </c>
      <c r="BC34" s="144"/>
      <c r="BD34" s="144"/>
      <c r="CD34" s="146"/>
      <c r="CE34" s="4" t="s">
        <v>287</v>
      </c>
      <c r="CF34" s="4" t="s">
        <v>287</v>
      </c>
      <c r="CG34" s="103" t="s">
        <v>139</v>
      </c>
      <c r="CI34" s="132" t="str">
        <v/>
      </c>
      <c r="CJ34" s="3" t="str">
        <v>.</v>
      </c>
      <c r="CK34" s="3" t="str">
        <v>.</v>
      </c>
      <c r="CL34" s="133" t="str">
        <v>.</v>
      </c>
      <c r="CQ34" s="3" t="str">
        <f>+CW6</f>
        <v>p-value</v>
      </c>
      <c r="CR34" s="3">
        <f t="shared" ref="CR34" si="361">+CX6</f>
        <v>7.97347893771575E-2</v>
      </c>
      <c r="CS34" s="3">
        <f t="shared" ref="CS34" si="362">+CY6</f>
        <v>2.4103240744430821E-3</v>
      </c>
      <c r="CT34" s="3">
        <f t="shared" ref="CT34" si="363">+CZ6</f>
        <v>0.57222395038325702</v>
      </c>
      <c r="CU34" s="3">
        <f>+DA6</f>
        <v>0.41528325693698509</v>
      </c>
      <c r="CW34" s="144"/>
      <c r="CX34" s="144"/>
      <c r="DX34" s="146"/>
      <c r="DY34" s="4" t="s">
        <v>287</v>
      </c>
      <c r="DZ34" s="4" t="s">
        <v>287</v>
      </c>
      <c r="EA34" s="103" t="s">
        <v>139</v>
      </c>
      <c r="EC34" s="132" t="str">
        <v/>
      </c>
      <c r="ED34" s="3" t="str">
        <v>.</v>
      </c>
      <c r="EE34" s="3" t="str">
        <v>.</v>
      </c>
      <c r="EF34" s="133" t="str">
        <v>.</v>
      </c>
      <c r="EK34" s="3" t="str">
        <f>+EQ6</f>
        <v>p-value</v>
      </c>
      <c r="EL34" s="3">
        <f t="shared" ref="EL34" si="364">+ER6</f>
        <v>7.3241873346445607E-2</v>
      </c>
      <c r="EM34" s="3">
        <f t="shared" ref="EM34" si="365">+ES6</f>
        <v>0.11779318400054828</v>
      </c>
      <c r="EN34" s="3">
        <f t="shared" ref="EN34" si="366">+ET6</f>
        <v>0.52445437979532583</v>
      </c>
      <c r="EO34" s="3">
        <f>+EU6</f>
        <v>0.81909667753989002</v>
      </c>
      <c r="EQ34" s="144"/>
      <c r="ER34" s="144"/>
      <c r="FR34" s="146"/>
      <c r="FS34" s="4" t="s">
        <v>287</v>
      </c>
      <c r="FT34" s="4" t="s">
        <v>287</v>
      </c>
      <c r="FU34" s="103" t="s">
        <v>139</v>
      </c>
      <c r="FW34" s="132" t="str">
        <v/>
      </c>
      <c r="FX34" s="3">
        <v>8.1</v>
      </c>
      <c r="FY34" s="3">
        <v>4</v>
      </c>
      <c r="FZ34" s="133" t="str">
        <v>.</v>
      </c>
      <c r="GE34" s="3" t="str">
        <f>+GK6</f>
        <v>p-value</v>
      </c>
      <c r="GF34" s="3">
        <f t="shared" ref="GF34" si="367">+GL6</f>
        <v>0.33881025519827745</v>
      </c>
      <c r="GG34" s="3">
        <f t="shared" ref="GG34" si="368">+GM6</f>
        <v>0.73766374920467148</v>
      </c>
      <c r="GH34" s="3">
        <f t="shared" ref="GH34" si="369">+GN6</f>
        <v>0.10826152259261335</v>
      </c>
      <c r="GI34" s="3">
        <f>+GO6</f>
        <v>0.8670124863459876</v>
      </c>
      <c r="GK34" s="144"/>
      <c r="GL34" s="144"/>
      <c r="HL34" s="146"/>
      <c r="HM34" s="4" t="s">
        <v>287</v>
      </c>
      <c r="HN34" s="4" t="s">
        <v>287</v>
      </c>
      <c r="HO34" s="103" t="s">
        <v>139</v>
      </c>
      <c r="HQ34" s="132" t="str">
        <v/>
      </c>
      <c r="HR34" s="3">
        <v>7.2</v>
      </c>
      <c r="HS34" s="3">
        <v>4.2</v>
      </c>
      <c r="HT34" s="133" t="str">
        <v>.</v>
      </c>
      <c r="HY34" s="3" t="str">
        <f>+IE6</f>
        <v>p-value</v>
      </c>
      <c r="HZ34" s="3">
        <f t="shared" ref="HZ34" si="370">+IF6</f>
        <v>0.16440572878777449</v>
      </c>
      <c r="IA34" s="3">
        <f t="shared" ref="IA34" si="371">+IG6</f>
        <v>0.50145117555782748</v>
      </c>
      <c r="IB34" s="3">
        <f t="shared" ref="IB34" si="372">+IH6</f>
        <v>0.46423793385418988</v>
      </c>
      <c r="IC34" s="3">
        <f>+II6</f>
        <v>0.88154924499911702</v>
      </c>
      <c r="IE34" s="144"/>
      <c r="IF34" s="144"/>
      <c r="JF34" s="146"/>
    </row>
    <row r="35" spans="1:266" x14ac:dyDescent="0.25">
      <c r="A35" s="4">
        <v>3</v>
      </c>
      <c r="B35" s="12">
        <v>17</v>
      </c>
      <c r="C35" s="4">
        <v>43</v>
      </c>
      <c r="D35" s="7" t="s">
        <v>0</v>
      </c>
      <c r="E35" s="4" t="s">
        <v>287</v>
      </c>
      <c r="F35" s="4">
        <v>6.5</v>
      </c>
      <c r="G35" s="4">
        <v>2.7</v>
      </c>
      <c r="H35" s="4">
        <v>7.2</v>
      </c>
      <c r="I35" s="70">
        <v>2.8</v>
      </c>
      <c r="J35" s="70" t="s">
        <v>139</v>
      </c>
      <c r="K35" s="70" t="s">
        <v>139</v>
      </c>
      <c r="L35" s="70" t="s">
        <v>139</v>
      </c>
      <c r="M35" s="70" t="s">
        <v>139</v>
      </c>
      <c r="N35" s="79">
        <v>2.1</v>
      </c>
      <c r="O35" s="79" t="s">
        <v>139</v>
      </c>
      <c r="P35" s="79" t="s">
        <v>139</v>
      </c>
      <c r="Q35" s="79" t="s">
        <v>139</v>
      </c>
      <c r="R35" s="79" t="s">
        <v>139</v>
      </c>
      <c r="S35" s="87">
        <v>1.8</v>
      </c>
      <c r="T35" s="87" t="s">
        <v>139</v>
      </c>
      <c r="U35" s="87" t="s">
        <v>139</v>
      </c>
      <c r="V35" s="87" t="s">
        <v>139</v>
      </c>
      <c r="W35" s="87" t="s">
        <v>139</v>
      </c>
      <c r="X35" s="169">
        <v>3.6</v>
      </c>
      <c r="Y35" s="169" t="s">
        <v>139</v>
      </c>
      <c r="Z35" s="169" t="s">
        <v>139</v>
      </c>
      <c r="AA35" s="169" t="s">
        <v>139</v>
      </c>
      <c r="AB35" s="169" t="s">
        <v>139</v>
      </c>
      <c r="AC35" s="103">
        <v>7.6</v>
      </c>
      <c r="AD35" s="103" t="s">
        <v>139</v>
      </c>
      <c r="AE35" s="103" t="s">
        <v>139</v>
      </c>
      <c r="AF35" s="103" t="s">
        <v>139</v>
      </c>
      <c r="AG35" s="103" t="s">
        <v>139</v>
      </c>
      <c r="AH35" s="4" t="s">
        <v>3</v>
      </c>
      <c r="AI35" s="13" t="s">
        <v>5</v>
      </c>
      <c r="AK35" s="4" t="s">
        <v>287</v>
      </c>
      <c r="AL35" s="4" t="s">
        <v>287</v>
      </c>
      <c r="AM35" s="103">
        <v>7.6</v>
      </c>
      <c r="AO35" s="132" t="str">
        <v/>
      </c>
      <c r="AP35" s="3">
        <v>6.5</v>
      </c>
      <c r="AQ35" s="3">
        <v>7.6</v>
      </c>
      <c r="AR35" s="133">
        <v>4.2</v>
      </c>
      <c r="AW35" t="str">
        <f>+BN12</f>
        <v>P value</v>
      </c>
      <c r="AX35">
        <f>+BN13</f>
        <v>4.0271061566117282E-2</v>
      </c>
      <c r="BC35" s="144"/>
      <c r="BD35" s="144"/>
      <c r="BE35" s="3"/>
      <c r="BF35" s="3"/>
      <c r="BG35" s="3"/>
      <c r="BH35" s="3"/>
      <c r="CE35" s="4" t="s">
        <v>287</v>
      </c>
      <c r="CF35" s="4" t="s">
        <v>287</v>
      </c>
      <c r="CG35" s="103" t="s">
        <v>139</v>
      </c>
      <c r="CI35" s="132" t="str">
        <v/>
      </c>
      <c r="CJ35" s="3">
        <v>6.1</v>
      </c>
      <c r="CK35" s="3" t="str">
        <v>.</v>
      </c>
      <c r="CL35" s="133" t="str">
        <v>.</v>
      </c>
      <c r="CQ35" t="str">
        <f>+DH12</f>
        <v>P value</v>
      </c>
      <c r="CR35">
        <f>+DH13</f>
        <v>0.14238325572956206</v>
      </c>
      <c r="CW35" s="144"/>
      <c r="CX35" s="144"/>
      <c r="CY35" s="3"/>
      <c r="CZ35" s="3"/>
      <c r="DA35" s="3"/>
      <c r="DB35" s="3"/>
      <c r="DY35" s="4" t="s">
        <v>287</v>
      </c>
      <c r="DZ35" s="4" t="s">
        <v>287</v>
      </c>
      <c r="EA35" s="103" t="s">
        <v>139</v>
      </c>
      <c r="EC35" s="132" t="str">
        <v/>
      </c>
      <c r="ED35" s="3">
        <v>5.4</v>
      </c>
      <c r="EE35" s="3" t="str">
        <v>.</v>
      </c>
      <c r="EF35" s="133" t="str">
        <v>.</v>
      </c>
      <c r="EK35" t="str">
        <f>+FB12</f>
        <v>P value</v>
      </c>
      <c r="EL35">
        <f>+FB13</f>
        <v>0.527378803955175</v>
      </c>
      <c r="EQ35" s="144"/>
      <c r="ER35" s="144"/>
      <c r="ES35" s="3"/>
      <c r="ET35" s="3"/>
      <c r="EU35" s="3"/>
      <c r="EV35" s="3"/>
      <c r="FS35" s="4" t="s">
        <v>287</v>
      </c>
      <c r="FT35" s="4" t="s">
        <v>287</v>
      </c>
      <c r="FU35" s="103" t="s">
        <v>139</v>
      </c>
      <c r="FW35" s="132" t="str">
        <v/>
      </c>
      <c r="FX35" s="3" t="str">
        <v>.</v>
      </c>
      <c r="FY35" s="3" t="str">
        <v>.</v>
      </c>
      <c r="FZ35" s="133">
        <v>6.8</v>
      </c>
      <c r="GE35" t="str">
        <f>+GV12</f>
        <v>P value</v>
      </c>
      <c r="GF35">
        <f>+GV13</f>
        <v>0.3609969395028978</v>
      </c>
      <c r="GK35" s="144"/>
      <c r="GL35" s="144"/>
      <c r="GM35" s="3"/>
      <c r="GN35" s="3"/>
      <c r="GO35" s="3"/>
      <c r="GP35" s="3"/>
      <c r="HM35" s="4" t="s">
        <v>287</v>
      </c>
      <c r="HN35" s="4" t="s">
        <v>287</v>
      </c>
      <c r="HO35" s="103" t="s">
        <v>139</v>
      </c>
      <c r="HQ35" s="132" t="str">
        <v/>
      </c>
      <c r="HR35" s="3" t="str">
        <v>.</v>
      </c>
      <c r="HS35" s="3" t="str">
        <v>.</v>
      </c>
      <c r="HT35" s="133">
        <v>8.3000000000000007</v>
      </c>
      <c r="HY35" t="str">
        <f>+IP12</f>
        <v>P value</v>
      </c>
      <c r="HZ35">
        <f>+IP13</f>
        <v>0.28345754326428008</v>
      </c>
      <c r="IE35" s="144"/>
      <c r="IF35" s="144"/>
      <c r="IG35" s="3"/>
      <c r="IH35" s="3"/>
      <c r="II35" s="3"/>
      <c r="IJ35" s="3"/>
    </row>
    <row r="36" spans="1:266" x14ac:dyDescent="0.25">
      <c r="A36" s="4">
        <v>4</v>
      </c>
      <c r="B36" s="12">
        <v>23</v>
      </c>
      <c r="C36" s="4">
        <v>43</v>
      </c>
      <c r="D36" s="7" t="s">
        <v>9</v>
      </c>
      <c r="E36" s="4" t="s">
        <v>287</v>
      </c>
      <c r="F36" s="4">
        <v>9.4</v>
      </c>
      <c r="G36" s="4">
        <v>6.5</v>
      </c>
      <c r="H36" s="4">
        <v>5.0999999999999996</v>
      </c>
      <c r="I36" s="70">
        <v>11.8</v>
      </c>
      <c r="J36" s="70">
        <v>5.9</v>
      </c>
      <c r="K36" s="70">
        <v>5.0999999999999996</v>
      </c>
      <c r="L36" s="70" t="s">
        <v>139</v>
      </c>
      <c r="M36" s="70" t="s">
        <v>139</v>
      </c>
      <c r="N36" s="79">
        <v>6.7</v>
      </c>
      <c r="O36" s="79">
        <v>5.8</v>
      </c>
      <c r="P36" s="79">
        <v>5.0999999999999996</v>
      </c>
      <c r="Q36" s="79" t="s">
        <v>139</v>
      </c>
      <c r="R36" s="79" t="s">
        <v>139</v>
      </c>
      <c r="S36" s="87">
        <v>1.1000000000000001</v>
      </c>
      <c r="T36" s="87">
        <v>2.4</v>
      </c>
      <c r="U36" s="87">
        <v>3.5</v>
      </c>
      <c r="V36" s="87" t="s">
        <v>139</v>
      </c>
      <c r="W36" s="87" t="s">
        <v>139</v>
      </c>
      <c r="X36" s="169">
        <v>1</v>
      </c>
      <c r="Y36" s="169">
        <v>2.1</v>
      </c>
      <c r="Z36" s="169">
        <v>2</v>
      </c>
      <c r="AA36" s="169" t="s">
        <v>139</v>
      </c>
      <c r="AB36" s="169" t="s">
        <v>139</v>
      </c>
      <c r="AC36" s="103">
        <v>11.9</v>
      </c>
      <c r="AD36" s="103">
        <v>10.199999999999999</v>
      </c>
      <c r="AE36" s="103">
        <v>9.5</v>
      </c>
      <c r="AF36" s="103" t="s">
        <v>139</v>
      </c>
      <c r="AG36" s="103" t="s">
        <v>139</v>
      </c>
      <c r="AH36" s="4" t="s">
        <v>1</v>
      </c>
      <c r="AI36" s="13" t="s">
        <v>22</v>
      </c>
      <c r="AJ36" s="3"/>
      <c r="AK36" s="4" t="s">
        <v>287</v>
      </c>
      <c r="AL36" s="4" t="s">
        <v>287</v>
      </c>
      <c r="AM36" s="103">
        <v>11.9</v>
      </c>
      <c r="AO36" s="132" t="str">
        <v/>
      </c>
      <c r="AP36" s="3" t="str">
        <v/>
      </c>
      <c r="AQ36" s="3">
        <v>5.3</v>
      </c>
      <c r="AR36" s="133">
        <v>7.4</v>
      </c>
      <c r="BC36" s="144"/>
      <c r="BD36" s="144"/>
      <c r="BE36" s="3"/>
      <c r="BF36" s="3"/>
      <c r="BG36" s="3"/>
      <c r="BH36" s="3"/>
      <c r="CE36" s="4" t="s">
        <v>287</v>
      </c>
      <c r="CF36" s="4" t="s">
        <v>287</v>
      </c>
      <c r="CG36" s="103">
        <v>10.199999999999999</v>
      </c>
      <c r="CI36" s="132" t="str">
        <v/>
      </c>
      <c r="CJ36" s="3" t="str">
        <v/>
      </c>
      <c r="CK36" s="3">
        <v>5.9</v>
      </c>
      <c r="CL36" s="133" t="str">
        <v>.</v>
      </c>
      <c r="CW36" s="144"/>
      <c r="CX36" s="144"/>
      <c r="CY36" s="3"/>
      <c r="CZ36" s="3"/>
      <c r="DA36" s="3"/>
      <c r="DB36" s="3"/>
      <c r="DY36" s="4" t="s">
        <v>287</v>
      </c>
      <c r="DZ36" s="4" t="s">
        <v>287</v>
      </c>
      <c r="EA36" s="103">
        <v>9.5</v>
      </c>
      <c r="EC36" s="132" t="str">
        <v/>
      </c>
      <c r="ED36" s="3" t="str">
        <v/>
      </c>
      <c r="EE36" s="3">
        <v>7.2</v>
      </c>
      <c r="EF36" s="133" t="str">
        <v>.</v>
      </c>
      <c r="EQ36" s="144"/>
      <c r="ER36" s="144"/>
      <c r="ES36" s="3"/>
      <c r="ET36" s="3"/>
      <c r="EU36" s="3"/>
      <c r="EV36" s="3"/>
      <c r="FS36" s="4" t="s">
        <v>287</v>
      </c>
      <c r="FT36" s="4" t="s">
        <v>287</v>
      </c>
      <c r="FU36" s="103" t="s">
        <v>139</v>
      </c>
      <c r="FW36" s="132" t="str">
        <v/>
      </c>
      <c r="FX36" s="3" t="str">
        <v/>
      </c>
      <c r="FY36" s="3">
        <v>9.6999999999999993</v>
      </c>
      <c r="FZ36" s="133" t="str">
        <v>.</v>
      </c>
      <c r="GK36" s="144"/>
      <c r="GL36" s="144"/>
      <c r="GM36" s="3"/>
      <c r="GN36" s="3"/>
      <c r="GO36" s="3"/>
      <c r="GP36" s="3"/>
      <c r="HM36" s="4" t="s">
        <v>287</v>
      </c>
      <c r="HN36" s="4" t="s">
        <v>287</v>
      </c>
      <c r="HO36" s="103" t="s">
        <v>139</v>
      </c>
      <c r="HQ36" s="132" t="str">
        <v/>
      </c>
      <c r="HR36" s="3" t="str">
        <v/>
      </c>
      <c r="HS36" s="3">
        <v>4</v>
      </c>
      <c r="HT36" s="133" t="str">
        <v>.</v>
      </c>
      <c r="IE36" s="144"/>
      <c r="IF36" s="144"/>
      <c r="IG36" s="3"/>
      <c r="IH36" s="3"/>
      <c r="II36" s="3"/>
      <c r="IJ36" s="3"/>
    </row>
    <row r="37" spans="1:266" x14ac:dyDescent="0.25">
      <c r="A37" s="6">
        <v>3</v>
      </c>
      <c r="B37" s="12">
        <v>107</v>
      </c>
      <c r="C37" s="6">
        <v>43</v>
      </c>
      <c r="D37" s="5" t="s">
        <v>0</v>
      </c>
      <c r="E37" s="4" t="s">
        <v>287</v>
      </c>
      <c r="F37" s="6">
        <v>6.1</v>
      </c>
      <c r="G37" s="6">
        <v>3</v>
      </c>
      <c r="H37" s="6">
        <v>3.3</v>
      </c>
      <c r="I37" s="69">
        <v>2.2000000000000002</v>
      </c>
      <c r="J37" s="70" t="s">
        <v>139</v>
      </c>
      <c r="K37" s="70" t="s">
        <v>139</v>
      </c>
      <c r="L37" s="70" t="s">
        <v>139</v>
      </c>
      <c r="M37" s="70" t="s">
        <v>139</v>
      </c>
      <c r="N37" s="78">
        <v>2.2000000000000002</v>
      </c>
      <c r="O37" s="79" t="s">
        <v>139</v>
      </c>
      <c r="P37" s="79" t="s">
        <v>139</v>
      </c>
      <c r="Q37" s="79" t="s">
        <v>139</v>
      </c>
      <c r="R37" s="79" t="s">
        <v>139</v>
      </c>
      <c r="S37" s="86">
        <v>2.6</v>
      </c>
      <c r="T37" s="87" t="s">
        <v>139</v>
      </c>
      <c r="U37" s="87" t="s">
        <v>139</v>
      </c>
      <c r="V37" s="87" t="s">
        <v>139</v>
      </c>
      <c r="W37" s="87" t="s">
        <v>139</v>
      </c>
      <c r="X37" s="168">
        <v>3.5</v>
      </c>
      <c r="Y37" s="169" t="s">
        <v>139</v>
      </c>
      <c r="Z37" s="169" t="s">
        <v>139</v>
      </c>
      <c r="AA37" s="169" t="s">
        <v>139</v>
      </c>
      <c r="AB37" s="169" t="s">
        <v>139</v>
      </c>
      <c r="AC37" s="102">
        <v>5.9</v>
      </c>
      <c r="AD37" s="103" t="s">
        <v>139</v>
      </c>
      <c r="AE37" s="103" t="s">
        <v>139</v>
      </c>
      <c r="AF37" s="103" t="s">
        <v>139</v>
      </c>
      <c r="AG37" s="103" t="s">
        <v>139</v>
      </c>
      <c r="AH37" s="4" t="s">
        <v>3</v>
      </c>
      <c r="AI37" s="13" t="s">
        <v>67</v>
      </c>
      <c r="AK37" s="4" t="s">
        <v>287</v>
      </c>
      <c r="AL37" s="4" t="s">
        <v>287</v>
      </c>
      <c r="AM37" s="102">
        <v>5.9</v>
      </c>
      <c r="AO37" s="132" t="str">
        <v/>
      </c>
      <c r="AP37" s="3" t="str">
        <v/>
      </c>
      <c r="AQ37" s="3">
        <v>6.8</v>
      </c>
      <c r="AR37" s="133">
        <v>6.3</v>
      </c>
      <c r="CE37" s="4" t="s">
        <v>287</v>
      </c>
      <c r="CF37" s="4" t="s">
        <v>287</v>
      </c>
      <c r="CG37" s="103" t="s">
        <v>139</v>
      </c>
      <c r="CI37" s="132" t="str">
        <v/>
      </c>
      <c r="CJ37" s="3" t="str">
        <v/>
      </c>
      <c r="CK37" s="3" t="str">
        <v>.</v>
      </c>
      <c r="CL37" s="133">
        <v>5.2</v>
      </c>
      <c r="DY37" s="4" t="s">
        <v>287</v>
      </c>
      <c r="DZ37" s="4" t="s">
        <v>287</v>
      </c>
      <c r="EA37" s="103" t="s">
        <v>139</v>
      </c>
      <c r="EC37" s="132" t="str">
        <v/>
      </c>
      <c r="ED37" s="3" t="str">
        <v/>
      </c>
      <c r="EE37" s="3" t="str">
        <v>.</v>
      </c>
      <c r="EF37" s="133">
        <v>5.4</v>
      </c>
      <c r="FS37" s="4" t="s">
        <v>287</v>
      </c>
      <c r="FT37" s="4" t="s">
        <v>287</v>
      </c>
      <c r="FU37" s="103" t="s">
        <v>139</v>
      </c>
      <c r="FW37" s="132" t="str">
        <v/>
      </c>
      <c r="FX37" s="3" t="str">
        <v/>
      </c>
      <c r="FY37" s="3" t="str">
        <v>.</v>
      </c>
      <c r="FZ37" s="133">
        <v>5.8</v>
      </c>
      <c r="HM37" s="4" t="s">
        <v>287</v>
      </c>
      <c r="HN37" s="4" t="s">
        <v>287</v>
      </c>
      <c r="HO37" s="103" t="s">
        <v>139</v>
      </c>
      <c r="HQ37" s="132" t="str">
        <v/>
      </c>
      <c r="HR37" s="3" t="str">
        <v/>
      </c>
      <c r="HS37" s="3" t="str">
        <v>.</v>
      </c>
      <c r="HT37" s="133">
        <v>6</v>
      </c>
    </row>
    <row r="38" spans="1:266" x14ac:dyDescent="0.25">
      <c r="A38" s="6">
        <v>4</v>
      </c>
      <c r="B38" s="12">
        <v>109</v>
      </c>
      <c r="C38" s="6">
        <v>43</v>
      </c>
      <c r="D38" s="5" t="s">
        <v>9</v>
      </c>
      <c r="E38" s="4" t="s">
        <v>287</v>
      </c>
      <c r="F38" s="6">
        <v>7.8</v>
      </c>
      <c r="G38" s="6">
        <v>1.8</v>
      </c>
      <c r="H38" s="6">
        <v>5.4</v>
      </c>
      <c r="I38" s="69">
        <v>4.5999999999999996</v>
      </c>
      <c r="J38" s="70">
        <v>9.1</v>
      </c>
      <c r="K38" s="70">
        <v>7.2</v>
      </c>
      <c r="L38" s="70" t="s">
        <v>139</v>
      </c>
      <c r="M38" s="70" t="s">
        <v>139</v>
      </c>
      <c r="N38" s="78">
        <v>2.6</v>
      </c>
      <c r="O38" s="79">
        <v>8.9</v>
      </c>
      <c r="P38" s="79">
        <v>7.1</v>
      </c>
      <c r="Q38" s="79" t="s">
        <v>139</v>
      </c>
      <c r="R38" s="79" t="s">
        <v>139</v>
      </c>
      <c r="S38" s="86">
        <v>3.1</v>
      </c>
      <c r="T38" s="87">
        <v>4.4000000000000004</v>
      </c>
      <c r="U38" s="87">
        <v>4.7</v>
      </c>
      <c r="V38" s="87" t="s">
        <v>139</v>
      </c>
      <c r="W38" s="87" t="s">
        <v>139</v>
      </c>
      <c r="X38" s="168">
        <v>2.8</v>
      </c>
      <c r="Y38" s="169">
        <v>1.5</v>
      </c>
      <c r="Z38" s="169">
        <v>1.1000000000000001</v>
      </c>
      <c r="AA38" s="169" t="s">
        <v>139</v>
      </c>
      <c r="AB38" s="169" t="s">
        <v>139</v>
      </c>
      <c r="AC38" s="102">
        <v>6.8</v>
      </c>
      <c r="AD38" s="103">
        <v>5.5</v>
      </c>
      <c r="AE38" s="103">
        <v>4.4000000000000004</v>
      </c>
      <c r="AF38" s="103" t="s">
        <v>139</v>
      </c>
      <c r="AG38" s="103" t="s">
        <v>139</v>
      </c>
      <c r="AH38" s="4" t="s">
        <v>1</v>
      </c>
      <c r="AI38" s="13" t="s">
        <v>47</v>
      </c>
      <c r="AK38" s="4" t="s">
        <v>287</v>
      </c>
      <c r="AL38" s="4" t="s">
        <v>287</v>
      </c>
      <c r="AM38" s="102">
        <v>6.8</v>
      </c>
      <c r="AO38" s="132" t="str">
        <v/>
      </c>
      <c r="AP38" s="3" t="str">
        <v/>
      </c>
      <c r="AQ38" s="3">
        <v>8.6999999999999993</v>
      </c>
      <c r="AR38" s="133">
        <v>4.2</v>
      </c>
      <c r="CE38" s="4" t="s">
        <v>287</v>
      </c>
      <c r="CF38" s="4" t="s">
        <v>287</v>
      </c>
      <c r="CG38" s="103">
        <v>5.5</v>
      </c>
      <c r="CI38" s="132" t="str">
        <v/>
      </c>
      <c r="CJ38" s="3" t="str">
        <v/>
      </c>
      <c r="CK38" s="3">
        <v>8</v>
      </c>
      <c r="CL38" s="133">
        <v>3.9</v>
      </c>
      <c r="DY38" s="4" t="s">
        <v>287</v>
      </c>
      <c r="DZ38" s="4" t="s">
        <v>287</v>
      </c>
      <c r="EA38" s="103">
        <v>4.4000000000000004</v>
      </c>
      <c r="EC38" s="132" t="str">
        <v/>
      </c>
      <c r="ED38" s="3" t="str">
        <v/>
      </c>
      <c r="EE38" s="3">
        <v>8</v>
      </c>
      <c r="EF38" s="133">
        <v>3.7</v>
      </c>
      <c r="FS38" s="4" t="s">
        <v>287</v>
      </c>
      <c r="FT38" s="4" t="s">
        <v>287</v>
      </c>
      <c r="FU38" s="103" t="s">
        <v>139</v>
      </c>
      <c r="FW38" s="132" t="str">
        <v/>
      </c>
      <c r="FX38" s="3" t="str">
        <v/>
      </c>
      <c r="FY38" s="3">
        <v>7.1</v>
      </c>
      <c r="FZ38" s="133" t="str">
        <v>.</v>
      </c>
      <c r="HM38" s="4" t="s">
        <v>287</v>
      </c>
      <c r="HN38" s="4" t="s">
        <v>287</v>
      </c>
      <c r="HO38" s="103" t="s">
        <v>139</v>
      </c>
      <c r="HQ38" s="132" t="str">
        <v/>
      </c>
      <c r="HR38" s="3" t="str">
        <v/>
      </c>
      <c r="HS38" s="3">
        <v>7.4</v>
      </c>
      <c r="HT38" s="133" t="str">
        <v>.</v>
      </c>
    </row>
    <row r="39" spans="1:266" x14ac:dyDescent="0.25">
      <c r="A39" s="4">
        <v>4</v>
      </c>
      <c r="B39" s="12">
        <v>3</v>
      </c>
      <c r="C39" s="4">
        <v>44</v>
      </c>
      <c r="D39" s="7" t="s">
        <v>0</v>
      </c>
      <c r="E39" s="4" t="s">
        <v>287</v>
      </c>
      <c r="F39" s="4">
        <v>5.0999999999999996</v>
      </c>
      <c r="G39" s="4">
        <v>3.7</v>
      </c>
      <c r="H39" s="4">
        <v>7.1</v>
      </c>
      <c r="I39" s="70">
        <v>4.4000000000000004</v>
      </c>
      <c r="J39" s="70" t="s">
        <v>139</v>
      </c>
      <c r="K39" s="70" t="s">
        <v>139</v>
      </c>
      <c r="L39" s="70" t="s">
        <v>139</v>
      </c>
      <c r="M39" s="70" t="s">
        <v>139</v>
      </c>
      <c r="N39" s="79">
        <v>4.3</v>
      </c>
      <c r="O39" s="79" t="s">
        <v>139</v>
      </c>
      <c r="P39" s="79" t="s">
        <v>139</v>
      </c>
      <c r="Q39" s="79" t="s">
        <v>139</v>
      </c>
      <c r="R39" s="79" t="s">
        <v>139</v>
      </c>
      <c r="S39" s="87">
        <v>2</v>
      </c>
      <c r="T39" s="87" t="s">
        <v>139</v>
      </c>
      <c r="U39" s="87" t="s">
        <v>139</v>
      </c>
      <c r="V39" s="87" t="s">
        <v>139</v>
      </c>
      <c r="W39" s="87" t="s">
        <v>139</v>
      </c>
      <c r="X39" s="169">
        <v>3.2</v>
      </c>
      <c r="Y39" s="169" t="s">
        <v>139</v>
      </c>
      <c r="Z39" s="169" t="s">
        <v>139</v>
      </c>
      <c r="AA39" s="169" t="s">
        <v>139</v>
      </c>
      <c r="AB39" s="169" t="s">
        <v>139</v>
      </c>
      <c r="AC39" s="103">
        <v>9.1999999999999993</v>
      </c>
      <c r="AD39" s="103" t="s">
        <v>139</v>
      </c>
      <c r="AE39" s="103" t="s">
        <v>139</v>
      </c>
      <c r="AF39" s="103" t="s">
        <v>139</v>
      </c>
      <c r="AG39" s="103" t="s">
        <v>139</v>
      </c>
      <c r="AH39" s="4" t="s">
        <v>3</v>
      </c>
      <c r="AI39" s="13" t="s">
        <v>5</v>
      </c>
      <c r="AK39" s="4" t="s">
        <v>287</v>
      </c>
      <c r="AL39" s="4" t="s">
        <v>287</v>
      </c>
      <c r="AM39" s="103">
        <v>9.1999999999999993</v>
      </c>
      <c r="AO39" s="132" t="str">
        <v/>
      </c>
      <c r="AP39" s="3" t="str">
        <v/>
      </c>
      <c r="AQ39" s="3">
        <v>8.9</v>
      </c>
      <c r="AR39" s="133">
        <v>7.9</v>
      </c>
      <c r="CE39" s="4" t="s">
        <v>287</v>
      </c>
      <c r="CF39" s="4" t="s">
        <v>287</v>
      </c>
      <c r="CG39" s="103" t="s">
        <v>139</v>
      </c>
      <c r="CI39" s="132" t="str">
        <v/>
      </c>
      <c r="CJ39" s="3" t="str">
        <v/>
      </c>
      <c r="CK39" s="3" t="str">
        <v>.</v>
      </c>
      <c r="CL39" s="133" t="str">
        <v>.</v>
      </c>
      <c r="DY39" s="4" t="s">
        <v>287</v>
      </c>
      <c r="DZ39" s="4" t="s">
        <v>287</v>
      </c>
      <c r="EA39" s="103" t="s">
        <v>139</v>
      </c>
      <c r="EC39" s="132" t="str">
        <v/>
      </c>
      <c r="ED39" s="3" t="str">
        <v/>
      </c>
      <c r="EE39" s="3" t="str">
        <v>.</v>
      </c>
      <c r="EF39" s="133" t="str">
        <v>.</v>
      </c>
      <c r="FS39" s="4" t="s">
        <v>287</v>
      </c>
      <c r="FT39" s="4" t="s">
        <v>287</v>
      </c>
      <c r="FU39" s="103" t="s">
        <v>139</v>
      </c>
      <c r="FW39" s="132" t="str">
        <v/>
      </c>
      <c r="FX39" s="3" t="str">
        <v/>
      </c>
      <c r="FY39" s="3">
        <v>4.9000000000000004</v>
      </c>
      <c r="FZ39" s="133" t="str">
        <v>.</v>
      </c>
      <c r="GE39" t="s">
        <v>132</v>
      </c>
      <c r="HM39" s="4" t="s">
        <v>287</v>
      </c>
      <c r="HN39" s="4" t="s">
        <v>287</v>
      </c>
      <c r="HO39" s="103" t="s">
        <v>139</v>
      </c>
      <c r="HQ39" s="132" t="str">
        <v/>
      </c>
      <c r="HR39" s="3" t="str">
        <v/>
      </c>
      <c r="HS39" s="3">
        <v>5.2</v>
      </c>
      <c r="HT39" s="133" t="str">
        <v>.</v>
      </c>
      <c r="HY39" t="s">
        <v>132</v>
      </c>
    </row>
    <row r="40" spans="1:266" x14ac:dyDescent="0.25">
      <c r="A40" s="4">
        <v>3</v>
      </c>
      <c r="B40" s="12">
        <v>24</v>
      </c>
      <c r="C40" s="4">
        <v>44</v>
      </c>
      <c r="D40" s="7" t="s">
        <v>9</v>
      </c>
      <c r="E40" s="4" t="s">
        <v>287</v>
      </c>
      <c r="F40" s="4">
        <v>8.6999999999999993</v>
      </c>
      <c r="G40" s="4">
        <v>4.2</v>
      </c>
      <c r="H40" s="4">
        <v>5.9</v>
      </c>
      <c r="I40" s="70">
        <v>3.7</v>
      </c>
      <c r="J40" s="70">
        <v>7.9</v>
      </c>
      <c r="K40" s="70">
        <v>5.7</v>
      </c>
      <c r="L40" s="70">
        <v>3</v>
      </c>
      <c r="M40" s="70">
        <v>2.8</v>
      </c>
      <c r="N40" s="79">
        <v>2.9</v>
      </c>
      <c r="O40" s="79">
        <v>7.2</v>
      </c>
      <c r="P40" s="79">
        <v>5.8</v>
      </c>
      <c r="Q40" s="79">
        <v>4.3</v>
      </c>
      <c r="R40" s="79">
        <v>4.5</v>
      </c>
      <c r="S40" s="87">
        <v>3.1</v>
      </c>
      <c r="T40" s="87">
        <v>5.4</v>
      </c>
      <c r="U40" s="87">
        <v>5.3</v>
      </c>
      <c r="V40" s="87">
        <v>6.2</v>
      </c>
      <c r="W40" s="87">
        <v>6.1</v>
      </c>
      <c r="X40" s="169">
        <v>2.6</v>
      </c>
      <c r="Y40" s="169">
        <v>1.3</v>
      </c>
      <c r="Z40" s="169">
        <v>1.4</v>
      </c>
      <c r="AA40" s="169">
        <v>2.2000000000000002</v>
      </c>
      <c r="AB40" s="169">
        <v>3</v>
      </c>
      <c r="AC40" s="103">
        <v>8.6</v>
      </c>
      <c r="AD40" s="103">
        <v>7.3</v>
      </c>
      <c r="AE40" s="103">
        <v>7.3</v>
      </c>
      <c r="AF40" s="103">
        <v>8</v>
      </c>
      <c r="AG40" s="103">
        <v>8.6</v>
      </c>
      <c r="AH40" s="4" t="s">
        <v>1</v>
      </c>
      <c r="AI40" s="13"/>
      <c r="AK40" s="4" t="s">
        <v>287</v>
      </c>
      <c r="AL40" s="4" t="s">
        <v>287</v>
      </c>
      <c r="AM40" s="103">
        <v>8.6</v>
      </c>
      <c r="AO40" s="132" t="str">
        <v/>
      </c>
      <c r="AP40" s="3" t="str">
        <v/>
      </c>
      <c r="AQ40" s="3">
        <v>5.3</v>
      </c>
      <c r="AR40" s="133">
        <v>5.0999999999999996</v>
      </c>
      <c r="CE40" s="4" t="s">
        <v>287</v>
      </c>
      <c r="CF40" s="4" t="s">
        <v>287</v>
      </c>
      <c r="CG40" s="103">
        <v>7.3</v>
      </c>
      <c r="CI40" s="132" t="str">
        <v/>
      </c>
      <c r="CJ40" s="3" t="str">
        <v/>
      </c>
      <c r="CK40" s="3" t="str">
        <v>.</v>
      </c>
      <c r="CL40" s="133" t="str">
        <v>.</v>
      </c>
      <c r="CQ40" t="s">
        <v>132</v>
      </c>
      <c r="DY40" s="4" t="s">
        <v>287</v>
      </c>
      <c r="DZ40" s="4" t="s">
        <v>287</v>
      </c>
      <c r="EA40" s="103">
        <v>7.3</v>
      </c>
      <c r="EC40" s="132" t="str">
        <v/>
      </c>
      <c r="ED40" s="3" t="str">
        <v/>
      </c>
      <c r="EE40" s="3" t="str">
        <v>.</v>
      </c>
      <c r="EF40" s="133" t="str">
        <v>.</v>
      </c>
      <c r="EK40" t="s">
        <v>132</v>
      </c>
      <c r="FS40" s="4" t="s">
        <v>287</v>
      </c>
      <c r="FT40" s="4" t="s">
        <v>287</v>
      </c>
      <c r="FU40" s="103">
        <v>8</v>
      </c>
      <c r="FW40" s="132" t="str">
        <v/>
      </c>
      <c r="FX40" s="3" t="str">
        <v/>
      </c>
      <c r="FY40" s="3">
        <v>6.1</v>
      </c>
      <c r="FZ40" s="133" t="str">
        <v>.</v>
      </c>
      <c r="HM40" s="4" t="s">
        <v>287</v>
      </c>
      <c r="HN40" s="4" t="s">
        <v>287</v>
      </c>
      <c r="HO40" s="103">
        <v>8.6</v>
      </c>
      <c r="HQ40" s="132" t="str">
        <v/>
      </c>
      <c r="HR40" s="3" t="str">
        <v/>
      </c>
      <c r="HS40" s="3">
        <v>5.4</v>
      </c>
      <c r="HT40" s="133" t="str">
        <v>.</v>
      </c>
    </row>
    <row r="41" spans="1:266" x14ac:dyDescent="0.25">
      <c r="A41" s="4">
        <v>4</v>
      </c>
      <c r="B41" s="12">
        <v>25</v>
      </c>
      <c r="C41" s="4">
        <v>44</v>
      </c>
      <c r="D41" s="7" t="s">
        <v>9</v>
      </c>
      <c r="E41" s="4" t="s">
        <v>287</v>
      </c>
      <c r="F41" s="4">
        <v>10.3</v>
      </c>
      <c r="G41" s="4">
        <v>3</v>
      </c>
      <c r="H41" s="4">
        <v>8</v>
      </c>
      <c r="I41" s="70">
        <v>3.8</v>
      </c>
      <c r="J41" s="70">
        <v>6.1</v>
      </c>
      <c r="K41" s="70">
        <v>6</v>
      </c>
      <c r="L41" s="70">
        <v>5.9</v>
      </c>
      <c r="M41" s="70">
        <v>4.8</v>
      </c>
      <c r="N41" s="79">
        <v>3.5</v>
      </c>
      <c r="O41" s="79">
        <v>5.9</v>
      </c>
      <c r="P41" s="79">
        <v>5.3</v>
      </c>
      <c r="Q41" s="79">
        <v>5.0999999999999996</v>
      </c>
      <c r="R41" s="79">
        <v>5.8</v>
      </c>
      <c r="S41" s="87">
        <v>1.1000000000000001</v>
      </c>
      <c r="T41" s="87">
        <v>2.4</v>
      </c>
      <c r="U41" s="87">
        <v>2.9</v>
      </c>
      <c r="V41" s="87">
        <v>4.4000000000000004</v>
      </c>
      <c r="W41" s="87">
        <v>4.8</v>
      </c>
      <c r="X41" s="169">
        <v>4.22</v>
      </c>
      <c r="Y41" s="169">
        <v>3.1</v>
      </c>
      <c r="Z41" s="169">
        <v>3.6</v>
      </c>
      <c r="AA41" s="169">
        <v>3.7</v>
      </c>
      <c r="AB41" s="169">
        <v>4.0999999999999996</v>
      </c>
      <c r="AC41" s="103">
        <v>9.3000000000000007</v>
      </c>
      <c r="AD41" s="103">
        <v>7.3</v>
      </c>
      <c r="AE41" s="103">
        <v>7</v>
      </c>
      <c r="AF41" s="103">
        <v>7.9</v>
      </c>
      <c r="AG41" s="103">
        <v>8.5</v>
      </c>
      <c r="AH41" s="4" t="s">
        <v>1</v>
      </c>
      <c r="AI41" s="13"/>
      <c r="AK41" s="4" t="s">
        <v>287</v>
      </c>
      <c r="AL41" s="4" t="s">
        <v>287</v>
      </c>
      <c r="AM41" s="103">
        <v>9.3000000000000007</v>
      </c>
      <c r="AO41" s="132" t="str">
        <v/>
      </c>
      <c r="AP41" s="3" t="str">
        <v/>
      </c>
      <c r="AQ41" s="3">
        <v>5.8</v>
      </c>
      <c r="AR41" s="133">
        <v>6.6</v>
      </c>
      <c r="AW41" t="s">
        <v>132</v>
      </c>
      <c r="BD41" t="s">
        <v>132</v>
      </c>
      <c r="BE41" t="s">
        <v>155</v>
      </c>
      <c r="BF41" t="s">
        <v>140</v>
      </c>
      <c r="BG41" t="s">
        <v>141</v>
      </c>
      <c r="BH41" t="s">
        <v>142</v>
      </c>
      <c r="BI41" t="s">
        <v>143</v>
      </c>
      <c r="BJ41" t="s">
        <v>144</v>
      </c>
      <c r="BK41" t="s">
        <v>145</v>
      </c>
      <c r="BL41" t="s">
        <v>186</v>
      </c>
      <c r="BM41" s="3" t="s">
        <v>166</v>
      </c>
      <c r="BO41" t="s">
        <v>180</v>
      </c>
      <c r="BP41" t="s">
        <v>181</v>
      </c>
      <c r="BQ41" t="s">
        <v>176</v>
      </c>
      <c r="BR41" t="s">
        <v>184</v>
      </c>
      <c r="BS41" t="s">
        <v>185</v>
      </c>
      <c r="BT41" t="s">
        <v>186</v>
      </c>
      <c r="CE41" s="4" t="s">
        <v>287</v>
      </c>
      <c r="CF41" s="4" t="s">
        <v>287</v>
      </c>
      <c r="CG41" s="103">
        <v>7.3</v>
      </c>
      <c r="CI41" s="132" t="str">
        <v/>
      </c>
      <c r="CJ41" s="3" t="str">
        <v/>
      </c>
      <c r="CK41" s="3">
        <v>4.5</v>
      </c>
      <c r="CL41" s="133" t="str">
        <v>.</v>
      </c>
      <c r="CX41" t="s">
        <v>132</v>
      </c>
      <c r="CY41" t="s">
        <v>155</v>
      </c>
      <c r="CZ41" t="s">
        <v>140</v>
      </c>
      <c r="DA41" t="s">
        <v>141</v>
      </c>
      <c r="DB41" t="s">
        <v>142</v>
      </c>
      <c r="DC41" t="s">
        <v>143</v>
      </c>
      <c r="DD41" t="s">
        <v>144</v>
      </c>
      <c r="DE41" t="s">
        <v>145</v>
      </c>
      <c r="DF41" t="s">
        <v>186</v>
      </c>
      <c r="DG41" s="3" t="s">
        <v>166</v>
      </c>
      <c r="DI41" t="s">
        <v>180</v>
      </c>
      <c r="DJ41" t="s">
        <v>181</v>
      </c>
      <c r="DK41" t="s">
        <v>176</v>
      </c>
      <c r="DL41" t="s">
        <v>184</v>
      </c>
      <c r="DM41" t="s">
        <v>185</v>
      </c>
      <c r="DN41" t="s">
        <v>186</v>
      </c>
      <c r="DY41" s="4" t="s">
        <v>287</v>
      </c>
      <c r="DZ41" s="4" t="s">
        <v>287</v>
      </c>
      <c r="EA41" s="103">
        <v>7</v>
      </c>
      <c r="EC41" s="132" t="str">
        <v/>
      </c>
      <c r="ED41" s="3" t="str">
        <v/>
      </c>
      <c r="EE41" s="3">
        <v>4.5999999999999996</v>
      </c>
      <c r="EF41" s="133" t="str">
        <v>.</v>
      </c>
      <c r="ER41" t="s">
        <v>132</v>
      </c>
      <c r="ES41" t="s">
        <v>155</v>
      </c>
      <c r="ET41" t="s">
        <v>140</v>
      </c>
      <c r="EU41" t="s">
        <v>141</v>
      </c>
      <c r="EV41" t="s">
        <v>142</v>
      </c>
      <c r="EW41" t="s">
        <v>143</v>
      </c>
      <c r="EX41" t="s">
        <v>144</v>
      </c>
      <c r="EY41" t="s">
        <v>145</v>
      </c>
      <c r="EZ41" t="s">
        <v>186</v>
      </c>
      <c r="FA41" s="3" t="s">
        <v>166</v>
      </c>
      <c r="FC41" t="s">
        <v>180</v>
      </c>
      <c r="FD41" t="s">
        <v>181</v>
      </c>
      <c r="FE41" t="s">
        <v>176</v>
      </c>
      <c r="FF41" t="s">
        <v>184</v>
      </c>
      <c r="FG41" t="s">
        <v>185</v>
      </c>
      <c r="FH41" t="s">
        <v>186</v>
      </c>
      <c r="FS41" s="4" t="s">
        <v>287</v>
      </c>
      <c r="FT41" s="4" t="s">
        <v>287</v>
      </c>
      <c r="FU41" s="103">
        <v>7.9</v>
      </c>
      <c r="FW41" s="132" t="str">
        <v/>
      </c>
      <c r="FX41" s="3" t="str">
        <v/>
      </c>
      <c r="FY41" s="3" t="str">
        <v>.</v>
      </c>
      <c r="FZ41" s="133">
        <v>8.8000000000000007</v>
      </c>
      <c r="GE41">
        <v>0</v>
      </c>
      <c r="GF41" t="s">
        <v>286</v>
      </c>
      <c r="GG41" t="s">
        <v>287</v>
      </c>
      <c r="GH41" t="s">
        <v>288</v>
      </c>
      <c r="GI41" t="s">
        <v>289</v>
      </c>
      <c r="GL41" t="s">
        <v>132</v>
      </c>
      <c r="GM41" t="s">
        <v>155</v>
      </c>
      <c r="GN41" t="s">
        <v>140</v>
      </c>
      <c r="GO41" t="s">
        <v>141</v>
      </c>
      <c r="GP41" t="s">
        <v>142</v>
      </c>
      <c r="GQ41" t="s">
        <v>143</v>
      </c>
      <c r="GR41" t="s">
        <v>144</v>
      </c>
      <c r="GS41" t="s">
        <v>145</v>
      </c>
      <c r="GT41" t="s">
        <v>186</v>
      </c>
      <c r="GU41" s="3" t="s">
        <v>166</v>
      </c>
      <c r="GW41" t="s">
        <v>180</v>
      </c>
      <c r="GX41" t="s">
        <v>181</v>
      </c>
      <c r="GY41" t="s">
        <v>176</v>
      </c>
      <c r="GZ41" t="s">
        <v>184</v>
      </c>
      <c r="HA41" t="s">
        <v>185</v>
      </c>
      <c r="HB41" t="s">
        <v>186</v>
      </c>
      <c r="HM41" s="4" t="s">
        <v>287</v>
      </c>
      <c r="HN41" s="4" t="s">
        <v>287</v>
      </c>
      <c r="HO41" s="103">
        <v>8.5</v>
      </c>
      <c r="HQ41" s="132" t="str">
        <v/>
      </c>
      <c r="HR41" s="3" t="str">
        <v/>
      </c>
      <c r="HS41" s="3" t="str">
        <v>.</v>
      </c>
      <c r="HT41" s="133">
        <v>11</v>
      </c>
      <c r="HY41">
        <v>0</v>
      </c>
      <c r="HZ41" t="s">
        <v>286</v>
      </c>
      <c r="IA41" t="s">
        <v>287</v>
      </c>
      <c r="IB41" t="s">
        <v>288</v>
      </c>
      <c r="IC41" t="s">
        <v>289</v>
      </c>
      <c r="IF41" t="s">
        <v>132</v>
      </c>
      <c r="IG41" t="s">
        <v>155</v>
      </c>
      <c r="IH41" t="s">
        <v>140</v>
      </c>
      <c r="II41" t="s">
        <v>141</v>
      </c>
      <c r="IJ41" t="s">
        <v>142</v>
      </c>
      <c r="IK41" t="s">
        <v>143</v>
      </c>
      <c r="IL41" t="s">
        <v>144</v>
      </c>
      <c r="IM41" t="s">
        <v>145</v>
      </c>
      <c r="IN41" t="s">
        <v>186</v>
      </c>
      <c r="IO41" s="3" t="s">
        <v>166</v>
      </c>
      <c r="IQ41" t="s">
        <v>180</v>
      </c>
      <c r="IR41" t="s">
        <v>181</v>
      </c>
      <c r="IS41" t="s">
        <v>176</v>
      </c>
      <c r="IT41" t="s">
        <v>184</v>
      </c>
      <c r="IU41" t="s">
        <v>185</v>
      </c>
      <c r="IV41" t="s">
        <v>186</v>
      </c>
    </row>
    <row r="42" spans="1:266" x14ac:dyDescent="0.25">
      <c r="A42" s="6">
        <v>4</v>
      </c>
      <c r="B42" s="12">
        <v>44</v>
      </c>
      <c r="C42" s="6">
        <v>45</v>
      </c>
      <c r="D42" s="5" t="s">
        <v>0</v>
      </c>
      <c r="E42" s="4" t="s">
        <v>287</v>
      </c>
      <c r="F42" s="6">
        <v>5.9</v>
      </c>
      <c r="G42" s="6" t="s">
        <v>139</v>
      </c>
      <c r="H42" s="6">
        <v>5.4</v>
      </c>
      <c r="I42" s="69" t="s">
        <v>139</v>
      </c>
      <c r="J42" s="70">
        <v>3.6</v>
      </c>
      <c r="K42" s="70">
        <v>3.7</v>
      </c>
      <c r="L42" s="70">
        <v>3.6</v>
      </c>
      <c r="M42" s="70">
        <v>2.9</v>
      </c>
      <c r="N42" s="78" t="s">
        <v>139</v>
      </c>
      <c r="O42" s="79">
        <v>3.2</v>
      </c>
      <c r="P42" s="79">
        <v>3.3</v>
      </c>
      <c r="Q42" s="79">
        <v>3.6</v>
      </c>
      <c r="R42" s="79">
        <v>4.2</v>
      </c>
      <c r="S42" s="86" t="s">
        <v>139</v>
      </c>
      <c r="T42" s="87">
        <v>4.0999999999999996</v>
      </c>
      <c r="U42" s="87">
        <v>4.0999999999999996</v>
      </c>
      <c r="V42" s="87">
        <v>4.2</v>
      </c>
      <c r="W42" s="87">
        <v>3.8</v>
      </c>
      <c r="X42" s="168" t="s">
        <v>139</v>
      </c>
      <c r="Y42" s="169">
        <v>2.6</v>
      </c>
      <c r="Z42" s="169">
        <v>2.2000000000000002</v>
      </c>
      <c r="AA42" s="169">
        <v>2</v>
      </c>
      <c r="AB42" s="169">
        <v>1.4</v>
      </c>
      <c r="AC42" s="102" t="s">
        <v>139</v>
      </c>
      <c r="AD42" s="103">
        <v>6.2</v>
      </c>
      <c r="AE42" s="103">
        <v>6</v>
      </c>
      <c r="AF42" s="103">
        <v>7.5</v>
      </c>
      <c r="AG42" s="103">
        <v>9.4</v>
      </c>
      <c r="AH42" s="4" t="s">
        <v>3</v>
      </c>
      <c r="AI42" s="13" t="s">
        <v>28</v>
      </c>
      <c r="AK42" s="4" t="s">
        <v>287</v>
      </c>
      <c r="AL42" s="4" t="s">
        <v>287</v>
      </c>
      <c r="AM42" s="102" t="s">
        <v>139</v>
      </c>
      <c r="AO42" s="132" t="str">
        <v/>
      </c>
      <c r="AP42" s="3" t="str">
        <v/>
      </c>
      <c r="AQ42" s="3">
        <v>4.9000000000000004</v>
      </c>
      <c r="AR42" s="133">
        <v>8.1999999999999993</v>
      </c>
      <c r="BC42" t="s">
        <v>111</v>
      </c>
      <c r="BD42" t="s">
        <v>286</v>
      </c>
      <c r="BE42">
        <v>12</v>
      </c>
      <c r="BF42">
        <v>6.1416666666666657</v>
      </c>
      <c r="BG42">
        <v>0.54012601410329375</v>
      </c>
      <c r="BH42">
        <v>6.05</v>
      </c>
      <c r="BI42">
        <v>10.1</v>
      </c>
      <c r="BJ42">
        <v>2.2999999999999998</v>
      </c>
      <c r="BK42" s="3">
        <v>1.7999999999999989</v>
      </c>
      <c r="BL42">
        <v>0.54974265943777445</v>
      </c>
      <c r="BM42">
        <v>4.0271061566117282E-2</v>
      </c>
      <c r="BO42" t="s">
        <v>286</v>
      </c>
      <c r="BP42" t="s">
        <v>287</v>
      </c>
      <c r="BQ42">
        <v>1.9916666666666654</v>
      </c>
      <c r="BR42">
        <v>0.11325750685694347</v>
      </c>
      <c r="BS42">
        <v>3.8700758264763873</v>
      </c>
      <c r="BT42">
        <v>3.3208095857824804E-2</v>
      </c>
      <c r="CE42" s="4" t="s">
        <v>287</v>
      </c>
      <c r="CF42" s="4" t="s">
        <v>287</v>
      </c>
      <c r="CG42" s="103">
        <v>6.2</v>
      </c>
      <c r="CI42" s="132" t="str">
        <v/>
      </c>
      <c r="CJ42" s="3" t="str">
        <v/>
      </c>
      <c r="CK42" s="3">
        <v>5.3</v>
      </c>
      <c r="CL42" s="133" t="str">
        <v>.</v>
      </c>
      <c r="CQ42">
        <v>0</v>
      </c>
      <c r="CR42" t="s">
        <v>286</v>
      </c>
      <c r="CS42" t="s">
        <v>287</v>
      </c>
      <c r="CT42" t="s">
        <v>288</v>
      </c>
      <c r="CU42" t="s">
        <v>289</v>
      </c>
      <c r="CW42" t="s">
        <v>111</v>
      </c>
      <c r="CX42" t="s">
        <v>286</v>
      </c>
      <c r="CY42">
        <v>12</v>
      </c>
      <c r="CZ42">
        <v>6.1416666666666657</v>
      </c>
      <c r="DA42">
        <v>0.54012601410329375</v>
      </c>
      <c r="DB42">
        <v>6.05</v>
      </c>
      <c r="DC42">
        <v>10.1</v>
      </c>
      <c r="DD42">
        <v>2.2999999999999998</v>
      </c>
      <c r="DE42" s="3">
        <v>1.7999999999999989</v>
      </c>
      <c r="DF42">
        <v>0.54974265943777445</v>
      </c>
      <c r="DG42">
        <v>4.0271061566117282E-2</v>
      </c>
      <c r="DI42" t="s">
        <v>286</v>
      </c>
      <c r="DJ42" t="s">
        <v>287</v>
      </c>
      <c r="DK42">
        <v>1.9916666666666654</v>
      </c>
      <c r="DL42">
        <v>0.11325750685694347</v>
      </c>
      <c r="DM42">
        <v>3.8700758264763873</v>
      </c>
      <c r="DN42">
        <v>3.3208095857824804E-2</v>
      </c>
      <c r="DY42" s="4" t="s">
        <v>287</v>
      </c>
      <c r="DZ42" s="4" t="s">
        <v>287</v>
      </c>
      <c r="EA42" s="103">
        <v>6</v>
      </c>
      <c r="EC42" s="132" t="str">
        <v/>
      </c>
      <c r="ED42" s="3" t="str">
        <v/>
      </c>
      <c r="EE42" s="3">
        <v>5.0999999999999996</v>
      </c>
      <c r="EF42" s="133" t="str">
        <v>.</v>
      </c>
      <c r="EK42">
        <v>0</v>
      </c>
      <c r="EL42" t="s">
        <v>286</v>
      </c>
      <c r="EM42" t="s">
        <v>287</v>
      </c>
      <c r="EN42" t="s">
        <v>288</v>
      </c>
      <c r="EO42" t="s">
        <v>289</v>
      </c>
      <c r="EQ42" t="s">
        <v>111</v>
      </c>
      <c r="ER42" t="s">
        <v>286</v>
      </c>
      <c r="ES42">
        <v>12</v>
      </c>
      <c r="ET42">
        <v>6.1416666666666657</v>
      </c>
      <c r="EU42">
        <v>0.54012601410329375</v>
      </c>
      <c r="EV42">
        <v>6.05</v>
      </c>
      <c r="EW42">
        <v>10.1</v>
      </c>
      <c r="EX42">
        <v>2.2999999999999998</v>
      </c>
      <c r="EY42" s="3">
        <v>1.7999999999999989</v>
      </c>
      <c r="EZ42">
        <v>0.54974265943777445</v>
      </c>
      <c r="FA42">
        <v>4.0271061566117282E-2</v>
      </c>
      <c r="FC42" t="s">
        <v>286</v>
      </c>
      <c r="FD42" t="s">
        <v>287</v>
      </c>
      <c r="FE42">
        <v>1.9916666666666654</v>
      </c>
      <c r="FF42">
        <v>0.11325750685694347</v>
      </c>
      <c r="FG42">
        <v>3.8700758264763873</v>
      </c>
      <c r="FH42">
        <v>3.3208095857824804E-2</v>
      </c>
      <c r="FS42" s="4" t="s">
        <v>287</v>
      </c>
      <c r="FT42" s="4" t="s">
        <v>287</v>
      </c>
      <c r="FU42" s="103">
        <v>7.5</v>
      </c>
      <c r="FW42" s="132" t="str">
        <v/>
      </c>
      <c r="FX42" s="3" t="str">
        <v/>
      </c>
      <c r="FY42" s="3">
        <v>5.5</v>
      </c>
      <c r="FZ42" s="133" t="str">
        <v>.</v>
      </c>
      <c r="GE42" t="s">
        <v>155</v>
      </c>
      <c r="GF42">
        <v>7</v>
      </c>
      <c r="GG42">
        <v>17</v>
      </c>
      <c r="GH42">
        <v>23</v>
      </c>
      <c r="GI42">
        <v>10</v>
      </c>
      <c r="GK42" t="s">
        <v>111</v>
      </c>
      <c r="GL42" t="s">
        <v>286</v>
      </c>
      <c r="GM42">
        <v>12</v>
      </c>
      <c r="GN42">
        <v>6.1416666666666657</v>
      </c>
      <c r="GO42">
        <v>0.54012601410329375</v>
      </c>
      <c r="GP42">
        <v>6.05</v>
      </c>
      <c r="GQ42">
        <v>10.1</v>
      </c>
      <c r="GR42">
        <v>2.2999999999999998</v>
      </c>
      <c r="GS42" s="3">
        <v>1.7999999999999989</v>
      </c>
      <c r="GT42">
        <v>0.54974265943777445</v>
      </c>
      <c r="GU42">
        <v>4.0271061566117282E-2</v>
      </c>
      <c r="GW42" t="s">
        <v>286</v>
      </c>
      <c r="GX42" t="s">
        <v>287</v>
      </c>
      <c r="GY42">
        <v>1.9916666666666654</v>
      </c>
      <c r="GZ42">
        <v>0.11325750685694347</v>
      </c>
      <c r="HA42">
        <v>3.8700758264763873</v>
      </c>
      <c r="HB42">
        <v>3.3208095857824804E-2</v>
      </c>
      <c r="HM42" s="4" t="s">
        <v>287</v>
      </c>
      <c r="HN42" s="4" t="s">
        <v>287</v>
      </c>
      <c r="HO42" s="103">
        <v>9.4</v>
      </c>
      <c r="HQ42" s="132" t="str">
        <v/>
      </c>
      <c r="HR42" s="3" t="str">
        <v/>
      </c>
      <c r="HS42" s="3">
        <v>6</v>
      </c>
      <c r="HT42" s="133" t="str">
        <v>.</v>
      </c>
      <c r="HY42" t="s">
        <v>155</v>
      </c>
      <c r="HZ42">
        <v>7</v>
      </c>
      <c r="IA42">
        <v>17</v>
      </c>
      <c r="IB42">
        <v>22</v>
      </c>
      <c r="IC42">
        <v>10</v>
      </c>
      <c r="IE42" t="s">
        <v>111</v>
      </c>
      <c r="IF42" t="s">
        <v>286</v>
      </c>
      <c r="IG42">
        <v>12</v>
      </c>
      <c r="IH42">
        <v>6.1416666666666657</v>
      </c>
      <c r="II42">
        <v>0.54012601410329375</v>
      </c>
      <c r="IJ42">
        <v>6.05</v>
      </c>
      <c r="IK42">
        <v>10.1</v>
      </c>
      <c r="IL42">
        <v>2.2999999999999998</v>
      </c>
      <c r="IM42" s="3">
        <v>1.7999999999999989</v>
      </c>
      <c r="IN42">
        <v>0.54974265943777445</v>
      </c>
      <c r="IO42">
        <v>4.0271061566117282E-2</v>
      </c>
      <c r="IQ42" t="s">
        <v>286</v>
      </c>
      <c r="IR42" t="s">
        <v>287</v>
      </c>
      <c r="IS42">
        <v>1.9916666666666654</v>
      </c>
      <c r="IT42">
        <v>0.11325750685694347</v>
      </c>
      <c r="IU42">
        <v>3.8700758264763873</v>
      </c>
      <c r="IV42">
        <v>3.3208095857824804E-2</v>
      </c>
    </row>
    <row r="43" spans="1:266" x14ac:dyDescent="0.25">
      <c r="A43" s="6">
        <v>4</v>
      </c>
      <c r="B43" s="12">
        <v>73</v>
      </c>
      <c r="C43" s="6">
        <v>45</v>
      </c>
      <c r="D43" s="5" t="s">
        <v>0</v>
      </c>
      <c r="E43" s="4" t="s">
        <v>287</v>
      </c>
      <c r="F43" s="6">
        <v>8.6</v>
      </c>
      <c r="G43" s="6">
        <v>3.7</v>
      </c>
      <c r="H43" s="6">
        <v>4.3</v>
      </c>
      <c r="I43" s="69">
        <v>2.7</v>
      </c>
      <c r="J43" s="70">
        <v>3.3</v>
      </c>
      <c r="K43" s="70">
        <v>3</v>
      </c>
      <c r="L43" s="70" t="s">
        <v>139</v>
      </c>
      <c r="M43" s="70" t="s">
        <v>139</v>
      </c>
      <c r="N43" s="78">
        <v>2.5</v>
      </c>
      <c r="O43" s="79">
        <v>3.2</v>
      </c>
      <c r="P43" s="79">
        <v>3.7</v>
      </c>
      <c r="Q43" s="79" t="s">
        <v>139</v>
      </c>
      <c r="R43" s="79" t="s">
        <v>139</v>
      </c>
      <c r="S43" s="86">
        <v>2.2999999999999998</v>
      </c>
      <c r="T43" s="87">
        <v>3</v>
      </c>
      <c r="U43" s="87">
        <v>3.9</v>
      </c>
      <c r="V43" s="87" t="s">
        <v>139</v>
      </c>
      <c r="W43" s="87" t="s">
        <v>139</v>
      </c>
      <c r="X43" s="168">
        <v>4.3</v>
      </c>
      <c r="Y43" s="169">
        <v>2.8</v>
      </c>
      <c r="Z43" s="169">
        <v>1.6</v>
      </c>
      <c r="AA43" s="169" t="s">
        <v>139</v>
      </c>
      <c r="AB43" s="169" t="s">
        <v>139</v>
      </c>
      <c r="AC43" s="102">
        <v>7.1</v>
      </c>
      <c r="AD43" s="103">
        <v>6</v>
      </c>
      <c r="AE43" s="103">
        <v>6.5</v>
      </c>
      <c r="AF43" s="103" t="s">
        <v>139</v>
      </c>
      <c r="AG43" s="103" t="s">
        <v>139</v>
      </c>
      <c r="AH43" s="4" t="s">
        <v>1</v>
      </c>
      <c r="AI43" s="13" t="s">
        <v>47</v>
      </c>
      <c r="AK43" s="4" t="s">
        <v>287</v>
      </c>
      <c r="AL43" s="4" t="s">
        <v>287</v>
      </c>
      <c r="AM43" s="102">
        <v>7.1</v>
      </c>
      <c r="AO43" s="132" t="str">
        <v/>
      </c>
      <c r="AP43" s="3" t="str">
        <v/>
      </c>
      <c r="AQ43" s="3" t="str">
        <v>.</v>
      </c>
      <c r="AR43" s="133" t="str">
        <v/>
      </c>
      <c r="AW43">
        <v>0</v>
      </c>
      <c r="AX43" t="s">
        <v>286</v>
      </c>
      <c r="AY43" t="s">
        <v>287</v>
      </c>
      <c r="AZ43" t="s">
        <v>288</v>
      </c>
      <c r="BA43" t="s">
        <v>289</v>
      </c>
      <c r="BD43" t="s">
        <v>287</v>
      </c>
      <c r="BE43">
        <v>24</v>
      </c>
      <c r="BF43">
        <v>8.1333333333333311</v>
      </c>
      <c r="BG43">
        <v>0.43840400047541966</v>
      </c>
      <c r="BH43">
        <v>8.15</v>
      </c>
      <c r="BI43">
        <v>11.9</v>
      </c>
      <c r="BJ43">
        <v>4.8</v>
      </c>
      <c r="BK43" s="3">
        <v>2.7750000000000021</v>
      </c>
      <c r="BL43">
        <v>0.39015392354229461</v>
      </c>
      <c r="BO43" t="s">
        <v>286</v>
      </c>
      <c r="BP43" t="s">
        <v>288</v>
      </c>
      <c r="BQ43">
        <v>1.772619047619048</v>
      </c>
      <c r="BR43">
        <v>3.355009187033664E-2</v>
      </c>
      <c r="BS43">
        <v>3.5116880033677593</v>
      </c>
      <c r="BT43">
        <v>4.3950075965881519E-2</v>
      </c>
      <c r="CE43" s="4" t="s">
        <v>287</v>
      </c>
      <c r="CF43" s="4" t="s">
        <v>287</v>
      </c>
      <c r="CG43" s="103">
        <v>6</v>
      </c>
      <c r="CI43" s="132" t="str">
        <v/>
      </c>
      <c r="CJ43" s="3" t="str">
        <v/>
      </c>
      <c r="CK43" s="3" t="str">
        <v>.</v>
      </c>
      <c r="CL43" s="133" t="str">
        <v/>
      </c>
      <c r="CQ43" t="s">
        <v>155</v>
      </c>
      <c r="CR43">
        <v>9</v>
      </c>
      <c r="CS43">
        <v>15</v>
      </c>
      <c r="CT43">
        <v>26</v>
      </c>
      <c r="CU43">
        <v>14</v>
      </c>
      <c r="CX43" t="s">
        <v>287</v>
      </c>
      <c r="CY43">
        <v>24</v>
      </c>
      <c r="CZ43">
        <v>8.1333333333333311</v>
      </c>
      <c r="DA43">
        <v>0.43840400047541966</v>
      </c>
      <c r="DB43">
        <v>8.15</v>
      </c>
      <c r="DC43">
        <v>11.9</v>
      </c>
      <c r="DD43">
        <v>4.8</v>
      </c>
      <c r="DE43" s="3">
        <v>2.7750000000000021</v>
      </c>
      <c r="DF43">
        <v>0.39015392354229461</v>
      </c>
      <c r="DI43" t="s">
        <v>286</v>
      </c>
      <c r="DJ43" t="s">
        <v>288</v>
      </c>
      <c r="DK43">
        <v>1.772619047619048</v>
      </c>
      <c r="DL43">
        <v>3.355009187033664E-2</v>
      </c>
      <c r="DM43">
        <v>3.5116880033677593</v>
      </c>
      <c r="DN43">
        <v>4.3950075965881519E-2</v>
      </c>
      <c r="DY43" s="4" t="s">
        <v>287</v>
      </c>
      <c r="DZ43" s="4" t="s">
        <v>287</v>
      </c>
      <c r="EA43" s="103">
        <v>6.5</v>
      </c>
      <c r="EC43" s="132" t="str">
        <v/>
      </c>
      <c r="ED43" s="3" t="str">
        <v/>
      </c>
      <c r="EE43" s="3" t="str">
        <v>.</v>
      </c>
      <c r="EF43" s="133" t="str">
        <v/>
      </c>
      <c r="EK43" t="s">
        <v>155</v>
      </c>
      <c r="EL43">
        <v>9</v>
      </c>
      <c r="EM43">
        <v>15</v>
      </c>
      <c r="EN43">
        <v>26</v>
      </c>
      <c r="EO43">
        <v>14</v>
      </c>
      <c r="ER43" t="s">
        <v>287</v>
      </c>
      <c r="ES43">
        <v>24</v>
      </c>
      <c r="ET43">
        <v>8.1333333333333311</v>
      </c>
      <c r="EU43">
        <v>0.43840400047541966</v>
      </c>
      <c r="EV43">
        <v>8.15</v>
      </c>
      <c r="EW43">
        <v>11.9</v>
      </c>
      <c r="EX43">
        <v>4.8</v>
      </c>
      <c r="EY43" s="3">
        <v>2.7750000000000021</v>
      </c>
      <c r="EZ43">
        <v>0.39015392354229461</v>
      </c>
      <c r="FC43" t="s">
        <v>286</v>
      </c>
      <c r="FD43" t="s">
        <v>288</v>
      </c>
      <c r="FE43">
        <v>1.772619047619048</v>
      </c>
      <c r="FF43">
        <v>3.355009187033664E-2</v>
      </c>
      <c r="FG43">
        <v>3.5116880033677593</v>
      </c>
      <c r="FH43">
        <v>4.3950075965881519E-2</v>
      </c>
      <c r="FS43" s="4" t="s">
        <v>287</v>
      </c>
      <c r="FT43" s="4" t="s">
        <v>287</v>
      </c>
      <c r="FU43" s="103" t="s">
        <v>139</v>
      </c>
      <c r="FW43" s="132" t="str">
        <v/>
      </c>
      <c r="FX43" s="3" t="str">
        <v/>
      </c>
      <c r="FY43" s="3" t="str">
        <v>.</v>
      </c>
      <c r="FZ43" s="133" t="str">
        <v/>
      </c>
      <c r="GE43" t="s">
        <v>140</v>
      </c>
      <c r="GF43">
        <v>5.8</v>
      </c>
      <c r="GG43">
        <v>7.1411764705882357</v>
      </c>
      <c r="GH43">
        <v>6.6173913043478256</v>
      </c>
      <c r="GI43">
        <v>6.55</v>
      </c>
      <c r="GL43" t="s">
        <v>287</v>
      </c>
      <c r="GM43">
        <v>24</v>
      </c>
      <c r="GN43">
        <v>8.1333333333333311</v>
      </c>
      <c r="GO43">
        <v>0.43840400047541966</v>
      </c>
      <c r="GP43">
        <v>8.15</v>
      </c>
      <c r="GQ43">
        <v>11.9</v>
      </c>
      <c r="GR43">
        <v>4.8</v>
      </c>
      <c r="GS43" s="3">
        <v>2.7750000000000021</v>
      </c>
      <c r="GT43">
        <v>0.39015392354229461</v>
      </c>
      <c r="GW43" t="s">
        <v>286</v>
      </c>
      <c r="GX43" t="s">
        <v>288</v>
      </c>
      <c r="GY43">
        <v>1.772619047619048</v>
      </c>
      <c r="GZ43">
        <v>3.355009187033664E-2</v>
      </c>
      <c r="HA43">
        <v>3.5116880033677593</v>
      </c>
      <c r="HB43">
        <v>4.3950075965881519E-2</v>
      </c>
      <c r="HM43" s="4" t="s">
        <v>287</v>
      </c>
      <c r="HN43" s="4" t="s">
        <v>287</v>
      </c>
      <c r="HO43" s="103" t="s">
        <v>139</v>
      </c>
      <c r="HQ43" s="132" t="str">
        <v/>
      </c>
      <c r="HR43" s="3" t="str">
        <v/>
      </c>
      <c r="HS43" s="3" t="str">
        <v>.</v>
      </c>
      <c r="HT43" s="133" t="str">
        <v/>
      </c>
      <c r="HY43" t="s">
        <v>140</v>
      </c>
      <c r="HZ43">
        <v>5.9285714285714288</v>
      </c>
      <c r="IA43">
        <v>7.2823529411764714</v>
      </c>
      <c r="IB43">
        <v>6.3181818181818183</v>
      </c>
      <c r="IC43">
        <v>6.95</v>
      </c>
      <c r="IF43" t="s">
        <v>287</v>
      </c>
      <c r="IG43">
        <v>24</v>
      </c>
      <c r="IH43">
        <v>8.1333333333333311</v>
      </c>
      <c r="II43">
        <v>0.43840400047541966</v>
      </c>
      <c r="IJ43">
        <v>8.15</v>
      </c>
      <c r="IK43">
        <v>11.9</v>
      </c>
      <c r="IL43">
        <v>4.8</v>
      </c>
      <c r="IM43" s="3">
        <v>2.7750000000000021</v>
      </c>
      <c r="IN43">
        <v>0.39015392354229461</v>
      </c>
      <c r="IQ43" t="s">
        <v>286</v>
      </c>
      <c r="IR43" t="s">
        <v>288</v>
      </c>
      <c r="IS43">
        <v>1.772619047619048</v>
      </c>
      <c r="IT43">
        <v>3.355009187033664E-2</v>
      </c>
      <c r="IU43">
        <v>3.5116880033677593</v>
      </c>
      <c r="IV43">
        <v>4.3950075965881519E-2</v>
      </c>
    </row>
    <row r="44" spans="1:266" x14ac:dyDescent="0.25">
      <c r="A44" s="6">
        <v>3</v>
      </c>
      <c r="B44" s="12">
        <v>80</v>
      </c>
      <c r="C44" s="6">
        <v>45</v>
      </c>
      <c r="D44" s="5" t="s">
        <v>0</v>
      </c>
      <c r="E44" s="4" t="s">
        <v>287</v>
      </c>
      <c r="F44" s="6">
        <v>7.4</v>
      </c>
      <c r="G44" s="6">
        <v>9.1999999999999993</v>
      </c>
      <c r="H44" s="6">
        <v>1.9</v>
      </c>
      <c r="I44" s="69">
        <v>2.9</v>
      </c>
      <c r="J44" s="70">
        <v>3.7</v>
      </c>
      <c r="K44" s="70">
        <v>3.4</v>
      </c>
      <c r="L44" s="70" t="s">
        <v>139</v>
      </c>
      <c r="M44" s="70" t="s">
        <v>139</v>
      </c>
      <c r="N44" s="78">
        <v>3.1</v>
      </c>
      <c r="O44" s="79">
        <v>4.2</v>
      </c>
      <c r="P44" s="79">
        <v>3.7</v>
      </c>
      <c r="Q44" s="79" t="s">
        <v>139</v>
      </c>
      <c r="R44" s="79" t="s">
        <v>139</v>
      </c>
      <c r="S44" s="86">
        <v>4.3</v>
      </c>
      <c r="T44" s="87">
        <v>5.6</v>
      </c>
      <c r="U44" s="87">
        <v>7.2</v>
      </c>
      <c r="V44" s="87" t="s">
        <v>139</v>
      </c>
      <c r="W44" s="87" t="s">
        <v>139</v>
      </c>
      <c r="X44" s="168">
        <v>2.7</v>
      </c>
      <c r="Y44" s="169">
        <v>3.6</v>
      </c>
      <c r="Z44" s="169">
        <v>3.1</v>
      </c>
      <c r="AA44" s="169" t="s">
        <v>139</v>
      </c>
      <c r="AB44" s="169" t="s">
        <v>139</v>
      </c>
      <c r="AC44" s="102">
        <v>8</v>
      </c>
      <c r="AD44" s="103">
        <v>6.7</v>
      </c>
      <c r="AE44" s="103">
        <v>6.4</v>
      </c>
      <c r="AF44" s="103" t="s">
        <v>139</v>
      </c>
      <c r="AG44" s="103" t="s">
        <v>139</v>
      </c>
      <c r="AH44" s="4" t="s">
        <v>3</v>
      </c>
      <c r="AI44" s="13" t="s">
        <v>15</v>
      </c>
      <c r="AK44" s="4" t="s">
        <v>287</v>
      </c>
      <c r="AL44" s="4" t="s">
        <v>287</v>
      </c>
      <c r="AM44" s="102">
        <v>8</v>
      </c>
      <c r="AO44" s="132" t="str">
        <v/>
      </c>
      <c r="AP44" s="3" t="str">
        <v/>
      </c>
      <c r="AQ44" s="3">
        <v>7.5</v>
      </c>
      <c r="AR44" s="133" t="str">
        <v/>
      </c>
      <c r="AW44" t="s">
        <v>155</v>
      </c>
      <c r="AX44">
        <v>12</v>
      </c>
      <c r="AY44">
        <v>24</v>
      </c>
      <c r="AZ44">
        <v>42</v>
      </c>
      <c r="BA44">
        <v>30</v>
      </c>
      <c r="BD44" t="s">
        <v>288</v>
      </c>
      <c r="BE44">
        <v>42</v>
      </c>
      <c r="BF44">
        <v>7.9142857142857137</v>
      </c>
      <c r="BG44">
        <v>0.31487643777130692</v>
      </c>
      <c r="BH44">
        <v>7.65</v>
      </c>
      <c r="BI44">
        <v>13</v>
      </c>
      <c r="BJ44">
        <v>3.3</v>
      </c>
      <c r="BK44" s="3">
        <v>2.4750000000000014</v>
      </c>
      <c r="BL44">
        <v>0.85239769676815191</v>
      </c>
      <c r="BO44" t="s">
        <v>286</v>
      </c>
      <c r="BP44" t="s">
        <v>289</v>
      </c>
      <c r="BQ44">
        <v>1.5783333333333331</v>
      </c>
      <c r="BR44">
        <v>-0.23638232121972336</v>
      </c>
      <c r="BS44">
        <v>3.3930489878863899</v>
      </c>
      <c r="BT44">
        <v>0.11150795619398779</v>
      </c>
      <c r="CE44" s="4" t="s">
        <v>287</v>
      </c>
      <c r="CF44" s="4" t="s">
        <v>287</v>
      </c>
      <c r="CG44" s="103">
        <v>6.7</v>
      </c>
      <c r="CI44" s="132" t="str">
        <v/>
      </c>
      <c r="CJ44" s="3" t="str">
        <v/>
      </c>
      <c r="CK44" s="3">
        <v>7.4</v>
      </c>
      <c r="CL44" s="133" t="str">
        <v/>
      </c>
      <c r="CQ44" t="s">
        <v>140</v>
      </c>
      <c r="CR44">
        <v>6.1111111111111107</v>
      </c>
      <c r="CS44">
        <v>7.2666666666666666</v>
      </c>
      <c r="CT44">
        <v>7.0615384615384622</v>
      </c>
      <c r="CU44">
        <v>6.1928571428571431</v>
      </c>
      <c r="CX44" t="s">
        <v>288</v>
      </c>
      <c r="CY44">
        <v>42</v>
      </c>
      <c r="CZ44">
        <v>7.9142857142857137</v>
      </c>
      <c r="DA44">
        <v>0.31487643777130692</v>
      </c>
      <c r="DB44">
        <v>7.65</v>
      </c>
      <c r="DC44">
        <v>13</v>
      </c>
      <c r="DD44">
        <v>3.3</v>
      </c>
      <c r="DE44" s="3">
        <v>2.4750000000000014</v>
      </c>
      <c r="DF44">
        <v>0.85239769676815191</v>
      </c>
      <c r="DI44" t="s">
        <v>286</v>
      </c>
      <c r="DJ44" t="s">
        <v>289</v>
      </c>
      <c r="DK44">
        <v>1.5783333333333331</v>
      </c>
      <c r="DL44">
        <v>-0.23638232121972336</v>
      </c>
      <c r="DM44">
        <v>3.3930489878863899</v>
      </c>
      <c r="DN44">
        <v>0.11150795619398779</v>
      </c>
      <c r="DY44" s="4" t="s">
        <v>287</v>
      </c>
      <c r="DZ44" s="4" t="s">
        <v>287</v>
      </c>
      <c r="EA44" s="103">
        <v>6.4</v>
      </c>
      <c r="EC44" s="132" t="str">
        <v/>
      </c>
      <c r="ED44" s="3" t="str">
        <v/>
      </c>
      <c r="EE44" s="3">
        <v>7.3</v>
      </c>
      <c r="EF44" s="133" t="str">
        <v/>
      </c>
      <c r="EK44" t="s">
        <v>140</v>
      </c>
      <c r="EL44">
        <v>5.9777777777777779</v>
      </c>
      <c r="EM44">
        <v>6.7200000000000006</v>
      </c>
      <c r="EN44">
        <v>6.6999999999999993</v>
      </c>
      <c r="EO44">
        <v>6.1714285714285717</v>
      </c>
      <c r="ER44" t="s">
        <v>288</v>
      </c>
      <c r="ES44">
        <v>42</v>
      </c>
      <c r="ET44">
        <v>7.9142857142857137</v>
      </c>
      <c r="EU44">
        <v>0.31487643777130692</v>
      </c>
      <c r="EV44">
        <v>7.65</v>
      </c>
      <c r="EW44">
        <v>13</v>
      </c>
      <c r="EX44">
        <v>3.3</v>
      </c>
      <c r="EY44" s="3">
        <v>2.4750000000000014</v>
      </c>
      <c r="EZ44">
        <v>0.85239769676815191</v>
      </c>
      <c r="FC44" t="s">
        <v>286</v>
      </c>
      <c r="FD44" t="s">
        <v>289</v>
      </c>
      <c r="FE44">
        <v>1.5783333333333331</v>
      </c>
      <c r="FF44">
        <v>-0.23638232121972336</v>
      </c>
      <c r="FG44">
        <v>3.3930489878863899</v>
      </c>
      <c r="FH44">
        <v>0.11150795619398779</v>
      </c>
      <c r="FS44" s="4" t="s">
        <v>287</v>
      </c>
      <c r="FT44" s="4" t="s">
        <v>287</v>
      </c>
      <c r="FU44" s="103" t="s">
        <v>139</v>
      </c>
      <c r="FW44" s="132" t="str">
        <v/>
      </c>
      <c r="FX44" s="3" t="str">
        <v/>
      </c>
      <c r="FY44" s="3" t="str">
        <v>.</v>
      </c>
      <c r="FZ44" s="133" t="str">
        <v/>
      </c>
      <c r="GE44" t="s">
        <v>141</v>
      </c>
      <c r="GF44">
        <v>0.34709680274556048</v>
      </c>
      <c r="GG44">
        <v>0.40720160705592384</v>
      </c>
      <c r="GH44">
        <v>0.40332864883230823</v>
      </c>
      <c r="GI44">
        <v>0.44378423185647919</v>
      </c>
      <c r="GL44" t="s">
        <v>288</v>
      </c>
      <c r="GM44">
        <v>42</v>
      </c>
      <c r="GN44">
        <v>7.9142857142857137</v>
      </c>
      <c r="GO44">
        <v>0.31487643777130692</v>
      </c>
      <c r="GP44">
        <v>7.65</v>
      </c>
      <c r="GQ44">
        <v>13</v>
      </c>
      <c r="GR44">
        <v>3.3</v>
      </c>
      <c r="GS44" s="3">
        <v>2.4750000000000014</v>
      </c>
      <c r="GT44">
        <v>0.85239769676815191</v>
      </c>
      <c r="GW44" t="s">
        <v>286</v>
      </c>
      <c r="GX44" t="s">
        <v>289</v>
      </c>
      <c r="GY44">
        <v>1.5783333333333331</v>
      </c>
      <c r="GZ44">
        <v>-0.23638232121972336</v>
      </c>
      <c r="HA44">
        <v>3.3930489878863899</v>
      </c>
      <c r="HB44">
        <v>0.11150795619398779</v>
      </c>
      <c r="HM44" s="4" t="s">
        <v>287</v>
      </c>
      <c r="HN44" s="4" t="s">
        <v>287</v>
      </c>
      <c r="HO44" s="103" t="s">
        <v>139</v>
      </c>
      <c r="HQ44" s="132" t="str">
        <v/>
      </c>
      <c r="HR44" s="3" t="str">
        <v/>
      </c>
      <c r="HS44" s="3" t="str">
        <v>.</v>
      </c>
      <c r="HT44" s="133" t="str">
        <v/>
      </c>
      <c r="HY44" t="s">
        <v>141</v>
      </c>
      <c r="HZ44">
        <v>0.38896338774594524</v>
      </c>
      <c r="IA44">
        <v>0.4594782282269016</v>
      </c>
      <c r="IB44">
        <v>0.41349719365643445</v>
      </c>
      <c r="IC44">
        <v>0.66587452938889957</v>
      </c>
      <c r="IF44" t="s">
        <v>288</v>
      </c>
      <c r="IG44">
        <v>42</v>
      </c>
      <c r="IH44">
        <v>7.9142857142857137</v>
      </c>
      <c r="II44">
        <v>0.31487643777130692</v>
      </c>
      <c r="IJ44">
        <v>7.65</v>
      </c>
      <c r="IK44">
        <v>13</v>
      </c>
      <c r="IL44">
        <v>3.3</v>
      </c>
      <c r="IM44" s="3">
        <v>2.4750000000000014</v>
      </c>
      <c r="IN44">
        <v>0.85239769676815191</v>
      </c>
      <c r="IQ44" t="s">
        <v>286</v>
      </c>
      <c r="IR44" t="s">
        <v>289</v>
      </c>
      <c r="IS44">
        <v>1.5783333333333331</v>
      </c>
      <c r="IT44">
        <v>-0.23638232121972336</v>
      </c>
      <c r="IU44">
        <v>3.3930489878863899</v>
      </c>
      <c r="IV44">
        <v>0.11150795619398779</v>
      </c>
    </row>
    <row r="45" spans="1:266" x14ac:dyDescent="0.25">
      <c r="A45" s="6">
        <v>3</v>
      </c>
      <c r="B45" s="12">
        <v>102</v>
      </c>
      <c r="C45" s="6">
        <v>45</v>
      </c>
      <c r="D45" s="5" t="s">
        <v>0</v>
      </c>
      <c r="E45" s="4" t="s">
        <v>287</v>
      </c>
      <c r="F45" s="6">
        <v>9.1999999999999993</v>
      </c>
      <c r="G45" s="6">
        <v>3.4</v>
      </c>
      <c r="H45" s="6">
        <v>5.2</v>
      </c>
      <c r="I45" s="69">
        <v>4.8</v>
      </c>
      <c r="J45" s="70" t="s">
        <v>139</v>
      </c>
      <c r="K45" s="70" t="s">
        <v>139</v>
      </c>
      <c r="L45" s="70">
        <v>3.7</v>
      </c>
      <c r="M45" s="70">
        <v>3.7</v>
      </c>
      <c r="N45" s="78">
        <v>4.8</v>
      </c>
      <c r="O45" s="79" t="s">
        <v>139</v>
      </c>
      <c r="P45" s="79" t="s">
        <v>139</v>
      </c>
      <c r="Q45" s="79">
        <v>3.7</v>
      </c>
      <c r="R45" s="79">
        <v>3.3</v>
      </c>
      <c r="S45" s="86">
        <v>4.5</v>
      </c>
      <c r="T45" s="87" t="s">
        <v>139</v>
      </c>
      <c r="U45" s="87" t="s">
        <v>139</v>
      </c>
      <c r="V45" s="87">
        <v>3.6</v>
      </c>
      <c r="W45" s="87">
        <v>3.6</v>
      </c>
      <c r="X45" s="168">
        <v>1.4</v>
      </c>
      <c r="Y45" s="169" t="s">
        <v>139</v>
      </c>
      <c r="Z45" s="169" t="s">
        <v>139</v>
      </c>
      <c r="AA45" s="169">
        <v>3.5</v>
      </c>
      <c r="AB45" s="169">
        <v>3.5</v>
      </c>
      <c r="AC45" s="102">
        <v>11.2</v>
      </c>
      <c r="AD45" s="103" t="s">
        <v>139</v>
      </c>
      <c r="AE45" s="103" t="s">
        <v>139</v>
      </c>
      <c r="AF45" s="103">
        <v>8.1</v>
      </c>
      <c r="AG45" s="103">
        <v>7.2</v>
      </c>
      <c r="AH45" s="4" t="s">
        <v>3</v>
      </c>
      <c r="AI45" s="13" t="s">
        <v>29</v>
      </c>
      <c r="AK45" s="4" t="s">
        <v>287</v>
      </c>
      <c r="AL45" s="4" t="s">
        <v>287</v>
      </c>
      <c r="AM45" s="102">
        <v>11.2</v>
      </c>
      <c r="AO45" s="132" t="str">
        <v/>
      </c>
      <c r="AP45" s="3" t="str">
        <v/>
      </c>
      <c r="AQ45" s="3">
        <v>7.7</v>
      </c>
      <c r="AR45" s="133" t="str">
        <v/>
      </c>
      <c r="AW45" t="s">
        <v>140</v>
      </c>
      <c r="AX45">
        <v>6.1416666666666657</v>
      </c>
      <c r="AY45">
        <v>8.1333333333333311</v>
      </c>
      <c r="AZ45">
        <v>7.9142857142857137</v>
      </c>
      <c r="BA45">
        <v>7.7199999999999989</v>
      </c>
      <c r="BD45" t="s">
        <v>289</v>
      </c>
      <c r="BE45">
        <v>30</v>
      </c>
      <c r="BF45">
        <v>7.7199999999999989</v>
      </c>
      <c r="BG45">
        <v>0.36383651753810226</v>
      </c>
      <c r="BH45">
        <v>7.5</v>
      </c>
      <c r="BI45">
        <v>11.8</v>
      </c>
      <c r="BJ45">
        <v>4.2</v>
      </c>
      <c r="BK45" s="3">
        <v>2.125</v>
      </c>
      <c r="BL45">
        <v>0.48262302349477171</v>
      </c>
      <c r="BO45" t="s">
        <v>287</v>
      </c>
      <c r="BP45" t="s">
        <v>288</v>
      </c>
      <c r="BQ45">
        <v>0.21904761904761738</v>
      </c>
      <c r="BR45">
        <v>-1.1404451205296209</v>
      </c>
      <c r="BS45">
        <v>1.5785403586248556</v>
      </c>
      <c r="BT45">
        <v>0.97481906072542512</v>
      </c>
      <c r="CE45" s="4" t="s">
        <v>287</v>
      </c>
      <c r="CF45" s="4" t="s">
        <v>287</v>
      </c>
      <c r="CG45" s="103" t="s">
        <v>139</v>
      </c>
      <c r="CI45" s="132" t="str">
        <v/>
      </c>
      <c r="CJ45" s="3" t="str">
        <v/>
      </c>
      <c r="CK45" s="3" t="str">
        <v>.</v>
      </c>
      <c r="CL45" s="133" t="str">
        <v/>
      </c>
      <c r="CQ45" t="s">
        <v>141</v>
      </c>
      <c r="CR45">
        <v>0.54834205779392775</v>
      </c>
      <c r="CS45">
        <v>0.44589841536542402</v>
      </c>
      <c r="CT45">
        <v>0.29030895601208745</v>
      </c>
      <c r="CU45">
        <v>0.44220529836566758</v>
      </c>
      <c r="CX45" t="s">
        <v>289</v>
      </c>
      <c r="CY45">
        <v>30</v>
      </c>
      <c r="CZ45">
        <v>7.7199999999999989</v>
      </c>
      <c r="DA45">
        <v>0.36383651753810226</v>
      </c>
      <c r="DB45">
        <v>7.5</v>
      </c>
      <c r="DC45">
        <v>11.8</v>
      </c>
      <c r="DD45">
        <v>4.2</v>
      </c>
      <c r="DE45" s="3">
        <v>2.125</v>
      </c>
      <c r="DF45">
        <v>0.48262302349477171</v>
      </c>
      <c r="DI45" t="s">
        <v>287</v>
      </c>
      <c r="DJ45" t="s">
        <v>288</v>
      </c>
      <c r="DK45">
        <v>0.21904761904761738</v>
      </c>
      <c r="DL45">
        <v>-1.1404451205296209</v>
      </c>
      <c r="DM45">
        <v>1.5785403586248556</v>
      </c>
      <c r="DN45">
        <v>0.97481906072542512</v>
      </c>
      <c r="DY45" s="4" t="s">
        <v>287</v>
      </c>
      <c r="DZ45" s="4" t="s">
        <v>287</v>
      </c>
      <c r="EA45" s="103" t="s">
        <v>139</v>
      </c>
      <c r="EC45" s="132" t="str">
        <v/>
      </c>
      <c r="ED45" s="3" t="str">
        <v/>
      </c>
      <c r="EE45" s="3" t="str">
        <v>.</v>
      </c>
      <c r="EF45" s="133" t="str">
        <v/>
      </c>
      <c r="EK45" t="s">
        <v>141</v>
      </c>
      <c r="EL45">
        <v>0.51848544868089319</v>
      </c>
      <c r="EM45">
        <v>0.48894444128823661</v>
      </c>
      <c r="EN45">
        <v>0.28218924364824616</v>
      </c>
      <c r="EO45">
        <v>0.41621377794132941</v>
      </c>
      <c r="ER45" t="s">
        <v>289</v>
      </c>
      <c r="ES45">
        <v>30</v>
      </c>
      <c r="ET45">
        <v>7.7199999999999989</v>
      </c>
      <c r="EU45">
        <v>0.36383651753810226</v>
      </c>
      <c r="EV45">
        <v>7.5</v>
      </c>
      <c r="EW45">
        <v>11.8</v>
      </c>
      <c r="EX45">
        <v>4.2</v>
      </c>
      <c r="EY45" s="3">
        <v>2.125</v>
      </c>
      <c r="EZ45">
        <v>0.48262302349477171</v>
      </c>
      <c r="FC45" t="s">
        <v>287</v>
      </c>
      <c r="FD45" t="s">
        <v>288</v>
      </c>
      <c r="FE45">
        <v>0.21904761904761738</v>
      </c>
      <c r="FF45">
        <v>-1.1404451205296209</v>
      </c>
      <c r="FG45">
        <v>1.5785403586248556</v>
      </c>
      <c r="FH45">
        <v>0.97481906072542512</v>
      </c>
      <c r="FS45" s="4" t="s">
        <v>287</v>
      </c>
      <c r="FT45" s="4" t="s">
        <v>287</v>
      </c>
      <c r="FU45" s="103">
        <v>8.1</v>
      </c>
      <c r="FW45" s="132" t="str">
        <v/>
      </c>
      <c r="FX45" s="3" t="str">
        <v/>
      </c>
      <c r="FY45" s="3" t="str">
        <v>.</v>
      </c>
      <c r="FZ45" s="133" t="str">
        <v/>
      </c>
      <c r="GE45" t="s">
        <v>142</v>
      </c>
      <c r="GF45">
        <v>5.5</v>
      </c>
      <c r="GG45">
        <v>6.9</v>
      </c>
      <c r="GH45">
        <v>6.7</v>
      </c>
      <c r="GI45">
        <v>6.6</v>
      </c>
      <c r="GL45" t="s">
        <v>289</v>
      </c>
      <c r="GM45">
        <v>30</v>
      </c>
      <c r="GN45">
        <v>7.7199999999999989</v>
      </c>
      <c r="GO45">
        <v>0.36383651753810226</v>
      </c>
      <c r="GP45">
        <v>7.5</v>
      </c>
      <c r="GQ45">
        <v>11.8</v>
      </c>
      <c r="GR45">
        <v>4.2</v>
      </c>
      <c r="GS45" s="3">
        <v>2.125</v>
      </c>
      <c r="GT45">
        <v>0.48262302349477171</v>
      </c>
      <c r="GW45" t="s">
        <v>287</v>
      </c>
      <c r="GX45" t="s">
        <v>288</v>
      </c>
      <c r="GY45">
        <v>0.21904761904761738</v>
      </c>
      <c r="GZ45">
        <v>-1.1404451205296209</v>
      </c>
      <c r="HA45">
        <v>1.5785403586248556</v>
      </c>
      <c r="HB45">
        <v>0.97481906072542512</v>
      </c>
      <c r="HM45" s="4" t="s">
        <v>287</v>
      </c>
      <c r="HN45" s="4" t="s">
        <v>287</v>
      </c>
      <c r="HO45" s="103">
        <v>7.2</v>
      </c>
      <c r="HQ45" s="132" t="str">
        <v/>
      </c>
      <c r="HR45" s="3" t="str">
        <v/>
      </c>
      <c r="HS45" s="3" t="str">
        <v>.</v>
      </c>
      <c r="HT45" s="133" t="str">
        <v/>
      </c>
      <c r="HY45" t="s">
        <v>142</v>
      </c>
      <c r="HZ45">
        <v>5.7</v>
      </c>
      <c r="IA45">
        <v>7</v>
      </c>
      <c r="IB45">
        <v>6.5</v>
      </c>
      <c r="IC45">
        <v>6.5</v>
      </c>
      <c r="IF45" t="s">
        <v>289</v>
      </c>
      <c r="IG45">
        <v>30</v>
      </c>
      <c r="IH45">
        <v>7.7199999999999989</v>
      </c>
      <c r="II45">
        <v>0.36383651753810226</v>
      </c>
      <c r="IJ45">
        <v>7.5</v>
      </c>
      <c r="IK45">
        <v>11.8</v>
      </c>
      <c r="IL45">
        <v>4.2</v>
      </c>
      <c r="IM45" s="3">
        <v>2.125</v>
      </c>
      <c r="IN45">
        <v>0.48262302349477171</v>
      </c>
      <c r="IQ45" t="s">
        <v>287</v>
      </c>
      <c r="IR45" t="s">
        <v>288</v>
      </c>
      <c r="IS45">
        <v>0.21904761904761738</v>
      </c>
      <c r="IT45">
        <v>-1.1404451205296209</v>
      </c>
      <c r="IU45">
        <v>1.5785403586248556</v>
      </c>
      <c r="IV45">
        <v>0.97481906072542512</v>
      </c>
    </row>
    <row r="46" spans="1:266" x14ac:dyDescent="0.25">
      <c r="A46" s="6">
        <v>3</v>
      </c>
      <c r="B46" s="12">
        <v>115</v>
      </c>
      <c r="C46" s="6">
        <v>45</v>
      </c>
      <c r="D46" s="5" t="s">
        <v>9</v>
      </c>
      <c r="E46" s="4" t="s">
        <v>287</v>
      </c>
      <c r="F46" s="6" t="s">
        <v>139</v>
      </c>
      <c r="G46" s="6">
        <v>5.5</v>
      </c>
      <c r="H46" s="6">
        <v>4.9000000000000004</v>
      </c>
      <c r="I46" s="69">
        <v>6</v>
      </c>
      <c r="J46" s="70">
        <v>7</v>
      </c>
      <c r="K46" s="70">
        <v>5.9</v>
      </c>
      <c r="L46" s="70" t="s">
        <v>139</v>
      </c>
      <c r="M46" s="70" t="s">
        <v>139</v>
      </c>
      <c r="N46" s="78">
        <v>6</v>
      </c>
      <c r="O46" s="79">
        <v>6.9</v>
      </c>
      <c r="P46" s="79">
        <v>5.6</v>
      </c>
      <c r="Q46" s="79" t="s">
        <v>139</v>
      </c>
      <c r="R46" s="79" t="s">
        <v>139</v>
      </c>
      <c r="S46" s="86">
        <v>4.5999999999999996</v>
      </c>
      <c r="T46" s="87">
        <v>5.7</v>
      </c>
      <c r="U46" s="87">
        <v>5.9</v>
      </c>
      <c r="V46" s="87" t="s">
        <v>139</v>
      </c>
      <c r="W46" s="87" t="s">
        <v>139</v>
      </c>
      <c r="X46" s="168">
        <v>5.2</v>
      </c>
      <c r="Y46" s="169">
        <v>2.4</v>
      </c>
      <c r="Z46" s="169">
        <v>2.4</v>
      </c>
      <c r="AA46" s="169" t="s">
        <v>139</v>
      </c>
      <c r="AB46" s="169" t="s">
        <v>139</v>
      </c>
      <c r="AC46" s="102">
        <v>6.5</v>
      </c>
      <c r="AD46" s="103">
        <v>6.1</v>
      </c>
      <c r="AE46" s="103">
        <v>5.4</v>
      </c>
      <c r="AF46" s="103" t="s">
        <v>139</v>
      </c>
      <c r="AG46" s="103" t="s">
        <v>139</v>
      </c>
      <c r="AH46" s="4" t="s">
        <v>3</v>
      </c>
      <c r="AI46" s="13" t="s">
        <v>19</v>
      </c>
      <c r="AK46" s="4" t="s">
        <v>287</v>
      </c>
      <c r="AL46" s="4" t="s">
        <v>287</v>
      </c>
      <c r="AM46" s="102">
        <v>6.5</v>
      </c>
      <c r="AO46" s="132" t="str">
        <v/>
      </c>
      <c r="AP46" s="3" t="str">
        <v/>
      </c>
      <c r="AQ46" s="3" t="str">
        <v>.</v>
      </c>
      <c r="AR46" s="133" t="str">
        <v/>
      </c>
      <c r="AW46" t="s">
        <v>141</v>
      </c>
      <c r="AX46">
        <v>0.54012601410329375</v>
      </c>
      <c r="AY46">
        <v>0.43840400047541966</v>
      </c>
      <c r="AZ46">
        <v>0.31487643777130692</v>
      </c>
      <c r="BA46">
        <v>0.36383651753810226</v>
      </c>
      <c r="BK46" s="3"/>
      <c r="BO46" t="s">
        <v>287</v>
      </c>
      <c r="BP46" t="s">
        <v>289</v>
      </c>
      <c r="BQ46">
        <v>0.41333333333333222</v>
      </c>
      <c r="BR46">
        <v>-1.0416761453279717</v>
      </c>
      <c r="BS46">
        <v>1.8683428119946361</v>
      </c>
      <c r="BT46">
        <v>0.87993535883293228</v>
      </c>
      <c r="CE46" s="4" t="s">
        <v>287</v>
      </c>
      <c r="CF46" s="4" t="s">
        <v>287</v>
      </c>
      <c r="CG46" s="103">
        <v>6.1</v>
      </c>
      <c r="CI46" s="132" t="str">
        <v/>
      </c>
      <c r="CJ46" s="3" t="str">
        <v/>
      </c>
      <c r="CK46" s="3" t="str">
        <v>.</v>
      </c>
      <c r="CL46" s="133" t="str">
        <v/>
      </c>
      <c r="CQ46" t="s">
        <v>142</v>
      </c>
      <c r="CR46">
        <v>5.2</v>
      </c>
      <c r="CS46">
        <v>6.7</v>
      </c>
      <c r="CT46">
        <v>6.85</v>
      </c>
      <c r="CU46">
        <v>6.0500000000000007</v>
      </c>
      <c r="CW46" t="s">
        <v>116</v>
      </c>
      <c r="CX46" t="s">
        <v>286</v>
      </c>
      <c r="CY46">
        <v>9</v>
      </c>
      <c r="CZ46">
        <v>6.1111111111111107</v>
      </c>
      <c r="DA46">
        <v>0.54834205779392775</v>
      </c>
      <c r="DB46">
        <v>5.2</v>
      </c>
      <c r="DC46">
        <v>9.1</v>
      </c>
      <c r="DD46">
        <v>4.5999999999999996</v>
      </c>
      <c r="DE46">
        <v>2.8</v>
      </c>
      <c r="DF46" s="3">
        <v>7.97347893771575E-2</v>
      </c>
      <c r="DG46">
        <v>0.14238325572956206</v>
      </c>
      <c r="DI46" t="s">
        <v>287</v>
      </c>
      <c r="DJ46" t="s">
        <v>289</v>
      </c>
      <c r="DK46">
        <v>0.41333333333333222</v>
      </c>
      <c r="DL46">
        <v>-1.0416761453279717</v>
      </c>
      <c r="DM46">
        <v>1.8683428119946361</v>
      </c>
      <c r="DN46">
        <v>0.87993535883293228</v>
      </c>
      <c r="DY46" s="4" t="s">
        <v>287</v>
      </c>
      <c r="DZ46" s="4" t="s">
        <v>287</v>
      </c>
      <c r="EA46" s="103">
        <v>5.4</v>
      </c>
      <c r="EC46" s="132" t="str">
        <v/>
      </c>
      <c r="ED46" s="3" t="str">
        <v/>
      </c>
      <c r="EE46" s="3" t="str">
        <v>.</v>
      </c>
      <c r="EF46" s="133" t="str">
        <v/>
      </c>
      <c r="EK46" t="s">
        <v>142</v>
      </c>
      <c r="EL46">
        <v>5.0999999999999996</v>
      </c>
      <c r="EM46">
        <v>6.4</v>
      </c>
      <c r="EN46">
        <v>6.6</v>
      </c>
      <c r="EO46">
        <v>6</v>
      </c>
      <c r="EQ46" t="s">
        <v>116</v>
      </c>
      <c r="ER46" t="s">
        <v>286</v>
      </c>
      <c r="ES46">
        <v>9</v>
      </c>
      <c r="ET46">
        <v>6.1111111111111107</v>
      </c>
      <c r="EU46">
        <v>0.54834205779392775</v>
      </c>
      <c r="EV46">
        <v>5.2</v>
      </c>
      <c r="EW46">
        <v>9.1</v>
      </c>
      <c r="EX46">
        <v>4.5999999999999996</v>
      </c>
      <c r="EY46">
        <v>2.8</v>
      </c>
      <c r="EZ46" s="3">
        <v>7.97347893771575E-2</v>
      </c>
      <c r="FA46">
        <v>0.14238325572956206</v>
      </c>
      <c r="FC46" t="s">
        <v>287</v>
      </c>
      <c r="FD46" t="s">
        <v>289</v>
      </c>
      <c r="FE46">
        <v>0.41333333333333222</v>
      </c>
      <c r="FF46">
        <v>-1.0416761453279717</v>
      </c>
      <c r="FG46">
        <v>1.8683428119946361</v>
      </c>
      <c r="FH46">
        <v>0.87993535883293228</v>
      </c>
      <c r="FS46" s="4" t="s">
        <v>287</v>
      </c>
      <c r="FT46" s="4" t="s">
        <v>287</v>
      </c>
      <c r="FU46" s="103" t="s">
        <v>139</v>
      </c>
      <c r="FW46" s="132" t="str">
        <v/>
      </c>
      <c r="FX46" s="3" t="str">
        <v/>
      </c>
      <c r="FY46" s="3">
        <v>6.7</v>
      </c>
      <c r="FZ46" s="133" t="str">
        <v/>
      </c>
      <c r="GE46" t="s">
        <v>143</v>
      </c>
      <c r="GF46">
        <v>6.8</v>
      </c>
      <c r="GG46">
        <v>10.7</v>
      </c>
      <c r="GH46">
        <v>9.6999999999999993</v>
      </c>
      <c r="GI46">
        <v>8.8000000000000007</v>
      </c>
      <c r="GK46" t="s">
        <v>116</v>
      </c>
      <c r="GL46" t="s">
        <v>286</v>
      </c>
      <c r="GM46">
        <v>9</v>
      </c>
      <c r="GN46">
        <v>6.1111111111111107</v>
      </c>
      <c r="GO46">
        <v>0.54834205779392775</v>
      </c>
      <c r="GP46">
        <v>5.2</v>
      </c>
      <c r="GQ46">
        <v>9.1</v>
      </c>
      <c r="GR46">
        <v>4.5999999999999996</v>
      </c>
      <c r="GS46">
        <v>2.8</v>
      </c>
      <c r="GT46" s="3">
        <v>7.97347893771575E-2</v>
      </c>
      <c r="GU46">
        <v>0.14238325572956206</v>
      </c>
      <c r="GW46" t="s">
        <v>287</v>
      </c>
      <c r="GX46" t="s">
        <v>289</v>
      </c>
      <c r="GY46">
        <v>0.41333333333333222</v>
      </c>
      <c r="GZ46">
        <v>-1.0416761453279717</v>
      </c>
      <c r="HA46">
        <v>1.8683428119946361</v>
      </c>
      <c r="HB46">
        <v>0.87993535883293228</v>
      </c>
      <c r="HM46" s="4" t="s">
        <v>287</v>
      </c>
      <c r="HN46" s="4" t="s">
        <v>287</v>
      </c>
      <c r="HO46" s="103" t="s">
        <v>139</v>
      </c>
      <c r="HQ46" s="132" t="str">
        <v/>
      </c>
      <c r="HR46" s="3" t="str">
        <v/>
      </c>
      <c r="HS46" s="3">
        <v>6.7</v>
      </c>
      <c r="HT46" s="133" t="str">
        <v/>
      </c>
      <c r="HY46" t="s">
        <v>143</v>
      </c>
      <c r="HZ46">
        <v>7.4</v>
      </c>
      <c r="IA46">
        <v>11</v>
      </c>
      <c r="IB46">
        <v>9.6</v>
      </c>
      <c r="IC46">
        <v>11</v>
      </c>
      <c r="IE46" t="s">
        <v>116</v>
      </c>
      <c r="IF46" t="s">
        <v>286</v>
      </c>
      <c r="IG46">
        <v>9</v>
      </c>
      <c r="IH46">
        <v>6.1111111111111107</v>
      </c>
      <c r="II46">
        <v>0.54834205779392775</v>
      </c>
      <c r="IJ46">
        <v>5.2</v>
      </c>
      <c r="IK46">
        <v>9.1</v>
      </c>
      <c r="IL46">
        <v>4.5999999999999996</v>
      </c>
      <c r="IM46">
        <v>2.8</v>
      </c>
      <c r="IN46" s="3">
        <v>7.97347893771575E-2</v>
      </c>
      <c r="IO46">
        <v>0.14238325572956206</v>
      </c>
      <c r="IQ46" t="s">
        <v>287</v>
      </c>
      <c r="IR46" t="s">
        <v>289</v>
      </c>
      <c r="IS46">
        <v>0.41333333333333222</v>
      </c>
      <c r="IT46">
        <v>-1.0416761453279717</v>
      </c>
      <c r="IU46">
        <v>1.8683428119946361</v>
      </c>
      <c r="IV46">
        <v>0.87993535883293228</v>
      </c>
    </row>
    <row r="47" spans="1:266" x14ac:dyDescent="0.25">
      <c r="A47" s="6">
        <v>4</v>
      </c>
      <c r="B47" s="12">
        <v>45</v>
      </c>
      <c r="C47" s="6">
        <v>46</v>
      </c>
      <c r="D47" s="5" t="s">
        <v>9</v>
      </c>
      <c r="E47" s="4" t="s">
        <v>288</v>
      </c>
      <c r="F47" s="6">
        <v>7.8</v>
      </c>
      <c r="G47" s="6">
        <v>6.8</v>
      </c>
      <c r="H47" s="6">
        <v>6.2</v>
      </c>
      <c r="I47" s="69">
        <v>8.1999999999999993</v>
      </c>
      <c r="J47" s="70">
        <v>5.2</v>
      </c>
      <c r="K47" s="70">
        <v>4</v>
      </c>
      <c r="L47" s="70">
        <v>3.5</v>
      </c>
      <c r="M47" s="70">
        <v>3.6</v>
      </c>
      <c r="N47" s="78">
        <v>9.1999999999999993</v>
      </c>
      <c r="O47" s="79">
        <v>4.3</v>
      </c>
      <c r="P47" s="79">
        <v>3.2</v>
      </c>
      <c r="Q47" s="79">
        <v>3.4</v>
      </c>
      <c r="R47" s="79">
        <v>3.6</v>
      </c>
      <c r="S47" s="86">
        <v>2.8</v>
      </c>
      <c r="T47" s="87">
        <v>3.6</v>
      </c>
      <c r="U47" s="87">
        <v>4.5999999999999996</v>
      </c>
      <c r="V47" s="87">
        <v>6.5</v>
      </c>
      <c r="W47" s="87">
        <v>5.9</v>
      </c>
      <c r="X47" s="168">
        <v>2.5</v>
      </c>
      <c r="Y47" s="169">
        <v>2.2000000000000002</v>
      </c>
      <c r="Z47" s="169">
        <v>1.5</v>
      </c>
      <c r="AA47" s="169">
        <v>1.3</v>
      </c>
      <c r="AB47" s="169">
        <v>0.9</v>
      </c>
      <c r="AC47" s="102">
        <v>10.1</v>
      </c>
      <c r="AD47" s="103">
        <v>9.6999999999999993</v>
      </c>
      <c r="AE47" s="103">
        <v>5.0999999999999996</v>
      </c>
      <c r="AF47" s="103">
        <v>9.3000000000000007</v>
      </c>
      <c r="AG47" s="103">
        <v>7.9</v>
      </c>
      <c r="AH47" s="4" t="s">
        <v>1</v>
      </c>
      <c r="AI47" s="13"/>
      <c r="AK47" s="4" t="s">
        <v>288</v>
      </c>
      <c r="AL47" s="4" t="s">
        <v>288</v>
      </c>
      <c r="AM47" s="102">
        <v>10.1</v>
      </c>
      <c r="AO47" s="132" t="str">
        <v/>
      </c>
      <c r="AP47" s="3" t="str">
        <v/>
      </c>
      <c r="AQ47" s="3">
        <v>10.6</v>
      </c>
      <c r="AR47" s="133" t="str">
        <v/>
      </c>
      <c r="AW47" t="s">
        <v>142</v>
      </c>
      <c r="AX47">
        <v>6.05</v>
      </c>
      <c r="AY47">
        <v>8.15</v>
      </c>
      <c r="AZ47">
        <v>7.65</v>
      </c>
      <c r="BA47">
        <v>7.5</v>
      </c>
      <c r="BK47" s="3"/>
      <c r="BO47" t="s">
        <v>288</v>
      </c>
      <c r="BP47" t="s">
        <v>289</v>
      </c>
      <c r="BQ47">
        <v>0.19428571428571484</v>
      </c>
      <c r="BR47">
        <v>-1.075750680541649</v>
      </c>
      <c r="BS47">
        <v>1.4643221091130787</v>
      </c>
      <c r="BT47">
        <v>0.97830596155693295</v>
      </c>
      <c r="CE47" s="4" t="s">
        <v>288</v>
      </c>
      <c r="CF47" s="4" t="s">
        <v>288</v>
      </c>
      <c r="CG47" s="103">
        <v>9.6999999999999993</v>
      </c>
      <c r="CI47" s="132" t="str">
        <v/>
      </c>
      <c r="CJ47" s="3" t="str">
        <v/>
      </c>
      <c r="CK47" s="3">
        <v>9.5</v>
      </c>
      <c r="CL47" s="133" t="str">
        <v/>
      </c>
      <c r="CQ47" t="s">
        <v>143</v>
      </c>
      <c r="CR47">
        <v>9.1</v>
      </c>
      <c r="CS47">
        <v>11.4</v>
      </c>
      <c r="CT47">
        <v>9.6999999999999993</v>
      </c>
      <c r="CU47">
        <v>9.8000000000000007</v>
      </c>
      <c r="CX47" t="s">
        <v>287</v>
      </c>
      <c r="CY47">
        <v>15</v>
      </c>
      <c r="CZ47">
        <v>7.2666666666666666</v>
      </c>
      <c r="DA47">
        <v>0.44589841536542402</v>
      </c>
      <c r="DB47">
        <v>6.7</v>
      </c>
      <c r="DC47">
        <v>11.4</v>
      </c>
      <c r="DD47">
        <v>5.5</v>
      </c>
      <c r="DE47">
        <v>1.1499999999999995</v>
      </c>
      <c r="DF47" s="3">
        <v>2.4103240744430821E-3</v>
      </c>
      <c r="DI47" t="s">
        <v>288</v>
      </c>
      <c r="DJ47" t="s">
        <v>289</v>
      </c>
      <c r="DK47">
        <v>0.19428571428571484</v>
      </c>
      <c r="DL47">
        <v>-1.075750680541649</v>
      </c>
      <c r="DM47">
        <v>1.4643221091130787</v>
      </c>
      <c r="DN47">
        <v>0.97830596155693295</v>
      </c>
      <c r="DY47" s="4" t="s">
        <v>288</v>
      </c>
      <c r="DZ47" s="4" t="s">
        <v>288</v>
      </c>
      <c r="EA47" s="103">
        <v>5.0999999999999996</v>
      </c>
      <c r="EC47" s="132" t="str">
        <v/>
      </c>
      <c r="ED47" s="3" t="str">
        <v/>
      </c>
      <c r="EE47" s="3">
        <v>10.6</v>
      </c>
      <c r="EF47" s="133" t="str">
        <v/>
      </c>
      <c r="EK47" t="s">
        <v>143</v>
      </c>
      <c r="EL47">
        <v>9.3000000000000007</v>
      </c>
      <c r="EM47">
        <v>10.8</v>
      </c>
      <c r="EN47">
        <v>10.6</v>
      </c>
      <c r="EO47">
        <v>9.6</v>
      </c>
      <c r="ER47" t="s">
        <v>287</v>
      </c>
      <c r="ES47">
        <v>15</v>
      </c>
      <c r="ET47">
        <v>7.2666666666666666</v>
      </c>
      <c r="EU47">
        <v>0.44589841536542402</v>
      </c>
      <c r="EV47">
        <v>6.7</v>
      </c>
      <c r="EW47">
        <v>11.4</v>
      </c>
      <c r="EX47">
        <v>5.5</v>
      </c>
      <c r="EY47">
        <v>1.1499999999999995</v>
      </c>
      <c r="EZ47" s="3">
        <v>2.4103240744430821E-3</v>
      </c>
      <c r="FC47" t="s">
        <v>288</v>
      </c>
      <c r="FD47" t="s">
        <v>289</v>
      </c>
      <c r="FE47">
        <v>0.19428571428571484</v>
      </c>
      <c r="FF47">
        <v>-1.075750680541649</v>
      </c>
      <c r="FG47">
        <v>1.4643221091130787</v>
      </c>
      <c r="FH47">
        <v>0.97830596155693295</v>
      </c>
      <c r="FS47" s="4" t="s">
        <v>288</v>
      </c>
      <c r="FT47" s="4" t="s">
        <v>288</v>
      </c>
      <c r="FU47" s="103">
        <v>9.3000000000000007</v>
      </c>
      <c r="FW47" s="132" t="str">
        <v/>
      </c>
      <c r="FX47" s="3" t="str">
        <v/>
      </c>
      <c r="FY47" s="3" t="str">
        <v>.</v>
      </c>
      <c r="FZ47" s="133" t="str">
        <v/>
      </c>
      <c r="GE47" t="s">
        <v>144</v>
      </c>
      <c r="GF47">
        <v>4.4000000000000004</v>
      </c>
      <c r="GG47">
        <v>4.0999999999999996</v>
      </c>
      <c r="GH47">
        <v>3.9</v>
      </c>
      <c r="GI47">
        <v>4</v>
      </c>
      <c r="GL47" t="s">
        <v>287</v>
      </c>
      <c r="GM47">
        <v>15</v>
      </c>
      <c r="GN47">
        <v>7.2666666666666666</v>
      </c>
      <c r="GO47">
        <v>0.44589841536542402</v>
      </c>
      <c r="GP47">
        <v>6.7</v>
      </c>
      <c r="GQ47">
        <v>11.4</v>
      </c>
      <c r="GR47">
        <v>5.5</v>
      </c>
      <c r="GS47">
        <v>1.1499999999999995</v>
      </c>
      <c r="GT47" s="3">
        <v>2.4103240744430821E-3</v>
      </c>
      <c r="GW47" t="s">
        <v>288</v>
      </c>
      <c r="GX47" t="s">
        <v>289</v>
      </c>
      <c r="GY47">
        <v>0.19428571428571484</v>
      </c>
      <c r="GZ47">
        <v>-1.075750680541649</v>
      </c>
      <c r="HA47">
        <v>1.4643221091130787</v>
      </c>
      <c r="HB47">
        <v>0.97830596155693295</v>
      </c>
      <c r="HM47" s="4" t="s">
        <v>288</v>
      </c>
      <c r="HN47" s="4" t="s">
        <v>288</v>
      </c>
      <c r="HO47" s="103">
        <v>7.9</v>
      </c>
      <c r="HQ47" s="132" t="str">
        <v/>
      </c>
      <c r="HR47" s="3" t="str">
        <v/>
      </c>
      <c r="HS47" s="3" t="str">
        <v>.</v>
      </c>
      <c r="HT47" s="133" t="str">
        <v/>
      </c>
      <c r="HY47" t="s">
        <v>144</v>
      </c>
      <c r="HZ47">
        <v>4.9000000000000004</v>
      </c>
      <c r="IA47">
        <v>4.4000000000000004</v>
      </c>
      <c r="IB47">
        <v>3.2</v>
      </c>
      <c r="IC47">
        <v>3.6</v>
      </c>
      <c r="IF47" t="s">
        <v>287</v>
      </c>
      <c r="IG47">
        <v>15</v>
      </c>
      <c r="IH47">
        <v>7.2666666666666666</v>
      </c>
      <c r="II47">
        <v>0.44589841536542402</v>
      </c>
      <c r="IJ47">
        <v>6.7</v>
      </c>
      <c r="IK47">
        <v>11.4</v>
      </c>
      <c r="IL47">
        <v>5.5</v>
      </c>
      <c r="IM47">
        <v>1.1499999999999995</v>
      </c>
      <c r="IN47" s="3">
        <v>2.4103240744430821E-3</v>
      </c>
      <c r="IQ47" t="s">
        <v>288</v>
      </c>
      <c r="IR47" t="s">
        <v>289</v>
      </c>
      <c r="IS47">
        <v>0.19428571428571484</v>
      </c>
      <c r="IT47">
        <v>-1.075750680541649</v>
      </c>
      <c r="IU47">
        <v>1.4643221091130787</v>
      </c>
      <c r="IV47">
        <v>0.97830596155693295</v>
      </c>
    </row>
    <row r="48" spans="1:266" x14ac:dyDescent="0.25">
      <c r="A48" s="6">
        <v>3</v>
      </c>
      <c r="B48" s="14">
        <v>30</v>
      </c>
      <c r="C48" s="6">
        <v>47</v>
      </c>
      <c r="D48" s="5" t="s">
        <v>0</v>
      </c>
      <c r="E48" s="4" t="s">
        <v>288</v>
      </c>
      <c r="F48" s="6">
        <v>8.9</v>
      </c>
      <c r="G48" s="6">
        <v>2.9</v>
      </c>
      <c r="H48" s="6">
        <v>7.2</v>
      </c>
      <c r="I48" s="69">
        <v>4.0999999999999996</v>
      </c>
      <c r="J48" s="69">
        <v>7.6</v>
      </c>
      <c r="K48" s="69">
        <v>4.9000000000000004</v>
      </c>
      <c r="L48" s="69">
        <v>2.2999999999999998</v>
      </c>
      <c r="M48" s="69">
        <v>1.4</v>
      </c>
      <c r="N48" s="78">
        <v>3.8</v>
      </c>
      <c r="O48" s="78">
        <v>3.4</v>
      </c>
      <c r="P48" s="78">
        <v>4.9000000000000004</v>
      </c>
      <c r="Q48" s="78">
        <v>2.2999999999999998</v>
      </c>
      <c r="R48" s="78">
        <v>1.4</v>
      </c>
      <c r="S48" s="86">
        <v>4.2</v>
      </c>
      <c r="T48" s="86">
        <v>3.1</v>
      </c>
      <c r="U48" s="86">
        <v>5.8</v>
      </c>
      <c r="V48" s="86">
        <v>6.1</v>
      </c>
      <c r="W48" s="86">
        <v>6.6</v>
      </c>
      <c r="X48" s="168">
        <v>2.6</v>
      </c>
      <c r="Y48" s="168">
        <v>1.3</v>
      </c>
      <c r="Z48" s="168">
        <v>1.3</v>
      </c>
      <c r="AA48" s="168">
        <v>1.3</v>
      </c>
      <c r="AB48" s="168">
        <v>1.5</v>
      </c>
      <c r="AC48" s="102">
        <v>8.8000000000000007</v>
      </c>
      <c r="AD48" s="102">
        <v>8.1</v>
      </c>
      <c r="AE48" s="102">
        <v>8.3000000000000007</v>
      </c>
      <c r="AF48" s="102">
        <v>7.9</v>
      </c>
      <c r="AG48" s="102">
        <v>8.4</v>
      </c>
      <c r="AH48" s="6" t="s">
        <v>1</v>
      </c>
      <c r="AI48" s="15"/>
      <c r="AK48" s="4" t="s">
        <v>288</v>
      </c>
      <c r="AL48" s="4" t="s">
        <v>288</v>
      </c>
      <c r="AM48" s="102">
        <v>8.8000000000000007</v>
      </c>
      <c r="AO48" s="132" t="str">
        <v/>
      </c>
      <c r="AP48" s="3" t="str">
        <v/>
      </c>
      <c r="AQ48" s="3">
        <v>5.8</v>
      </c>
      <c r="AR48" s="133" t="str">
        <v/>
      </c>
      <c r="AW48" t="s">
        <v>143</v>
      </c>
      <c r="AX48">
        <v>10.1</v>
      </c>
      <c r="AY48">
        <v>11.9</v>
      </c>
      <c r="AZ48">
        <v>13</v>
      </c>
      <c r="BA48">
        <v>11.8</v>
      </c>
      <c r="BK48" s="3"/>
      <c r="CE48" s="4" t="s">
        <v>288</v>
      </c>
      <c r="CF48" s="4" t="s">
        <v>288</v>
      </c>
      <c r="CG48" s="102">
        <v>8.1</v>
      </c>
      <c r="CI48" s="132" t="str">
        <v/>
      </c>
      <c r="CJ48" s="3" t="str">
        <v/>
      </c>
      <c r="CK48" s="3" t="str">
        <v>.</v>
      </c>
      <c r="CL48" s="133" t="str">
        <v/>
      </c>
      <c r="CQ48" t="s">
        <v>144</v>
      </c>
      <c r="CR48">
        <v>4.5999999999999996</v>
      </c>
      <c r="CS48">
        <v>5.5</v>
      </c>
      <c r="CT48">
        <v>4.5</v>
      </c>
      <c r="CU48">
        <v>3.9</v>
      </c>
      <c r="CX48" t="s">
        <v>288</v>
      </c>
      <c r="CY48">
        <v>26</v>
      </c>
      <c r="CZ48">
        <v>7.0615384615384622</v>
      </c>
      <c r="DA48">
        <v>0.29030895601208745</v>
      </c>
      <c r="DB48">
        <v>6.85</v>
      </c>
      <c r="DC48">
        <v>9.6999999999999993</v>
      </c>
      <c r="DD48">
        <v>4.5</v>
      </c>
      <c r="DE48">
        <v>2.0499999999999989</v>
      </c>
      <c r="DF48" s="3">
        <v>0.57222395038325702</v>
      </c>
      <c r="DY48" s="4" t="s">
        <v>288</v>
      </c>
      <c r="DZ48" s="4" t="s">
        <v>288</v>
      </c>
      <c r="EA48" s="102">
        <v>8.3000000000000007</v>
      </c>
      <c r="EC48" s="132" t="str">
        <v/>
      </c>
      <c r="ED48" s="3" t="str">
        <v/>
      </c>
      <c r="EE48" s="3" t="str">
        <v>.</v>
      </c>
      <c r="EF48" s="133" t="str">
        <v/>
      </c>
      <c r="EK48" t="s">
        <v>144</v>
      </c>
      <c r="EL48">
        <v>4.4000000000000004</v>
      </c>
      <c r="EM48">
        <v>4</v>
      </c>
      <c r="EN48">
        <v>4.3</v>
      </c>
      <c r="EO48">
        <v>3.7</v>
      </c>
      <c r="ER48" t="s">
        <v>288</v>
      </c>
      <c r="ES48">
        <v>26</v>
      </c>
      <c r="ET48">
        <v>7.0615384615384622</v>
      </c>
      <c r="EU48">
        <v>0.29030895601208745</v>
      </c>
      <c r="EV48">
        <v>6.85</v>
      </c>
      <c r="EW48">
        <v>9.6999999999999993</v>
      </c>
      <c r="EX48">
        <v>4.5</v>
      </c>
      <c r="EY48">
        <v>2.0499999999999989</v>
      </c>
      <c r="EZ48" s="3">
        <v>0.57222395038325702</v>
      </c>
      <c r="FS48" s="4" t="s">
        <v>288</v>
      </c>
      <c r="FT48" s="4" t="s">
        <v>288</v>
      </c>
      <c r="FU48" s="102">
        <v>7.9</v>
      </c>
      <c r="FW48" s="132" t="str">
        <v/>
      </c>
      <c r="FX48" s="3" t="str">
        <v/>
      </c>
      <c r="FY48" s="3" t="str">
        <v>.</v>
      </c>
      <c r="FZ48" s="133" t="str">
        <v/>
      </c>
      <c r="GE48" t="s">
        <v>145</v>
      </c>
      <c r="GF48">
        <v>1.3499999999999996</v>
      </c>
      <c r="GG48">
        <v>1.9000000000000004</v>
      </c>
      <c r="GH48">
        <v>3.3500000000000014</v>
      </c>
      <c r="GI48">
        <v>1.0249999999999995</v>
      </c>
      <c r="GL48" t="s">
        <v>288</v>
      </c>
      <c r="GM48">
        <v>26</v>
      </c>
      <c r="GN48">
        <v>7.0615384615384622</v>
      </c>
      <c r="GO48">
        <v>0.29030895601208745</v>
      </c>
      <c r="GP48">
        <v>6.85</v>
      </c>
      <c r="GQ48">
        <v>9.6999999999999993</v>
      </c>
      <c r="GR48">
        <v>4.5</v>
      </c>
      <c r="GS48">
        <v>2.0499999999999989</v>
      </c>
      <c r="GT48" s="3">
        <v>0.57222395038325702</v>
      </c>
      <c r="HM48" s="4" t="s">
        <v>288</v>
      </c>
      <c r="HN48" s="4" t="s">
        <v>288</v>
      </c>
      <c r="HO48" s="102">
        <v>8.4</v>
      </c>
      <c r="HQ48" s="132" t="str">
        <v/>
      </c>
      <c r="HR48" s="3" t="str">
        <v/>
      </c>
      <c r="HS48" s="3" t="str">
        <v>.</v>
      </c>
      <c r="HT48" s="133" t="str">
        <v/>
      </c>
      <c r="HY48" t="s">
        <v>145</v>
      </c>
      <c r="HZ48">
        <v>1.75</v>
      </c>
      <c r="IA48">
        <v>2.8999999999999995</v>
      </c>
      <c r="IB48">
        <v>3.1250000000000009</v>
      </c>
      <c r="IC48">
        <v>1.9250000000000007</v>
      </c>
      <c r="IF48" t="s">
        <v>288</v>
      </c>
      <c r="IG48">
        <v>26</v>
      </c>
      <c r="IH48">
        <v>7.0615384615384622</v>
      </c>
      <c r="II48">
        <v>0.29030895601208745</v>
      </c>
      <c r="IJ48">
        <v>6.85</v>
      </c>
      <c r="IK48">
        <v>9.6999999999999993</v>
      </c>
      <c r="IL48">
        <v>4.5</v>
      </c>
      <c r="IM48">
        <v>2.0499999999999989</v>
      </c>
      <c r="IN48" s="3">
        <v>0.57222395038325702</v>
      </c>
    </row>
    <row r="49" spans="1:266" x14ac:dyDescent="0.25">
      <c r="A49" s="6">
        <v>3</v>
      </c>
      <c r="B49" s="12">
        <v>57</v>
      </c>
      <c r="C49" s="6">
        <v>47</v>
      </c>
      <c r="D49" s="5" t="s">
        <v>0</v>
      </c>
      <c r="E49" s="4" t="s">
        <v>288</v>
      </c>
      <c r="F49" s="6" t="s">
        <v>139</v>
      </c>
      <c r="G49" s="6">
        <v>3.4</v>
      </c>
      <c r="H49" s="6">
        <v>2.6</v>
      </c>
      <c r="I49" s="69">
        <v>4.0999999999999996</v>
      </c>
      <c r="J49" s="70">
        <v>4.7</v>
      </c>
      <c r="K49" s="70">
        <v>5</v>
      </c>
      <c r="L49" s="70">
        <v>0.6</v>
      </c>
      <c r="M49" s="70">
        <v>2.6</v>
      </c>
      <c r="N49" s="78">
        <v>3.6</v>
      </c>
      <c r="O49" s="79">
        <v>5.0999999999999996</v>
      </c>
      <c r="P49" s="79">
        <v>4.3</v>
      </c>
      <c r="Q49" s="79">
        <v>4.5999999999999996</v>
      </c>
      <c r="R49" s="79">
        <v>4.0999999999999996</v>
      </c>
      <c r="S49" s="86">
        <v>3.9</v>
      </c>
      <c r="T49" s="87">
        <v>5.0999999999999996</v>
      </c>
      <c r="U49" s="87">
        <v>5.2</v>
      </c>
      <c r="V49" s="87">
        <v>4.5999999999999996</v>
      </c>
      <c r="W49" s="87">
        <v>5.0999999999999996</v>
      </c>
      <c r="X49" s="168">
        <v>3.6</v>
      </c>
      <c r="Y49" s="169">
        <v>2.5</v>
      </c>
      <c r="Z49" s="169">
        <v>2.2000000000000002</v>
      </c>
      <c r="AA49" s="169">
        <v>3.1</v>
      </c>
      <c r="AB49" s="169">
        <v>2.2000000000000002</v>
      </c>
      <c r="AC49" s="102">
        <v>7.3</v>
      </c>
      <c r="AD49" s="103">
        <v>6.8</v>
      </c>
      <c r="AE49" s="103">
        <v>6.9</v>
      </c>
      <c r="AF49" s="103">
        <v>6.3</v>
      </c>
      <c r="AG49" s="103">
        <v>6.3</v>
      </c>
      <c r="AH49" s="4" t="s">
        <v>3</v>
      </c>
      <c r="AI49" s="13" t="s">
        <v>35</v>
      </c>
      <c r="AK49" s="4" t="s">
        <v>288</v>
      </c>
      <c r="AL49" s="4" t="s">
        <v>288</v>
      </c>
      <c r="AM49" s="102">
        <v>7.3</v>
      </c>
      <c r="AO49" s="132" t="str">
        <v/>
      </c>
      <c r="AP49" s="3" t="str">
        <v/>
      </c>
      <c r="AQ49" s="3">
        <v>9.8000000000000007</v>
      </c>
      <c r="AR49" s="133" t="str">
        <v/>
      </c>
      <c r="AW49" t="s">
        <v>144</v>
      </c>
      <c r="AX49">
        <v>2.2999999999999998</v>
      </c>
      <c r="AY49">
        <v>4.8</v>
      </c>
      <c r="AZ49">
        <v>3.3</v>
      </c>
      <c r="BA49">
        <v>4.2</v>
      </c>
      <c r="BK49" s="3"/>
      <c r="CE49" s="4" t="s">
        <v>288</v>
      </c>
      <c r="CF49" s="4" t="s">
        <v>288</v>
      </c>
      <c r="CG49" s="103">
        <v>6.8</v>
      </c>
      <c r="CI49" s="132" t="str">
        <v/>
      </c>
      <c r="CJ49" s="3" t="str">
        <v/>
      </c>
      <c r="CK49" s="3" t="str">
        <v>.</v>
      </c>
      <c r="CL49" s="133" t="str">
        <v/>
      </c>
      <c r="CQ49" t="s">
        <v>145</v>
      </c>
      <c r="CR49">
        <v>2.8</v>
      </c>
      <c r="CS49">
        <v>1.1499999999999995</v>
      </c>
      <c r="CT49">
        <v>2.0499999999999989</v>
      </c>
      <c r="CU49">
        <v>2.0499999999999989</v>
      </c>
      <c r="CX49" t="s">
        <v>289</v>
      </c>
      <c r="CY49">
        <v>14</v>
      </c>
      <c r="CZ49">
        <v>6.1928571428571431</v>
      </c>
      <c r="DA49">
        <v>0.44220529836566758</v>
      </c>
      <c r="DB49">
        <v>6.0500000000000007</v>
      </c>
      <c r="DC49">
        <v>9.8000000000000007</v>
      </c>
      <c r="DD49">
        <v>3.9</v>
      </c>
      <c r="DE49">
        <v>2.0499999999999989</v>
      </c>
      <c r="DF49" s="3">
        <v>0.41528325693698509</v>
      </c>
      <c r="DY49" s="4" t="s">
        <v>288</v>
      </c>
      <c r="DZ49" s="4" t="s">
        <v>288</v>
      </c>
      <c r="EA49" s="103">
        <v>6.9</v>
      </c>
      <c r="EC49" s="132" t="str">
        <v/>
      </c>
      <c r="ED49" s="3" t="str">
        <v/>
      </c>
      <c r="EE49" s="3" t="str">
        <v>.</v>
      </c>
      <c r="EF49" s="133" t="str">
        <v/>
      </c>
      <c r="EK49" t="s">
        <v>145</v>
      </c>
      <c r="EL49">
        <v>1.7000000000000002</v>
      </c>
      <c r="EM49">
        <v>1.4000000000000004</v>
      </c>
      <c r="EN49">
        <v>1.4249999999999998</v>
      </c>
      <c r="EO49">
        <v>2.2000000000000002</v>
      </c>
      <c r="ER49" t="s">
        <v>289</v>
      </c>
      <c r="ES49">
        <v>14</v>
      </c>
      <c r="ET49">
        <v>6.1928571428571431</v>
      </c>
      <c r="EU49">
        <v>0.44220529836566758</v>
      </c>
      <c r="EV49">
        <v>6.0500000000000007</v>
      </c>
      <c r="EW49">
        <v>9.8000000000000007</v>
      </c>
      <c r="EX49">
        <v>3.9</v>
      </c>
      <c r="EY49">
        <v>2.0499999999999989</v>
      </c>
      <c r="EZ49" s="3">
        <v>0.41528325693698509</v>
      </c>
      <c r="FS49" s="4" t="s">
        <v>288</v>
      </c>
      <c r="FT49" s="4" t="s">
        <v>288</v>
      </c>
      <c r="FU49" s="103">
        <v>6.3</v>
      </c>
      <c r="FW49" s="132" t="str">
        <v/>
      </c>
      <c r="FX49" s="3" t="str">
        <v/>
      </c>
      <c r="FY49" s="3">
        <v>9.3000000000000007</v>
      </c>
      <c r="FZ49" s="133" t="str">
        <v/>
      </c>
      <c r="GE49" t="s">
        <v>186</v>
      </c>
      <c r="GF49">
        <v>0.33881025519827745</v>
      </c>
      <c r="GG49">
        <v>0.73766374920467148</v>
      </c>
      <c r="GH49">
        <v>0.10826152259261335</v>
      </c>
      <c r="GI49">
        <v>0.8670124863459876</v>
      </c>
      <c r="GL49" t="s">
        <v>289</v>
      </c>
      <c r="GM49">
        <v>14</v>
      </c>
      <c r="GN49">
        <v>6.1928571428571431</v>
      </c>
      <c r="GO49">
        <v>0.44220529836566758</v>
      </c>
      <c r="GP49">
        <v>6.0500000000000007</v>
      </c>
      <c r="GQ49">
        <v>9.8000000000000007</v>
      </c>
      <c r="GR49">
        <v>3.9</v>
      </c>
      <c r="GS49">
        <v>2.0499999999999989</v>
      </c>
      <c r="GT49" s="3">
        <v>0.41528325693698509</v>
      </c>
      <c r="HM49" s="4" t="s">
        <v>288</v>
      </c>
      <c r="HN49" s="4" t="s">
        <v>288</v>
      </c>
      <c r="HO49" s="103">
        <v>6.3</v>
      </c>
      <c r="HQ49" s="132" t="str">
        <v/>
      </c>
      <c r="HR49" s="3" t="str">
        <v/>
      </c>
      <c r="HS49" s="3">
        <v>9.1</v>
      </c>
      <c r="HT49" s="133" t="str">
        <v/>
      </c>
      <c r="HY49" t="s">
        <v>186</v>
      </c>
      <c r="HZ49">
        <v>0.16440572878777449</v>
      </c>
      <c r="IA49">
        <v>0.50145117555782748</v>
      </c>
      <c r="IB49">
        <v>0.46423793385418988</v>
      </c>
      <c r="IC49">
        <v>0.88154924499911702</v>
      </c>
      <c r="IF49" t="s">
        <v>289</v>
      </c>
      <c r="IG49">
        <v>14</v>
      </c>
      <c r="IH49">
        <v>6.1928571428571431</v>
      </c>
      <c r="II49">
        <v>0.44220529836566758</v>
      </c>
      <c r="IJ49">
        <v>6.0500000000000007</v>
      </c>
      <c r="IK49">
        <v>9.8000000000000007</v>
      </c>
      <c r="IL49">
        <v>3.9</v>
      </c>
      <c r="IM49">
        <v>2.0499999999999989</v>
      </c>
      <c r="IN49" s="3">
        <v>0.41528325693698509</v>
      </c>
    </row>
    <row r="50" spans="1:266" s="3" customFormat="1" ht="16.5" x14ac:dyDescent="0.25">
      <c r="A50" s="6">
        <v>3</v>
      </c>
      <c r="B50" s="12">
        <v>77</v>
      </c>
      <c r="C50" s="6">
        <v>47</v>
      </c>
      <c r="D50" s="5" t="s">
        <v>9</v>
      </c>
      <c r="E50" s="4" t="s">
        <v>288</v>
      </c>
      <c r="F50" s="6">
        <v>3.4</v>
      </c>
      <c r="G50" s="6">
        <v>5.5</v>
      </c>
      <c r="H50" s="6" t="s">
        <v>139</v>
      </c>
      <c r="I50" s="69" t="s">
        <v>139</v>
      </c>
      <c r="J50" s="70" t="s">
        <v>139</v>
      </c>
      <c r="K50" s="70" t="s">
        <v>139</v>
      </c>
      <c r="L50" s="70" t="s">
        <v>139</v>
      </c>
      <c r="M50" s="70" t="s">
        <v>139</v>
      </c>
      <c r="N50" s="78" t="s">
        <v>139</v>
      </c>
      <c r="O50" s="79" t="s">
        <v>139</v>
      </c>
      <c r="P50" s="79" t="s">
        <v>139</v>
      </c>
      <c r="Q50" s="79" t="s">
        <v>139</v>
      </c>
      <c r="R50" s="79" t="s">
        <v>139</v>
      </c>
      <c r="S50" s="86" t="s">
        <v>139</v>
      </c>
      <c r="T50" s="87" t="s">
        <v>139</v>
      </c>
      <c r="U50" s="87" t="s">
        <v>139</v>
      </c>
      <c r="V50" s="87" t="s">
        <v>139</v>
      </c>
      <c r="W50" s="87" t="s">
        <v>139</v>
      </c>
      <c r="X50" s="168" t="s">
        <v>139</v>
      </c>
      <c r="Y50" s="169" t="s">
        <v>139</v>
      </c>
      <c r="Z50" s="169" t="s">
        <v>139</v>
      </c>
      <c r="AA50" s="169" t="s">
        <v>139</v>
      </c>
      <c r="AB50" s="169" t="s">
        <v>139</v>
      </c>
      <c r="AC50" s="102" t="s">
        <v>139</v>
      </c>
      <c r="AD50" s="103" t="s">
        <v>139</v>
      </c>
      <c r="AE50" s="103" t="s">
        <v>139</v>
      </c>
      <c r="AF50" s="103" t="s">
        <v>139</v>
      </c>
      <c r="AG50" s="103" t="s">
        <v>139</v>
      </c>
      <c r="AH50" s="4" t="s">
        <v>1</v>
      </c>
      <c r="AI50" s="13" t="s">
        <v>49</v>
      </c>
      <c r="AJ50"/>
      <c r="AK50" s="4" t="s">
        <v>288</v>
      </c>
      <c r="AL50" s="4" t="s">
        <v>288</v>
      </c>
      <c r="AM50" s="102" t="s">
        <v>139</v>
      </c>
      <c r="AO50" s="132" t="str">
        <v/>
      </c>
      <c r="AP50" s="3" t="str">
        <v/>
      </c>
      <c r="AQ50" s="3">
        <v>9.6</v>
      </c>
      <c r="AR50" s="133" t="str">
        <v/>
      </c>
      <c r="AW50" s="3" t="s">
        <v>145</v>
      </c>
      <c r="AX50" s="3">
        <v>1.7999999999999989</v>
      </c>
      <c r="AY50" s="3">
        <v>2.7750000000000021</v>
      </c>
      <c r="AZ50" s="3">
        <v>2.4750000000000014</v>
      </c>
      <c r="BA50" s="3">
        <v>2.125</v>
      </c>
      <c r="CD50" s="146"/>
      <c r="CE50" s="4" t="s">
        <v>288</v>
      </c>
      <c r="CF50" s="4" t="s">
        <v>288</v>
      </c>
      <c r="CG50" s="103" t="s">
        <v>139</v>
      </c>
      <c r="CI50" s="132" t="str">
        <v/>
      </c>
      <c r="CJ50" s="3" t="str">
        <v/>
      </c>
      <c r="CK50" s="3" t="str">
        <v>.</v>
      </c>
      <c r="CL50" s="133" t="str">
        <v/>
      </c>
      <c r="CQ50" s="3" t="s">
        <v>186</v>
      </c>
      <c r="CR50" s="3">
        <v>7.97347893771575E-2</v>
      </c>
      <c r="CS50" s="3">
        <v>2.4103240744430821E-3</v>
      </c>
      <c r="CT50" s="3">
        <v>0.57222395038325702</v>
      </c>
      <c r="CU50" s="3">
        <v>0.41528325693698509</v>
      </c>
      <c r="DX50" s="146"/>
      <c r="DY50" s="4" t="s">
        <v>288</v>
      </c>
      <c r="DZ50" s="4" t="s">
        <v>288</v>
      </c>
      <c r="EA50" s="103" t="s">
        <v>139</v>
      </c>
      <c r="EC50" s="132" t="str">
        <v/>
      </c>
      <c r="ED50" s="3" t="str">
        <v/>
      </c>
      <c r="EE50" s="3" t="str">
        <v>.</v>
      </c>
      <c r="EF50" s="133" t="str">
        <v/>
      </c>
      <c r="EK50" s="3" t="s">
        <v>186</v>
      </c>
      <c r="EL50" s="3">
        <v>7.3241873346445607E-2</v>
      </c>
      <c r="EM50" s="3">
        <v>0.11779318400054828</v>
      </c>
      <c r="EN50" s="3">
        <v>0.52445437979532583</v>
      </c>
      <c r="EO50" s="3">
        <v>0.81909667753989002</v>
      </c>
      <c r="EQ50" t="s">
        <v>121</v>
      </c>
      <c r="ER50" t="s">
        <v>286</v>
      </c>
      <c r="ES50">
        <v>9</v>
      </c>
      <c r="ET50">
        <v>5.9777777777777779</v>
      </c>
      <c r="EU50">
        <v>0.51848544868089319</v>
      </c>
      <c r="EV50">
        <v>5.0999999999999996</v>
      </c>
      <c r="EW50">
        <v>9.3000000000000007</v>
      </c>
      <c r="EX50">
        <v>4.4000000000000004</v>
      </c>
      <c r="EY50">
        <v>1.7000000000000002</v>
      </c>
      <c r="EZ50" s="3">
        <v>7.3241873346445607E-2</v>
      </c>
      <c r="FA50">
        <v>0.527378803955175</v>
      </c>
      <c r="FR50" s="146"/>
      <c r="FS50" s="4" t="s">
        <v>288</v>
      </c>
      <c r="FT50" s="4" t="s">
        <v>288</v>
      </c>
      <c r="FU50" s="103" t="s">
        <v>139</v>
      </c>
      <c r="FW50" s="132" t="str">
        <v/>
      </c>
      <c r="FX50" s="3" t="str">
        <v/>
      </c>
      <c r="FY50" s="3">
        <v>9.5</v>
      </c>
      <c r="FZ50" s="133" t="str">
        <v/>
      </c>
      <c r="GE50" s="3" t="s">
        <v>166</v>
      </c>
      <c r="GF50" s="3">
        <v>0.3609969395028978</v>
      </c>
      <c r="GK50" t="s">
        <v>121</v>
      </c>
      <c r="GL50" t="s">
        <v>286</v>
      </c>
      <c r="GM50">
        <v>9</v>
      </c>
      <c r="GN50">
        <v>5.9777777777777779</v>
      </c>
      <c r="GO50">
        <v>0.51848544868089319</v>
      </c>
      <c r="GP50">
        <v>5.0999999999999996</v>
      </c>
      <c r="GQ50">
        <v>9.3000000000000007</v>
      </c>
      <c r="GR50">
        <v>4.4000000000000004</v>
      </c>
      <c r="GS50">
        <v>1.7000000000000002</v>
      </c>
      <c r="GT50" s="3">
        <v>7.3241873346445607E-2</v>
      </c>
      <c r="GU50">
        <v>0.527378803955175</v>
      </c>
      <c r="HL50" s="146"/>
      <c r="HM50" s="4" t="s">
        <v>288</v>
      </c>
      <c r="HN50" s="4" t="s">
        <v>288</v>
      </c>
      <c r="HO50" s="103" t="s">
        <v>139</v>
      </c>
      <c r="HQ50" s="132" t="str">
        <v/>
      </c>
      <c r="HR50" s="3" t="str">
        <v/>
      </c>
      <c r="HS50" s="3">
        <v>9.6</v>
      </c>
      <c r="HT50" s="133" t="str">
        <v/>
      </c>
      <c r="HY50" s="3" t="s">
        <v>166</v>
      </c>
      <c r="HZ50" s="3">
        <v>0.28345754326428008</v>
      </c>
      <c r="IE50" t="s">
        <v>121</v>
      </c>
      <c r="IF50" t="s">
        <v>286</v>
      </c>
      <c r="IG50">
        <v>9</v>
      </c>
      <c r="IH50">
        <v>5.9777777777777779</v>
      </c>
      <c r="II50">
        <v>0.51848544868089319</v>
      </c>
      <c r="IJ50">
        <v>5.0999999999999996</v>
      </c>
      <c r="IK50">
        <v>9.3000000000000007</v>
      </c>
      <c r="IL50">
        <v>4.4000000000000004</v>
      </c>
      <c r="IM50">
        <v>1.7000000000000002</v>
      </c>
      <c r="IN50" s="3">
        <v>7.3241873346445607E-2</v>
      </c>
      <c r="IO50">
        <v>0.527378803955175</v>
      </c>
      <c r="JF50" s="146"/>
    </row>
    <row r="51" spans="1:266" x14ac:dyDescent="0.25">
      <c r="A51" s="6">
        <v>4</v>
      </c>
      <c r="B51" s="12">
        <v>98</v>
      </c>
      <c r="C51" s="6">
        <v>47</v>
      </c>
      <c r="D51" s="5" t="s">
        <v>9</v>
      </c>
      <c r="E51" s="4" t="s">
        <v>288</v>
      </c>
      <c r="F51" s="6">
        <v>9.8000000000000007</v>
      </c>
      <c r="G51" s="6">
        <v>3.3</v>
      </c>
      <c r="H51" s="6">
        <v>5.6</v>
      </c>
      <c r="I51" s="69">
        <v>3.9</v>
      </c>
      <c r="J51" s="70" t="s">
        <v>139</v>
      </c>
      <c r="K51" s="70" t="s">
        <v>139</v>
      </c>
      <c r="L51" s="70">
        <v>3.4</v>
      </c>
      <c r="M51" s="70">
        <v>2.4</v>
      </c>
      <c r="N51" s="78">
        <v>3.8</v>
      </c>
      <c r="O51" s="79" t="s">
        <v>139</v>
      </c>
      <c r="P51" s="79" t="s">
        <v>139</v>
      </c>
      <c r="Q51" s="79">
        <v>3</v>
      </c>
      <c r="R51" s="79">
        <v>2.4</v>
      </c>
      <c r="S51" s="86">
        <v>3.1</v>
      </c>
      <c r="T51" s="87" t="s">
        <v>139</v>
      </c>
      <c r="U51" s="87" t="s">
        <v>139</v>
      </c>
      <c r="V51" s="87">
        <v>4.8</v>
      </c>
      <c r="W51" s="87">
        <v>4.9000000000000004</v>
      </c>
      <c r="X51" s="168">
        <v>3.4</v>
      </c>
      <c r="Y51" s="169" t="s">
        <v>139</v>
      </c>
      <c r="Z51" s="169" t="s">
        <v>139</v>
      </c>
      <c r="AA51" s="169">
        <v>2.5</v>
      </c>
      <c r="AB51" s="169">
        <v>2.5</v>
      </c>
      <c r="AC51" s="102">
        <v>11</v>
      </c>
      <c r="AD51" s="103" t="s">
        <v>139</v>
      </c>
      <c r="AE51" s="103" t="s">
        <v>139</v>
      </c>
      <c r="AF51" s="103">
        <v>8.9</v>
      </c>
      <c r="AG51" s="103">
        <v>8.6999999999999993</v>
      </c>
      <c r="AH51" s="4" t="s">
        <v>3</v>
      </c>
      <c r="AI51" s="13" t="s">
        <v>7</v>
      </c>
      <c r="AK51" s="4" t="s">
        <v>288</v>
      </c>
      <c r="AL51" s="4" t="s">
        <v>288</v>
      </c>
      <c r="AM51" s="102">
        <v>11</v>
      </c>
      <c r="AO51" s="132" t="str">
        <v/>
      </c>
      <c r="AP51" s="3" t="str">
        <v/>
      </c>
      <c r="AQ51" s="3" t="str">
        <v>.</v>
      </c>
      <c r="AR51" s="133" t="str">
        <v/>
      </c>
      <c r="AW51" t="s">
        <v>186</v>
      </c>
      <c r="AX51">
        <v>0.54974265943777445</v>
      </c>
      <c r="AY51">
        <v>0.39015392354229461</v>
      </c>
      <c r="AZ51">
        <v>0.85239769676815191</v>
      </c>
      <c r="BA51">
        <v>0.48262302349477171</v>
      </c>
      <c r="CE51" s="4" t="s">
        <v>288</v>
      </c>
      <c r="CF51" s="4" t="s">
        <v>288</v>
      </c>
      <c r="CG51" s="103" t="s">
        <v>139</v>
      </c>
      <c r="CI51" s="132" t="str">
        <v/>
      </c>
      <c r="CJ51" s="3" t="str">
        <v/>
      </c>
      <c r="CK51" s="3" t="str">
        <v>.</v>
      </c>
      <c r="CL51" s="133" t="str">
        <v/>
      </c>
      <c r="CQ51" t="s">
        <v>166</v>
      </c>
      <c r="CR51">
        <v>0.14238325572956206</v>
      </c>
      <c r="DY51" s="4" t="s">
        <v>288</v>
      </c>
      <c r="DZ51" s="4" t="s">
        <v>288</v>
      </c>
      <c r="EA51" s="103" t="s">
        <v>139</v>
      </c>
      <c r="EC51" s="132" t="str">
        <v/>
      </c>
      <c r="ED51" s="3" t="str">
        <v/>
      </c>
      <c r="EE51" s="3" t="str">
        <v>.</v>
      </c>
      <c r="EF51" s="133" t="str">
        <v/>
      </c>
      <c r="EK51" t="s">
        <v>166</v>
      </c>
      <c r="EL51">
        <v>0.527378803955175</v>
      </c>
      <c r="ER51" t="s">
        <v>287</v>
      </c>
      <c r="ES51">
        <v>15</v>
      </c>
      <c r="ET51">
        <v>6.7200000000000006</v>
      </c>
      <c r="EU51">
        <v>0.48894444128823661</v>
      </c>
      <c r="EV51">
        <v>6.4</v>
      </c>
      <c r="EW51">
        <v>10.8</v>
      </c>
      <c r="EX51">
        <v>4</v>
      </c>
      <c r="EY51">
        <v>1.4000000000000004</v>
      </c>
      <c r="EZ51" s="3">
        <v>0.11779318400054828</v>
      </c>
      <c r="FS51" s="4" t="s">
        <v>288</v>
      </c>
      <c r="FT51" s="4" t="s">
        <v>288</v>
      </c>
      <c r="FU51" s="103">
        <v>8.9</v>
      </c>
      <c r="FW51" s="132" t="str">
        <v/>
      </c>
      <c r="FX51" s="3" t="str">
        <v/>
      </c>
      <c r="FY51" s="3">
        <v>4.0999999999999996</v>
      </c>
      <c r="FZ51" s="133" t="str">
        <v/>
      </c>
      <c r="GL51" t="s">
        <v>287</v>
      </c>
      <c r="GM51">
        <v>15</v>
      </c>
      <c r="GN51">
        <v>6.7200000000000006</v>
      </c>
      <c r="GO51">
        <v>0.48894444128823661</v>
      </c>
      <c r="GP51">
        <v>6.4</v>
      </c>
      <c r="GQ51">
        <v>10.8</v>
      </c>
      <c r="GR51">
        <v>4</v>
      </c>
      <c r="GS51">
        <v>1.4000000000000004</v>
      </c>
      <c r="GT51" s="3">
        <v>0.11779318400054828</v>
      </c>
      <c r="HM51" s="4" t="s">
        <v>288</v>
      </c>
      <c r="HN51" s="4" t="s">
        <v>288</v>
      </c>
      <c r="HO51" s="103">
        <v>8.6999999999999993</v>
      </c>
      <c r="HQ51" s="132" t="str">
        <v/>
      </c>
      <c r="HR51" s="3" t="str">
        <v/>
      </c>
      <c r="HS51" s="3">
        <v>4.5</v>
      </c>
      <c r="HT51" s="133" t="str">
        <v/>
      </c>
      <c r="IF51" t="s">
        <v>287</v>
      </c>
      <c r="IG51">
        <v>15</v>
      </c>
      <c r="IH51">
        <v>6.7200000000000006</v>
      </c>
      <c r="II51">
        <v>0.48894444128823661</v>
      </c>
      <c r="IJ51">
        <v>6.4</v>
      </c>
      <c r="IK51">
        <v>10.8</v>
      </c>
      <c r="IL51">
        <v>4</v>
      </c>
      <c r="IM51">
        <v>1.4000000000000004</v>
      </c>
      <c r="IN51" s="3">
        <v>0.11779318400054828</v>
      </c>
    </row>
    <row r="52" spans="1:266" ht="34.5" customHeight="1" x14ac:dyDescent="0.25">
      <c r="A52" s="6">
        <v>3</v>
      </c>
      <c r="B52" s="12">
        <v>38</v>
      </c>
      <c r="C52" s="6">
        <v>48</v>
      </c>
      <c r="D52" s="5" t="s">
        <v>0</v>
      </c>
      <c r="E52" s="4" t="s">
        <v>288</v>
      </c>
      <c r="F52" s="6">
        <v>3.8</v>
      </c>
      <c r="G52" s="6" t="s">
        <v>139</v>
      </c>
      <c r="H52" s="6">
        <v>6.1</v>
      </c>
      <c r="I52" s="69" t="s">
        <v>139</v>
      </c>
      <c r="J52" s="70" t="s">
        <v>139</v>
      </c>
      <c r="K52" s="70" t="s">
        <v>139</v>
      </c>
      <c r="L52" s="70" t="s">
        <v>139</v>
      </c>
      <c r="M52" s="70" t="s">
        <v>139</v>
      </c>
      <c r="N52" s="78" t="s">
        <v>139</v>
      </c>
      <c r="O52" s="79" t="s">
        <v>139</v>
      </c>
      <c r="P52" s="79" t="s">
        <v>139</v>
      </c>
      <c r="Q52" s="79" t="s">
        <v>139</v>
      </c>
      <c r="R52" s="79" t="s">
        <v>139</v>
      </c>
      <c r="S52" s="86" t="s">
        <v>139</v>
      </c>
      <c r="T52" s="87" t="s">
        <v>139</v>
      </c>
      <c r="U52" s="87" t="s">
        <v>139</v>
      </c>
      <c r="V52" s="87" t="s">
        <v>139</v>
      </c>
      <c r="W52" s="87" t="s">
        <v>139</v>
      </c>
      <c r="X52" s="168" t="s">
        <v>139</v>
      </c>
      <c r="Y52" s="169" t="s">
        <v>139</v>
      </c>
      <c r="Z52" s="169" t="s">
        <v>139</v>
      </c>
      <c r="AA52" s="169" t="s">
        <v>139</v>
      </c>
      <c r="AB52" s="169" t="s">
        <v>139</v>
      </c>
      <c r="AC52" s="102" t="s">
        <v>139</v>
      </c>
      <c r="AD52" s="103" t="s">
        <v>139</v>
      </c>
      <c r="AE52" s="103" t="s">
        <v>139</v>
      </c>
      <c r="AF52" s="103" t="s">
        <v>139</v>
      </c>
      <c r="AG52" s="103" t="s">
        <v>139</v>
      </c>
      <c r="AH52" s="4" t="s">
        <v>3</v>
      </c>
      <c r="AI52" s="13" t="s">
        <v>27</v>
      </c>
      <c r="AK52" s="4" t="s">
        <v>288</v>
      </c>
      <c r="AL52" s="4" t="s">
        <v>288</v>
      </c>
      <c r="AM52" s="102" t="s">
        <v>139</v>
      </c>
      <c r="AO52" s="132" t="str">
        <v/>
      </c>
      <c r="AP52" s="3" t="str">
        <v/>
      </c>
      <c r="AQ52" s="3">
        <v>8.8000000000000007</v>
      </c>
      <c r="AR52" s="133" t="str">
        <v/>
      </c>
      <c r="AW52" t="s">
        <v>166</v>
      </c>
      <c r="AX52">
        <v>4.0271061566117282E-2</v>
      </c>
      <c r="CE52" s="4" t="s">
        <v>288</v>
      </c>
      <c r="CF52" s="4" t="s">
        <v>288</v>
      </c>
      <c r="CG52" s="103" t="s">
        <v>139</v>
      </c>
      <c r="CI52" s="132" t="str">
        <v/>
      </c>
      <c r="CJ52" s="3" t="str">
        <v/>
      </c>
      <c r="CK52" s="3" t="str">
        <v>.</v>
      </c>
      <c r="CL52" s="133" t="str">
        <v/>
      </c>
      <c r="DY52" s="4" t="s">
        <v>288</v>
      </c>
      <c r="DZ52" s="4" t="s">
        <v>288</v>
      </c>
      <c r="EA52" s="103" t="s">
        <v>139</v>
      </c>
      <c r="EC52" s="132" t="str">
        <v/>
      </c>
      <c r="ED52" s="3" t="str">
        <v/>
      </c>
      <c r="EE52" s="3" t="str">
        <v>.</v>
      </c>
      <c r="EF52" s="133" t="str">
        <v/>
      </c>
      <c r="ER52" t="s">
        <v>288</v>
      </c>
      <c r="ES52">
        <v>26</v>
      </c>
      <c r="ET52">
        <v>6.6999999999999993</v>
      </c>
      <c r="EU52">
        <v>0.28218924364824616</v>
      </c>
      <c r="EV52">
        <v>6.6</v>
      </c>
      <c r="EW52">
        <v>10.6</v>
      </c>
      <c r="EX52">
        <v>4.3</v>
      </c>
      <c r="EY52">
        <v>1.4249999999999998</v>
      </c>
      <c r="EZ52" s="3">
        <v>0.52445437979532583</v>
      </c>
      <c r="FS52" s="4" t="s">
        <v>288</v>
      </c>
      <c r="FT52" s="4" t="s">
        <v>288</v>
      </c>
      <c r="FU52" s="103" t="s">
        <v>139</v>
      </c>
      <c r="FW52" s="132" t="str">
        <v/>
      </c>
      <c r="FX52" s="3" t="str">
        <v/>
      </c>
      <c r="FY52" s="3" t="str">
        <v>.</v>
      </c>
      <c r="FZ52" s="133" t="str">
        <v/>
      </c>
      <c r="GL52" t="s">
        <v>288</v>
      </c>
      <c r="GM52">
        <v>26</v>
      </c>
      <c r="GN52">
        <v>6.6999999999999993</v>
      </c>
      <c r="GO52">
        <v>0.28218924364824616</v>
      </c>
      <c r="GP52">
        <v>6.6</v>
      </c>
      <c r="GQ52">
        <v>10.6</v>
      </c>
      <c r="GR52">
        <v>4.3</v>
      </c>
      <c r="GS52">
        <v>1.4249999999999998</v>
      </c>
      <c r="GT52" s="3">
        <v>0.52445437979532583</v>
      </c>
      <c r="HM52" s="4" t="s">
        <v>288</v>
      </c>
      <c r="HN52" s="4" t="s">
        <v>288</v>
      </c>
      <c r="HO52" s="103" t="s">
        <v>139</v>
      </c>
      <c r="HQ52" s="132" t="str">
        <v/>
      </c>
      <c r="HR52" s="3" t="str">
        <v/>
      </c>
      <c r="HS52" s="3" t="str">
        <v>.</v>
      </c>
      <c r="HT52" s="133" t="str">
        <v/>
      </c>
      <c r="IF52" t="s">
        <v>288</v>
      </c>
      <c r="IG52">
        <v>26</v>
      </c>
      <c r="IH52">
        <v>6.6999999999999993</v>
      </c>
      <c r="II52">
        <v>0.28218924364824616</v>
      </c>
      <c r="IJ52">
        <v>6.6</v>
      </c>
      <c r="IK52">
        <v>10.6</v>
      </c>
      <c r="IL52">
        <v>4.3</v>
      </c>
      <c r="IM52">
        <v>1.4249999999999998</v>
      </c>
      <c r="IN52" s="3">
        <v>0.52445437979532583</v>
      </c>
    </row>
    <row r="53" spans="1:266" ht="16.5" x14ac:dyDescent="0.25">
      <c r="A53" s="6">
        <v>4</v>
      </c>
      <c r="B53" s="12">
        <v>67</v>
      </c>
      <c r="C53" s="6">
        <v>48</v>
      </c>
      <c r="D53" s="5" t="s">
        <v>9</v>
      </c>
      <c r="E53" s="4" t="s">
        <v>288</v>
      </c>
      <c r="F53" s="6">
        <v>7.5</v>
      </c>
      <c r="G53" s="6">
        <v>5.5</v>
      </c>
      <c r="H53" s="6" t="s">
        <v>139</v>
      </c>
      <c r="I53" s="69" t="s">
        <v>139</v>
      </c>
      <c r="J53" s="70" t="s">
        <v>139</v>
      </c>
      <c r="K53" s="70" t="s">
        <v>139</v>
      </c>
      <c r="L53" s="70" t="s">
        <v>139</v>
      </c>
      <c r="M53" s="70" t="s">
        <v>139</v>
      </c>
      <c r="N53" s="78" t="s">
        <v>139</v>
      </c>
      <c r="O53" s="79" t="s">
        <v>139</v>
      </c>
      <c r="P53" s="79" t="s">
        <v>139</v>
      </c>
      <c r="Q53" s="79" t="s">
        <v>139</v>
      </c>
      <c r="R53" s="79" t="s">
        <v>139</v>
      </c>
      <c r="S53" s="86" t="s">
        <v>139</v>
      </c>
      <c r="T53" s="87" t="s">
        <v>139</v>
      </c>
      <c r="U53" s="87" t="s">
        <v>139</v>
      </c>
      <c r="V53" s="87" t="s">
        <v>139</v>
      </c>
      <c r="W53" s="87" t="s">
        <v>139</v>
      </c>
      <c r="X53" s="168" t="s">
        <v>139</v>
      </c>
      <c r="Y53" s="169" t="s">
        <v>139</v>
      </c>
      <c r="Z53" s="169" t="s">
        <v>139</v>
      </c>
      <c r="AA53" s="169" t="s">
        <v>139</v>
      </c>
      <c r="AB53" s="169" t="s">
        <v>139</v>
      </c>
      <c r="AC53" s="102" t="s">
        <v>139</v>
      </c>
      <c r="AD53" s="103" t="s">
        <v>139</v>
      </c>
      <c r="AE53" s="103" t="s">
        <v>139</v>
      </c>
      <c r="AF53" s="103" t="s">
        <v>139</v>
      </c>
      <c r="AG53" s="103" t="s">
        <v>139</v>
      </c>
      <c r="AH53" s="4" t="s">
        <v>3</v>
      </c>
      <c r="AI53" s="13" t="s">
        <v>41</v>
      </c>
      <c r="AK53" s="4" t="s">
        <v>288</v>
      </c>
      <c r="AL53" s="4" t="s">
        <v>288</v>
      </c>
      <c r="AM53" s="102" t="s">
        <v>139</v>
      </c>
      <c r="AO53" s="132" t="str">
        <v/>
      </c>
      <c r="AP53" s="3" t="str">
        <v/>
      </c>
      <c r="AQ53" s="3">
        <v>6.2</v>
      </c>
      <c r="AR53" s="133" t="str">
        <v/>
      </c>
      <c r="CE53" s="4" t="s">
        <v>288</v>
      </c>
      <c r="CF53" s="4" t="s">
        <v>288</v>
      </c>
      <c r="CG53" s="103" t="s">
        <v>139</v>
      </c>
      <c r="CI53" s="132" t="str">
        <v/>
      </c>
      <c r="CJ53" s="3" t="str">
        <v/>
      </c>
      <c r="CK53" s="3">
        <v>5.4</v>
      </c>
      <c r="CL53" s="133" t="str">
        <v/>
      </c>
      <c r="DY53" s="4" t="s">
        <v>288</v>
      </c>
      <c r="DZ53" s="4" t="s">
        <v>288</v>
      </c>
      <c r="EA53" s="103" t="s">
        <v>139</v>
      </c>
      <c r="EC53" s="132" t="str">
        <v/>
      </c>
      <c r="ED53" s="3" t="str">
        <v/>
      </c>
      <c r="EE53" s="3">
        <v>4.3</v>
      </c>
      <c r="EF53" s="133" t="str">
        <v/>
      </c>
      <c r="ER53" t="s">
        <v>289</v>
      </c>
      <c r="ES53">
        <v>14</v>
      </c>
      <c r="ET53">
        <v>6.1714285714285717</v>
      </c>
      <c r="EU53">
        <v>0.41621377794132941</v>
      </c>
      <c r="EV53">
        <v>6</v>
      </c>
      <c r="EW53">
        <v>9.6</v>
      </c>
      <c r="EX53">
        <v>3.7</v>
      </c>
      <c r="EY53">
        <v>2.2000000000000002</v>
      </c>
      <c r="EZ53" s="3">
        <v>0.81909667753989002</v>
      </c>
      <c r="FS53" s="4" t="s">
        <v>288</v>
      </c>
      <c r="FT53" s="4" t="s">
        <v>288</v>
      </c>
      <c r="FU53" s="103" t="s">
        <v>139</v>
      </c>
      <c r="FW53" s="132" t="str">
        <v/>
      </c>
      <c r="FX53" s="3" t="str">
        <v/>
      </c>
      <c r="FY53" s="3">
        <v>4.5999999999999996</v>
      </c>
      <c r="FZ53" s="133" t="str">
        <v/>
      </c>
      <c r="GL53" t="s">
        <v>289</v>
      </c>
      <c r="GM53">
        <v>14</v>
      </c>
      <c r="GN53">
        <v>6.1714285714285717</v>
      </c>
      <c r="GO53">
        <v>0.41621377794132941</v>
      </c>
      <c r="GP53">
        <v>6</v>
      </c>
      <c r="GQ53">
        <v>9.6</v>
      </c>
      <c r="GR53">
        <v>3.7</v>
      </c>
      <c r="GS53">
        <v>2.2000000000000002</v>
      </c>
      <c r="GT53" s="3">
        <v>0.81909667753989002</v>
      </c>
      <c r="HM53" s="4" t="s">
        <v>288</v>
      </c>
      <c r="HN53" s="4" t="s">
        <v>288</v>
      </c>
      <c r="HO53" s="103" t="s">
        <v>139</v>
      </c>
      <c r="HQ53" s="132" t="str">
        <v/>
      </c>
      <c r="HR53" s="3" t="str">
        <v/>
      </c>
      <c r="HS53" s="3">
        <v>3.4</v>
      </c>
      <c r="HT53" s="133" t="str">
        <v/>
      </c>
      <c r="IF53" t="s">
        <v>289</v>
      </c>
      <c r="IG53">
        <v>14</v>
      </c>
      <c r="IH53">
        <v>6.1714285714285717</v>
      </c>
      <c r="II53">
        <v>0.41621377794132941</v>
      </c>
      <c r="IJ53">
        <v>6</v>
      </c>
      <c r="IK53">
        <v>9.6</v>
      </c>
      <c r="IL53">
        <v>3.7</v>
      </c>
      <c r="IM53">
        <v>2.2000000000000002</v>
      </c>
      <c r="IN53" s="3">
        <v>0.81909667753989002</v>
      </c>
    </row>
    <row r="54" spans="1:266" ht="41.25" x14ac:dyDescent="0.25">
      <c r="A54" s="6">
        <v>4</v>
      </c>
      <c r="B54" s="12">
        <v>99</v>
      </c>
      <c r="C54" s="6">
        <v>48</v>
      </c>
      <c r="D54" s="5" t="s">
        <v>9</v>
      </c>
      <c r="E54" s="4" t="s">
        <v>288</v>
      </c>
      <c r="F54" s="6">
        <v>8.1999999999999993</v>
      </c>
      <c r="G54" s="6" t="s">
        <v>139</v>
      </c>
      <c r="H54" s="6">
        <v>3.3</v>
      </c>
      <c r="I54" s="69" t="s">
        <v>139</v>
      </c>
      <c r="J54" s="70">
        <v>7.5</v>
      </c>
      <c r="K54" s="70">
        <v>6.1</v>
      </c>
      <c r="L54" s="70" t="s">
        <v>139</v>
      </c>
      <c r="M54" s="70" t="s">
        <v>139</v>
      </c>
      <c r="N54" s="78" t="s">
        <v>139</v>
      </c>
      <c r="O54" s="79">
        <v>5.8</v>
      </c>
      <c r="P54" s="79">
        <v>6</v>
      </c>
      <c r="Q54" s="79" t="s">
        <v>139</v>
      </c>
      <c r="R54" s="79" t="s">
        <v>139</v>
      </c>
      <c r="S54" s="86" t="s">
        <v>139</v>
      </c>
      <c r="T54" s="87">
        <v>2</v>
      </c>
      <c r="U54" s="87">
        <v>4</v>
      </c>
      <c r="V54" s="87" t="s">
        <v>139</v>
      </c>
      <c r="W54" s="87" t="s">
        <v>139</v>
      </c>
      <c r="X54" s="168" t="s">
        <v>139</v>
      </c>
      <c r="Y54" s="169">
        <v>0.8</v>
      </c>
      <c r="Z54" s="169">
        <v>1.3</v>
      </c>
      <c r="AA54" s="169" t="s">
        <v>139</v>
      </c>
      <c r="AB54" s="169" t="s">
        <v>139</v>
      </c>
      <c r="AC54" s="102" t="s">
        <v>139</v>
      </c>
      <c r="AD54" s="103">
        <v>8.5</v>
      </c>
      <c r="AE54" s="103">
        <v>7.2</v>
      </c>
      <c r="AF54" s="103" t="s">
        <v>139</v>
      </c>
      <c r="AG54" s="103" t="s">
        <v>139</v>
      </c>
      <c r="AH54" s="4" t="s">
        <v>3</v>
      </c>
      <c r="AI54" s="13" t="s">
        <v>61</v>
      </c>
      <c r="AK54" s="4" t="s">
        <v>288</v>
      </c>
      <c r="AL54" s="4" t="s">
        <v>288</v>
      </c>
      <c r="AM54" s="102" t="s">
        <v>139</v>
      </c>
      <c r="AO54" s="132" t="str">
        <v/>
      </c>
      <c r="AP54" s="3" t="str">
        <v/>
      </c>
      <c r="AQ54" s="3">
        <v>4.9000000000000004</v>
      </c>
      <c r="AR54" s="133" t="str">
        <v/>
      </c>
      <c r="CE54" s="4" t="s">
        <v>288</v>
      </c>
      <c r="CF54" s="4" t="s">
        <v>288</v>
      </c>
      <c r="CG54" s="103">
        <v>8.5</v>
      </c>
      <c r="CI54" s="132" t="str">
        <v/>
      </c>
      <c r="CJ54" s="3" t="str">
        <v/>
      </c>
      <c r="CK54" s="3">
        <v>4.5</v>
      </c>
      <c r="CL54" s="133" t="str">
        <v/>
      </c>
      <c r="DY54" s="4" t="s">
        <v>288</v>
      </c>
      <c r="DZ54" s="4" t="s">
        <v>288</v>
      </c>
      <c r="EA54" s="103">
        <v>7.2</v>
      </c>
      <c r="EC54" s="132" t="str">
        <v/>
      </c>
      <c r="ED54" s="3" t="str">
        <v/>
      </c>
      <c r="EE54" s="3">
        <v>4.9000000000000004</v>
      </c>
      <c r="EF54" s="133" t="str">
        <v/>
      </c>
      <c r="FS54" s="4" t="s">
        <v>288</v>
      </c>
      <c r="FT54" s="4" t="s">
        <v>288</v>
      </c>
      <c r="FU54" s="103" t="s">
        <v>139</v>
      </c>
      <c r="FW54" s="132" t="str">
        <v/>
      </c>
      <c r="FX54" s="3" t="str">
        <v/>
      </c>
      <c r="FY54" s="3" t="str">
        <v>.</v>
      </c>
      <c r="FZ54" s="133" t="str">
        <v/>
      </c>
      <c r="GK54" t="s">
        <v>126</v>
      </c>
      <c r="GL54" t="s">
        <v>286</v>
      </c>
      <c r="GM54">
        <v>7</v>
      </c>
      <c r="GN54">
        <v>5.8</v>
      </c>
      <c r="GO54">
        <v>0.34709680274556048</v>
      </c>
      <c r="GP54">
        <v>5.5</v>
      </c>
      <c r="GQ54">
        <v>6.8</v>
      </c>
      <c r="GR54">
        <v>4.4000000000000004</v>
      </c>
      <c r="GS54">
        <v>1.3499999999999996</v>
      </c>
      <c r="GT54">
        <v>0.33881025519827745</v>
      </c>
      <c r="GU54" s="3">
        <v>0.3609969395028978</v>
      </c>
      <c r="HM54" s="4" t="s">
        <v>288</v>
      </c>
      <c r="HN54" s="4" t="s">
        <v>288</v>
      </c>
      <c r="HO54" s="103" t="s">
        <v>139</v>
      </c>
      <c r="HQ54" s="132" t="str">
        <v/>
      </c>
      <c r="HR54" s="3" t="str">
        <v/>
      </c>
      <c r="HS54" s="3" t="str">
        <v>.</v>
      </c>
      <c r="HT54" s="133" t="str">
        <v/>
      </c>
      <c r="IE54" t="s">
        <v>126</v>
      </c>
      <c r="IF54" t="s">
        <v>286</v>
      </c>
      <c r="IG54">
        <v>7</v>
      </c>
      <c r="IH54">
        <v>5.8</v>
      </c>
      <c r="II54">
        <v>0.34709680274556048</v>
      </c>
      <c r="IJ54">
        <v>5.5</v>
      </c>
      <c r="IK54">
        <v>6.8</v>
      </c>
      <c r="IL54">
        <v>4.4000000000000004</v>
      </c>
      <c r="IM54">
        <v>1.3499999999999996</v>
      </c>
      <c r="IN54">
        <v>0.33881025519827745</v>
      </c>
      <c r="IO54" s="3">
        <v>0.3609969395028978</v>
      </c>
    </row>
    <row r="55" spans="1:266" x14ac:dyDescent="0.25">
      <c r="A55" s="4">
        <v>3</v>
      </c>
      <c r="B55" s="12">
        <v>15</v>
      </c>
      <c r="C55" s="4">
        <v>49</v>
      </c>
      <c r="D55" s="7" t="s">
        <v>9</v>
      </c>
      <c r="E55" s="4" t="s">
        <v>288</v>
      </c>
      <c r="F55" s="4">
        <v>5.2</v>
      </c>
      <c r="G55" s="4">
        <v>3.8</v>
      </c>
      <c r="H55" s="4">
        <v>6.1</v>
      </c>
      <c r="I55" s="70">
        <v>2.5</v>
      </c>
      <c r="J55" s="70">
        <v>3.2</v>
      </c>
      <c r="K55" s="70">
        <v>3.4</v>
      </c>
      <c r="L55" s="70" t="s">
        <v>139</v>
      </c>
      <c r="M55" s="70" t="s">
        <v>139</v>
      </c>
      <c r="N55" s="79">
        <v>1.8</v>
      </c>
      <c r="O55" s="79">
        <v>3.1</v>
      </c>
      <c r="P55" s="79">
        <v>3</v>
      </c>
      <c r="Q55" s="79" t="s">
        <v>139</v>
      </c>
      <c r="R55" s="79" t="s">
        <v>139</v>
      </c>
      <c r="S55" s="87">
        <v>4.0999999999999996</v>
      </c>
      <c r="T55" s="87">
        <v>5.0999999999999996</v>
      </c>
      <c r="U55" s="87">
        <v>6.1</v>
      </c>
      <c r="V55" s="87" t="s">
        <v>139</v>
      </c>
      <c r="W55" s="87" t="s">
        <v>139</v>
      </c>
      <c r="X55" s="169">
        <v>1.2</v>
      </c>
      <c r="Y55" s="169">
        <v>1.7</v>
      </c>
      <c r="Z55" s="169">
        <v>1.7</v>
      </c>
      <c r="AA55" s="169" t="s">
        <v>139</v>
      </c>
      <c r="AB55" s="169" t="s">
        <v>139</v>
      </c>
      <c r="AC55" s="103">
        <v>9.8000000000000007</v>
      </c>
      <c r="AD55" s="103">
        <v>8</v>
      </c>
      <c r="AE55" s="103">
        <v>7.4</v>
      </c>
      <c r="AF55" s="103" t="s">
        <v>139</v>
      </c>
      <c r="AG55" s="103" t="s">
        <v>139</v>
      </c>
      <c r="AH55" s="4" t="s">
        <v>3</v>
      </c>
      <c r="AI55" s="13" t="s">
        <v>15</v>
      </c>
      <c r="AK55" s="4" t="s">
        <v>288</v>
      </c>
      <c r="AL55" s="4" t="s">
        <v>288</v>
      </c>
      <c r="AM55" s="103">
        <v>9.8000000000000007</v>
      </c>
      <c r="AO55" s="132" t="str">
        <v/>
      </c>
      <c r="AP55" s="3" t="str">
        <v/>
      </c>
      <c r="AQ55" s="3" t="str">
        <v>.</v>
      </c>
      <c r="AR55" s="133" t="str">
        <v/>
      </c>
      <c r="CE55" s="4" t="s">
        <v>288</v>
      </c>
      <c r="CF55" s="4" t="s">
        <v>288</v>
      </c>
      <c r="CG55" s="103">
        <v>8</v>
      </c>
      <c r="CI55" s="132" t="str">
        <v/>
      </c>
      <c r="CJ55" s="3" t="str">
        <v/>
      </c>
      <c r="CK55" s="3" t="str">
        <v>.</v>
      </c>
      <c r="CL55" s="133" t="str">
        <v/>
      </c>
      <c r="DY55" s="4" t="s">
        <v>288</v>
      </c>
      <c r="DZ55" s="4" t="s">
        <v>288</v>
      </c>
      <c r="EA55" s="103">
        <v>7.4</v>
      </c>
      <c r="EC55" s="132" t="str">
        <v/>
      </c>
      <c r="ED55" s="3" t="str">
        <v/>
      </c>
      <c r="EE55" s="3" t="str">
        <v>.</v>
      </c>
      <c r="EF55" s="133" t="str">
        <v/>
      </c>
      <c r="FS55" s="4" t="s">
        <v>288</v>
      </c>
      <c r="FT55" s="4" t="s">
        <v>288</v>
      </c>
      <c r="FU55" s="103" t="s">
        <v>139</v>
      </c>
      <c r="FW55" s="132" t="str">
        <v/>
      </c>
      <c r="FX55" s="3" t="str">
        <v/>
      </c>
      <c r="FY55" s="3">
        <v>8.3000000000000007</v>
      </c>
      <c r="FZ55" s="133" t="str">
        <v/>
      </c>
      <c r="GL55" t="s">
        <v>287</v>
      </c>
      <c r="GM55">
        <v>17</v>
      </c>
      <c r="GN55">
        <v>7.1411764705882357</v>
      </c>
      <c r="GO55">
        <v>0.40720160705592384</v>
      </c>
      <c r="GP55">
        <v>6.9</v>
      </c>
      <c r="GQ55">
        <v>10.7</v>
      </c>
      <c r="GR55">
        <v>4.0999999999999996</v>
      </c>
      <c r="GS55">
        <v>1.9000000000000004</v>
      </c>
      <c r="GT55">
        <v>0.73766374920467148</v>
      </c>
      <c r="GU55" s="3"/>
      <c r="HM55" s="4" t="s">
        <v>288</v>
      </c>
      <c r="HN55" s="4" t="s">
        <v>288</v>
      </c>
      <c r="HO55" s="103" t="s">
        <v>139</v>
      </c>
      <c r="HQ55" s="132" t="str">
        <v/>
      </c>
      <c r="HR55" s="3" t="str">
        <v/>
      </c>
      <c r="HS55" s="3">
        <v>7.9</v>
      </c>
      <c r="HT55" s="133" t="str">
        <v/>
      </c>
      <c r="IF55" t="s">
        <v>287</v>
      </c>
      <c r="IG55">
        <v>17</v>
      </c>
      <c r="IH55">
        <v>7.1411764705882357</v>
      </c>
      <c r="II55">
        <v>0.40720160705592384</v>
      </c>
      <c r="IJ55">
        <v>6.9</v>
      </c>
      <c r="IK55">
        <v>10.7</v>
      </c>
      <c r="IL55">
        <v>4.0999999999999996</v>
      </c>
      <c r="IM55">
        <v>1.9000000000000004</v>
      </c>
      <c r="IN55">
        <v>0.73766374920467148</v>
      </c>
      <c r="IO55" s="3"/>
    </row>
    <row r="56" spans="1:266" x14ac:dyDescent="0.25">
      <c r="A56" s="6">
        <v>4</v>
      </c>
      <c r="B56" s="12">
        <v>100</v>
      </c>
      <c r="C56" s="6">
        <v>49</v>
      </c>
      <c r="D56" s="5" t="s">
        <v>9</v>
      </c>
      <c r="E56" s="4" t="s">
        <v>288</v>
      </c>
      <c r="F56" s="6">
        <v>8.9</v>
      </c>
      <c r="G56" s="6">
        <v>3.8</v>
      </c>
      <c r="H56" s="6">
        <v>2.2999999999999998</v>
      </c>
      <c r="I56" s="69">
        <v>3.4</v>
      </c>
      <c r="J56" s="70" t="s">
        <v>139</v>
      </c>
      <c r="K56" s="70" t="s">
        <v>139</v>
      </c>
      <c r="L56" s="70" t="s">
        <v>139</v>
      </c>
      <c r="M56" s="70" t="s">
        <v>139</v>
      </c>
      <c r="N56" s="78">
        <v>3.2</v>
      </c>
      <c r="O56" s="79" t="s">
        <v>139</v>
      </c>
      <c r="P56" s="79" t="s">
        <v>139</v>
      </c>
      <c r="Q56" s="79" t="s">
        <v>139</v>
      </c>
      <c r="R56" s="79" t="s">
        <v>139</v>
      </c>
      <c r="S56" s="86">
        <v>3.1</v>
      </c>
      <c r="T56" s="87" t="s">
        <v>139</v>
      </c>
      <c r="U56" s="87" t="s">
        <v>139</v>
      </c>
      <c r="V56" s="87" t="s">
        <v>139</v>
      </c>
      <c r="W56" s="87" t="s">
        <v>139</v>
      </c>
      <c r="X56" s="168">
        <v>3.8</v>
      </c>
      <c r="Y56" s="169" t="s">
        <v>139</v>
      </c>
      <c r="Z56" s="169" t="s">
        <v>139</v>
      </c>
      <c r="AA56" s="169" t="s">
        <v>139</v>
      </c>
      <c r="AB56" s="169" t="s">
        <v>139</v>
      </c>
      <c r="AC56" s="102">
        <v>7.3</v>
      </c>
      <c r="AD56" s="103" t="s">
        <v>139</v>
      </c>
      <c r="AE56" s="103" t="s">
        <v>139</v>
      </c>
      <c r="AF56" s="103" t="s">
        <v>139</v>
      </c>
      <c r="AG56" s="103" t="s">
        <v>139</v>
      </c>
      <c r="AH56" s="4" t="s">
        <v>1</v>
      </c>
      <c r="AI56" s="13" t="s">
        <v>62</v>
      </c>
      <c r="AK56" s="4" t="s">
        <v>288</v>
      </c>
      <c r="AL56" s="4" t="s">
        <v>288</v>
      </c>
      <c r="AM56" s="102">
        <v>7.3</v>
      </c>
      <c r="AO56" s="132" t="str">
        <v/>
      </c>
      <c r="AP56" s="3" t="str">
        <v/>
      </c>
      <c r="AQ56" s="3">
        <v>10.4</v>
      </c>
      <c r="AR56" s="133" t="str">
        <v/>
      </c>
      <c r="CE56" s="4" t="s">
        <v>288</v>
      </c>
      <c r="CF56" s="4" t="s">
        <v>288</v>
      </c>
      <c r="CG56" s="103" t="s">
        <v>139</v>
      </c>
      <c r="CI56" s="132" t="str">
        <v/>
      </c>
      <c r="CJ56" s="3" t="str">
        <v/>
      </c>
      <c r="CK56" s="3" t="str">
        <v>.</v>
      </c>
      <c r="CL56" s="133" t="str">
        <v/>
      </c>
      <c r="DY56" s="4" t="s">
        <v>288</v>
      </c>
      <c r="DZ56" s="4" t="s">
        <v>288</v>
      </c>
      <c r="EA56" s="103" t="s">
        <v>139</v>
      </c>
      <c r="EC56" s="132" t="str">
        <v/>
      </c>
      <c r="ED56" s="3" t="str">
        <v/>
      </c>
      <c r="EE56" s="3" t="str">
        <v>.</v>
      </c>
      <c r="EF56" s="133" t="str">
        <v/>
      </c>
      <c r="FS56" s="4" t="s">
        <v>288</v>
      </c>
      <c r="FT56" s="4" t="s">
        <v>288</v>
      </c>
      <c r="FU56" s="103" t="s">
        <v>139</v>
      </c>
      <c r="FW56" s="132" t="str">
        <v/>
      </c>
      <c r="FX56" s="3" t="str">
        <v/>
      </c>
      <c r="FY56" s="3">
        <v>7</v>
      </c>
      <c r="FZ56" s="133" t="str">
        <v/>
      </c>
      <c r="GL56" t="s">
        <v>288</v>
      </c>
      <c r="GM56">
        <v>23</v>
      </c>
      <c r="GN56">
        <v>6.6173913043478256</v>
      </c>
      <c r="GO56">
        <v>0.40332864883230823</v>
      </c>
      <c r="GP56">
        <v>6.7</v>
      </c>
      <c r="GQ56">
        <v>9.6999999999999993</v>
      </c>
      <c r="GR56">
        <v>3.9</v>
      </c>
      <c r="GS56">
        <v>3.3500000000000014</v>
      </c>
      <c r="GT56">
        <v>0.10826152259261335</v>
      </c>
      <c r="GU56" s="3"/>
      <c r="HM56" s="4" t="s">
        <v>288</v>
      </c>
      <c r="HN56" s="4" t="s">
        <v>288</v>
      </c>
      <c r="HO56" s="103" t="s">
        <v>139</v>
      </c>
      <c r="HQ56" s="132" t="str">
        <v/>
      </c>
      <c r="HR56" s="3" t="str">
        <v/>
      </c>
      <c r="HS56" s="3">
        <v>7.2</v>
      </c>
      <c r="HT56" s="133" t="str">
        <v/>
      </c>
      <c r="IF56" t="s">
        <v>288</v>
      </c>
      <c r="IG56">
        <v>23</v>
      </c>
      <c r="IH56">
        <v>6.6173913043478256</v>
      </c>
      <c r="II56">
        <v>0.40332864883230823</v>
      </c>
      <c r="IJ56">
        <v>6.7</v>
      </c>
      <c r="IK56">
        <v>9.6999999999999993</v>
      </c>
      <c r="IL56">
        <v>3.9</v>
      </c>
      <c r="IM56">
        <v>3.3500000000000014</v>
      </c>
      <c r="IN56">
        <v>0.10826152259261335</v>
      </c>
      <c r="IO56" s="3"/>
    </row>
    <row r="57" spans="1:266" x14ac:dyDescent="0.25">
      <c r="A57" s="6">
        <v>3</v>
      </c>
      <c r="B57" s="12">
        <v>123</v>
      </c>
      <c r="C57" s="6">
        <v>49</v>
      </c>
      <c r="D57" s="5" t="s">
        <v>0</v>
      </c>
      <c r="E57" s="4" t="s">
        <v>288</v>
      </c>
      <c r="F57" s="6">
        <v>6</v>
      </c>
      <c r="G57" s="6" t="s">
        <v>139</v>
      </c>
      <c r="H57" s="6">
        <v>5.9</v>
      </c>
      <c r="I57" s="69" t="s">
        <v>139</v>
      </c>
      <c r="J57" s="70">
        <v>0.9</v>
      </c>
      <c r="K57" s="70">
        <v>1.3</v>
      </c>
      <c r="L57" s="70" t="s">
        <v>139</v>
      </c>
      <c r="M57" s="70" t="s">
        <v>139</v>
      </c>
      <c r="N57" s="78" t="s">
        <v>139</v>
      </c>
      <c r="O57" s="79">
        <v>2.4</v>
      </c>
      <c r="P57" s="79">
        <v>1.5</v>
      </c>
      <c r="Q57" s="79" t="s">
        <v>139</v>
      </c>
      <c r="R57" s="79" t="s">
        <v>139</v>
      </c>
      <c r="S57" s="86" t="s">
        <v>139</v>
      </c>
      <c r="T57" s="87">
        <v>5.0999999999999996</v>
      </c>
      <c r="U57" s="87">
        <v>5.2</v>
      </c>
      <c r="V57" s="87" t="s">
        <v>139</v>
      </c>
      <c r="W57" s="87" t="s">
        <v>139</v>
      </c>
      <c r="X57" s="168" t="s">
        <v>139</v>
      </c>
      <c r="Y57" s="169">
        <v>2.8</v>
      </c>
      <c r="Z57" s="169">
        <v>1.8</v>
      </c>
      <c r="AA57" s="169" t="s">
        <v>139</v>
      </c>
      <c r="AB57" s="169" t="s">
        <v>139</v>
      </c>
      <c r="AC57" s="102" t="s">
        <v>139</v>
      </c>
      <c r="AD57" s="103">
        <v>5.5</v>
      </c>
      <c r="AE57" s="103">
        <v>5.9</v>
      </c>
      <c r="AF57" s="103" t="s">
        <v>139</v>
      </c>
      <c r="AG57" s="103" t="s">
        <v>139</v>
      </c>
      <c r="AH57" s="4" t="s">
        <v>3</v>
      </c>
      <c r="AI57" s="13" t="s">
        <v>19</v>
      </c>
      <c r="AK57" s="4" t="s">
        <v>288</v>
      </c>
      <c r="AL57" s="4" t="s">
        <v>288</v>
      </c>
      <c r="AM57" s="102" t="s">
        <v>139</v>
      </c>
      <c r="AO57" s="132" t="str">
        <v/>
      </c>
      <c r="AP57" s="3" t="str">
        <v/>
      </c>
      <c r="AQ57" s="3">
        <v>7.4</v>
      </c>
      <c r="AR57" s="133" t="str">
        <v/>
      </c>
      <c r="CE57" s="4" t="s">
        <v>288</v>
      </c>
      <c r="CF57" s="4" t="s">
        <v>288</v>
      </c>
      <c r="CG57" s="103">
        <v>5.5</v>
      </c>
      <c r="CI57" s="132" t="str">
        <v/>
      </c>
      <c r="CJ57" s="3" t="str">
        <v/>
      </c>
      <c r="CK57" s="3">
        <v>6.4</v>
      </c>
      <c r="CL57" s="133" t="str">
        <v/>
      </c>
      <c r="DY57" s="4" t="s">
        <v>288</v>
      </c>
      <c r="DZ57" s="4" t="s">
        <v>288</v>
      </c>
      <c r="EA57" s="103">
        <v>5.9</v>
      </c>
      <c r="EC57" s="132" t="str">
        <v/>
      </c>
      <c r="ED57" s="3" t="str">
        <v/>
      </c>
      <c r="EE57" s="3">
        <v>6.1</v>
      </c>
      <c r="EF57" s="133" t="str">
        <v/>
      </c>
      <c r="FS57" s="4" t="s">
        <v>288</v>
      </c>
      <c r="FT57" s="4" t="s">
        <v>288</v>
      </c>
      <c r="FU57" s="103" t="s">
        <v>139</v>
      </c>
      <c r="FW57" s="132" t="str">
        <v/>
      </c>
      <c r="FX57" s="3" t="str">
        <v/>
      </c>
      <c r="FY57" s="3" t="str">
        <v>.</v>
      </c>
      <c r="FZ57" s="133" t="str">
        <v/>
      </c>
      <c r="GL57" t="s">
        <v>289</v>
      </c>
      <c r="GM57">
        <v>10</v>
      </c>
      <c r="GN57">
        <v>6.55</v>
      </c>
      <c r="GO57">
        <v>0.44378423185647919</v>
      </c>
      <c r="GP57">
        <v>6.6</v>
      </c>
      <c r="GQ57">
        <v>8.8000000000000007</v>
      </c>
      <c r="GR57">
        <v>4</v>
      </c>
      <c r="GS57">
        <v>1.0249999999999995</v>
      </c>
      <c r="GT57">
        <v>0.8670124863459876</v>
      </c>
      <c r="GU57" s="3"/>
      <c r="HM57" s="4" t="s">
        <v>288</v>
      </c>
      <c r="HN57" s="4" t="s">
        <v>288</v>
      </c>
      <c r="HO57" s="103" t="s">
        <v>139</v>
      </c>
      <c r="HQ57" s="132" t="str">
        <v/>
      </c>
      <c r="HR57" s="3" t="str">
        <v/>
      </c>
      <c r="HS57" s="3" t="str">
        <v>.</v>
      </c>
      <c r="HT57" s="133" t="str">
        <v/>
      </c>
      <c r="IF57" t="s">
        <v>289</v>
      </c>
      <c r="IG57">
        <v>10</v>
      </c>
      <c r="IH57">
        <v>6.55</v>
      </c>
      <c r="II57">
        <v>0.44378423185647919</v>
      </c>
      <c r="IJ57">
        <v>6.6</v>
      </c>
      <c r="IK57">
        <v>8.8000000000000007</v>
      </c>
      <c r="IL57">
        <v>4</v>
      </c>
      <c r="IM57">
        <v>1.0249999999999995</v>
      </c>
      <c r="IN57">
        <v>0.8670124863459876</v>
      </c>
      <c r="IO57" s="3"/>
    </row>
    <row r="58" spans="1:266" x14ac:dyDescent="0.25">
      <c r="A58" s="6">
        <v>3</v>
      </c>
      <c r="B58" s="14">
        <v>33</v>
      </c>
      <c r="C58" s="6">
        <v>50</v>
      </c>
      <c r="D58" s="5" t="s">
        <v>9</v>
      </c>
      <c r="E58" s="4" t="s">
        <v>288</v>
      </c>
      <c r="F58" s="6">
        <v>5.2</v>
      </c>
      <c r="G58" s="6">
        <v>3.3</v>
      </c>
      <c r="H58" s="6">
        <v>3.7</v>
      </c>
      <c r="I58" s="69">
        <v>0.8</v>
      </c>
      <c r="J58" s="69" t="s">
        <v>139</v>
      </c>
      <c r="K58" s="69" t="s">
        <v>139</v>
      </c>
      <c r="L58" s="69" t="s">
        <v>139</v>
      </c>
      <c r="M58" s="69" t="s">
        <v>139</v>
      </c>
      <c r="N58" s="78">
        <v>0.6</v>
      </c>
      <c r="O58" s="78" t="s">
        <v>139</v>
      </c>
      <c r="P58" s="78" t="s">
        <v>139</v>
      </c>
      <c r="Q58" s="78" t="s">
        <v>139</v>
      </c>
      <c r="R58" s="78" t="s">
        <v>139</v>
      </c>
      <c r="S58" s="86">
        <v>2.6</v>
      </c>
      <c r="T58" s="86" t="s">
        <v>139</v>
      </c>
      <c r="U58" s="86" t="s">
        <v>139</v>
      </c>
      <c r="V58" s="86" t="s">
        <v>139</v>
      </c>
      <c r="W58" s="86" t="s">
        <v>139</v>
      </c>
      <c r="X58" s="168">
        <v>4.5999999999999996</v>
      </c>
      <c r="Y58" s="168" t="s">
        <v>139</v>
      </c>
      <c r="Z58" s="168" t="s">
        <v>139</v>
      </c>
      <c r="AA58" s="168" t="s">
        <v>139</v>
      </c>
      <c r="AB58" s="168" t="s">
        <v>139</v>
      </c>
      <c r="AC58" s="102">
        <v>6.7</v>
      </c>
      <c r="AD58" s="102" t="s">
        <v>139</v>
      </c>
      <c r="AE58" s="102" t="s">
        <v>139</v>
      </c>
      <c r="AF58" s="102" t="s">
        <v>139</v>
      </c>
      <c r="AG58" s="102" t="s">
        <v>139</v>
      </c>
      <c r="AH58" s="6" t="s">
        <v>3</v>
      </c>
      <c r="AI58" s="15" t="s">
        <v>10</v>
      </c>
      <c r="AK58" s="4" t="s">
        <v>288</v>
      </c>
      <c r="AL58" s="4" t="s">
        <v>288</v>
      </c>
      <c r="AM58" s="102">
        <v>6.7</v>
      </c>
      <c r="AO58" s="132" t="str">
        <v/>
      </c>
      <c r="AP58" s="3" t="str">
        <v/>
      </c>
      <c r="AQ58" s="3">
        <v>7.4</v>
      </c>
      <c r="AR58" s="133" t="str">
        <v/>
      </c>
      <c r="CE58" s="4" t="s">
        <v>288</v>
      </c>
      <c r="CF58" s="4" t="s">
        <v>288</v>
      </c>
      <c r="CG58" s="102" t="s">
        <v>139</v>
      </c>
      <c r="CI58" s="132" t="str">
        <v/>
      </c>
      <c r="CJ58" s="3" t="str">
        <v/>
      </c>
      <c r="CK58" s="3" t="str">
        <v>.</v>
      </c>
      <c r="CL58" s="133" t="str">
        <v/>
      </c>
      <c r="DY58" s="4" t="s">
        <v>288</v>
      </c>
      <c r="DZ58" s="4" t="s">
        <v>288</v>
      </c>
      <c r="EA58" s="102" t="s">
        <v>139</v>
      </c>
      <c r="EC58" s="132" t="str">
        <v/>
      </c>
      <c r="ED58" s="3" t="str">
        <v/>
      </c>
      <c r="EE58" s="3" t="str">
        <v>.</v>
      </c>
      <c r="EF58" s="133" t="str">
        <v/>
      </c>
      <c r="FS58" s="4" t="s">
        <v>288</v>
      </c>
      <c r="FT58" s="4" t="s">
        <v>288</v>
      </c>
      <c r="FU58" s="102" t="s">
        <v>139</v>
      </c>
      <c r="FW58" s="132" t="str">
        <v/>
      </c>
      <c r="FX58" s="3" t="str">
        <v/>
      </c>
      <c r="FY58" s="3" t="str">
        <v>.</v>
      </c>
      <c r="FZ58" s="133" t="str">
        <v/>
      </c>
      <c r="HM58" s="4" t="s">
        <v>288</v>
      </c>
      <c r="HN58" s="4" t="s">
        <v>288</v>
      </c>
      <c r="HO58" s="102" t="s">
        <v>139</v>
      </c>
      <c r="HQ58" s="132" t="str">
        <v/>
      </c>
      <c r="HR58" s="3" t="str">
        <v/>
      </c>
      <c r="HS58" s="3" t="str">
        <v>.</v>
      </c>
      <c r="HT58" s="133" t="str">
        <v/>
      </c>
      <c r="IE58" t="s">
        <v>131</v>
      </c>
      <c r="IF58" t="s">
        <v>286</v>
      </c>
      <c r="IG58">
        <v>7</v>
      </c>
      <c r="IH58">
        <v>5.9285714285714288</v>
      </c>
      <c r="II58">
        <v>0.38896338774594524</v>
      </c>
      <c r="IJ58">
        <v>5.7</v>
      </c>
      <c r="IK58">
        <v>7.4</v>
      </c>
      <c r="IL58">
        <v>4.9000000000000004</v>
      </c>
      <c r="IM58">
        <v>1.75</v>
      </c>
      <c r="IN58">
        <v>0.16440572878777449</v>
      </c>
      <c r="IO58" s="3">
        <v>0.28345754326428008</v>
      </c>
    </row>
    <row r="59" spans="1:266" x14ac:dyDescent="0.25">
      <c r="A59" s="6">
        <v>4</v>
      </c>
      <c r="B59" s="12">
        <v>110</v>
      </c>
      <c r="C59" s="6">
        <v>50</v>
      </c>
      <c r="D59" s="5" t="s">
        <v>0</v>
      </c>
      <c r="E59" s="4" t="s">
        <v>288</v>
      </c>
      <c r="F59" s="6">
        <v>3.9</v>
      </c>
      <c r="G59" s="6">
        <v>1.3</v>
      </c>
      <c r="H59" s="6" t="s">
        <v>139</v>
      </c>
      <c r="I59" s="69">
        <v>6.4</v>
      </c>
      <c r="J59" s="70" t="s">
        <v>139</v>
      </c>
      <c r="K59" s="70" t="s">
        <v>139</v>
      </c>
      <c r="L59" s="70">
        <v>9.9</v>
      </c>
      <c r="M59" s="70">
        <v>9.6999999999999993</v>
      </c>
      <c r="N59" s="78">
        <v>6.9</v>
      </c>
      <c r="O59" s="79" t="s">
        <v>139</v>
      </c>
      <c r="P59" s="79" t="s">
        <v>139</v>
      </c>
      <c r="Q59" s="79">
        <v>4.4000000000000004</v>
      </c>
      <c r="R59" s="79">
        <v>4.0999999999999996</v>
      </c>
      <c r="S59" s="86">
        <v>3.5</v>
      </c>
      <c r="T59" s="87" t="s">
        <v>139</v>
      </c>
      <c r="U59" s="87" t="s">
        <v>139</v>
      </c>
      <c r="V59" s="87">
        <v>4.7</v>
      </c>
      <c r="W59" s="87">
        <v>5</v>
      </c>
      <c r="X59" s="168">
        <v>4.2</v>
      </c>
      <c r="Y59" s="169" t="s">
        <v>139</v>
      </c>
      <c r="Z59" s="169" t="s">
        <v>139</v>
      </c>
      <c r="AA59" s="169">
        <v>3.5</v>
      </c>
      <c r="AB59" s="169">
        <v>4.9000000000000004</v>
      </c>
      <c r="AC59" s="102">
        <v>8.1999999999999993</v>
      </c>
      <c r="AD59" s="103" t="s">
        <v>139</v>
      </c>
      <c r="AE59" s="103" t="s">
        <v>139</v>
      </c>
      <c r="AF59" s="103">
        <v>4.4000000000000004</v>
      </c>
      <c r="AG59" s="103">
        <v>3.5</v>
      </c>
      <c r="AH59" s="4" t="s">
        <v>3</v>
      </c>
      <c r="AI59" s="13" t="s">
        <v>7</v>
      </c>
      <c r="AK59" s="4" t="s">
        <v>288</v>
      </c>
      <c r="AL59" s="4" t="s">
        <v>288</v>
      </c>
      <c r="AM59" s="102">
        <v>8.1999999999999993</v>
      </c>
      <c r="AO59" s="132" t="str">
        <v/>
      </c>
      <c r="AP59" s="3" t="str">
        <v/>
      </c>
      <c r="AQ59" s="3">
        <v>8.5</v>
      </c>
      <c r="AR59" s="133" t="str">
        <v/>
      </c>
      <c r="CE59" s="4" t="s">
        <v>288</v>
      </c>
      <c r="CF59" s="4" t="s">
        <v>288</v>
      </c>
      <c r="CG59" s="103" t="s">
        <v>139</v>
      </c>
      <c r="CI59" s="132" t="str">
        <v/>
      </c>
      <c r="CJ59" s="3" t="str">
        <v/>
      </c>
      <c r="CK59" s="3">
        <v>6.9</v>
      </c>
      <c r="CL59" s="133" t="str">
        <v/>
      </c>
      <c r="DY59" s="4" t="s">
        <v>288</v>
      </c>
      <c r="DZ59" s="4" t="s">
        <v>288</v>
      </c>
      <c r="EA59" s="103" t="s">
        <v>139</v>
      </c>
      <c r="EC59" s="132" t="str">
        <v/>
      </c>
      <c r="ED59" s="3" t="str">
        <v/>
      </c>
      <c r="EE59" s="3">
        <v>6.1</v>
      </c>
      <c r="EF59" s="133" t="str">
        <v/>
      </c>
      <c r="FS59" s="4" t="s">
        <v>288</v>
      </c>
      <c r="FT59" s="4" t="s">
        <v>288</v>
      </c>
      <c r="FU59" s="103">
        <v>4.4000000000000004</v>
      </c>
      <c r="FW59" s="132" t="str">
        <v/>
      </c>
      <c r="FX59" s="3" t="str">
        <v/>
      </c>
      <c r="FY59" s="3" t="str">
        <v>.</v>
      </c>
      <c r="FZ59" s="133" t="str">
        <v/>
      </c>
      <c r="HM59" s="4" t="s">
        <v>288</v>
      </c>
      <c r="HN59" s="4" t="s">
        <v>288</v>
      </c>
      <c r="HO59" s="103">
        <v>3.5</v>
      </c>
      <c r="HQ59" s="132" t="str">
        <v/>
      </c>
      <c r="HR59" s="3" t="str">
        <v/>
      </c>
      <c r="HS59" s="3" t="str">
        <v>.</v>
      </c>
      <c r="HT59" s="133" t="str">
        <v/>
      </c>
      <c r="IF59" t="s">
        <v>287</v>
      </c>
      <c r="IG59">
        <v>17</v>
      </c>
      <c r="IH59">
        <v>7.2823529411764714</v>
      </c>
      <c r="II59">
        <v>0.4594782282269016</v>
      </c>
      <c r="IJ59">
        <v>7</v>
      </c>
      <c r="IK59">
        <v>11</v>
      </c>
      <c r="IL59">
        <v>4.4000000000000004</v>
      </c>
      <c r="IM59">
        <v>2.8999999999999995</v>
      </c>
      <c r="IN59">
        <v>0.50145117555782748</v>
      </c>
      <c r="IO59" s="3"/>
    </row>
    <row r="60" spans="1:266" x14ac:dyDescent="0.25">
      <c r="A60" s="6">
        <v>4</v>
      </c>
      <c r="B60" s="12">
        <v>129</v>
      </c>
      <c r="C60" s="6">
        <v>50</v>
      </c>
      <c r="D60" s="5" t="s">
        <v>0</v>
      </c>
      <c r="E60" s="4" t="s">
        <v>288</v>
      </c>
      <c r="F60" s="6">
        <v>6.3</v>
      </c>
      <c r="G60" s="6">
        <v>4.7</v>
      </c>
      <c r="H60" s="6">
        <v>5.0999999999999996</v>
      </c>
      <c r="I60" s="69">
        <v>2.9</v>
      </c>
      <c r="J60" s="70" t="s">
        <v>139</v>
      </c>
      <c r="K60" s="70" t="s">
        <v>139</v>
      </c>
      <c r="L60" s="70" t="s">
        <v>139</v>
      </c>
      <c r="M60" s="70" t="s">
        <v>139</v>
      </c>
      <c r="N60" s="78">
        <v>3.1</v>
      </c>
      <c r="O60" s="79" t="s">
        <v>139</v>
      </c>
      <c r="P60" s="79" t="s">
        <v>139</v>
      </c>
      <c r="Q60" s="79" t="s">
        <v>139</v>
      </c>
      <c r="R60" s="79" t="s">
        <v>139</v>
      </c>
      <c r="S60" s="86">
        <v>1.1000000000000001</v>
      </c>
      <c r="T60" s="87" t="s">
        <v>139</v>
      </c>
      <c r="U60" s="87" t="s">
        <v>139</v>
      </c>
      <c r="V60" s="87" t="s">
        <v>139</v>
      </c>
      <c r="W60" s="87" t="s">
        <v>139</v>
      </c>
      <c r="X60" s="168">
        <v>4.8</v>
      </c>
      <c r="Y60" s="169" t="s">
        <v>139</v>
      </c>
      <c r="Z60" s="169" t="s">
        <v>139</v>
      </c>
      <c r="AA60" s="169" t="s">
        <v>139</v>
      </c>
      <c r="AB60" s="169" t="s">
        <v>139</v>
      </c>
      <c r="AC60" s="102">
        <v>10.8</v>
      </c>
      <c r="AD60" s="103" t="s">
        <v>139</v>
      </c>
      <c r="AE60" s="103" t="s">
        <v>139</v>
      </c>
      <c r="AF60" s="103" t="s">
        <v>139</v>
      </c>
      <c r="AG60" s="103" t="s">
        <v>139</v>
      </c>
      <c r="AH60" s="4" t="s">
        <v>1</v>
      </c>
      <c r="AI60" s="13" t="s">
        <v>74</v>
      </c>
      <c r="AK60" s="4" t="s">
        <v>288</v>
      </c>
      <c r="AL60" s="4" t="s">
        <v>288</v>
      </c>
      <c r="AM60" s="102">
        <v>10.8</v>
      </c>
      <c r="AO60" s="132" t="str">
        <v/>
      </c>
      <c r="AP60" s="3" t="str">
        <v/>
      </c>
      <c r="AQ60" s="3">
        <v>7.7</v>
      </c>
      <c r="AR60" s="133" t="str">
        <v/>
      </c>
      <c r="CE60" s="4" t="s">
        <v>288</v>
      </c>
      <c r="CF60" s="4" t="s">
        <v>288</v>
      </c>
      <c r="CG60" s="103" t="s">
        <v>139</v>
      </c>
      <c r="CI60" s="132" t="str">
        <v/>
      </c>
      <c r="CJ60" s="3" t="str">
        <v/>
      </c>
      <c r="CK60" s="3">
        <v>6.4</v>
      </c>
      <c r="CL60" s="133" t="str">
        <v/>
      </c>
      <c r="DY60" s="4" t="s">
        <v>288</v>
      </c>
      <c r="DZ60" s="4" t="s">
        <v>288</v>
      </c>
      <c r="EA60" s="103" t="s">
        <v>139</v>
      </c>
      <c r="EC60" s="132" t="str">
        <v/>
      </c>
      <c r="ED60" s="3" t="str">
        <v/>
      </c>
      <c r="EE60" s="3">
        <v>6.5</v>
      </c>
      <c r="EF60" s="133" t="str">
        <v/>
      </c>
      <c r="FS60" s="4" t="s">
        <v>288</v>
      </c>
      <c r="FT60" s="4" t="s">
        <v>288</v>
      </c>
      <c r="FU60" s="103" t="s">
        <v>139</v>
      </c>
      <c r="FW60" s="132" t="str">
        <v/>
      </c>
      <c r="FX60" s="3" t="str">
        <v/>
      </c>
      <c r="FY60" s="3" t="str">
        <v>.</v>
      </c>
      <c r="FZ60" s="133" t="str">
        <v/>
      </c>
      <c r="HM60" s="4" t="s">
        <v>288</v>
      </c>
      <c r="HN60" s="4" t="s">
        <v>288</v>
      </c>
      <c r="HO60" s="103" t="s">
        <v>139</v>
      </c>
      <c r="HQ60" s="132" t="str">
        <v/>
      </c>
      <c r="HR60" s="3" t="str">
        <v/>
      </c>
      <c r="HS60" s="3" t="str">
        <v>.</v>
      </c>
      <c r="HT60" s="133" t="str">
        <v/>
      </c>
      <c r="IF60" t="s">
        <v>288</v>
      </c>
      <c r="IG60">
        <v>22</v>
      </c>
      <c r="IH60">
        <v>6.3181818181818183</v>
      </c>
      <c r="II60">
        <v>0.41349719365643445</v>
      </c>
      <c r="IJ60">
        <v>6.5</v>
      </c>
      <c r="IK60">
        <v>9.6</v>
      </c>
      <c r="IL60">
        <v>3.2</v>
      </c>
      <c r="IM60">
        <v>3.1250000000000009</v>
      </c>
      <c r="IN60">
        <v>0.46423793385418988</v>
      </c>
      <c r="IO60" s="3"/>
    </row>
    <row r="61" spans="1:266" x14ac:dyDescent="0.25">
      <c r="A61" s="4">
        <v>3</v>
      </c>
      <c r="B61" s="12">
        <v>2</v>
      </c>
      <c r="C61" s="4">
        <v>51</v>
      </c>
      <c r="D61" s="7" t="s">
        <v>0</v>
      </c>
      <c r="E61" s="4" t="s">
        <v>288</v>
      </c>
      <c r="F61" s="4">
        <v>3</v>
      </c>
      <c r="G61" s="4">
        <v>8.1</v>
      </c>
      <c r="H61" s="4">
        <v>4.7</v>
      </c>
      <c r="I61" s="70">
        <v>2</v>
      </c>
      <c r="J61" s="70" t="s">
        <v>139</v>
      </c>
      <c r="K61" s="70" t="s">
        <v>139</v>
      </c>
      <c r="L61" s="70">
        <v>1.8</v>
      </c>
      <c r="M61" s="70" t="s">
        <v>139</v>
      </c>
      <c r="N61" s="79">
        <v>1.8</v>
      </c>
      <c r="O61" s="79" t="s">
        <v>139</v>
      </c>
      <c r="P61" s="79" t="s">
        <v>139</v>
      </c>
      <c r="Q61" s="79">
        <v>1.8</v>
      </c>
      <c r="R61" s="79" t="s">
        <v>139</v>
      </c>
      <c r="S61" s="87">
        <v>1.7</v>
      </c>
      <c r="T61" s="87" t="s">
        <v>139</v>
      </c>
      <c r="U61" s="87" t="s">
        <v>139</v>
      </c>
      <c r="V61" s="87">
        <v>2.6</v>
      </c>
      <c r="W61" s="87" t="s">
        <v>139</v>
      </c>
      <c r="X61" s="169">
        <v>1.5</v>
      </c>
      <c r="Y61" s="169" t="s">
        <v>139</v>
      </c>
      <c r="Z61" s="169" t="s">
        <v>139</v>
      </c>
      <c r="AA61" s="169">
        <v>2.1</v>
      </c>
      <c r="AB61" s="169" t="s">
        <v>139</v>
      </c>
      <c r="AC61" s="103">
        <v>7.6</v>
      </c>
      <c r="AD61" s="103" t="s">
        <v>139</v>
      </c>
      <c r="AE61" s="103" t="s">
        <v>139</v>
      </c>
      <c r="AF61" s="103">
        <v>4.4000000000000004</v>
      </c>
      <c r="AG61" s="103" t="s">
        <v>139</v>
      </c>
      <c r="AH61" s="4" t="s">
        <v>3</v>
      </c>
      <c r="AI61" s="13" t="s">
        <v>4</v>
      </c>
      <c r="AK61" s="4" t="s">
        <v>288</v>
      </c>
      <c r="AL61" s="4" t="s">
        <v>288</v>
      </c>
      <c r="AM61" s="103">
        <v>7.6</v>
      </c>
      <c r="AO61" s="134" t="str">
        <v/>
      </c>
      <c r="AP61" s="135" t="str">
        <v/>
      </c>
      <c r="AQ61" s="135">
        <v>3.3</v>
      </c>
      <c r="AR61" s="136" t="str">
        <v/>
      </c>
      <c r="CE61" s="4" t="s">
        <v>288</v>
      </c>
      <c r="CF61" s="4" t="s">
        <v>288</v>
      </c>
      <c r="CG61" s="103" t="s">
        <v>139</v>
      </c>
      <c r="CI61" s="134" t="str">
        <v/>
      </c>
      <c r="CJ61" s="135" t="str">
        <v/>
      </c>
      <c r="CK61" s="135" t="str">
        <v>.</v>
      </c>
      <c r="CL61" s="136" t="str">
        <v/>
      </c>
      <c r="DY61" s="4" t="s">
        <v>288</v>
      </c>
      <c r="DZ61" s="4" t="s">
        <v>288</v>
      </c>
      <c r="EA61" s="103" t="s">
        <v>139</v>
      </c>
      <c r="EC61" s="134" t="str">
        <v/>
      </c>
      <c r="ED61" s="135" t="str">
        <v/>
      </c>
      <c r="EE61" s="135" t="str">
        <v>.</v>
      </c>
      <c r="EF61" s="136" t="str">
        <v/>
      </c>
      <c r="FS61" s="4" t="s">
        <v>288</v>
      </c>
      <c r="FT61" s="4" t="s">
        <v>288</v>
      </c>
      <c r="FU61" s="103">
        <v>4.4000000000000004</v>
      </c>
      <c r="FW61" s="134" t="str">
        <v/>
      </c>
      <c r="FX61" s="135" t="str">
        <v/>
      </c>
      <c r="FY61" s="135" t="str">
        <v>.</v>
      </c>
      <c r="FZ61" s="136" t="str">
        <v/>
      </c>
      <c r="GU61" s="3"/>
      <c r="HM61" s="4" t="s">
        <v>288</v>
      </c>
      <c r="HN61" s="4" t="s">
        <v>288</v>
      </c>
      <c r="HO61" s="103" t="s">
        <v>139</v>
      </c>
      <c r="HQ61" s="134" t="str">
        <v/>
      </c>
      <c r="HR61" s="135" t="str">
        <v/>
      </c>
      <c r="HS61" s="135" t="str">
        <v>.</v>
      </c>
      <c r="HT61" s="136" t="str">
        <v/>
      </c>
      <c r="IF61" t="s">
        <v>289</v>
      </c>
      <c r="IG61">
        <v>10</v>
      </c>
      <c r="IH61">
        <v>6.95</v>
      </c>
      <c r="II61">
        <v>0.66587452938889957</v>
      </c>
      <c r="IJ61">
        <v>6.5</v>
      </c>
      <c r="IK61">
        <v>11</v>
      </c>
      <c r="IL61">
        <v>3.6</v>
      </c>
      <c r="IM61">
        <v>1.9250000000000007</v>
      </c>
      <c r="IN61">
        <v>0.88154924499911702</v>
      </c>
      <c r="IO61" s="3"/>
    </row>
    <row r="62" spans="1:266" x14ac:dyDescent="0.25">
      <c r="A62" s="6">
        <v>3</v>
      </c>
      <c r="B62" s="12">
        <v>48</v>
      </c>
      <c r="C62" s="6">
        <v>51</v>
      </c>
      <c r="D62" s="5" t="s">
        <v>0</v>
      </c>
      <c r="E62" s="4" t="s">
        <v>288</v>
      </c>
      <c r="F62" s="6">
        <v>6.8</v>
      </c>
      <c r="G62" s="6">
        <v>3.2</v>
      </c>
      <c r="H62" s="6">
        <v>4.0999999999999996</v>
      </c>
      <c r="I62" s="69">
        <v>2.7</v>
      </c>
      <c r="J62" s="70">
        <v>2.4</v>
      </c>
      <c r="K62" s="70">
        <v>2.7</v>
      </c>
      <c r="L62" s="70" t="s">
        <v>139</v>
      </c>
      <c r="M62" s="70" t="s">
        <v>139</v>
      </c>
      <c r="N62" s="78">
        <v>1</v>
      </c>
      <c r="O62" s="79">
        <v>2.1</v>
      </c>
      <c r="P62" s="79">
        <v>2.1</v>
      </c>
      <c r="Q62" s="79" t="s">
        <v>139</v>
      </c>
      <c r="R62" s="79" t="s">
        <v>139</v>
      </c>
      <c r="S62" s="86">
        <v>1.8</v>
      </c>
      <c r="T62" s="87">
        <v>2.2000000000000002</v>
      </c>
      <c r="U62" s="87">
        <v>5</v>
      </c>
      <c r="V62" s="87" t="s">
        <v>139</v>
      </c>
      <c r="W62" s="87" t="s">
        <v>139</v>
      </c>
      <c r="X62" s="168">
        <v>2.1</v>
      </c>
      <c r="Y62" s="169">
        <v>1.2</v>
      </c>
      <c r="Z62" s="169">
        <v>1.8</v>
      </c>
      <c r="AA62" s="169" t="s">
        <v>139</v>
      </c>
      <c r="AB62" s="169" t="s">
        <v>139</v>
      </c>
      <c r="AC62" s="102">
        <v>8.6999999999999993</v>
      </c>
      <c r="AD62" s="103">
        <v>6.4</v>
      </c>
      <c r="AE62" s="103">
        <v>6.1</v>
      </c>
      <c r="AF62" s="103" t="s">
        <v>139</v>
      </c>
      <c r="AG62" s="103" t="s">
        <v>139</v>
      </c>
      <c r="AH62" s="4" t="s">
        <v>3</v>
      </c>
      <c r="AI62" s="13" t="s">
        <v>15</v>
      </c>
      <c r="AK62" s="4" t="s">
        <v>288</v>
      </c>
      <c r="AL62" s="4" t="s">
        <v>288</v>
      </c>
      <c r="AM62" s="102">
        <v>8.6999999999999993</v>
      </c>
      <c r="CE62" s="4" t="s">
        <v>288</v>
      </c>
      <c r="CF62" s="4" t="s">
        <v>288</v>
      </c>
      <c r="CG62" s="103">
        <v>6.4</v>
      </c>
      <c r="DY62" s="4" t="s">
        <v>288</v>
      </c>
      <c r="DZ62" s="4" t="s">
        <v>288</v>
      </c>
      <c r="EA62" s="103">
        <v>6.1</v>
      </c>
      <c r="FS62" s="4" t="s">
        <v>288</v>
      </c>
      <c r="FT62" s="4" t="s">
        <v>288</v>
      </c>
      <c r="FU62" s="103" t="s">
        <v>139</v>
      </c>
      <c r="HM62" s="4" t="s">
        <v>288</v>
      </c>
      <c r="HN62" s="4" t="s">
        <v>288</v>
      </c>
      <c r="HO62" s="103" t="s">
        <v>139</v>
      </c>
    </row>
    <row r="63" spans="1:266" x14ac:dyDescent="0.25">
      <c r="A63" s="6">
        <v>3</v>
      </c>
      <c r="B63" s="12">
        <v>52</v>
      </c>
      <c r="C63" s="6">
        <v>51</v>
      </c>
      <c r="D63" s="5" t="s">
        <v>9</v>
      </c>
      <c r="E63" s="4" t="s">
        <v>288</v>
      </c>
      <c r="F63" s="6">
        <v>6.2</v>
      </c>
      <c r="G63" s="6">
        <v>2</v>
      </c>
      <c r="H63" s="6">
        <v>6.1</v>
      </c>
      <c r="I63" s="69">
        <v>3.6</v>
      </c>
      <c r="J63" s="70">
        <v>7.7</v>
      </c>
      <c r="K63" s="70">
        <v>7.2</v>
      </c>
      <c r="L63" s="70">
        <v>6.9</v>
      </c>
      <c r="M63" s="70">
        <v>7.4</v>
      </c>
      <c r="N63" s="78">
        <v>2.5</v>
      </c>
      <c r="O63" s="79">
        <v>7</v>
      </c>
      <c r="P63" s="79">
        <v>6.4</v>
      </c>
      <c r="Q63" s="79">
        <v>5.4</v>
      </c>
      <c r="R63" s="79">
        <v>4.7</v>
      </c>
      <c r="S63" s="86">
        <v>3.4</v>
      </c>
      <c r="T63" s="87">
        <v>5.0999999999999996</v>
      </c>
      <c r="U63" s="87">
        <v>5.3</v>
      </c>
      <c r="V63" s="87">
        <v>4.5</v>
      </c>
      <c r="W63" s="87">
        <v>4.3</v>
      </c>
      <c r="X63" s="168">
        <v>3.1</v>
      </c>
      <c r="Y63" s="169">
        <v>2.6</v>
      </c>
      <c r="Z63" s="169">
        <v>2.6</v>
      </c>
      <c r="AA63" s="169">
        <v>3.2</v>
      </c>
      <c r="AB63" s="169">
        <v>2.5</v>
      </c>
      <c r="AC63" s="102">
        <v>7.7</v>
      </c>
      <c r="AD63" s="103">
        <v>6.8</v>
      </c>
      <c r="AE63" s="103">
        <v>6.4</v>
      </c>
      <c r="AF63" s="103">
        <v>7</v>
      </c>
      <c r="AG63" s="103">
        <v>7.5</v>
      </c>
      <c r="AH63" s="4" t="s">
        <v>1</v>
      </c>
      <c r="AI63" s="13"/>
      <c r="AK63" s="4" t="s">
        <v>288</v>
      </c>
      <c r="AL63" s="4" t="s">
        <v>288</v>
      </c>
      <c r="AM63" s="102">
        <v>7.7</v>
      </c>
      <c r="CE63" s="4" t="s">
        <v>288</v>
      </c>
      <c r="CF63" s="4" t="s">
        <v>288</v>
      </c>
      <c r="CG63" s="103">
        <v>6.8</v>
      </c>
      <c r="DY63" s="4" t="s">
        <v>288</v>
      </c>
      <c r="DZ63" s="4" t="s">
        <v>288</v>
      </c>
      <c r="EA63" s="103">
        <v>6.4</v>
      </c>
      <c r="FS63" s="4" t="s">
        <v>288</v>
      </c>
      <c r="FT63" s="4" t="s">
        <v>288</v>
      </c>
      <c r="FU63" s="103">
        <v>7</v>
      </c>
      <c r="HM63" s="4" t="s">
        <v>288</v>
      </c>
      <c r="HN63" s="4" t="s">
        <v>288</v>
      </c>
      <c r="HO63" s="103">
        <v>7.5</v>
      </c>
    </row>
    <row r="64" spans="1:266" x14ac:dyDescent="0.25">
      <c r="A64" s="6">
        <v>3</v>
      </c>
      <c r="B64" s="12">
        <v>132</v>
      </c>
      <c r="C64" s="6">
        <v>51</v>
      </c>
      <c r="D64" s="5" t="s">
        <v>0</v>
      </c>
      <c r="E64" s="4" t="s">
        <v>288</v>
      </c>
      <c r="F64" s="6">
        <v>9.1</v>
      </c>
      <c r="G64" s="6">
        <v>4.0999999999999996</v>
      </c>
      <c r="H64" s="6">
        <v>2.4</v>
      </c>
      <c r="I64" s="69">
        <v>4.5999999999999996</v>
      </c>
      <c r="J64" s="70">
        <v>5.2</v>
      </c>
      <c r="K64" s="70">
        <v>5.2</v>
      </c>
      <c r="L64" s="70" t="s">
        <v>139</v>
      </c>
      <c r="M64" s="70" t="s">
        <v>139</v>
      </c>
      <c r="N64" s="78">
        <v>4.5999999999999996</v>
      </c>
      <c r="O64" s="79">
        <v>5.3</v>
      </c>
      <c r="P64" s="79">
        <v>5.2</v>
      </c>
      <c r="Q64" s="79" t="s">
        <v>139</v>
      </c>
      <c r="R64" s="79" t="s">
        <v>139</v>
      </c>
      <c r="S64" s="86">
        <v>2.4</v>
      </c>
      <c r="T64" s="87">
        <v>4</v>
      </c>
      <c r="U64" s="87">
        <v>5.3</v>
      </c>
      <c r="V64" s="87" t="s">
        <v>139</v>
      </c>
      <c r="W64" s="87" t="s">
        <v>139</v>
      </c>
      <c r="X64" s="168">
        <v>4.0999999999999996</v>
      </c>
      <c r="Y64" s="169">
        <v>2</v>
      </c>
      <c r="Z64" s="169">
        <v>1.3</v>
      </c>
      <c r="AA64" s="169" t="s">
        <v>139</v>
      </c>
      <c r="AB64" s="169" t="s">
        <v>139</v>
      </c>
      <c r="AC64" s="102">
        <v>11.2</v>
      </c>
      <c r="AD64" s="103">
        <v>7.5</v>
      </c>
      <c r="AE64" s="103">
        <v>7.8</v>
      </c>
      <c r="AF64" s="103" t="s">
        <v>139</v>
      </c>
      <c r="AG64" s="103" t="s">
        <v>139</v>
      </c>
      <c r="AH64" s="4" t="s">
        <v>1</v>
      </c>
      <c r="AI64" s="13" t="s">
        <v>40</v>
      </c>
      <c r="AK64" s="4" t="s">
        <v>288</v>
      </c>
      <c r="AL64" s="4" t="s">
        <v>288</v>
      </c>
      <c r="AM64" s="102">
        <v>11.2</v>
      </c>
      <c r="CE64" s="4" t="s">
        <v>288</v>
      </c>
      <c r="CF64" s="4" t="s">
        <v>288</v>
      </c>
      <c r="CG64" s="103">
        <v>7.5</v>
      </c>
      <c r="DY64" s="4" t="s">
        <v>288</v>
      </c>
      <c r="DZ64" s="4" t="s">
        <v>288</v>
      </c>
      <c r="EA64" s="103">
        <v>7.8</v>
      </c>
      <c r="FS64" s="4" t="s">
        <v>288</v>
      </c>
      <c r="FT64" s="4" t="s">
        <v>288</v>
      </c>
      <c r="FU64" s="103" t="s">
        <v>139</v>
      </c>
      <c r="HM64" s="4" t="s">
        <v>288</v>
      </c>
      <c r="HN64" s="4" t="s">
        <v>288</v>
      </c>
      <c r="HO64" s="103" t="s">
        <v>139</v>
      </c>
    </row>
    <row r="65" spans="1:223" x14ac:dyDescent="0.25">
      <c r="A65" s="6">
        <v>4</v>
      </c>
      <c r="B65" s="12">
        <v>114</v>
      </c>
      <c r="C65" s="6">
        <v>52</v>
      </c>
      <c r="D65" s="5" t="s">
        <v>9</v>
      </c>
      <c r="E65" s="4" t="s">
        <v>288</v>
      </c>
      <c r="F65" s="6" t="s">
        <v>139</v>
      </c>
      <c r="G65" s="6">
        <v>3</v>
      </c>
      <c r="H65" s="6">
        <v>6</v>
      </c>
      <c r="I65" s="69">
        <v>2.2999999999999998</v>
      </c>
      <c r="J65" s="70" t="s">
        <v>139</v>
      </c>
      <c r="K65" s="70" t="s">
        <v>139</v>
      </c>
      <c r="L65" s="70">
        <v>2.1</v>
      </c>
      <c r="M65" s="70">
        <v>3.3</v>
      </c>
      <c r="N65" s="78">
        <v>1.8</v>
      </c>
      <c r="O65" s="79" t="s">
        <v>139</v>
      </c>
      <c r="P65" s="79" t="s">
        <v>139</v>
      </c>
      <c r="Q65" s="79">
        <v>1.5</v>
      </c>
      <c r="R65" s="79">
        <v>2.2999999999999998</v>
      </c>
      <c r="S65" s="86">
        <v>2.6</v>
      </c>
      <c r="T65" s="87" t="s">
        <v>139</v>
      </c>
      <c r="U65" s="87" t="s">
        <v>139</v>
      </c>
      <c r="V65" s="87">
        <v>4.8</v>
      </c>
      <c r="W65" s="87">
        <v>3.5</v>
      </c>
      <c r="X65" s="168">
        <v>1</v>
      </c>
      <c r="Y65" s="169" t="s">
        <v>139</v>
      </c>
      <c r="Z65" s="169" t="s">
        <v>139</v>
      </c>
      <c r="AA65" s="169">
        <v>2.7</v>
      </c>
      <c r="AB65" s="169">
        <v>2</v>
      </c>
      <c r="AC65" s="102">
        <v>5.3</v>
      </c>
      <c r="AD65" s="103" t="s">
        <v>139</v>
      </c>
      <c r="AE65" s="103" t="s">
        <v>139</v>
      </c>
      <c r="AF65" s="103">
        <v>3.9</v>
      </c>
      <c r="AG65" s="103">
        <v>3.2</v>
      </c>
      <c r="AH65" s="4" t="s">
        <v>3</v>
      </c>
      <c r="AI65" s="13" t="s">
        <v>70</v>
      </c>
      <c r="AK65" s="4" t="s">
        <v>288</v>
      </c>
      <c r="AL65" s="4" t="s">
        <v>288</v>
      </c>
      <c r="AM65" s="102">
        <v>5.3</v>
      </c>
      <c r="CE65" s="4" t="s">
        <v>288</v>
      </c>
      <c r="CF65" s="4" t="s">
        <v>288</v>
      </c>
      <c r="CG65" s="103" t="s">
        <v>139</v>
      </c>
      <c r="DY65" s="4" t="s">
        <v>288</v>
      </c>
      <c r="DZ65" s="4" t="s">
        <v>288</v>
      </c>
      <c r="EA65" s="103" t="s">
        <v>139</v>
      </c>
      <c r="FS65" s="4" t="s">
        <v>288</v>
      </c>
      <c r="FT65" s="4" t="s">
        <v>288</v>
      </c>
      <c r="FU65" s="103">
        <v>3.9</v>
      </c>
      <c r="HM65" s="4" t="s">
        <v>288</v>
      </c>
      <c r="HN65" s="4" t="s">
        <v>288</v>
      </c>
      <c r="HO65" s="103">
        <v>3.2</v>
      </c>
    </row>
    <row r="66" spans="1:223" x14ac:dyDescent="0.25">
      <c r="A66" s="6">
        <v>3</v>
      </c>
      <c r="B66" s="12">
        <v>127</v>
      </c>
      <c r="C66" s="6">
        <v>52</v>
      </c>
      <c r="D66" s="5" t="s">
        <v>0</v>
      </c>
      <c r="E66" s="4" t="s">
        <v>288</v>
      </c>
      <c r="F66" s="6">
        <v>9.1</v>
      </c>
      <c r="G66" s="6">
        <v>2.8</v>
      </c>
      <c r="H66" s="6">
        <v>4</v>
      </c>
      <c r="I66" s="69" t="s">
        <v>139</v>
      </c>
      <c r="J66" s="70" t="s">
        <v>139</v>
      </c>
      <c r="K66" s="70" t="s">
        <v>139</v>
      </c>
      <c r="L66" s="70" t="s">
        <v>139</v>
      </c>
      <c r="M66" s="70" t="s">
        <v>139</v>
      </c>
      <c r="N66" s="78" t="s">
        <v>139</v>
      </c>
      <c r="O66" s="79" t="s">
        <v>139</v>
      </c>
      <c r="P66" s="79" t="s">
        <v>139</v>
      </c>
      <c r="Q66" s="79" t="s">
        <v>139</v>
      </c>
      <c r="R66" s="79" t="s">
        <v>139</v>
      </c>
      <c r="S66" s="86" t="s">
        <v>139</v>
      </c>
      <c r="T66" s="87" t="s">
        <v>139</v>
      </c>
      <c r="U66" s="87" t="s">
        <v>139</v>
      </c>
      <c r="V66" s="87" t="s">
        <v>139</v>
      </c>
      <c r="W66" s="87" t="s">
        <v>139</v>
      </c>
      <c r="X66" s="168" t="s">
        <v>139</v>
      </c>
      <c r="Y66" s="169" t="s">
        <v>139</v>
      </c>
      <c r="Z66" s="169" t="s">
        <v>139</v>
      </c>
      <c r="AA66" s="169" t="s">
        <v>139</v>
      </c>
      <c r="AB66" s="169" t="s">
        <v>139</v>
      </c>
      <c r="AC66" s="102" t="s">
        <v>139</v>
      </c>
      <c r="AD66" s="103" t="s">
        <v>139</v>
      </c>
      <c r="AE66" s="103" t="s">
        <v>139</v>
      </c>
      <c r="AF66" s="103" t="s">
        <v>139</v>
      </c>
      <c r="AG66" s="103" t="s">
        <v>139</v>
      </c>
      <c r="AH66" s="4" t="s">
        <v>1</v>
      </c>
      <c r="AI66" s="13" t="s">
        <v>72</v>
      </c>
      <c r="AK66" s="4" t="s">
        <v>288</v>
      </c>
      <c r="AL66" s="4" t="s">
        <v>288</v>
      </c>
      <c r="AM66" s="102" t="s">
        <v>139</v>
      </c>
      <c r="CE66" s="4" t="s">
        <v>288</v>
      </c>
      <c r="CF66" s="4" t="s">
        <v>288</v>
      </c>
      <c r="CG66" s="103" t="s">
        <v>139</v>
      </c>
      <c r="DY66" s="4" t="s">
        <v>288</v>
      </c>
      <c r="DZ66" s="4" t="s">
        <v>288</v>
      </c>
      <c r="EA66" s="103" t="s">
        <v>139</v>
      </c>
      <c r="FS66" s="4" t="s">
        <v>288</v>
      </c>
      <c r="FT66" s="4" t="s">
        <v>288</v>
      </c>
      <c r="FU66" s="103" t="s">
        <v>139</v>
      </c>
      <c r="HM66" s="4" t="s">
        <v>288</v>
      </c>
      <c r="HN66" s="4" t="s">
        <v>288</v>
      </c>
      <c r="HO66" s="103" t="s">
        <v>139</v>
      </c>
    </row>
    <row r="67" spans="1:223" x14ac:dyDescent="0.25">
      <c r="A67" s="6">
        <v>4</v>
      </c>
      <c r="B67" s="12">
        <v>84</v>
      </c>
      <c r="C67" s="6">
        <v>53</v>
      </c>
      <c r="D67" s="5" t="s">
        <v>9</v>
      </c>
      <c r="E67" s="4" t="s">
        <v>288</v>
      </c>
      <c r="F67" s="6">
        <v>7.9</v>
      </c>
      <c r="G67" s="6">
        <v>7.5</v>
      </c>
      <c r="H67" s="6" t="s">
        <v>139</v>
      </c>
      <c r="I67" s="69" t="s">
        <v>139</v>
      </c>
      <c r="J67" s="70" t="s">
        <v>139</v>
      </c>
      <c r="K67" s="70" t="s">
        <v>139</v>
      </c>
      <c r="L67" s="70" t="s">
        <v>139</v>
      </c>
      <c r="M67" s="70" t="s">
        <v>139</v>
      </c>
      <c r="N67" s="78" t="s">
        <v>139</v>
      </c>
      <c r="O67" s="79" t="s">
        <v>139</v>
      </c>
      <c r="P67" s="79" t="s">
        <v>139</v>
      </c>
      <c r="Q67" s="79" t="s">
        <v>139</v>
      </c>
      <c r="R67" s="79" t="s">
        <v>139</v>
      </c>
      <c r="S67" s="86" t="s">
        <v>139</v>
      </c>
      <c r="T67" s="87" t="s">
        <v>139</v>
      </c>
      <c r="U67" s="87" t="s">
        <v>139</v>
      </c>
      <c r="V67" s="87" t="s">
        <v>139</v>
      </c>
      <c r="W67" s="87" t="s">
        <v>139</v>
      </c>
      <c r="X67" s="168" t="s">
        <v>139</v>
      </c>
      <c r="Y67" s="169" t="s">
        <v>139</v>
      </c>
      <c r="Z67" s="169" t="s">
        <v>139</v>
      </c>
      <c r="AA67" s="169" t="s">
        <v>139</v>
      </c>
      <c r="AB67" s="169" t="s">
        <v>139</v>
      </c>
      <c r="AC67" s="102" t="s">
        <v>139</v>
      </c>
      <c r="AD67" s="103" t="s">
        <v>139</v>
      </c>
      <c r="AE67" s="103" t="s">
        <v>139</v>
      </c>
      <c r="AF67" s="103" t="s">
        <v>139</v>
      </c>
      <c r="AG67" s="103" t="s">
        <v>139</v>
      </c>
      <c r="AH67" s="4" t="s">
        <v>1</v>
      </c>
      <c r="AI67" s="13" t="s">
        <v>52</v>
      </c>
      <c r="AK67" s="4" t="s">
        <v>288</v>
      </c>
      <c r="AL67" s="4" t="s">
        <v>288</v>
      </c>
      <c r="AM67" s="102" t="s">
        <v>139</v>
      </c>
      <c r="CE67" s="4" t="s">
        <v>288</v>
      </c>
      <c r="CF67" s="4" t="s">
        <v>288</v>
      </c>
      <c r="CG67" s="103" t="s">
        <v>139</v>
      </c>
      <c r="DY67" s="4" t="s">
        <v>288</v>
      </c>
      <c r="DZ67" s="4" t="s">
        <v>288</v>
      </c>
      <c r="EA67" s="103" t="s">
        <v>139</v>
      </c>
      <c r="FS67" s="4" t="s">
        <v>288</v>
      </c>
      <c r="FT67" s="4" t="s">
        <v>288</v>
      </c>
      <c r="FU67" s="103" t="s">
        <v>139</v>
      </c>
      <c r="HM67" s="4" t="s">
        <v>288</v>
      </c>
      <c r="HN67" s="4" t="s">
        <v>288</v>
      </c>
      <c r="HO67" s="103" t="s">
        <v>139</v>
      </c>
    </row>
    <row r="68" spans="1:223" x14ac:dyDescent="0.25">
      <c r="A68" s="6">
        <v>3</v>
      </c>
      <c r="B68" s="12">
        <v>124</v>
      </c>
      <c r="C68" s="6">
        <v>53</v>
      </c>
      <c r="D68" s="5" t="s">
        <v>9</v>
      </c>
      <c r="E68" s="4" t="s">
        <v>288</v>
      </c>
      <c r="F68" s="6">
        <v>9.4</v>
      </c>
      <c r="G68" s="6" t="s">
        <v>139</v>
      </c>
      <c r="H68" s="6">
        <v>6</v>
      </c>
      <c r="I68" s="69" t="s">
        <v>139</v>
      </c>
      <c r="J68" s="70" t="s">
        <v>139</v>
      </c>
      <c r="K68" s="70" t="s">
        <v>139</v>
      </c>
      <c r="L68" s="70" t="s">
        <v>139</v>
      </c>
      <c r="M68" s="70" t="s">
        <v>139</v>
      </c>
      <c r="N68" s="78" t="s">
        <v>139</v>
      </c>
      <c r="O68" s="79" t="s">
        <v>139</v>
      </c>
      <c r="P68" s="79" t="s">
        <v>139</v>
      </c>
      <c r="Q68" s="79" t="s">
        <v>139</v>
      </c>
      <c r="R68" s="79" t="s">
        <v>139</v>
      </c>
      <c r="S68" s="86" t="s">
        <v>139</v>
      </c>
      <c r="T68" s="87" t="s">
        <v>139</v>
      </c>
      <c r="U68" s="87" t="s">
        <v>139</v>
      </c>
      <c r="V68" s="87" t="s">
        <v>139</v>
      </c>
      <c r="W68" s="87" t="s">
        <v>139</v>
      </c>
      <c r="X68" s="168" t="s">
        <v>139</v>
      </c>
      <c r="Y68" s="169" t="s">
        <v>139</v>
      </c>
      <c r="Z68" s="169" t="s">
        <v>139</v>
      </c>
      <c r="AA68" s="169" t="s">
        <v>139</v>
      </c>
      <c r="AB68" s="169" t="s">
        <v>139</v>
      </c>
      <c r="AC68" s="102" t="s">
        <v>139</v>
      </c>
      <c r="AD68" s="103" t="s">
        <v>139</v>
      </c>
      <c r="AE68" s="103" t="s">
        <v>139</v>
      </c>
      <c r="AF68" s="103" t="s">
        <v>139</v>
      </c>
      <c r="AG68" s="103" t="s">
        <v>139</v>
      </c>
      <c r="AH68" s="4" t="s">
        <v>3</v>
      </c>
      <c r="AI68" s="13" t="s">
        <v>46</v>
      </c>
      <c r="AK68" s="4" t="s">
        <v>288</v>
      </c>
      <c r="AL68" s="4" t="s">
        <v>288</v>
      </c>
      <c r="AM68" s="102" t="s">
        <v>139</v>
      </c>
      <c r="CE68" s="4" t="s">
        <v>288</v>
      </c>
      <c r="CF68" s="4" t="s">
        <v>288</v>
      </c>
      <c r="CG68" s="103" t="s">
        <v>139</v>
      </c>
      <c r="DY68" s="4" t="s">
        <v>288</v>
      </c>
      <c r="DZ68" s="4" t="s">
        <v>288</v>
      </c>
      <c r="EA68" s="103" t="s">
        <v>139</v>
      </c>
      <c r="FS68" s="4" t="s">
        <v>288</v>
      </c>
      <c r="FT68" s="4" t="s">
        <v>288</v>
      </c>
      <c r="FU68" s="103" t="s">
        <v>139</v>
      </c>
      <c r="HM68" s="4" t="s">
        <v>288</v>
      </c>
      <c r="HN68" s="4" t="s">
        <v>288</v>
      </c>
      <c r="HO68" s="103" t="s">
        <v>139</v>
      </c>
    </row>
    <row r="69" spans="1:223" ht="16.5" x14ac:dyDescent="0.25">
      <c r="A69" s="6">
        <v>4</v>
      </c>
      <c r="B69" s="12">
        <v>133</v>
      </c>
      <c r="C69" s="6">
        <v>53</v>
      </c>
      <c r="D69" s="5" t="s">
        <v>0</v>
      </c>
      <c r="E69" s="4" t="s">
        <v>288</v>
      </c>
      <c r="F69" s="6" t="s">
        <v>139</v>
      </c>
      <c r="G69" s="6">
        <v>5.7</v>
      </c>
      <c r="H69" s="6" t="s">
        <v>139</v>
      </c>
      <c r="I69" s="69" t="s">
        <v>139</v>
      </c>
      <c r="J69" s="70" t="s">
        <v>139</v>
      </c>
      <c r="K69" s="70" t="s">
        <v>139</v>
      </c>
      <c r="L69" s="70" t="s">
        <v>139</v>
      </c>
      <c r="M69" s="70" t="s">
        <v>139</v>
      </c>
      <c r="N69" s="78" t="s">
        <v>139</v>
      </c>
      <c r="O69" s="79" t="s">
        <v>139</v>
      </c>
      <c r="P69" s="79" t="s">
        <v>139</v>
      </c>
      <c r="Q69" s="79" t="s">
        <v>139</v>
      </c>
      <c r="R69" s="79" t="s">
        <v>139</v>
      </c>
      <c r="S69" s="86" t="s">
        <v>139</v>
      </c>
      <c r="T69" s="87" t="s">
        <v>139</v>
      </c>
      <c r="U69" s="87" t="s">
        <v>139</v>
      </c>
      <c r="V69" s="87" t="s">
        <v>139</v>
      </c>
      <c r="W69" s="87" t="s">
        <v>139</v>
      </c>
      <c r="X69" s="168" t="s">
        <v>139</v>
      </c>
      <c r="Y69" s="169" t="s">
        <v>139</v>
      </c>
      <c r="Z69" s="169" t="s">
        <v>139</v>
      </c>
      <c r="AA69" s="169" t="s">
        <v>139</v>
      </c>
      <c r="AB69" s="169" t="s">
        <v>139</v>
      </c>
      <c r="AC69" s="102" t="s">
        <v>139</v>
      </c>
      <c r="AD69" s="103" t="s">
        <v>139</v>
      </c>
      <c r="AE69" s="103" t="s">
        <v>139</v>
      </c>
      <c r="AF69" s="103" t="s">
        <v>139</v>
      </c>
      <c r="AG69" s="103" t="s">
        <v>139</v>
      </c>
      <c r="AH69" s="4" t="s">
        <v>3</v>
      </c>
      <c r="AI69" s="13" t="s">
        <v>77</v>
      </c>
      <c r="AK69" s="4" t="s">
        <v>288</v>
      </c>
      <c r="AL69" s="4" t="s">
        <v>288</v>
      </c>
      <c r="AM69" s="102" t="s">
        <v>139</v>
      </c>
      <c r="CE69" s="4" t="s">
        <v>288</v>
      </c>
      <c r="CF69" s="4" t="s">
        <v>288</v>
      </c>
      <c r="CG69" s="103" t="s">
        <v>139</v>
      </c>
      <c r="DY69" s="4" t="s">
        <v>288</v>
      </c>
      <c r="DZ69" s="4" t="s">
        <v>288</v>
      </c>
      <c r="EA69" s="103" t="s">
        <v>139</v>
      </c>
      <c r="FS69" s="4" t="s">
        <v>288</v>
      </c>
      <c r="FT69" s="4" t="s">
        <v>288</v>
      </c>
      <c r="FU69" s="103" t="s">
        <v>139</v>
      </c>
      <c r="HM69" s="4" t="s">
        <v>288</v>
      </c>
      <c r="HN69" s="4" t="s">
        <v>288</v>
      </c>
      <c r="HO69" s="103" t="s">
        <v>139</v>
      </c>
    </row>
    <row r="70" spans="1:223" x14ac:dyDescent="0.25">
      <c r="A70" s="6">
        <v>4</v>
      </c>
      <c r="B70" s="12">
        <v>74</v>
      </c>
      <c r="C70" s="6">
        <v>54</v>
      </c>
      <c r="D70" s="5" t="s">
        <v>0</v>
      </c>
      <c r="E70" s="4" t="s">
        <v>288</v>
      </c>
      <c r="F70" s="6" t="s">
        <v>139</v>
      </c>
      <c r="G70" s="6">
        <v>5</v>
      </c>
      <c r="H70" s="6">
        <v>4.5999999999999996</v>
      </c>
      <c r="I70" s="69">
        <v>4.5999999999999996</v>
      </c>
      <c r="J70" s="70">
        <v>4.2</v>
      </c>
      <c r="K70" s="70">
        <v>3.2</v>
      </c>
      <c r="L70" s="70" t="s">
        <v>139</v>
      </c>
      <c r="M70" s="70" t="s">
        <v>139</v>
      </c>
      <c r="N70" s="78">
        <v>5.9</v>
      </c>
      <c r="O70" s="79">
        <v>3.9</v>
      </c>
      <c r="P70" s="79">
        <v>3.1</v>
      </c>
      <c r="Q70" s="79" t="s">
        <v>139</v>
      </c>
      <c r="R70" s="79" t="s">
        <v>139</v>
      </c>
      <c r="S70" s="86">
        <v>2.9</v>
      </c>
      <c r="T70" s="87">
        <v>4.5</v>
      </c>
      <c r="U70" s="87">
        <v>5.3</v>
      </c>
      <c r="V70" s="87" t="s">
        <v>139</v>
      </c>
      <c r="W70" s="87" t="s">
        <v>139</v>
      </c>
      <c r="X70" s="168">
        <v>3.4</v>
      </c>
      <c r="Y70" s="169">
        <v>2.1</v>
      </c>
      <c r="Z70" s="169">
        <v>1.8</v>
      </c>
      <c r="AA70" s="169" t="s">
        <v>139</v>
      </c>
      <c r="AB70" s="169" t="s">
        <v>139</v>
      </c>
      <c r="AC70" s="102">
        <v>5.6</v>
      </c>
      <c r="AD70" s="103">
        <v>5.5</v>
      </c>
      <c r="AE70" s="103">
        <v>5.3</v>
      </c>
      <c r="AF70" s="103" t="s">
        <v>139</v>
      </c>
      <c r="AG70" s="103" t="s">
        <v>139</v>
      </c>
      <c r="AH70" s="4" t="s">
        <v>3</v>
      </c>
      <c r="AI70" s="13" t="s">
        <v>48</v>
      </c>
      <c r="AK70" s="4" t="s">
        <v>288</v>
      </c>
      <c r="AL70" s="4" t="s">
        <v>288</v>
      </c>
      <c r="AM70" s="102">
        <v>5.6</v>
      </c>
      <c r="CE70" s="4" t="s">
        <v>288</v>
      </c>
      <c r="CF70" s="4" t="s">
        <v>288</v>
      </c>
      <c r="CG70" s="103">
        <v>5.5</v>
      </c>
      <c r="DY70" s="4" t="s">
        <v>288</v>
      </c>
      <c r="DZ70" s="4" t="s">
        <v>288</v>
      </c>
      <c r="EA70" s="103">
        <v>5.3</v>
      </c>
      <c r="FS70" s="4" t="s">
        <v>288</v>
      </c>
      <c r="FT70" s="4" t="s">
        <v>288</v>
      </c>
      <c r="FU70" s="103" t="s">
        <v>139</v>
      </c>
      <c r="HM70" s="4" t="s">
        <v>288</v>
      </c>
      <c r="HN70" s="4" t="s">
        <v>288</v>
      </c>
      <c r="HO70" s="103" t="s">
        <v>139</v>
      </c>
    </row>
    <row r="71" spans="1:223" x14ac:dyDescent="0.25">
      <c r="A71" s="6">
        <v>3</v>
      </c>
      <c r="B71" s="12">
        <v>97</v>
      </c>
      <c r="C71" s="6">
        <v>54</v>
      </c>
      <c r="D71" s="5" t="s">
        <v>9</v>
      </c>
      <c r="E71" s="4" t="s">
        <v>288</v>
      </c>
      <c r="F71" s="6" t="s">
        <v>139</v>
      </c>
      <c r="G71" s="6">
        <v>4.5</v>
      </c>
      <c r="H71" s="6" t="s">
        <v>139</v>
      </c>
      <c r="I71" s="69">
        <v>8</v>
      </c>
      <c r="J71" s="70">
        <v>9.3000000000000007</v>
      </c>
      <c r="K71" s="70">
        <v>8.6</v>
      </c>
      <c r="L71" s="70" t="s">
        <v>139</v>
      </c>
      <c r="M71" s="70" t="s">
        <v>139</v>
      </c>
      <c r="N71" s="78">
        <v>7.8</v>
      </c>
      <c r="O71" s="79">
        <v>8.3000000000000007</v>
      </c>
      <c r="P71" s="79">
        <v>7.6</v>
      </c>
      <c r="Q71" s="79" t="s">
        <v>139</v>
      </c>
      <c r="R71" s="79" t="s">
        <v>139</v>
      </c>
      <c r="S71" s="86">
        <v>4.2</v>
      </c>
      <c r="T71" s="87">
        <v>6</v>
      </c>
      <c r="U71" s="87">
        <v>6.6</v>
      </c>
      <c r="V71" s="87" t="s">
        <v>139</v>
      </c>
      <c r="W71" s="87" t="s">
        <v>139</v>
      </c>
      <c r="X71" s="168">
        <v>2</v>
      </c>
      <c r="Y71" s="169">
        <v>2</v>
      </c>
      <c r="Z71" s="169">
        <v>1.3</v>
      </c>
      <c r="AA71" s="169" t="s">
        <v>139</v>
      </c>
      <c r="AB71" s="169" t="s">
        <v>139</v>
      </c>
      <c r="AC71" s="102">
        <v>7.6</v>
      </c>
      <c r="AD71" s="103">
        <v>8.3000000000000007</v>
      </c>
      <c r="AE71" s="103">
        <v>9.1999999999999993</v>
      </c>
      <c r="AF71" s="103" t="s">
        <v>139</v>
      </c>
      <c r="AG71" s="103" t="s">
        <v>139</v>
      </c>
      <c r="AH71" s="4"/>
      <c r="AI71" s="13" t="s">
        <v>60</v>
      </c>
      <c r="AK71" s="4" t="s">
        <v>288</v>
      </c>
      <c r="AL71" s="4" t="s">
        <v>288</v>
      </c>
      <c r="AM71" s="102">
        <v>7.6</v>
      </c>
      <c r="CE71" s="4" t="s">
        <v>288</v>
      </c>
      <c r="CF71" s="4" t="s">
        <v>288</v>
      </c>
      <c r="CG71" s="103">
        <v>8.3000000000000007</v>
      </c>
      <c r="DY71" s="4" t="s">
        <v>288</v>
      </c>
      <c r="DZ71" s="4" t="s">
        <v>288</v>
      </c>
      <c r="EA71" s="103">
        <v>9.1999999999999993</v>
      </c>
      <c r="FS71" s="4" t="s">
        <v>288</v>
      </c>
      <c r="FT71" s="4" t="s">
        <v>288</v>
      </c>
      <c r="FU71" s="103" t="s">
        <v>139</v>
      </c>
      <c r="HM71" s="4" t="s">
        <v>288</v>
      </c>
      <c r="HN71" s="4" t="s">
        <v>288</v>
      </c>
      <c r="HO71" s="103" t="s">
        <v>139</v>
      </c>
    </row>
    <row r="72" spans="1:223" x14ac:dyDescent="0.25">
      <c r="A72" s="6">
        <v>3</v>
      </c>
      <c r="B72" s="12">
        <v>101</v>
      </c>
      <c r="C72" s="6">
        <v>54</v>
      </c>
      <c r="D72" s="5" t="s">
        <v>9</v>
      </c>
      <c r="E72" s="4" t="s">
        <v>288</v>
      </c>
      <c r="F72" s="6">
        <v>8.6999999999999993</v>
      </c>
      <c r="G72" s="6" t="s">
        <v>139</v>
      </c>
      <c r="H72" s="6">
        <v>1.7</v>
      </c>
      <c r="I72" s="69" t="s">
        <v>139</v>
      </c>
      <c r="J72" s="70">
        <v>7.1</v>
      </c>
      <c r="K72" s="70">
        <v>8.1</v>
      </c>
      <c r="L72" s="70" t="s">
        <v>139</v>
      </c>
      <c r="M72" s="70" t="s">
        <v>139</v>
      </c>
      <c r="N72" s="78" t="s">
        <v>139</v>
      </c>
      <c r="O72" s="79">
        <v>5.8</v>
      </c>
      <c r="P72" s="79">
        <v>6</v>
      </c>
      <c r="Q72" s="79" t="s">
        <v>139</v>
      </c>
      <c r="R72" s="79" t="s">
        <v>139</v>
      </c>
      <c r="S72" s="86" t="s">
        <v>139</v>
      </c>
      <c r="T72" s="87">
        <v>5.0999999999999996</v>
      </c>
      <c r="U72" s="87">
        <v>5.5</v>
      </c>
      <c r="V72" s="87" t="s">
        <v>139</v>
      </c>
      <c r="W72" s="87" t="s">
        <v>139</v>
      </c>
      <c r="X72" s="168" t="s">
        <v>139</v>
      </c>
      <c r="Y72" s="169">
        <v>1.5</v>
      </c>
      <c r="Z72" s="169">
        <v>1.4</v>
      </c>
      <c r="AA72" s="169" t="s">
        <v>139</v>
      </c>
      <c r="AB72" s="169" t="s">
        <v>139</v>
      </c>
      <c r="AC72" s="102" t="s">
        <v>139</v>
      </c>
      <c r="AD72" s="103">
        <v>7.6</v>
      </c>
      <c r="AE72" s="103">
        <v>6.6</v>
      </c>
      <c r="AF72" s="103" t="s">
        <v>139</v>
      </c>
      <c r="AG72" s="103" t="s">
        <v>139</v>
      </c>
      <c r="AH72" s="4" t="s">
        <v>3</v>
      </c>
      <c r="AI72" s="13" t="s">
        <v>63</v>
      </c>
      <c r="AK72" s="4" t="s">
        <v>288</v>
      </c>
      <c r="AL72" s="4" t="s">
        <v>288</v>
      </c>
      <c r="AM72" s="102" t="s">
        <v>139</v>
      </c>
      <c r="CE72" s="4" t="s">
        <v>288</v>
      </c>
      <c r="CF72" s="4" t="s">
        <v>288</v>
      </c>
      <c r="CG72" s="103">
        <v>7.6</v>
      </c>
      <c r="DY72" s="4" t="s">
        <v>288</v>
      </c>
      <c r="DZ72" s="4" t="s">
        <v>288</v>
      </c>
      <c r="EA72" s="103">
        <v>6.6</v>
      </c>
      <c r="FS72" s="4" t="s">
        <v>288</v>
      </c>
      <c r="FT72" s="4" t="s">
        <v>288</v>
      </c>
      <c r="FU72" s="103" t="s">
        <v>139</v>
      </c>
      <c r="HM72" s="4" t="s">
        <v>288</v>
      </c>
      <c r="HN72" s="4" t="s">
        <v>288</v>
      </c>
      <c r="HO72" s="103" t="s">
        <v>139</v>
      </c>
    </row>
    <row r="73" spans="1:223" x14ac:dyDescent="0.25">
      <c r="A73" s="6">
        <v>4</v>
      </c>
      <c r="B73" s="12">
        <v>36</v>
      </c>
      <c r="C73" s="6">
        <v>55</v>
      </c>
      <c r="D73" s="5" t="s">
        <v>9</v>
      </c>
      <c r="E73" s="4" t="s">
        <v>288</v>
      </c>
      <c r="F73" s="6">
        <v>11.3</v>
      </c>
      <c r="G73" s="6">
        <v>5</v>
      </c>
      <c r="H73" s="6">
        <v>1.9</v>
      </c>
      <c r="I73" s="69">
        <v>4.3</v>
      </c>
      <c r="J73" s="70">
        <v>7.3</v>
      </c>
      <c r="K73" s="70">
        <v>5.7</v>
      </c>
      <c r="L73" s="70" t="s">
        <v>139</v>
      </c>
      <c r="M73" s="70" t="s">
        <v>139</v>
      </c>
      <c r="N73" s="78">
        <v>4.2</v>
      </c>
      <c r="O73" s="79">
        <v>5.7</v>
      </c>
      <c r="P73" s="79">
        <v>4.3</v>
      </c>
      <c r="Q73" s="79" t="s">
        <v>139</v>
      </c>
      <c r="R73" s="79" t="s">
        <v>139</v>
      </c>
      <c r="S73" s="86">
        <v>4.3</v>
      </c>
      <c r="T73" s="87">
        <v>6.7</v>
      </c>
      <c r="U73" s="87">
        <v>6.9</v>
      </c>
      <c r="V73" s="87" t="s">
        <v>139</v>
      </c>
      <c r="W73" s="87" t="s">
        <v>139</v>
      </c>
      <c r="X73" s="168">
        <v>1.8</v>
      </c>
      <c r="Y73" s="169">
        <v>1.3</v>
      </c>
      <c r="Z73" s="169">
        <v>1.5</v>
      </c>
      <c r="AA73" s="169" t="s">
        <v>139</v>
      </c>
      <c r="AB73" s="169" t="s">
        <v>139</v>
      </c>
      <c r="AC73" s="102">
        <v>7.5</v>
      </c>
      <c r="AD73" s="103">
        <v>6.7</v>
      </c>
      <c r="AE73" s="103">
        <v>6.6</v>
      </c>
      <c r="AF73" s="103" t="s">
        <v>139</v>
      </c>
      <c r="AG73" s="103" t="s">
        <v>139</v>
      </c>
      <c r="AH73" s="4" t="s">
        <v>3</v>
      </c>
      <c r="AI73" s="13" t="s">
        <v>26</v>
      </c>
      <c r="AK73" s="4" t="s">
        <v>288</v>
      </c>
      <c r="AL73" s="4" t="s">
        <v>288</v>
      </c>
      <c r="AM73" s="102">
        <v>7.5</v>
      </c>
      <c r="CE73" s="4" t="s">
        <v>288</v>
      </c>
      <c r="CF73" s="4" t="s">
        <v>288</v>
      </c>
      <c r="CG73" s="103">
        <v>6.7</v>
      </c>
      <c r="DY73" s="4" t="s">
        <v>288</v>
      </c>
      <c r="DZ73" s="4" t="s">
        <v>288</v>
      </c>
      <c r="EA73" s="103">
        <v>6.6</v>
      </c>
      <c r="FS73" s="4" t="s">
        <v>288</v>
      </c>
      <c r="FT73" s="4" t="s">
        <v>288</v>
      </c>
      <c r="FU73" s="103" t="s">
        <v>139</v>
      </c>
      <c r="HM73" s="4" t="s">
        <v>288</v>
      </c>
      <c r="HN73" s="4" t="s">
        <v>288</v>
      </c>
      <c r="HO73" s="103" t="s">
        <v>139</v>
      </c>
    </row>
    <row r="74" spans="1:223" x14ac:dyDescent="0.25">
      <c r="A74" s="4">
        <v>4</v>
      </c>
      <c r="B74" s="12">
        <v>9</v>
      </c>
      <c r="C74" s="4">
        <v>56</v>
      </c>
      <c r="D74" s="7" t="s">
        <v>9</v>
      </c>
      <c r="E74" s="4" t="s">
        <v>288</v>
      </c>
      <c r="F74" s="4">
        <v>9.3000000000000007</v>
      </c>
      <c r="G74" s="4">
        <v>2.4</v>
      </c>
      <c r="H74" s="4">
        <v>4.9000000000000004</v>
      </c>
      <c r="I74" s="70">
        <v>1.4</v>
      </c>
      <c r="J74" s="70">
        <v>5.5</v>
      </c>
      <c r="K74" s="70">
        <v>4.3</v>
      </c>
      <c r="L74" s="70">
        <v>3.3</v>
      </c>
      <c r="M74" s="70">
        <v>2.5</v>
      </c>
      <c r="N74" s="79">
        <v>1.3</v>
      </c>
      <c r="O74" s="79">
        <v>0.7</v>
      </c>
      <c r="P74" s="79">
        <v>0.9</v>
      </c>
      <c r="Q74" s="79">
        <v>3.1</v>
      </c>
      <c r="R74" s="79">
        <v>1.9</v>
      </c>
      <c r="S74" s="87">
        <v>2</v>
      </c>
      <c r="T74" s="87">
        <v>0.5</v>
      </c>
      <c r="U74" s="87">
        <v>2.5</v>
      </c>
      <c r="V74" s="87">
        <v>7.7</v>
      </c>
      <c r="W74" s="87">
        <v>9.8000000000000007</v>
      </c>
      <c r="X74" s="169">
        <v>5.9</v>
      </c>
      <c r="Y74" s="169">
        <v>5.0999999999999996</v>
      </c>
      <c r="Z74" s="169">
        <v>4.0999999999999996</v>
      </c>
      <c r="AA74" s="169">
        <v>1.5</v>
      </c>
      <c r="AB74" s="169">
        <v>1.4</v>
      </c>
      <c r="AC74" s="103">
        <v>13</v>
      </c>
      <c r="AD74" s="103">
        <v>9.5</v>
      </c>
      <c r="AE74" s="103">
        <v>7</v>
      </c>
      <c r="AF74" s="103">
        <v>6</v>
      </c>
      <c r="AG74" s="103">
        <v>6</v>
      </c>
      <c r="AH74" s="4" t="s">
        <v>1</v>
      </c>
      <c r="AI74" s="13"/>
      <c r="AK74" s="4" t="s">
        <v>288</v>
      </c>
      <c r="AL74" s="4" t="s">
        <v>288</v>
      </c>
      <c r="AM74" s="103">
        <v>13</v>
      </c>
      <c r="CE74" s="4" t="s">
        <v>288</v>
      </c>
      <c r="CF74" s="4" t="s">
        <v>288</v>
      </c>
      <c r="CG74" s="103">
        <v>9.5</v>
      </c>
      <c r="DY74" s="4" t="s">
        <v>288</v>
      </c>
      <c r="DZ74" s="4" t="s">
        <v>288</v>
      </c>
      <c r="EA74" s="103">
        <v>7</v>
      </c>
      <c r="FS74" s="4" t="s">
        <v>288</v>
      </c>
      <c r="FT74" s="4" t="s">
        <v>288</v>
      </c>
      <c r="FU74" s="103">
        <v>6</v>
      </c>
      <c r="HM74" s="4" t="s">
        <v>288</v>
      </c>
      <c r="HN74" s="4" t="s">
        <v>288</v>
      </c>
      <c r="HO74" s="103">
        <v>6</v>
      </c>
    </row>
    <row r="75" spans="1:223" x14ac:dyDescent="0.25">
      <c r="A75" s="6">
        <v>3</v>
      </c>
      <c r="B75" s="12">
        <v>42</v>
      </c>
      <c r="C75" s="6">
        <v>56</v>
      </c>
      <c r="D75" s="5" t="s">
        <v>9</v>
      </c>
      <c r="E75" s="4" t="s">
        <v>288</v>
      </c>
      <c r="F75" s="6">
        <v>8</v>
      </c>
      <c r="G75" s="6">
        <v>3.8</v>
      </c>
      <c r="H75" s="6">
        <v>8.3000000000000007</v>
      </c>
      <c r="I75" s="69">
        <v>3.3</v>
      </c>
      <c r="J75" s="70">
        <v>7.2</v>
      </c>
      <c r="K75" s="70">
        <v>5.2</v>
      </c>
      <c r="L75" s="70">
        <v>5</v>
      </c>
      <c r="M75" s="70">
        <v>4.4000000000000004</v>
      </c>
      <c r="N75" s="78">
        <v>2.7</v>
      </c>
      <c r="O75" s="79">
        <v>6.7</v>
      </c>
      <c r="P75" s="79">
        <v>4.9000000000000004</v>
      </c>
      <c r="Q75" s="79">
        <v>2.5</v>
      </c>
      <c r="R75" s="79">
        <v>2.6</v>
      </c>
      <c r="S75" s="86">
        <v>3.6</v>
      </c>
      <c r="T75" s="87">
        <v>4.8</v>
      </c>
      <c r="U75" s="87">
        <v>5.6</v>
      </c>
      <c r="V75" s="87">
        <v>6.2</v>
      </c>
      <c r="W75" s="87">
        <v>6.1</v>
      </c>
      <c r="X75" s="168">
        <v>3.5</v>
      </c>
      <c r="Y75" s="169">
        <v>2.7</v>
      </c>
      <c r="Z75" s="169">
        <v>1.5</v>
      </c>
      <c r="AA75" s="169">
        <v>1.1000000000000001</v>
      </c>
      <c r="AB75" s="169">
        <v>1.3</v>
      </c>
      <c r="AC75" s="102">
        <v>9.3000000000000007</v>
      </c>
      <c r="AD75" s="103">
        <v>8.5</v>
      </c>
      <c r="AE75" s="103">
        <v>7.7</v>
      </c>
      <c r="AF75" s="103">
        <v>7.3</v>
      </c>
      <c r="AG75" s="103">
        <v>6.9</v>
      </c>
      <c r="AH75" s="4" t="s">
        <v>1</v>
      </c>
      <c r="AI75" s="13"/>
      <c r="AK75" s="4" t="s">
        <v>288</v>
      </c>
      <c r="AL75" s="4" t="s">
        <v>288</v>
      </c>
      <c r="AM75" s="102">
        <v>9.3000000000000007</v>
      </c>
      <c r="CE75" s="4" t="s">
        <v>288</v>
      </c>
      <c r="CF75" s="4" t="s">
        <v>288</v>
      </c>
      <c r="CG75" s="103">
        <v>8.5</v>
      </c>
      <c r="DY75" s="4" t="s">
        <v>288</v>
      </c>
      <c r="DZ75" s="4" t="s">
        <v>288</v>
      </c>
      <c r="EA75" s="103">
        <v>7.7</v>
      </c>
      <c r="FS75" s="4" t="s">
        <v>288</v>
      </c>
      <c r="FT75" s="4" t="s">
        <v>288</v>
      </c>
      <c r="FU75" s="103">
        <v>7.3</v>
      </c>
      <c r="HM75" s="4" t="s">
        <v>288</v>
      </c>
      <c r="HN75" s="4" t="s">
        <v>288</v>
      </c>
      <c r="HO75" s="103">
        <v>6.9</v>
      </c>
    </row>
    <row r="76" spans="1:223" x14ac:dyDescent="0.25">
      <c r="A76" s="6">
        <v>4</v>
      </c>
      <c r="B76" s="12">
        <v>54</v>
      </c>
      <c r="C76" s="6">
        <v>56</v>
      </c>
      <c r="D76" s="5" t="s">
        <v>9</v>
      </c>
      <c r="E76" s="4" t="s">
        <v>288</v>
      </c>
      <c r="F76" s="6">
        <v>9.6999999999999993</v>
      </c>
      <c r="G76" s="6" t="s">
        <v>139</v>
      </c>
      <c r="H76" s="6">
        <v>3.5</v>
      </c>
      <c r="I76" s="69" t="s">
        <v>139</v>
      </c>
      <c r="J76" s="70" t="s">
        <v>139</v>
      </c>
      <c r="K76" s="70" t="s">
        <v>139</v>
      </c>
      <c r="L76" s="70">
        <v>11.7</v>
      </c>
      <c r="M76" s="70">
        <v>11.7</v>
      </c>
      <c r="N76" s="78" t="s">
        <v>139</v>
      </c>
      <c r="O76" s="79" t="s">
        <v>139</v>
      </c>
      <c r="P76" s="79" t="s">
        <v>139</v>
      </c>
      <c r="Q76" s="79">
        <v>11.7</v>
      </c>
      <c r="R76" s="79">
        <v>11.8</v>
      </c>
      <c r="S76" s="86" t="s">
        <v>139</v>
      </c>
      <c r="T76" s="87" t="s">
        <v>139</v>
      </c>
      <c r="U76" s="87" t="s">
        <v>139</v>
      </c>
      <c r="V76" s="87">
        <v>5.4</v>
      </c>
      <c r="W76" s="87">
        <v>4.4000000000000004</v>
      </c>
      <c r="X76" s="168" t="s">
        <v>139</v>
      </c>
      <c r="Y76" s="169" t="s">
        <v>139</v>
      </c>
      <c r="Z76" s="169" t="s">
        <v>139</v>
      </c>
      <c r="AA76" s="169">
        <v>3.5</v>
      </c>
      <c r="AB76" s="169">
        <v>3.8</v>
      </c>
      <c r="AC76" s="102" t="s">
        <v>139</v>
      </c>
      <c r="AD76" s="103" t="s">
        <v>139</v>
      </c>
      <c r="AE76" s="103" t="s">
        <v>139</v>
      </c>
      <c r="AF76" s="103">
        <v>4</v>
      </c>
      <c r="AG76" s="103">
        <v>4.2</v>
      </c>
      <c r="AH76" s="4" t="s">
        <v>3</v>
      </c>
      <c r="AI76" s="13" t="s">
        <v>33</v>
      </c>
      <c r="AK76" s="4" t="s">
        <v>288</v>
      </c>
      <c r="AL76" s="4" t="s">
        <v>288</v>
      </c>
      <c r="AM76" s="102" t="s">
        <v>139</v>
      </c>
      <c r="CE76" s="4" t="s">
        <v>288</v>
      </c>
      <c r="CF76" s="4" t="s">
        <v>288</v>
      </c>
      <c r="CG76" s="103" t="s">
        <v>139</v>
      </c>
      <c r="DY76" s="4" t="s">
        <v>288</v>
      </c>
      <c r="DZ76" s="4" t="s">
        <v>288</v>
      </c>
      <c r="EA76" s="103" t="s">
        <v>139</v>
      </c>
      <c r="FS76" s="4" t="s">
        <v>288</v>
      </c>
      <c r="FT76" s="4" t="s">
        <v>288</v>
      </c>
      <c r="FU76" s="103">
        <v>4</v>
      </c>
      <c r="HM76" s="4" t="s">
        <v>288</v>
      </c>
      <c r="HN76" s="4" t="s">
        <v>288</v>
      </c>
      <c r="HO76" s="103">
        <v>4.2</v>
      </c>
    </row>
    <row r="77" spans="1:223" x14ac:dyDescent="0.25">
      <c r="A77" s="6">
        <v>4</v>
      </c>
      <c r="B77" s="12">
        <v>118</v>
      </c>
      <c r="C77" s="6">
        <v>56</v>
      </c>
      <c r="D77" s="5" t="s">
        <v>0</v>
      </c>
      <c r="E77" s="4" t="s">
        <v>288</v>
      </c>
      <c r="F77" s="6">
        <v>10</v>
      </c>
      <c r="G77" s="6">
        <v>9.8000000000000007</v>
      </c>
      <c r="H77" s="6">
        <v>3.5</v>
      </c>
      <c r="I77" s="69">
        <v>9</v>
      </c>
      <c r="J77" s="70" t="s">
        <v>139</v>
      </c>
      <c r="K77" s="70" t="s">
        <v>139</v>
      </c>
      <c r="L77" s="70" t="s">
        <v>139</v>
      </c>
      <c r="M77" s="70" t="s">
        <v>139</v>
      </c>
      <c r="N77" s="78">
        <v>6.8</v>
      </c>
      <c r="O77" s="79" t="s">
        <v>139</v>
      </c>
      <c r="P77" s="79" t="s">
        <v>139</v>
      </c>
      <c r="Q77" s="79" t="s">
        <v>139</v>
      </c>
      <c r="R77" s="79" t="s">
        <v>139</v>
      </c>
      <c r="S77" s="86">
        <v>2.1</v>
      </c>
      <c r="T77" s="87" t="s">
        <v>139</v>
      </c>
      <c r="U77" s="87" t="s">
        <v>139</v>
      </c>
      <c r="V77" s="87" t="s">
        <v>139</v>
      </c>
      <c r="W77" s="87" t="s">
        <v>139</v>
      </c>
      <c r="X77" s="168">
        <v>4.8</v>
      </c>
      <c r="Y77" s="169" t="s">
        <v>139</v>
      </c>
      <c r="Z77" s="169" t="s">
        <v>139</v>
      </c>
      <c r="AA77" s="169" t="s">
        <v>139</v>
      </c>
      <c r="AB77" s="169" t="s">
        <v>139</v>
      </c>
      <c r="AC77" s="102">
        <v>7.6</v>
      </c>
      <c r="AD77" s="103" t="s">
        <v>139</v>
      </c>
      <c r="AE77" s="103" t="s">
        <v>139</v>
      </c>
      <c r="AF77" s="103" t="s">
        <v>139</v>
      </c>
      <c r="AG77" s="103" t="s">
        <v>139</v>
      </c>
      <c r="AH77" s="4" t="s">
        <v>3</v>
      </c>
      <c r="AI77" s="13" t="s">
        <v>5</v>
      </c>
      <c r="AK77" s="4" t="s">
        <v>288</v>
      </c>
      <c r="AL77" s="4" t="s">
        <v>288</v>
      </c>
      <c r="AM77" s="102">
        <v>7.6</v>
      </c>
      <c r="CE77" s="4" t="s">
        <v>288</v>
      </c>
      <c r="CF77" s="4" t="s">
        <v>288</v>
      </c>
      <c r="CG77" s="103" t="s">
        <v>139</v>
      </c>
      <c r="DY77" s="4" t="s">
        <v>288</v>
      </c>
      <c r="DZ77" s="4" t="s">
        <v>288</v>
      </c>
      <c r="EA77" s="103" t="s">
        <v>139</v>
      </c>
      <c r="FS77" s="4" t="s">
        <v>288</v>
      </c>
      <c r="FT77" s="4" t="s">
        <v>288</v>
      </c>
      <c r="FU77" s="103" t="s">
        <v>139</v>
      </c>
      <c r="HM77" s="4" t="s">
        <v>288</v>
      </c>
      <c r="HN77" s="4" t="s">
        <v>288</v>
      </c>
      <c r="HO77" s="103" t="s">
        <v>139</v>
      </c>
    </row>
    <row r="78" spans="1:223" x14ac:dyDescent="0.25">
      <c r="A78" s="4">
        <v>3</v>
      </c>
      <c r="B78" s="12">
        <v>4</v>
      </c>
      <c r="C78" s="4">
        <v>57</v>
      </c>
      <c r="D78" s="7" t="s">
        <v>0</v>
      </c>
      <c r="E78" s="4" t="s">
        <v>288</v>
      </c>
      <c r="F78" s="4">
        <v>6.1</v>
      </c>
      <c r="G78" s="4">
        <v>4.9000000000000004</v>
      </c>
      <c r="H78" s="4">
        <v>4.5999999999999996</v>
      </c>
      <c r="I78" s="70">
        <v>4.5</v>
      </c>
      <c r="J78" s="70">
        <v>6.8</v>
      </c>
      <c r="K78" s="70">
        <v>5</v>
      </c>
      <c r="L78" s="70">
        <v>1.5</v>
      </c>
      <c r="M78" s="70">
        <v>2</v>
      </c>
      <c r="N78" s="79">
        <v>4.3</v>
      </c>
      <c r="O78" s="79">
        <v>6.6</v>
      </c>
      <c r="P78" s="79">
        <v>5</v>
      </c>
      <c r="Q78" s="79">
        <v>1.5</v>
      </c>
      <c r="R78" s="79">
        <v>2</v>
      </c>
      <c r="S78" s="87">
        <v>2.2999999999999998</v>
      </c>
      <c r="T78" s="87">
        <v>1.8</v>
      </c>
      <c r="U78" s="87">
        <v>2.7</v>
      </c>
      <c r="V78" s="87">
        <v>2.2999999999999998</v>
      </c>
      <c r="W78" s="87">
        <v>2.2000000000000002</v>
      </c>
      <c r="X78" s="169">
        <v>1.4</v>
      </c>
      <c r="Y78" s="169">
        <v>2.1</v>
      </c>
      <c r="Z78" s="169">
        <v>2.1</v>
      </c>
      <c r="AA78" s="169">
        <v>4.8</v>
      </c>
      <c r="AB78" s="169">
        <v>1.3</v>
      </c>
      <c r="AC78" s="103">
        <v>5.3</v>
      </c>
      <c r="AD78" s="103">
        <v>5.9</v>
      </c>
      <c r="AE78" s="103">
        <v>7.2</v>
      </c>
      <c r="AF78" s="103">
        <v>9.6999999999999993</v>
      </c>
      <c r="AG78" s="103">
        <v>4</v>
      </c>
      <c r="AH78" s="4" t="s">
        <v>3</v>
      </c>
      <c r="AI78" s="13" t="s">
        <v>6</v>
      </c>
      <c r="AK78" s="4" t="s">
        <v>288</v>
      </c>
      <c r="AL78" s="4" t="s">
        <v>288</v>
      </c>
      <c r="AM78" s="103">
        <v>5.3</v>
      </c>
      <c r="CE78" s="4" t="s">
        <v>288</v>
      </c>
      <c r="CF78" s="4" t="s">
        <v>288</v>
      </c>
      <c r="CG78" s="103">
        <v>5.9</v>
      </c>
      <c r="DY78" s="4" t="s">
        <v>288</v>
      </c>
      <c r="DZ78" s="4" t="s">
        <v>288</v>
      </c>
      <c r="EA78" s="103">
        <v>7.2</v>
      </c>
      <c r="FS78" s="4" t="s">
        <v>288</v>
      </c>
      <c r="FT78" s="4" t="s">
        <v>288</v>
      </c>
      <c r="FU78" s="103">
        <v>9.6999999999999993</v>
      </c>
      <c r="HM78" s="4" t="s">
        <v>288</v>
      </c>
      <c r="HN78" s="4" t="s">
        <v>288</v>
      </c>
      <c r="HO78" s="103">
        <v>4</v>
      </c>
    </row>
    <row r="79" spans="1:223" x14ac:dyDescent="0.25">
      <c r="A79" s="4">
        <v>4</v>
      </c>
      <c r="B79" s="12">
        <v>18</v>
      </c>
      <c r="C79" s="4">
        <v>57</v>
      </c>
      <c r="D79" s="7" t="s">
        <v>9</v>
      </c>
      <c r="E79" s="4" t="s">
        <v>288</v>
      </c>
      <c r="F79" s="4">
        <v>4.2</v>
      </c>
      <c r="G79" s="4">
        <v>1.3</v>
      </c>
      <c r="H79" s="4">
        <v>4.3</v>
      </c>
      <c r="I79" s="70">
        <v>1.1000000000000001</v>
      </c>
      <c r="J79" s="70" t="s">
        <v>139</v>
      </c>
      <c r="K79" s="70" t="s">
        <v>139</v>
      </c>
      <c r="L79" s="70" t="s">
        <v>139</v>
      </c>
      <c r="M79" s="70" t="s">
        <v>139</v>
      </c>
      <c r="N79" s="79">
        <v>1.7</v>
      </c>
      <c r="O79" s="79" t="s">
        <v>139</v>
      </c>
      <c r="P79" s="79" t="s">
        <v>139</v>
      </c>
      <c r="Q79" s="79" t="s">
        <v>139</v>
      </c>
      <c r="R79" s="79" t="s">
        <v>139</v>
      </c>
      <c r="S79" s="87">
        <v>4.4000000000000004</v>
      </c>
      <c r="T79" s="87" t="s">
        <v>139</v>
      </c>
      <c r="U79" s="87" t="s">
        <v>139</v>
      </c>
      <c r="V79" s="87" t="s">
        <v>139</v>
      </c>
      <c r="W79" s="87" t="s">
        <v>139</v>
      </c>
      <c r="X79" s="169">
        <v>4.2</v>
      </c>
      <c r="Y79" s="169" t="s">
        <v>139</v>
      </c>
      <c r="Z79" s="169" t="s">
        <v>139</v>
      </c>
      <c r="AA79" s="169" t="s">
        <v>139</v>
      </c>
      <c r="AB79" s="169" t="s">
        <v>139</v>
      </c>
      <c r="AC79" s="103">
        <v>6.8</v>
      </c>
      <c r="AD79" s="103" t="s">
        <v>139</v>
      </c>
      <c r="AE79" s="103" t="s">
        <v>139</v>
      </c>
      <c r="AF79" s="103" t="s">
        <v>139</v>
      </c>
      <c r="AG79" s="103" t="s">
        <v>139</v>
      </c>
      <c r="AH79" s="4" t="s">
        <v>3</v>
      </c>
      <c r="AI79" s="13" t="s">
        <v>18</v>
      </c>
      <c r="AK79" s="4" t="s">
        <v>288</v>
      </c>
      <c r="AL79" s="4" t="s">
        <v>288</v>
      </c>
      <c r="AM79" s="103">
        <v>6.8</v>
      </c>
      <c r="CE79" s="4" t="s">
        <v>288</v>
      </c>
      <c r="CF79" s="4" t="s">
        <v>288</v>
      </c>
      <c r="CG79" s="103" t="s">
        <v>139</v>
      </c>
      <c r="DY79" s="4" t="s">
        <v>288</v>
      </c>
      <c r="DZ79" s="4" t="s">
        <v>288</v>
      </c>
      <c r="EA79" s="103" t="s">
        <v>139</v>
      </c>
      <c r="FS79" s="4" t="s">
        <v>288</v>
      </c>
      <c r="FT79" s="4" t="s">
        <v>288</v>
      </c>
      <c r="FU79" s="103" t="s">
        <v>139</v>
      </c>
      <c r="HM79" s="4" t="s">
        <v>288</v>
      </c>
      <c r="HN79" s="4" t="s">
        <v>288</v>
      </c>
      <c r="HO79" s="103" t="s">
        <v>139</v>
      </c>
    </row>
    <row r="80" spans="1:223" x14ac:dyDescent="0.25">
      <c r="A80" s="6">
        <v>4</v>
      </c>
      <c r="B80" s="14">
        <v>29</v>
      </c>
      <c r="C80" s="6">
        <v>57</v>
      </c>
      <c r="D80" s="5" t="s">
        <v>9</v>
      </c>
      <c r="E80" s="4" t="s">
        <v>288</v>
      </c>
      <c r="F80" s="6">
        <v>9.4</v>
      </c>
      <c r="G80" s="6">
        <v>9.6</v>
      </c>
      <c r="H80" s="6">
        <v>6</v>
      </c>
      <c r="I80" s="69">
        <v>7.6</v>
      </c>
      <c r="J80" s="69">
        <v>8</v>
      </c>
      <c r="K80" s="69">
        <v>8.1999999999999993</v>
      </c>
      <c r="L80" s="69">
        <v>7.7</v>
      </c>
      <c r="M80" s="69">
        <v>9.8000000000000007</v>
      </c>
      <c r="N80" s="78">
        <v>7</v>
      </c>
      <c r="O80" s="78">
        <v>7.7</v>
      </c>
      <c r="P80" s="78">
        <v>7.4</v>
      </c>
      <c r="Q80" s="78">
        <v>5.6</v>
      </c>
      <c r="R80" s="78">
        <v>4.0999999999999996</v>
      </c>
      <c r="S80" s="86">
        <v>4.5</v>
      </c>
      <c r="T80" s="86">
        <v>7.4</v>
      </c>
      <c r="U80" s="86">
        <v>7.5</v>
      </c>
      <c r="V80" s="86">
        <v>7.5</v>
      </c>
      <c r="W80" s="86">
        <v>7.4</v>
      </c>
      <c r="X80" s="168">
        <v>3.3</v>
      </c>
      <c r="Y80" s="168">
        <v>2.8</v>
      </c>
      <c r="Z80" s="168">
        <v>2.2000000000000002</v>
      </c>
      <c r="AA80" s="168">
        <v>2</v>
      </c>
      <c r="AB80" s="168">
        <v>2.4</v>
      </c>
      <c r="AC80" s="102">
        <v>8.6999999999999993</v>
      </c>
      <c r="AD80" s="102">
        <v>8</v>
      </c>
      <c r="AE80" s="102">
        <v>8</v>
      </c>
      <c r="AF80" s="102">
        <v>7.1</v>
      </c>
      <c r="AG80" s="102">
        <v>7.4</v>
      </c>
      <c r="AH80" s="6" t="s">
        <v>1</v>
      </c>
      <c r="AI80" s="15"/>
      <c r="AK80" s="4" t="s">
        <v>288</v>
      </c>
      <c r="AL80" s="4" t="s">
        <v>288</v>
      </c>
      <c r="AM80" s="102">
        <v>8.6999999999999993</v>
      </c>
      <c r="CE80" s="4" t="s">
        <v>288</v>
      </c>
      <c r="CF80" s="4" t="s">
        <v>288</v>
      </c>
      <c r="CG80" s="102">
        <v>8</v>
      </c>
      <c r="DY80" s="4" t="s">
        <v>288</v>
      </c>
      <c r="DZ80" s="4" t="s">
        <v>288</v>
      </c>
      <c r="EA80" s="102">
        <v>8</v>
      </c>
      <c r="FS80" s="4" t="s">
        <v>288</v>
      </c>
      <c r="FT80" s="4" t="s">
        <v>288</v>
      </c>
      <c r="FU80" s="102">
        <v>7.1</v>
      </c>
      <c r="HM80" s="4" t="s">
        <v>288</v>
      </c>
      <c r="HN80" s="4" t="s">
        <v>288</v>
      </c>
      <c r="HO80" s="102">
        <v>7.4</v>
      </c>
    </row>
    <row r="81" spans="1:223" x14ac:dyDescent="0.25">
      <c r="A81" s="6">
        <v>4</v>
      </c>
      <c r="B81" s="12">
        <v>63</v>
      </c>
      <c r="C81" s="6">
        <v>57</v>
      </c>
      <c r="D81" s="5" t="s">
        <v>9</v>
      </c>
      <c r="E81" s="4" t="s">
        <v>288</v>
      </c>
      <c r="F81" s="6">
        <v>6.5</v>
      </c>
      <c r="G81" s="6">
        <v>2.1</v>
      </c>
      <c r="H81" s="6">
        <v>4.4000000000000004</v>
      </c>
      <c r="I81" s="69">
        <v>2</v>
      </c>
      <c r="J81" s="70" t="s">
        <v>139</v>
      </c>
      <c r="K81" s="70" t="s">
        <v>139</v>
      </c>
      <c r="L81" s="70">
        <v>4.0999999999999996</v>
      </c>
      <c r="M81" s="70">
        <v>2.4</v>
      </c>
      <c r="N81" s="78">
        <v>1.7</v>
      </c>
      <c r="O81" s="79" t="s">
        <v>139</v>
      </c>
      <c r="P81" s="79" t="s">
        <v>139</v>
      </c>
      <c r="Q81" s="79">
        <v>4</v>
      </c>
      <c r="R81" s="79">
        <v>3.6</v>
      </c>
      <c r="S81" s="86">
        <v>4.4000000000000004</v>
      </c>
      <c r="T81" s="87" t="s">
        <v>139</v>
      </c>
      <c r="U81" s="87" t="s">
        <v>139</v>
      </c>
      <c r="V81" s="87">
        <v>6.3</v>
      </c>
      <c r="W81" s="87">
        <v>5.8</v>
      </c>
      <c r="X81" s="168">
        <v>2.8</v>
      </c>
      <c r="Y81" s="169" t="s">
        <v>139</v>
      </c>
      <c r="Z81" s="169" t="s">
        <v>139</v>
      </c>
      <c r="AA81" s="169">
        <v>2.2000000000000002</v>
      </c>
      <c r="AB81" s="169">
        <v>3.2</v>
      </c>
      <c r="AC81" s="102">
        <v>8.9</v>
      </c>
      <c r="AD81" s="103" t="s">
        <v>139</v>
      </c>
      <c r="AE81" s="103" t="s">
        <v>139</v>
      </c>
      <c r="AF81" s="103">
        <v>4.9000000000000004</v>
      </c>
      <c r="AG81" s="103">
        <v>5.2</v>
      </c>
      <c r="AH81" s="4" t="s">
        <v>3</v>
      </c>
      <c r="AI81" s="13" t="s">
        <v>7</v>
      </c>
      <c r="AK81" s="4" t="s">
        <v>288</v>
      </c>
      <c r="AL81" s="4" t="s">
        <v>288</v>
      </c>
      <c r="AM81" s="102">
        <v>8.9</v>
      </c>
      <c r="CE81" s="4" t="s">
        <v>288</v>
      </c>
      <c r="CF81" s="4" t="s">
        <v>288</v>
      </c>
      <c r="CG81" s="103" t="s">
        <v>139</v>
      </c>
      <c r="DY81" s="4" t="s">
        <v>288</v>
      </c>
      <c r="DZ81" s="4" t="s">
        <v>288</v>
      </c>
      <c r="EA81" s="103" t="s">
        <v>139</v>
      </c>
      <c r="FS81" s="4" t="s">
        <v>288</v>
      </c>
      <c r="FT81" s="4" t="s">
        <v>288</v>
      </c>
      <c r="FU81" s="103">
        <v>4.9000000000000004</v>
      </c>
      <c r="HM81" s="4" t="s">
        <v>288</v>
      </c>
      <c r="HN81" s="4" t="s">
        <v>288</v>
      </c>
      <c r="HO81" s="103">
        <v>5.2</v>
      </c>
    </row>
    <row r="82" spans="1:223" x14ac:dyDescent="0.25">
      <c r="A82" s="6">
        <v>3</v>
      </c>
      <c r="B82" s="12">
        <v>81</v>
      </c>
      <c r="C82" s="6">
        <v>57</v>
      </c>
      <c r="D82" s="5" t="s">
        <v>0</v>
      </c>
      <c r="E82" s="4" t="s">
        <v>288</v>
      </c>
      <c r="F82" s="6">
        <v>11.4</v>
      </c>
      <c r="G82" s="6">
        <v>6.7</v>
      </c>
      <c r="H82" s="6">
        <v>4.7</v>
      </c>
      <c r="I82" s="69">
        <v>6.2</v>
      </c>
      <c r="J82" s="70" t="s">
        <v>139</v>
      </c>
      <c r="K82" s="70" t="s">
        <v>139</v>
      </c>
      <c r="L82" s="70">
        <v>2.4</v>
      </c>
      <c r="M82" s="70">
        <v>3.6</v>
      </c>
      <c r="N82" s="78">
        <v>4.5999999999999996</v>
      </c>
      <c r="O82" s="79" t="s">
        <v>139</v>
      </c>
      <c r="P82" s="79" t="s">
        <v>139</v>
      </c>
      <c r="Q82" s="79">
        <v>3.6</v>
      </c>
      <c r="R82" s="79">
        <v>2.5</v>
      </c>
      <c r="S82" s="86">
        <v>3.6</v>
      </c>
      <c r="T82" s="87" t="s">
        <v>139</v>
      </c>
      <c r="U82" s="87" t="s">
        <v>139</v>
      </c>
      <c r="V82" s="87">
        <v>5</v>
      </c>
      <c r="W82" s="87">
        <v>5.7</v>
      </c>
      <c r="X82" s="168">
        <v>1.2</v>
      </c>
      <c r="Y82" s="169" t="s">
        <v>139</v>
      </c>
      <c r="Z82" s="169" t="s">
        <v>139</v>
      </c>
      <c r="AA82" s="169">
        <v>0.9</v>
      </c>
      <c r="AB82" s="169">
        <v>0.9</v>
      </c>
      <c r="AC82" s="102">
        <v>5.3</v>
      </c>
      <c r="AD82" s="103" t="s">
        <v>139</v>
      </c>
      <c r="AE82" s="103" t="s">
        <v>139</v>
      </c>
      <c r="AF82" s="103">
        <v>6.1</v>
      </c>
      <c r="AG82" s="103">
        <v>5.4</v>
      </c>
      <c r="AH82" s="4" t="s">
        <v>3</v>
      </c>
      <c r="AI82" s="13" t="s">
        <v>51</v>
      </c>
      <c r="AK82" s="4" t="s">
        <v>288</v>
      </c>
      <c r="AL82" s="4" t="s">
        <v>288</v>
      </c>
      <c r="AM82" s="102">
        <v>5.3</v>
      </c>
      <c r="CE82" s="4" t="s">
        <v>288</v>
      </c>
      <c r="CF82" s="4" t="s">
        <v>288</v>
      </c>
      <c r="CG82" s="103" t="s">
        <v>139</v>
      </c>
      <c r="DY82" s="4" t="s">
        <v>288</v>
      </c>
      <c r="DZ82" s="4" t="s">
        <v>288</v>
      </c>
      <c r="EA82" s="103" t="s">
        <v>139</v>
      </c>
      <c r="FS82" s="4" t="s">
        <v>288</v>
      </c>
      <c r="FT82" s="4" t="s">
        <v>288</v>
      </c>
      <c r="FU82" s="103">
        <v>6.1</v>
      </c>
      <c r="HM82" s="4" t="s">
        <v>288</v>
      </c>
      <c r="HN82" s="4" t="s">
        <v>288</v>
      </c>
      <c r="HO82" s="103">
        <v>5.4</v>
      </c>
    </row>
    <row r="83" spans="1:223" x14ac:dyDescent="0.25">
      <c r="A83" s="6">
        <v>3</v>
      </c>
      <c r="B83" s="12">
        <v>82</v>
      </c>
      <c r="C83" s="6">
        <v>57</v>
      </c>
      <c r="D83" s="5" t="s">
        <v>9</v>
      </c>
      <c r="E83" s="4" t="s">
        <v>288</v>
      </c>
      <c r="F83" s="6">
        <v>5.9</v>
      </c>
      <c r="G83" s="6">
        <v>9.8000000000000007</v>
      </c>
      <c r="H83" s="6">
        <v>3.3</v>
      </c>
      <c r="I83" s="69">
        <v>7</v>
      </c>
      <c r="J83" s="70">
        <v>7.3</v>
      </c>
      <c r="K83" s="70">
        <v>6.9</v>
      </c>
      <c r="L83" s="70" t="s">
        <v>139</v>
      </c>
      <c r="M83" s="70" t="s">
        <v>139</v>
      </c>
      <c r="N83" s="78">
        <v>7.1</v>
      </c>
      <c r="O83" s="79">
        <v>7.3</v>
      </c>
      <c r="P83" s="79">
        <v>6.1</v>
      </c>
      <c r="Q83" s="79" t="s">
        <v>139</v>
      </c>
      <c r="R83" s="79" t="s">
        <v>139</v>
      </c>
      <c r="S83" s="86">
        <v>2.8</v>
      </c>
      <c r="T83" s="87">
        <v>4.2</v>
      </c>
      <c r="U83" s="87">
        <v>4.3</v>
      </c>
      <c r="V83" s="87" t="s">
        <v>139</v>
      </c>
      <c r="W83" s="87" t="s">
        <v>139</v>
      </c>
      <c r="X83" s="168">
        <v>1</v>
      </c>
      <c r="Y83" s="169">
        <v>1.1000000000000001</v>
      </c>
      <c r="Z83" s="169">
        <v>1</v>
      </c>
      <c r="AA83" s="169" t="s">
        <v>139</v>
      </c>
      <c r="AB83" s="169" t="s">
        <v>139</v>
      </c>
      <c r="AC83" s="102">
        <v>5.8</v>
      </c>
      <c r="AD83" s="103">
        <v>4.5</v>
      </c>
      <c r="AE83" s="103">
        <v>4.5999999999999996</v>
      </c>
      <c r="AF83" s="103" t="s">
        <v>139</v>
      </c>
      <c r="AG83" s="103" t="s">
        <v>139</v>
      </c>
      <c r="AH83" s="4" t="s">
        <v>3</v>
      </c>
      <c r="AI83" s="13" t="s">
        <v>15</v>
      </c>
      <c r="AK83" s="4" t="s">
        <v>288</v>
      </c>
      <c r="AL83" s="4" t="s">
        <v>288</v>
      </c>
      <c r="AM83" s="102">
        <v>5.8</v>
      </c>
      <c r="CE83" s="4" t="s">
        <v>288</v>
      </c>
      <c r="CF83" s="4" t="s">
        <v>288</v>
      </c>
      <c r="CG83" s="103">
        <v>4.5</v>
      </c>
      <c r="DY83" s="4" t="s">
        <v>288</v>
      </c>
      <c r="DZ83" s="4" t="s">
        <v>288</v>
      </c>
      <c r="EA83" s="103">
        <v>4.5999999999999996</v>
      </c>
      <c r="FS83" s="4" t="s">
        <v>288</v>
      </c>
      <c r="FT83" s="4" t="s">
        <v>288</v>
      </c>
      <c r="FU83" s="103" t="s">
        <v>139</v>
      </c>
      <c r="HM83" s="4" t="s">
        <v>288</v>
      </c>
      <c r="HN83" s="4" t="s">
        <v>288</v>
      </c>
      <c r="HO83" s="103" t="s">
        <v>139</v>
      </c>
    </row>
    <row r="84" spans="1:223" x14ac:dyDescent="0.25">
      <c r="A84" s="6">
        <v>4</v>
      </c>
      <c r="B84" s="12">
        <v>105</v>
      </c>
      <c r="C84" s="6">
        <v>57</v>
      </c>
      <c r="D84" s="5" t="s">
        <v>0</v>
      </c>
      <c r="E84" s="4" t="s">
        <v>288</v>
      </c>
      <c r="F84" s="6">
        <v>7.1</v>
      </c>
      <c r="G84" s="6">
        <v>1</v>
      </c>
      <c r="H84" s="6">
        <v>2.6</v>
      </c>
      <c r="I84" s="69">
        <v>2.9</v>
      </c>
      <c r="J84" s="70">
        <v>3.7</v>
      </c>
      <c r="K84" s="70">
        <v>4.4000000000000004</v>
      </c>
      <c r="L84" s="70">
        <v>1.4</v>
      </c>
      <c r="M84" s="70">
        <v>2.4</v>
      </c>
      <c r="N84" s="78">
        <v>1</v>
      </c>
      <c r="O84" s="79">
        <v>2.1</v>
      </c>
      <c r="P84" s="79">
        <v>4.3</v>
      </c>
      <c r="Q84" s="79">
        <v>1.2</v>
      </c>
      <c r="R84" s="79">
        <v>1.9</v>
      </c>
      <c r="S84" s="86">
        <v>2.2000000000000002</v>
      </c>
      <c r="T84" s="87">
        <v>3.4</v>
      </c>
      <c r="U84" s="87">
        <v>3.1</v>
      </c>
      <c r="V84" s="87">
        <v>3.9</v>
      </c>
      <c r="W84" s="87">
        <v>4</v>
      </c>
      <c r="X84" s="168">
        <v>1.4</v>
      </c>
      <c r="Y84" s="169">
        <v>1.4</v>
      </c>
      <c r="Z84" s="169">
        <v>1</v>
      </c>
      <c r="AA84" s="169">
        <v>1.7</v>
      </c>
      <c r="AB84" s="169">
        <v>2.4</v>
      </c>
      <c r="AC84" s="102">
        <v>4.9000000000000004</v>
      </c>
      <c r="AD84" s="103">
        <v>5.3</v>
      </c>
      <c r="AE84" s="103">
        <v>5.0999999999999996</v>
      </c>
      <c r="AF84" s="103">
        <v>5.5</v>
      </c>
      <c r="AG84" s="103">
        <v>6</v>
      </c>
      <c r="AH84" s="4" t="s">
        <v>1</v>
      </c>
      <c r="AI84" s="13"/>
      <c r="AK84" s="4" t="s">
        <v>288</v>
      </c>
      <c r="AL84" s="4" t="s">
        <v>288</v>
      </c>
      <c r="AM84" s="102">
        <v>4.9000000000000004</v>
      </c>
      <c r="CE84" s="4" t="s">
        <v>288</v>
      </c>
      <c r="CF84" s="4" t="s">
        <v>288</v>
      </c>
      <c r="CG84" s="103">
        <v>5.3</v>
      </c>
      <c r="DY84" s="4" t="s">
        <v>288</v>
      </c>
      <c r="DZ84" s="4" t="s">
        <v>288</v>
      </c>
      <c r="EA84" s="103">
        <v>5.0999999999999996</v>
      </c>
      <c r="FS84" s="4" t="s">
        <v>288</v>
      </c>
      <c r="FT84" s="4" t="s">
        <v>288</v>
      </c>
      <c r="FU84" s="103">
        <v>5.5</v>
      </c>
      <c r="HM84" s="4" t="s">
        <v>288</v>
      </c>
      <c r="HN84" s="4" t="s">
        <v>288</v>
      </c>
      <c r="HO84" s="103">
        <v>6</v>
      </c>
    </row>
    <row r="85" spans="1:223" x14ac:dyDescent="0.25">
      <c r="A85" s="6">
        <v>3</v>
      </c>
      <c r="B85" s="12">
        <v>130</v>
      </c>
      <c r="C85" s="6">
        <v>57</v>
      </c>
      <c r="D85" s="5" t="s">
        <v>9</v>
      </c>
      <c r="E85" s="4" t="s">
        <v>288</v>
      </c>
      <c r="F85" s="6">
        <v>2.5</v>
      </c>
      <c r="G85" s="6">
        <v>7.8</v>
      </c>
      <c r="H85" s="6">
        <v>4.2</v>
      </c>
      <c r="I85" s="69" t="s">
        <v>139</v>
      </c>
      <c r="J85" s="70" t="s">
        <v>139</v>
      </c>
      <c r="K85" s="70" t="s">
        <v>139</v>
      </c>
      <c r="L85" s="70" t="s">
        <v>139</v>
      </c>
      <c r="M85" s="70" t="s">
        <v>139</v>
      </c>
      <c r="N85" s="78" t="s">
        <v>139</v>
      </c>
      <c r="O85" s="79" t="s">
        <v>139</v>
      </c>
      <c r="P85" s="79" t="s">
        <v>139</v>
      </c>
      <c r="Q85" s="79" t="s">
        <v>139</v>
      </c>
      <c r="R85" s="79" t="s">
        <v>139</v>
      </c>
      <c r="S85" s="86" t="s">
        <v>139</v>
      </c>
      <c r="T85" s="87" t="s">
        <v>139</v>
      </c>
      <c r="U85" s="87" t="s">
        <v>139</v>
      </c>
      <c r="V85" s="87" t="s">
        <v>139</v>
      </c>
      <c r="W85" s="87" t="s">
        <v>139</v>
      </c>
      <c r="X85" s="168" t="s">
        <v>139</v>
      </c>
      <c r="Y85" s="169" t="s">
        <v>139</v>
      </c>
      <c r="Z85" s="169" t="s">
        <v>139</v>
      </c>
      <c r="AA85" s="169" t="s">
        <v>139</v>
      </c>
      <c r="AB85" s="169" t="s">
        <v>139</v>
      </c>
      <c r="AC85" s="102" t="s">
        <v>139</v>
      </c>
      <c r="AD85" s="103" t="s">
        <v>139</v>
      </c>
      <c r="AE85" s="103" t="s">
        <v>139</v>
      </c>
      <c r="AF85" s="103" t="s">
        <v>139</v>
      </c>
      <c r="AG85" s="103" t="s">
        <v>139</v>
      </c>
      <c r="AH85" s="4" t="s">
        <v>1</v>
      </c>
      <c r="AI85" s="13" t="s">
        <v>75</v>
      </c>
      <c r="AK85" s="4" t="s">
        <v>288</v>
      </c>
      <c r="AL85" s="4" t="s">
        <v>288</v>
      </c>
      <c r="AM85" s="102" t="s">
        <v>139</v>
      </c>
      <c r="CE85" s="4" t="s">
        <v>288</v>
      </c>
      <c r="CF85" s="4" t="s">
        <v>288</v>
      </c>
      <c r="CG85" s="103" t="s">
        <v>139</v>
      </c>
      <c r="DY85" s="4" t="s">
        <v>288</v>
      </c>
      <c r="DZ85" s="4" t="s">
        <v>288</v>
      </c>
      <c r="EA85" s="103" t="s">
        <v>139</v>
      </c>
      <c r="FS85" s="4" t="s">
        <v>288</v>
      </c>
      <c r="FT85" s="4" t="s">
        <v>288</v>
      </c>
      <c r="FU85" s="103" t="s">
        <v>139</v>
      </c>
      <c r="HM85" s="4" t="s">
        <v>288</v>
      </c>
      <c r="HN85" s="4" t="s">
        <v>288</v>
      </c>
      <c r="HO85" s="103" t="s">
        <v>139</v>
      </c>
    </row>
    <row r="86" spans="1:223" x14ac:dyDescent="0.25">
      <c r="A86" s="6">
        <v>4</v>
      </c>
      <c r="B86" s="12">
        <v>78</v>
      </c>
      <c r="C86" s="6">
        <v>58</v>
      </c>
      <c r="D86" s="5" t="s">
        <v>9</v>
      </c>
      <c r="E86" s="4" t="s">
        <v>288</v>
      </c>
      <c r="F86" s="6">
        <v>8.3000000000000007</v>
      </c>
      <c r="G86" s="6">
        <v>7.9</v>
      </c>
      <c r="H86" s="6">
        <v>3.7</v>
      </c>
      <c r="I86" s="69">
        <v>2</v>
      </c>
      <c r="J86" s="70">
        <v>5</v>
      </c>
      <c r="K86" s="70">
        <v>3.9</v>
      </c>
      <c r="L86" s="70" t="s">
        <v>139</v>
      </c>
      <c r="M86" s="70" t="s">
        <v>139</v>
      </c>
      <c r="N86" s="78">
        <v>3</v>
      </c>
      <c r="O86" s="79">
        <v>5</v>
      </c>
      <c r="P86" s="79">
        <v>3.3</v>
      </c>
      <c r="Q86" s="79" t="s">
        <v>139</v>
      </c>
      <c r="R86" s="79" t="s">
        <v>139</v>
      </c>
      <c r="S86" s="86">
        <v>2.6</v>
      </c>
      <c r="T86" s="87">
        <v>4.5999999999999996</v>
      </c>
      <c r="U86" s="87">
        <v>4.7</v>
      </c>
      <c r="V86" s="87" t="s">
        <v>139</v>
      </c>
      <c r="W86" s="87" t="s">
        <v>139</v>
      </c>
      <c r="X86" s="168">
        <v>2.6</v>
      </c>
      <c r="Y86" s="169">
        <v>2.6</v>
      </c>
      <c r="Z86" s="169">
        <v>2.7</v>
      </c>
      <c r="AA86" s="169" t="s">
        <v>139</v>
      </c>
      <c r="AB86" s="169" t="s">
        <v>139</v>
      </c>
      <c r="AC86" s="102">
        <v>7.5</v>
      </c>
      <c r="AD86" s="103">
        <v>7.4</v>
      </c>
      <c r="AE86" s="103">
        <v>7.3</v>
      </c>
      <c r="AF86" s="103" t="s">
        <v>139</v>
      </c>
      <c r="AG86" s="103" t="s">
        <v>139</v>
      </c>
      <c r="AH86" s="4" t="s">
        <v>1</v>
      </c>
      <c r="AI86" s="13" t="s">
        <v>50</v>
      </c>
      <c r="AK86" s="4" t="s">
        <v>288</v>
      </c>
      <c r="AL86" s="4" t="s">
        <v>288</v>
      </c>
      <c r="AM86" s="102">
        <v>7.5</v>
      </c>
      <c r="CE86" s="4" t="s">
        <v>288</v>
      </c>
      <c r="CF86" s="4" t="s">
        <v>288</v>
      </c>
      <c r="CG86" s="103">
        <v>7.4</v>
      </c>
      <c r="DY86" s="4" t="s">
        <v>288</v>
      </c>
      <c r="DZ86" s="4" t="s">
        <v>288</v>
      </c>
      <c r="EA86" s="103">
        <v>7.3</v>
      </c>
      <c r="FS86" s="4" t="s">
        <v>288</v>
      </c>
      <c r="FT86" s="4" t="s">
        <v>288</v>
      </c>
      <c r="FU86" s="103" t="s">
        <v>139</v>
      </c>
      <c r="HM86" s="4" t="s">
        <v>288</v>
      </c>
      <c r="HN86" s="4" t="s">
        <v>288</v>
      </c>
      <c r="HO86" s="103" t="s">
        <v>139</v>
      </c>
    </row>
    <row r="87" spans="1:223" x14ac:dyDescent="0.25">
      <c r="A87" s="6">
        <v>3</v>
      </c>
      <c r="B87" s="12">
        <v>91</v>
      </c>
      <c r="C87" s="6">
        <v>58</v>
      </c>
      <c r="D87" s="5" t="s">
        <v>0</v>
      </c>
      <c r="E87" s="4" t="s">
        <v>288</v>
      </c>
      <c r="F87" s="6">
        <v>11</v>
      </c>
      <c r="G87" s="6">
        <v>8.1</v>
      </c>
      <c r="H87" s="6">
        <v>5.7</v>
      </c>
      <c r="I87" s="69">
        <v>3.4</v>
      </c>
      <c r="J87" s="70" t="s">
        <v>139</v>
      </c>
      <c r="K87" s="70" t="s">
        <v>139</v>
      </c>
      <c r="L87" s="70" t="s">
        <v>139</v>
      </c>
      <c r="M87" s="70" t="s">
        <v>139</v>
      </c>
      <c r="N87" s="78">
        <v>2.2999999999999998</v>
      </c>
      <c r="O87" s="79" t="s">
        <v>139</v>
      </c>
      <c r="P87" s="79" t="s">
        <v>139</v>
      </c>
      <c r="Q87" s="79" t="s">
        <v>139</v>
      </c>
      <c r="R87" s="79" t="s">
        <v>139</v>
      </c>
      <c r="S87" s="86">
        <v>3.4</v>
      </c>
      <c r="T87" s="87" t="s">
        <v>139</v>
      </c>
      <c r="U87" s="87" t="s">
        <v>139</v>
      </c>
      <c r="V87" s="87" t="s">
        <v>139</v>
      </c>
      <c r="W87" s="87" t="s">
        <v>139</v>
      </c>
      <c r="X87" s="168">
        <v>4.3</v>
      </c>
      <c r="Y87" s="169" t="s">
        <v>139</v>
      </c>
      <c r="Z87" s="169" t="s">
        <v>139</v>
      </c>
      <c r="AA87" s="169" t="s">
        <v>139</v>
      </c>
      <c r="AB87" s="169" t="s">
        <v>139</v>
      </c>
      <c r="AC87" s="102">
        <v>7.7</v>
      </c>
      <c r="AD87" s="103" t="s">
        <v>139</v>
      </c>
      <c r="AE87" s="103" t="s">
        <v>139</v>
      </c>
      <c r="AF87" s="103" t="s">
        <v>139</v>
      </c>
      <c r="AG87" s="103" t="s">
        <v>139</v>
      </c>
      <c r="AH87" s="4" t="s">
        <v>3</v>
      </c>
      <c r="AI87" s="13" t="s">
        <v>57</v>
      </c>
      <c r="AK87" s="4" t="s">
        <v>288</v>
      </c>
      <c r="AL87" s="4" t="s">
        <v>288</v>
      </c>
      <c r="AM87" s="102">
        <v>7.7</v>
      </c>
      <c r="CE87" s="4" t="s">
        <v>288</v>
      </c>
      <c r="CF87" s="4" t="s">
        <v>288</v>
      </c>
      <c r="CG87" s="103" t="s">
        <v>139</v>
      </c>
      <c r="DY87" s="4" t="s">
        <v>288</v>
      </c>
      <c r="DZ87" s="4" t="s">
        <v>288</v>
      </c>
      <c r="EA87" s="103" t="s">
        <v>139</v>
      </c>
      <c r="FS87" s="4" t="s">
        <v>288</v>
      </c>
      <c r="FT87" s="4" t="s">
        <v>288</v>
      </c>
      <c r="FU87" s="103" t="s">
        <v>139</v>
      </c>
      <c r="HM87" s="4" t="s">
        <v>288</v>
      </c>
      <c r="HN87" s="4" t="s">
        <v>288</v>
      </c>
      <c r="HO87" s="103" t="s">
        <v>139</v>
      </c>
    </row>
    <row r="88" spans="1:223" x14ac:dyDescent="0.25">
      <c r="A88" s="6">
        <v>4</v>
      </c>
      <c r="B88" s="12">
        <v>111</v>
      </c>
      <c r="C88" s="6">
        <v>58</v>
      </c>
      <c r="D88" s="5" t="s">
        <v>0</v>
      </c>
      <c r="E88" s="4" t="s">
        <v>288</v>
      </c>
      <c r="F88" s="6">
        <v>8.4</v>
      </c>
      <c r="G88" s="6" t="s">
        <v>139</v>
      </c>
      <c r="H88" s="6">
        <v>2.2999999999999998</v>
      </c>
      <c r="I88" s="69" t="s">
        <v>139</v>
      </c>
      <c r="J88" s="70" t="s">
        <v>139</v>
      </c>
      <c r="K88" s="70" t="s">
        <v>139</v>
      </c>
      <c r="L88" s="70">
        <v>4.2</v>
      </c>
      <c r="M88" s="70">
        <v>3.6</v>
      </c>
      <c r="N88" s="78" t="s">
        <v>139</v>
      </c>
      <c r="O88" s="79" t="s">
        <v>139</v>
      </c>
      <c r="P88" s="79" t="s">
        <v>139</v>
      </c>
      <c r="Q88" s="79">
        <v>4.2</v>
      </c>
      <c r="R88" s="79">
        <v>3.3</v>
      </c>
      <c r="S88" s="86" t="s">
        <v>139</v>
      </c>
      <c r="T88" s="87" t="s">
        <v>139</v>
      </c>
      <c r="U88" s="87" t="s">
        <v>139</v>
      </c>
      <c r="V88" s="87">
        <v>5.9</v>
      </c>
      <c r="W88" s="87">
        <v>6.4</v>
      </c>
      <c r="X88" s="168" t="s">
        <v>139</v>
      </c>
      <c r="Y88" s="169" t="s">
        <v>139</v>
      </c>
      <c r="Z88" s="169" t="s">
        <v>139</v>
      </c>
      <c r="AA88" s="169">
        <v>2.1</v>
      </c>
      <c r="AB88" s="169">
        <v>2.6</v>
      </c>
      <c r="AC88" s="102" t="s">
        <v>139</v>
      </c>
      <c r="AD88" s="103" t="s">
        <v>139</v>
      </c>
      <c r="AE88" s="103" t="s">
        <v>139</v>
      </c>
      <c r="AF88" s="103">
        <v>6.7</v>
      </c>
      <c r="AG88" s="103">
        <v>6.7</v>
      </c>
      <c r="AH88" s="4" t="s">
        <v>3</v>
      </c>
      <c r="AI88" s="13" t="s">
        <v>68</v>
      </c>
      <c r="AK88" s="4" t="s">
        <v>288</v>
      </c>
      <c r="AL88" s="4" t="s">
        <v>288</v>
      </c>
      <c r="AM88" s="102" t="s">
        <v>139</v>
      </c>
      <c r="CE88" s="4" t="s">
        <v>288</v>
      </c>
      <c r="CF88" s="4" t="s">
        <v>288</v>
      </c>
      <c r="CG88" s="103" t="s">
        <v>139</v>
      </c>
      <c r="DY88" s="4" t="s">
        <v>288</v>
      </c>
      <c r="DZ88" s="4" t="s">
        <v>288</v>
      </c>
      <c r="EA88" s="103" t="s">
        <v>139</v>
      </c>
      <c r="FS88" s="4" t="s">
        <v>288</v>
      </c>
      <c r="FT88" s="4" t="s">
        <v>288</v>
      </c>
      <c r="FU88" s="103">
        <v>6.7</v>
      </c>
      <c r="HM88" s="4" t="s">
        <v>288</v>
      </c>
      <c r="HN88" s="4" t="s">
        <v>288</v>
      </c>
      <c r="HO88" s="103">
        <v>6.7</v>
      </c>
    </row>
    <row r="89" spans="1:223" x14ac:dyDescent="0.25">
      <c r="A89" s="6">
        <v>3</v>
      </c>
      <c r="B89" s="12">
        <v>136</v>
      </c>
      <c r="C89" s="6">
        <v>58</v>
      </c>
      <c r="D89" s="5" t="s">
        <v>9</v>
      </c>
      <c r="E89" s="4" t="s">
        <v>288</v>
      </c>
      <c r="F89" s="6">
        <v>6.8</v>
      </c>
      <c r="G89" s="6">
        <v>4.8</v>
      </c>
      <c r="H89" s="6" t="s">
        <v>139</v>
      </c>
      <c r="I89" s="69">
        <v>2.2999999999999998</v>
      </c>
      <c r="J89" s="70">
        <v>8.8000000000000007</v>
      </c>
      <c r="K89" s="70">
        <v>4.7</v>
      </c>
      <c r="L89" s="70" t="s">
        <v>139</v>
      </c>
      <c r="M89" s="70" t="s">
        <v>139</v>
      </c>
      <c r="N89" s="78">
        <v>3.1</v>
      </c>
      <c r="O89" s="79">
        <v>6.3</v>
      </c>
      <c r="P89" s="79">
        <v>4.5999999999999996</v>
      </c>
      <c r="Q89" s="79" t="s">
        <v>139</v>
      </c>
      <c r="R89" s="79" t="s">
        <v>139</v>
      </c>
      <c r="S89" s="86">
        <v>2.6</v>
      </c>
      <c r="T89" s="87">
        <v>4.3</v>
      </c>
      <c r="U89" s="87">
        <v>5.4</v>
      </c>
      <c r="V89" s="87" t="s">
        <v>139</v>
      </c>
      <c r="W89" s="87" t="s">
        <v>139</v>
      </c>
      <c r="X89" s="168">
        <v>3.1</v>
      </c>
      <c r="Y89" s="169">
        <v>1.9</v>
      </c>
      <c r="Z89" s="169">
        <v>1.1000000000000001</v>
      </c>
      <c r="AA89" s="169" t="s">
        <v>139</v>
      </c>
      <c r="AB89" s="169" t="s">
        <v>139</v>
      </c>
      <c r="AC89" s="102">
        <v>10.6</v>
      </c>
      <c r="AD89" s="103">
        <v>9.5</v>
      </c>
      <c r="AE89" s="103">
        <v>10.6</v>
      </c>
      <c r="AF89" s="103" t="s">
        <v>139</v>
      </c>
      <c r="AG89" s="103" t="s">
        <v>139</v>
      </c>
      <c r="AH89" s="4" t="s">
        <v>1</v>
      </c>
      <c r="AI89" s="13" t="s">
        <v>24</v>
      </c>
      <c r="AK89" s="4" t="s">
        <v>288</v>
      </c>
      <c r="AL89" s="4" t="s">
        <v>288</v>
      </c>
      <c r="AM89" s="102">
        <v>10.6</v>
      </c>
      <c r="CE89" s="4" t="s">
        <v>288</v>
      </c>
      <c r="CF89" s="4" t="s">
        <v>288</v>
      </c>
      <c r="CG89" s="103">
        <v>9.5</v>
      </c>
      <c r="DY89" s="4" t="s">
        <v>288</v>
      </c>
      <c r="DZ89" s="4" t="s">
        <v>288</v>
      </c>
      <c r="EA89" s="103">
        <v>10.6</v>
      </c>
      <c r="FS89" s="4" t="s">
        <v>288</v>
      </c>
      <c r="FT89" s="4" t="s">
        <v>288</v>
      </c>
      <c r="FU89" s="103" t="s">
        <v>139</v>
      </c>
      <c r="HM89" s="4" t="s">
        <v>288</v>
      </c>
      <c r="HN89" s="4" t="s">
        <v>288</v>
      </c>
      <c r="HO89" s="103" t="s">
        <v>139</v>
      </c>
    </row>
    <row r="90" spans="1:223" x14ac:dyDescent="0.25">
      <c r="A90" s="4">
        <v>3</v>
      </c>
      <c r="B90" s="12">
        <v>22</v>
      </c>
      <c r="C90" s="4">
        <v>59</v>
      </c>
      <c r="D90" s="7" t="s">
        <v>0</v>
      </c>
      <c r="E90" s="4" t="s">
        <v>288</v>
      </c>
      <c r="F90" s="4">
        <v>4.4000000000000004</v>
      </c>
      <c r="G90" s="4">
        <v>8.4</v>
      </c>
      <c r="H90" s="4">
        <v>5</v>
      </c>
      <c r="I90" s="70">
        <v>3.7</v>
      </c>
      <c r="J90" s="70" t="s">
        <v>139</v>
      </c>
      <c r="K90" s="70" t="s">
        <v>139</v>
      </c>
      <c r="L90" s="70" t="s">
        <v>139</v>
      </c>
      <c r="M90" s="70" t="s">
        <v>139</v>
      </c>
      <c r="N90" s="79">
        <v>4.0999999999999996</v>
      </c>
      <c r="O90" s="79" t="s">
        <v>139</v>
      </c>
      <c r="P90" s="79" t="s">
        <v>139</v>
      </c>
      <c r="Q90" s="79" t="s">
        <v>139</v>
      </c>
      <c r="R90" s="79" t="s">
        <v>139</v>
      </c>
      <c r="S90" s="87">
        <v>5</v>
      </c>
      <c r="T90" s="87" t="s">
        <v>139</v>
      </c>
      <c r="U90" s="87" t="s">
        <v>139</v>
      </c>
      <c r="V90" s="87" t="s">
        <v>139</v>
      </c>
      <c r="W90" s="87" t="s">
        <v>139</v>
      </c>
      <c r="X90" s="169">
        <v>2</v>
      </c>
      <c r="Y90" s="169" t="s">
        <v>139</v>
      </c>
      <c r="Z90" s="169" t="s">
        <v>139</v>
      </c>
      <c r="AA90" s="169" t="s">
        <v>139</v>
      </c>
      <c r="AB90" s="169" t="s">
        <v>139</v>
      </c>
      <c r="AC90" s="103">
        <v>5.8</v>
      </c>
      <c r="AD90" s="103" t="s">
        <v>139</v>
      </c>
      <c r="AE90" s="103" t="s">
        <v>139</v>
      </c>
      <c r="AF90" s="103" t="s">
        <v>139</v>
      </c>
      <c r="AG90" s="103" t="s">
        <v>139</v>
      </c>
      <c r="AH90" s="4" t="s">
        <v>3</v>
      </c>
      <c r="AI90" s="13" t="s">
        <v>21</v>
      </c>
      <c r="AK90" s="4" t="s">
        <v>288</v>
      </c>
      <c r="AL90" s="4" t="s">
        <v>288</v>
      </c>
      <c r="AM90" s="103">
        <v>5.8</v>
      </c>
      <c r="CE90" s="4" t="s">
        <v>288</v>
      </c>
      <c r="CF90" s="4" t="s">
        <v>288</v>
      </c>
      <c r="CG90" s="103" t="s">
        <v>139</v>
      </c>
      <c r="DY90" s="4" t="s">
        <v>288</v>
      </c>
      <c r="DZ90" s="4" t="s">
        <v>288</v>
      </c>
      <c r="EA90" s="103" t="s">
        <v>139</v>
      </c>
      <c r="FS90" s="4" t="s">
        <v>288</v>
      </c>
      <c r="FT90" s="4" t="s">
        <v>288</v>
      </c>
      <c r="FU90" s="103" t="s">
        <v>139</v>
      </c>
      <c r="HM90" s="4" t="s">
        <v>288</v>
      </c>
      <c r="HN90" s="4" t="s">
        <v>288</v>
      </c>
      <c r="HO90" s="103" t="s">
        <v>139</v>
      </c>
    </row>
    <row r="91" spans="1:223" x14ac:dyDescent="0.25">
      <c r="A91" s="6">
        <v>4</v>
      </c>
      <c r="B91" s="12">
        <v>96</v>
      </c>
      <c r="C91" s="6">
        <v>59</v>
      </c>
      <c r="D91" s="5" t="s">
        <v>0</v>
      </c>
      <c r="E91" s="4" t="s">
        <v>288</v>
      </c>
      <c r="F91" s="6">
        <v>3.4</v>
      </c>
      <c r="G91" s="6">
        <v>7.9</v>
      </c>
      <c r="H91" s="6">
        <v>4.4000000000000004</v>
      </c>
      <c r="I91" s="69">
        <v>1.5</v>
      </c>
      <c r="J91" s="70" t="s">
        <v>139</v>
      </c>
      <c r="K91" s="70" t="s">
        <v>139</v>
      </c>
      <c r="L91" s="70">
        <v>5.0999999999999996</v>
      </c>
      <c r="M91" s="70">
        <v>6.2</v>
      </c>
      <c r="N91" s="78">
        <v>1.3</v>
      </c>
      <c r="O91" s="79" t="s">
        <v>139</v>
      </c>
      <c r="P91" s="79" t="s">
        <v>139</v>
      </c>
      <c r="Q91" s="79">
        <v>3</v>
      </c>
      <c r="R91" s="79">
        <v>2.8</v>
      </c>
      <c r="S91" s="86">
        <v>2.9</v>
      </c>
      <c r="T91" s="87" t="s">
        <v>139</v>
      </c>
      <c r="U91" s="87" t="s">
        <v>139</v>
      </c>
      <c r="V91" s="87">
        <v>5.4</v>
      </c>
      <c r="W91" s="87">
        <v>5.0999999999999996</v>
      </c>
      <c r="X91" s="168">
        <v>4.2</v>
      </c>
      <c r="Y91" s="169" t="s">
        <v>139</v>
      </c>
      <c r="Z91" s="169" t="s">
        <v>139</v>
      </c>
      <c r="AA91" s="169">
        <v>3.2</v>
      </c>
      <c r="AB91" s="169">
        <v>2.8</v>
      </c>
      <c r="AC91" s="102">
        <v>9.8000000000000007</v>
      </c>
      <c r="AD91" s="103" t="s">
        <v>139</v>
      </c>
      <c r="AE91" s="103" t="s">
        <v>139</v>
      </c>
      <c r="AF91" s="103">
        <v>9.3000000000000007</v>
      </c>
      <c r="AG91" s="103">
        <v>9.1</v>
      </c>
      <c r="AH91" s="4" t="s">
        <v>3</v>
      </c>
      <c r="AI91" s="13" t="s">
        <v>7</v>
      </c>
      <c r="AK91" s="4" t="s">
        <v>288</v>
      </c>
      <c r="AL91" s="4" t="s">
        <v>288</v>
      </c>
      <c r="AM91" s="102">
        <v>9.8000000000000007</v>
      </c>
      <c r="CE91" s="4" t="s">
        <v>288</v>
      </c>
      <c r="CF91" s="4" t="s">
        <v>288</v>
      </c>
      <c r="CG91" s="103" t="s">
        <v>139</v>
      </c>
      <c r="DY91" s="4" t="s">
        <v>288</v>
      </c>
      <c r="DZ91" s="4" t="s">
        <v>288</v>
      </c>
      <c r="EA91" s="103" t="s">
        <v>139</v>
      </c>
      <c r="FS91" s="4" t="s">
        <v>288</v>
      </c>
      <c r="FT91" s="4" t="s">
        <v>288</v>
      </c>
      <c r="FU91" s="103">
        <v>9.3000000000000007</v>
      </c>
      <c r="HM91" s="4" t="s">
        <v>288</v>
      </c>
      <c r="HN91" s="4" t="s">
        <v>288</v>
      </c>
      <c r="HO91" s="103">
        <v>9.1</v>
      </c>
    </row>
    <row r="92" spans="1:223" x14ac:dyDescent="0.25">
      <c r="A92" s="6">
        <v>4</v>
      </c>
      <c r="B92" s="12">
        <v>113</v>
      </c>
      <c r="C92" s="6">
        <v>59</v>
      </c>
      <c r="D92" s="5" t="s">
        <v>0</v>
      </c>
      <c r="E92" s="4" t="s">
        <v>288</v>
      </c>
      <c r="F92" s="6">
        <v>5.4</v>
      </c>
      <c r="G92" s="6">
        <v>7.6</v>
      </c>
      <c r="H92" s="6">
        <v>3.1</v>
      </c>
      <c r="I92" s="69">
        <v>1.4</v>
      </c>
      <c r="J92" s="70" t="s">
        <v>139</v>
      </c>
      <c r="K92" s="70" t="s">
        <v>139</v>
      </c>
      <c r="L92" s="70">
        <v>4.3</v>
      </c>
      <c r="M92" s="70">
        <v>4.4000000000000004</v>
      </c>
      <c r="N92" s="78">
        <v>1.2</v>
      </c>
      <c r="O92" s="79" t="s">
        <v>139</v>
      </c>
      <c r="P92" s="79" t="s">
        <v>139</v>
      </c>
      <c r="Q92" s="79">
        <v>3.4</v>
      </c>
      <c r="R92" s="79">
        <v>2.7</v>
      </c>
      <c r="S92" s="86">
        <v>2</v>
      </c>
      <c r="T92" s="87" t="s">
        <v>139</v>
      </c>
      <c r="U92" s="87" t="s">
        <v>139</v>
      </c>
      <c r="V92" s="87">
        <v>4.9000000000000004</v>
      </c>
      <c r="W92" s="87">
        <v>5.4</v>
      </c>
      <c r="X92" s="168">
        <v>5.2</v>
      </c>
      <c r="Y92" s="169" t="s">
        <v>139</v>
      </c>
      <c r="Z92" s="169" t="s">
        <v>139</v>
      </c>
      <c r="AA92" s="169">
        <v>3.1</v>
      </c>
      <c r="AB92" s="169">
        <v>2.9</v>
      </c>
      <c r="AC92" s="102">
        <v>9.6</v>
      </c>
      <c r="AD92" s="103" t="s">
        <v>139</v>
      </c>
      <c r="AE92" s="103" t="s">
        <v>139</v>
      </c>
      <c r="AF92" s="103">
        <v>9.5</v>
      </c>
      <c r="AG92" s="103">
        <v>9.6</v>
      </c>
      <c r="AH92" s="4" t="s">
        <v>3</v>
      </c>
      <c r="AI92" s="13" t="s">
        <v>7</v>
      </c>
      <c r="AK92" s="4" t="s">
        <v>288</v>
      </c>
      <c r="AL92" s="4" t="s">
        <v>288</v>
      </c>
      <c r="AM92" s="102">
        <v>9.6</v>
      </c>
      <c r="CE92" s="4" t="s">
        <v>288</v>
      </c>
      <c r="CF92" s="4" t="s">
        <v>288</v>
      </c>
      <c r="CG92" s="103" t="s">
        <v>139</v>
      </c>
      <c r="DY92" s="4" t="s">
        <v>288</v>
      </c>
      <c r="DZ92" s="4" t="s">
        <v>288</v>
      </c>
      <c r="EA92" s="103" t="s">
        <v>139</v>
      </c>
      <c r="FS92" s="4" t="s">
        <v>288</v>
      </c>
      <c r="FT92" s="4" t="s">
        <v>288</v>
      </c>
      <c r="FU92" s="103">
        <v>9.5</v>
      </c>
      <c r="HM92" s="4" t="s">
        <v>288</v>
      </c>
      <c r="HN92" s="4" t="s">
        <v>288</v>
      </c>
      <c r="HO92" s="103">
        <v>9.6</v>
      </c>
    </row>
    <row r="93" spans="1:223" x14ac:dyDescent="0.25">
      <c r="A93" s="6">
        <v>4</v>
      </c>
      <c r="B93" s="12">
        <v>126</v>
      </c>
      <c r="C93" s="6">
        <v>59</v>
      </c>
      <c r="D93" s="5" t="s">
        <v>9</v>
      </c>
      <c r="E93" s="4" t="s">
        <v>288</v>
      </c>
      <c r="F93" s="6">
        <v>7.8</v>
      </c>
      <c r="G93" s="6" t="s">
        <v>139</v>
      </c>
      <c r="H93" s="6">
        <v>5.0999999999999996</v>
      </c>
      <c r="I93" s="69" t="s">
        <v>139</v>
      </c>
      <c r="J93" s="70" t="s">
        <v>139</v>
      </c>
      <c r="K93" s="70" t="s">
        <v>139</v>
      </c>
      <c r="L93" s="70">
        <v>3.6</v>
      </c>
      <c r="M93" s="70">
        <v>4</v>
      </c>
      <c r="N93" s="78" t="s">
        <v>139</v>
      </c>
      <c r="O93" s="79" t="s">
        <v>139</v>
      </c>
      <c r="P93" s="79" t="s">
        <v>139</v>
      </c>
      <c r="Q93" s="79">
        <v>3.6</v>
      </c>
      <c r="R93" s="79">
        <v>4.5</v>
      </c>
      <c r="S93" s="86" t="s">
        <v>139</v>
      </c>
      <c r="T93" s="87" t="s">
        <v>139</v>
      </c>
      <c r="U93" s="87" t="s">
        <v>139</v>
      </c>
      <c r="V93" s="87">
        <v>6</v>
      </c>
      <c r="W93" s="87">
        <v>5.8</v>
      </c>
      <c r="X93" s="168" t="s">
        <v>139</v>
      </c>
      <c r="Y93" s="169" t="s">
        <v>139</v>
      </c>
      <c r="Z93" s="169" t="s">
        <v>139</v>
      </c>
      <c r="AA93" s="169">
        <v>1.8</v>
      </c>
      <c r="AB93" s="169">
        <v>1.4</v>
      </c>
      <c r="AC93" s="102" t="s">
        <v>139</v>
      </c>
      <c r="AD93" s="103" t="s">
        <v>139</v>
      </c>
      <c r="AE93" s="103" t="s">
        <v>139</v>
      </c>
      <c r="AF93" s="103">
        <v>4.0999999999999996</v>
      </c>
      <c r="AG93" s="103">
        <v>4.5</v>
      </c>
      <c r="AH93" s="4" t="s">
        <v>3</v>
      </c>
      <c r="AI93" s="13" t="s">
        <v>33</v>
      </c>
      <c r="AK93" s="4" t="s">
        <v>288</v>
      </c>
      <c r="AL93" s="4" t="s">
        <v>288</v>
      </c>
      <c r="AM93" s="102" t="s">
        <v>139</v>
      </c>
      <c r="CE93" s="4" t="s">
        <v>288</v>
      </c>
      <c r="CF93" s="4" t="s">
        <v>288</v>
      </c>
      <c r="CG93" s="103" t="s">
        <v>139</v>
      </c>
      <c r="DY93" s="4" t="s">
        <v>288</v>
      </c>
      <c r="DZ93" s="4" t="s">
        <v>288</v>
      </c>
      <c r="EA93" s="103" t="s">
        <v>139</v>
      </c>
      <c r="FS93" s="4" t="s">
        <v>288</v>
      </c>
      <c r="FT93" s="4" t="s">
        <v>288</v>
      </c>
      <c r="FU93" s="103">
        <v>4.0999999999999996</v>
      </c>
      <c r="HM93" s="4" t="s">
        <v>288</v>
      </c>
      <c r="HN93" s="4" t="s">
        <v>288</v>
      </c>
      <c r="HO93" s="103">
        <v>4.5</v>
      </c>
    </row>
    <row r="94" spans="1:223" x14ac:dyDescent="0.25">
      <c r="A94" s="4">
        <v>4</v>
      </c>
      <c r="B94" s="12">
        <v>26</v>
      </c>
      <c r="C94" s="4">
        <v>60</v>
      </c>
      <c r="D94" s="7" t="s">
        <v>0</v>
      </c>
      <c r="E94" s="4" t="s">
        <v>288</v>
      </c>
      <c r="F94" s="4">
        <v>5</v>
      </c>
      <c r="G94" s="4">
        <v>2</v>
      </c>
      <c r="H94" s="4">
        <v>5.8</v>
      </c>
      <c r="I94" s="70">
        <v>0.4</v>
      </c>
      <c r="J94" s="70" t="s">
        <v>139</v>
      </c>
      <c r="K94" s="70" t="s">
        <v>139</v>
      </c>
      <c r="L94" s="70" t="s">
        <v>139</v>
      </c>
      <c r="M94" s="70" t="s">
        <v>139</v>
      </c>
      <c r="N94" s="79">
        <v>0.7</v>
      </c>
      <c r="O94" s="79" t="s">
        <v>139</v>
      </c>
      <c r="P94" s="79" t="s">
        <v>139</v>
      </c>
      <c r="Q94" s="79" t="s">
        <v>139</v>
      </c>
      <c r="R94" s="79" t="s">
        <v>139</v>
      </c>
      <c r="S94" s="87">
        <v>4.3</v>
      </c>
      <c r="T94" s="87" t="s">
        <v>139</v>
      </c>
      <c r="U94" s="87" t="s">
        <v>139</v>
      </c>
      <c r="V94" s="87" t="s">
        <v>139</v>
      </c>
      <c r="W94" s="87" t="s">
        <v>139</v>
      </c>
      <c r="X94" s="169">
        <v>3.4</v>
      </c>
      <c r="Y94" s="169" t="s">
        <v>139</v>
      </c>
      <c r="Z94" s="169" t="s">
        <v>139</v>
      </c>
      <c r="AA94" s="169" t="s">
        <v>139</v>
      </c>
      <c r="AB94" s="169" t="s">
        <v>139</v>
      </c>
      <c r="AC94" s="103">
        <v>8.8000000000000007</v>
      </c>
      <c r="AD94" s="103" t="s">
        <v>139</v>
      </c>
      <c r="AE94" s="103" t="s">
        <v>139</v>
      </c>
      <c r="AF94" s="103" t="s">
        <v>139</v>
      </c>
      <c r="AG94" s="103" t="s">
        <v>139</v>
      </c>
      <c r="AH94" s="4" t="s">
        <v>3</v>
      </c>
      <c r="AI94" s="13" t="s">
        <v>5</v>
      </c>
      <c r="AK94" s="4" t="s">
        <v>288</v>
      </c>
      <c r="AL94" s="4" t="s">
        <v>288</v>
      </c>
      <c r="AM94" s="103">
        <v>8.8000000000000007</v>
      </c>
      <c r="CE94" s="4" t="s">
        <v>288</v>
      </c>
      <c r="CF94" s="4" t="s">
        <v>288</v>
      </c>
      <c r="CG94" s="103" t="s">
        <v>139</v>
      </c>
      <c r="DY94" s="4" t="s">
        <v>288</v>
      </c>
      <c r="DZ94" s="4" t="s">
        <v>288</v>
      </c>
      <c r="EA94" s="103" t="s">
        <v>139</v>
      </c>
      <c r="FS94" s="4" t="s">
        <v>288</v>
      </c>
      <c r="FT94" s="4" t="s">
        <v>288</v>
      </c>
      <c r="FU94" s="103" t="s">
        <v>139</v>
      </c>
      <c r="HM94" s="4" t="s">
        <v>288</v>
      </c>
      <c r="HN94" s="4" t="s">
        <v>288</v>
      </c>
      <c r="HO94" s="103" t="s">
        <v>139</v>
      </c>
    </row>
    <row r="95" spans="1:223" x14ac:dyDescent="0.25">
      <c r="A95" s="6">
        <v>4</v>
      </c>
      <c r="B95" s="12">
        <v>35</v>
      </c>
      <c r="C95" s="6">
        <v>60</v>
      </c>
      <c r="D95" s="5" t="s">
        <v>0</v>
      </c>
      <c r="E95" s="4" t="s">
        <v>288</v>
      </c>
      <c r="F95" s="6">
        <v>8.9</v>
      </c>
      <c r="G95" s="6">
        <v>6</v>
      </c>
      <c r="H95" s="6">
        <v>6.1</v>
      </c>
      <c r="I95" s="69">
        <v>7.3</v>
      </c>
      <c r="J95" s="70">
        <v>10.5</v>
      </c>
      <c r="K95" s="70">
        <v>8.1</v>
      </c>
      <c r="L95" s="70">
        <v>7</v>
      </c>
      <c r="M95" s="70">
        <v>6</v>
      </c>
      <c r="N95" s="78">
        <v>7.3</v>
      </c>
      <c r="O95" s="79">
        <v>7.9</v>
      </c>
      <c r="P95" s="79">
        <v>8</v>
      </c>
      <c r="Q95" s="79">
        <v>7</v>
      </c>
      <c r="R95" s="79">
        <v>5.4</v>
      </c>
      <c r="S95" s="86">
        <v>2.7</v>
      </c>
      <c r="T95" s="87">
        <v>4.2</v>
      </c>
      <c r="U95" s="87">
        <v>4.3</v>
      </c>
      <c r="V95" s="87">
        <v>5.2</v>
      </c>
      <c r="W95" s="87">
        <v>4.5999999999999996</v>
      </c>
      <c r="X95" s="168">
        <v>4</v>
      </c>
      <c r="Y95" s="169">
        <v>2.1</v>
      </c>
      <c r="Z95" s="169">
        <v>1.5</v>
      </c>
      <c r="AA95" s="169">
        <v>1.5</v>
      </c>
      <c r="AB95" s="169">
        <v>1.8</v>
      </c>
      <c r="AC95" s="102">
        <v>6.2</v>
      </c>
      <c r="AD95" s="103">
        <v>5.4</v>
      </c>
      <c r="AE95" s="103">
        <v>4.3</v>
      </c>
      <c r="AF95" s="103">
        <v>4.5999999999999996</v>
      </c>
      <c r="AG95" s="103">
        <v>3.4</v>
      </c>
      <c r="AH95" s="4" t="s">
        <v>1</v>
      </c>
      <c r="AI95" s="13"/>
      <c r="AK95" s="4" t="s">
        <v>288</v>
      </c>
      <c r="AL95" s="4" t="s">
        <v>288</v>
      </c>
      <c r="AM95" s="102">
        <v>6.2</v>
      </c>
      <c r="CE95" s="4" t="s">
        <v>288</v>
      </c>
      <c r="CF95" s="4" t="s">
        <v>288</v>
      </c>
      <c r="CG95" s="103">
        <v>5.4</v>
      </c>
      <c r="DY95" s="4" t="s">
        <v>288</v>
      </c>
      <c r="DZ95" s="4" t="s">
        <v>288</v>
      </c>
      <c r="EA95" s="103">
        <v>4.3</v>
      </c>
      <c r="FS95" s="4" t="s">
        <v>288</v>
      </c>
      <c r="FT95" s="4" t="s">
        <v>288</v>
      </c>
      <c r="FU95" s="103">
        <v>4.5999999999999996</v>
      </c>
      <c r="HM95" s="4" t="s">
        <v>288</v>
      </c>
      <c r="HN95" s="4" t="s">
        <v>288</v>
      </c>
      <c r="HO95" s="103">
        <v>3.4</v>
      </c>
    </row>
    <row r="96" spans="1:223" ht="33" x14ac:dyDescent="0.25">
      <c r="A96" s="6">
        <v>4</v>
      </c>
      <c r="B96" s="12">
        <v>51</v>
      </c>
      <c r="C96" s="6">
        <v>60</v>
      </c>
      <c r="D96" s="5" t="s">
        <v>0</v>
      </c>
      <c r="E96" s="4" t="s">
        <v>288</v>
      </c>
      <c r="F96" s="6">
        <v>2.6</v>
      </c>
      <c r="G96" s="6" t="s">
        <v>139</v>
      </c>
      <c r="H96" s="6">
        <v>5.5</v>
      </c>
      <c r="I96" s="69">
        <v>0.6</v>
      </c>
      <c r="J96" s="69">
        <v>7.8</v>
      </c>
      <c r="K96" s="70">
        <v>6.3</v>
      </c>
      <c r="L96" s="70" t="s">
        <v>139</v>
      </c>
      <c r="M96" s="70" t="s">
        <v>139</v>
      </c>
      <c r="N96" s="78">
        <v>0.6</v>
      </c>
      <c r="O96" s="79">
        <v>6.9</v>
      </c>
      <c r="P96" s="79">
        <v>6.8</v>
      </c>
      <c r="Q96" s="79" t="s">
        <v>139</v>
      </c>
      <c r="R96" s="79" t="s">
        <v>139</v>
      </c>
      <c r="S96" s="86">
        <v>2.2000000000000002</v>
      </c>
      <c r="T96" s="87">
        <v>4.3</v>
      </c>
      <c r="U96" s="87">
        <v>4.9000000000000004</v>
      </c>
      <c r="V96" s="87" t="s">
        <v>139</v>
      </c>
      <c r="W96" s="87" t="s">
        <v>139</v>
      </c>
      <c r="X96" s="168">
        <v>3.8</v>
      </c>
      <c r="Y96" s="169">
        <v>1.5</v>
      </c>
      <c r="Z96" s="169">
        <v>1.4</v>
      </c>
      <c r="AA96" s="169" t="s">
        <v>139</v>
      </c>
      <c r="AB96" s="169" t="s">
        <v>139</v>
      </c>
      <c r="AC96" s="102">
        <v>4.9000000000000004</v>
      </c>
      <c r="AD96" s="103">
        <v>4.5</v>
      </c>
      <c r="AE96" s="103">
        <v>4.9000000000000004</v>
      </c>
      <c r="AF96" s="103" t="s">
        <v>139</v>
      </c>
      <c r="AG96" s="103" t="s">
        <v>139</v>
      </c>
      <c r="AH96" s="4" t="s">
        <v>1</v>
      </c>
      <c r="AI96" s="13" t="s">
        <v>32</v>
      </c>
      <c r="AK96" s="4" t="s">
        <v>288</v>
      </c>
      <c r="AL96" s="4" t="s">
        <v>288</v>
      </c>
      <c r="AM96" s="102">
        <v>4.9000000000000004</v>
      </c>
      <c r="CE96" s="4" t="s">
        <v>288</v>
      </c>
      <c r="CF96" s="4" t="s">
        <v>288</v>
      </c>
      <c r="CG96" s="103">
        <v>4.5</v>
      </c>
      <c r="DY96" s="4" t="s">
        <v>288</v>
      </c>
      <c r="DZ96" s="4" t="s">
        <v>288</v>
      </c>
      <c r="EA96" s="103">
        <v>4.9000000000000004</v>
      </c>
      <c r="FS96" s="4" t="s">
        <v>288</v>
      </c>
      <c r="FT96" s="4" t="s">
        <v>288</v>
      </c>
      <c r="FU96" s="103" t="s">
        <v>139</v>
      </c>
      <c r="HM96" s="4" t="s">
        <v>288</v>
      </c>
      <c r="HN96" s="4" t="s">
        <v>288</v>
      </c>
      <c r="HO96" s="103" t="s">
        <v>139</v>
      </c>
    </row>
    <row r="97" spans="1:223" x14ac:dyDescent="0.25">
      <c r="A97" s="6">
        <v>3</v>
      </c>
      <c r="B97" s="12">
        <v>69</v>
      </c>
      <c r="C97" s="6">
        <v>60</v>
      </c>
      <c r="D97" s="5" t="s">
        <v>0</v>
      </c>
      <c r="E97" s="4" t="s">
        <v>288</v>
      </c>
      <c r="F97" s="6">
        <v>10.199999999999999</v>
      </c>
      <c r="G97" s="6" t="s">
        <v>139</v>
      </c>
      <c r="H97" s="6">
        <v>2.4</v>
      </c>
      <c r="I97" s="69" t="s">
        <v>139</v>
      </c>
      <c r="J97" s="70" t="s">
        <v>139</v>
      </c>
      <c r="K97" s="70" t="s">
        <v>139</v>
      </c>
      <c r="L97" s="70" t="s">
        <v>43</v>
      </c>
      <c r="M97" s="70">
        <v>3.3</v>
      </c>
      <c r="N97" s="78" t="s">
        <v>139</v>
      </c>
      <c r="O97" s="79" t="s">
        <v>139</v>
      </c>
      <c r="P97" s="79" t="s">
        <v>139</v>
      </c>
      <c r="Q97" s="79">
        <v>5.3</v>
      </c>
      <c r="R97" s="79">
        <v>3.2</v>
      </c>
      <c r="S97" s="86" t="s">
        <v>139</v>
      </c>
      <c r="T97" s="87" t="s">
        <v>139</v>
      </c>
      <c r="U97" s="87" t="s">
        <v>139</v>
      </c>
      <c r="V97" s="87">
        <v>4.4000000000000004</v>
      </c>
      <c r="W97" s="87">
        <v>5</v>
      </c>
      <c r="X97" s="168" t="s">
        <v>139</v>
      </c>
      <c r="Y97" s="169" t="s">
        <v>139</v>
      </c>
      <c r="Z97" s="169" t="s">
        <v>139</v>
      </c>
      <c r="AA97" s="169">
        <v>1.1000000000000001</v>
      </c>
      <c r="AB97" s="169">
        <v>1</v>
      </c>
      <c r="AC97" s="102" t="s">
        <v>139</v>
      </c>
      <c r="AD97" s="103" t="s">
        <v>139</v>
      </c>
      <c r="AE97" s="103" t="s">
        <v>139</v>
      </c>
      <c r="AF97" s="103">
        <v>8.3000000000000007</v>
      </c>
      <c r="AG97" s="103">
        <v>7.9</v>
      </c>
      <c r="AH97" s="4" t="s">
        <v>3</v>
      </c>
      <c r="AI97" s="13" t="s">
        <v>19</v>
      </c>
      <c r="AK97" s="4" t="s">
        <v>288</v>
      </c>
      <c r="AL97" s="4" t="s">
        <v>288</v>
      </c>
      <c r="AM97" s="102" t="s">
        <v>139</v>
      </c>
      <c r="CE97" s="4" t="s">
        <v>288</v>
      </c>
      <c r="CF97" s="4" t="s">
        <v>288</v>
      </c>
      <c r="CG97" s="103" t="s">
        <v>139</v>
      </c>
      <c r="DY97" s="4" t="s">
        <v>288</v>
      </c>
      <c r="DZ97" s="4" t="s">
        <v>288</v>
      </c>
      <c r="EA97" s="103" t="s">
        <v>139</v>
      </c>
      <c r="FS97" s="4" t="s">
        <v>288</v>
      </c>
      <c r="FT97" s="4" t="s">
        <v>288</v>
      </c>
      <c r="FU97" s="103">
        <v>8.3000000000000007</v>
      </c>
      <c r="HM97" s="4" t="s">
        <v>288</v>
      </c>
      <c r="HN97" s="4" t="s">
        <v>288</v>
      </c>
      <c r="HO97" s="103">
        <v>7.9</v>
      </c>
    </row>
    <row r="98" spans="1:223" x14ac:dyDescent="0.25">
      <c r="A98" s="6">
        <v>4</v>
      </c>
      <c r="B98" s="12">
        <v>72</v>
      </c>
      <c r="C98" s="6">
        <v>60</v>
      </c>
      <c r="D98" s="5" t="s">
        <v>9</v>
      </c>
      <c r="E98" s="4" t="s">
        <v>288</v>
      </c>
      <c r="F98" s="6">
        <v>8.4</v>
      </c>
      <c r="G98" s="6">
        <v>7.6</v>
      </c>
      <c r="H98" s="6">
        <v>3.2</v>
      </c>
      <c r="I98" s="69">
        <v>9.8000000000000007</v>
      </c>
      <c r="J98" s="70" t="s">
        <v>139</v>
      </c>
      <c r="K98" s="70" t="s">
        <v>139</v>
      </c>
      <c r="L98" s="70">
        <v>8.6999999999999993</v>
      </c>
      <c r="M98" s="70">
        <v>7.5</v>
      </c>
      <c r="N98" s="78">
        <v>8.6999999999999993</v>
      </c>
      <c r="O98" s="79" t="s">
        <v>139</v>
      </c>
      <c r="P98" s="79" t="s">
        <v>139</v>
      </c>
      <c r="Q98" s="79">
        <v>7.1</v>
      </c>
      <c r="R98" s="79">
        <v>7</v>
      </c>
      <c r="S98" s="86">
        <v>2</v>
      </c>
      <c r="T98" s="87" t="s">
        <v>139</v>
      </c>
      <c r="U98" s="87" t="s">
        <v>139</v>
      </c>
      <c r="V98" s="87">
        <v>4.5</v>
      </c>
      <c r="W98" s="87">
        <v>4.0999999999999996</v>
      </c>
      <c r="X98" s="168">
        <v>5.2</v>
      </c>
      <c r="Y98" s="169" t="s">
        <v>139</v>
      </c>
      <c r="Z98" s="169" t="s">
        <v>139</v>
      </c>
      <c r="AA98" s="169">
        <v>2.2000000000000002</v>
      </c>
      <c r="AB98" s="169">
        <v>2.4</v>
      </c>
      <c r="AC98" s="102">
        <v>10.4</v>
      </c>
      <c r="AD98" s="103" t="s">
        <v>139</v>
      </c>
      <c r="AE98" s="103" t="s">
        <v>139</v>
      </c>
      <c r="AF98" s="103">
        <v>7</v>
      </c>
      <c r="AG98" s="103">
        <v>7.2</v>
      </c>
      <c r="AH98" s="4" t="s">
        <v>1</v>
      </c>
      <c r="AI98" s="13" t="s">
        <v>45</v>
      </c>
      <c r="AK98" s="4" t="s">
        <v>288</v>
      </c>
      <c r="AL98" s="4" t="s">
        <v>288</v>
      </c>
      <c r="AM98" s="102">
        <v>10.4</v>
      </c>
      <c r="CE98" s="4" t="s">
        <v>288</v>
      </c>
      <c r="CF98" s="4" t="s">
        <v>288</v>
      </c>
      <c r="CG98" s="103" t="s">
        <v>139</v>
      </c>
      <c r="DY98" s="4" t="s">
        <v>288</v>
      </c>
      <c r="DZ98" s="4" t="s">
        <v>288</v>
      </c>
      <c r="EA98" s="103" t="s">
        <v>139</v>
      </c>
      <c r="FS98" s="4" t="s">
        <v>288</v>
      </c>
      <c r="FT98" s="4" t="s">
        <v>288</v>
      </c>
      <c r="FU98" s="103">
        <v>7</v>
      </c>
      <c r="HM98" s="4" t="s">
        <v>288</v>
      </c>
      <c r="HN98" s="4" t="s">
        <v>288</v>
      </c>
      <c r="HO98" s="103">
        <v>7.2</v>
      </c>
    </row>
    <row r="99" spans="1:223" x14ac:dyDescent="0.25">
      <c r="A99" s="6">
        <v>4</v>
      </c>
      <c r="B99" s="12">
        <v>94</v>
      </c>
      <c r="C99" s="6">
        <v>60</v>
      </c>
      <c r="D99" s="5" t="s">
        <v>0</v>
      </c>
      <c r="E99" s="4" t="s">
        <v>288</v>
      </c>
      <c r="F99" s="6">
        <v>7.2</v>
      </c>
      <c r="G99" s="6">
        <v>3.5</v>
      </c>
      <c r="H99" s="6">
        <v>4.2</v>
      </c>
      <c r="I99" s="69">
        <v>2.5</v>
      </c>
      <c r="J99" s="70">
        <v>5</v>
      </c>
      <c r="K99" s="70">
        <v>3.8</v>
      </c>
      <c r="L99" s="70" t="s">
        <v>139</v>
      </c>
      <c r="M99" s="70" t="s">
        <v>139</v>
      </c>
      <c r="N99" s="78">
        <v>2.5</v>
      </c>
      <c r="O99" s="79">
        <v>3.8</v>
      </c>
      <c r="P99" s="79">
        <v>3.8</v>
      </c>
      <c r="Q99" s="79" t="s">
        <v>139</v>
      </c>
      <c r="R99" s="79" t="s">
        <v>139</v>
      </c>
      <c r="S99" s="86">
        <v>1.5</v>
      </c>
      <c r="T99" s="87">
        <v>3.8</v>
      </c>
      <c r="U99" s="87">
        <v>5.0999999999999996</v>
      </c>
      <c r="V99" s="87" t="s">
        <v>139</v>
      </c>
      <c r="W99" s="87" t="s">
        <v>139</v>
      </c>
      <c r="X99" s="168">
        <v>4.5999999999999996</v>
      </c>
      <c r="Y99" s="169">
        <v>2.5</v>
      </c>
      <c r="Z99" s="169">
        <v>2</v>
      </c>
      <c r="AA99" s="169" t="s">
        <v>139</v>
      </c>
      <c r="AB99" s="169" t="s">
        <v>139</v>
      </c>
      <c r="AC99" s="102">
        <v>7.4</v>
      </c>
      <c r="AD99" s="103">
        <v>6.4</v>
      </c>
      <c r="AE99" s="103">
        <v>6.1</v>
      </c>
      <c r="AF99" s="103" t="s">
        <v>139</v>
      </c>
      <c r="AG99" s="103" t="s">
        <v>139</v>
      </c>
      <c r="AH99" s="4" t="s">
        <v>1</v>
      </c>
      <c r="AI99" s="13" t="s">
        <v>22</v>
      </c>
      <c r="AK99" s="4" t="s">
        <v>288</v>
      </c>
      <c r="AL99" s="4" t="s">
        <v>288</v>
      </c>
      <c r="AM99" s="102">
        <v>7.4</v>
      </c>
      <c r="CE99" s="4" t="s">
        <v>288</v>
      </c>
      <c r="CF99" s="4" t="s">
        <v>288</v>
      </c>
      <c r="CG99" s="103">
        <v>6.4</v>
      </c>
      <c r="DY99" s="4" t="s">
        <v>288</v>
      </c>
      <c r="DZ99" s="4" t="s">
        <v>288</v>
      </c>
      <c r="EA99" s="103">
        <v>6.1</v>
      </c>
      <c r="FS99" s="4" t="s">
        <v>288</v>
      </c>
      <c r="FT99" s="4" t="s">
        <v>288</v>
      </c>
      <c r="FU99" s="103" t="s">
        <v>139</v>
      </c>
      <c r="HM99" s="4" t="s">
        <v>288</v>
      </c>
      <c r="HN99" s="4" t="s">
        <v>288</v>
      </c>
      <c r="HO99" s="103" t="s">
        <v>139</v>
      </c>
    </row>
    <row r="100" spans="1:223" ht="15.75" customHeight="1" x14ac:dyDescent="0.25">
      <c r="A100" s="6">
        <v>3</v>
      </c>
      <c r="B100" s="12">
        <v>108</v>
      </c>
      <c r="C100" s="6">
        <v>60</v>
      </c>
      <c r="D100" s="5" t="s">
        <v>0</v>
      </c>
      <c r="E100" s="4" t="s">
        <v>288</v>
      </c>
      <c r="F100" s="6">
        <v>7.1</v>
      </c>
      <c r="G100" s="6">
        <v>0.1</v>
      </c>
      <c r="H100" s="6">
        <v>5.8</v>
      </c>
      <c r="I100" s="69">
        <v>0.4</v>
      </c>
      <c r="J100" s="70" t="s">
        <v>139</v>
      </c>
      <c r="K100" s="70" t="s">
        <v>139</v>
      </c>
      <c r="L100" s="70" t="s">
        <v>139</v>
      </c>
      <c r="M100" s="70" t="s">
        <v>139</v>
      </c>
      <c r="N100" s="78">
        <v>0.1</v>
      </c>
      <c r="O100" s="79" t="s">
        <v>139</v>
      </c>
      <c r="P100" s="79" t="s">
        <v>139</v>
      </c>
      <c r="Q100" s="79" t="s">
        <v>139</v>
      </c>
      <c r="R100" s="79" t="s">
        <v>139</v>
      </c>
      <c r="S100" s="86">
        <v>2.8</v>
      </c>
      <c r="T100" s="87" t="s">
        <v>139</v>
      </c>
      <c r="U100" s="87" t="s">
        <v>139</v>
      </c>
      <c r="V100" s="87" t="s">
        <v>139</v>
      </c>
      <c r="W100" s="87" t="s">
        <v>139</v>
      </c>
      <c r="X100" s="168">
        <v>3</v>
      </c>
      <c r="Y100" s="169" t="s">
        <v>139</v>
      </c>
      <c r="Z100" s="169" t="s">
        <v>139</v>
      </c>
      <c r="AA100" s="169" t="s">
        <v>139</v>
      </c>
      <c r="AB100" s="169" t="s">
        <v>139</v>
      </c>
      <c r="AC100" s="102">
        <v>7.4</v>
      </c>
      <c r="AD100" s="103" t="s">
        <v>139</v>
      </c>
      <c r="AE100" s="103" t="s">
        <v>139</v>
      </c>
      <c r="AF100" s="103" t="s">
        <v>139</v>
      </c>
      <c r="AG100" s="103" t="s">
        <v>139</v>
      </c>
      <c r="AH100" s="4" t="s">
        <v>3</v>
      </c>
      <c r="AI100" s="13" t="s">
        <v>10</v>
      </c>
      <c r="AK100" s="4" t="s">
        <v>288</v>
      </c>
      <c r="AL100" s="4" t="s">
        <v>288</v>
      </c>
      <c r="AM100" s="102">
        <v>7.4</v>
      </c>
      <c r="CE100" s="4" t="s">
        <v>288</v>
      </c>
      <c r="CF100" s="4" t="s">
        <v>288</v>
      </c>
      <c r="CG100" s="103" t="s">
        <v>139</v>
      </c>
      <c r="DY100" s="4" t="s">
        <v>288</v>
      </c>
      <c r="DZ100" s="4" t="s">
        <v>288</v>
      </c>
      <c r="EA100" s="103" t="s">
        <v>139</v>
      </c>
      <c r="FS100" s="4" t="s">
        <v>288</v>
      </c>
      <c r="FT100" s="4" t="s">
        <v>288</v>
      </c>
      <c r="FU100" s="103" t="s">
        <v>139</v>
      </c>
      <c r="HM100" s="4" t="s">
        <v>288</v>
      </c>
      <c r="HN100" s="4" t="s">
        <v>288</v>
      </c>
      <c r="HO100" s="103" t="s">
        <v>139</v>
      </c>
    </row>
    <row r="101" spans="1:223" x14ac:dyDescent="0.25">
      <c r="A101" s="6">
        <v>3</v>
      </c>
      <c r="B101" s="12">
        <v>125</v>
      </c>
      <c r="C101" s="6">
        <v>60</v>
      </c>
      <c r="D101" s="5" t="s">
        <v>9</v>
      </c>
      <c r="E101" s="4" t="s">
        <v>288</v>
      </c>
      <c r="F101" s="6">
        <v>4.0999999999999996</v>
      </c>
      <c r="G101" s="6">
        <v>5.3</v>
      </c>
      <c r="H101" s="6" t="s">
        <v>139</v>
      </c>
      <c r="I101" s="69">
        <v>9.1999999999999993</v>
      </c>
      <c r="J101" s="70">
        <v>5.9</v>
      </c>
      <c r="K101" s="70">
        <v>6.5</v>
      </c>
      <c r="L101" s="70" t="s">
        <v>139</v>
      </c>
      <c r="M101" s="70" t="s">
        <v>139</v>
      </c>
      <c r="N101" s="78">
        <v>7.9</v>
      </c>
      <c r="O101" s="79">
        <v>5.4</v>
      </c>
      <c r="P101" s="79">
        <v>6.2</v>
      </c>
      <c r="Q101" s="79" t="s">
        <v>139</v>
      </c>
      <c r="R101" s="79" t="s">
        <v>139</v>
      </c>
      <c r="S101" s="86">
        <v>4.3</v>
      </c>
      <c r="T101" s="87">
        <v>5.4</v>
      </c>
      <c r="U101" s="87">
        <v>6.3</v>
      </c>
      <c r="V101" s="87" t="s">
        <v>139</v>
      </c>
      <c r="W101" s="87" t="s">
        <v>139</v>
      </c>
      <c r="X101" s="168">
        <v>2.6</v>
      </c>
      <c r="Y101" s="169">
        <v>1.7</v>
      </c>
      <c r="Z101" s="169">
        <v>1.4</v>
      </c>
      <c r="AA101" s="169" t="s">
        <v>139</v>
      </c>
      <c r="AB101" s="169" t="s">
        <v>139</v>
      </c>
      <c r="AC101" s="102">
        <v>8.5</v>
      </c>
      <c r="AD101" s="103">
        <v>6.9</v>
      </c>
      <c r="AE101" s="103">
        <v>6.1</v>
      </c>
      <c r="AF101" s="103" t="s">
        <v>139</v>
      </c>
      <c r="AG101" s="103" t="s">
        <v>139</v>
      </c>
      <c r="AH101" s="4" t="s">
        <v>1</v>
      </c>
      <c r="AI101" s="13" t="s">
        <v>40</v>
      </c>
      <c r="AK101" s="4" t="s">
        <v>288</v>
      </c>
      <c r="AL101" s="4" t="s">
        <v>288</v>
      </c>
      <c r="AM101" s="102">
        <v>8.5</v>
      </c>
      <c r="CE101" s="4" t="s">
        <v>288</v>
      </c>
      <c r="CF101" s="4" t="s">
        <v>288</v>
      </c>
      <c r="CG101" s="103">
        <v>6.9</v>
      </c>
      <c r="DY101" s="4" t="s">
        <v>288</v>
      </c>
      <c r="DZ101" s="4" t="s">
        <v>288</v>
      </c>
      <c r="EA101" s="103">
        <v>6.1</v>
      </c>
      <c r="FS101" s="4" t="s">
        <v>288</v>
      </c>
      <c r="FT101" s="4" t="s">
        <v>288</v>
      </c>
      <c r="FU101" s="103" t="s">
        <v>139</v>
      </c>
      <c r="HM101" s="4" t="s">
        <v>288</v>
      </c>
      <c r="HN101" s="4" t="s">
        <v>288</v>
      </c>
      <c r="HO101" s="103" t="s">
        <v>139</v>
      </c>
    </row>
    <row r="102" spans="1:223" x14ac:dyDescent="0.25">
      <c r="A102" s="6">
        <v>4</v>
      </c>
      <c r="B102" s="12">
        <v>137</v>
      </c>
      <c r="C102" s="6">
        <v>60</v>
      </c>
      <c r="D102" s="5" t="s">
        <v>0</v>
      </c>
      <c r="E102" s="4" t="s">
        <v>288</v>
      </c>
      <c r="F102" s="6">
        <v>6.8</v>
      </c>
      <c r="G102" s="6">
        <v>4</v>
      </c>
      <c r="H102" s="6">
        <v>2.7</v>
      </c>
      <c r="I102" s="69">
        <v>2.5</v>
      </c>
      <c r="J102" s="70">
        <v>4.2</v>
      </c>
      <c r="K102" s="70">
        <v>3.5</v>
      </c>
      <c r="L102" s="70" t="s">
        <v>139</v>
      </c>
      <c r="M102" s="70" t="s">
        <v>139</v>
      </c>
      <c r="N102" s="78">
        <v>2.7</v>
      </c>
      <c r="O102" s="79">
        <v>3.8</v>
      </c>
      <c r="P102" s="79">
        <v>4.0999999999999996</v>
      </c>
      <c r="Q102" s="79" t="s">
        <v>139</v>
      </c>
      <c r="R102" s="79" t="s">
        <v>139</v>
      </c>
      <c r="S102" s="86">
        <v>1.8</v>
      </c>
      <c r="T102" s="87">
        <v>3.7</v>
      </c>
      <c r="U102" s="87">
        <v>4.5999999999999996</v>
      </c>
      <c r="V102" s="87" t="s">
        <v>139</v>
      </c>
      <c r="W102" s="87" t="s">
        <v>139</v>
      </c>
      <c r="X102" s="168">
        <v>4.8</v>
      </c>
      <c r="Y102" s="169">
        <v>2.5</v>
      </c>
      <c r="Z102" s="169">
        <v>2.2999999999999998</v>
      </c>
      <c r="AA102" s="169" t="s">
        <v>139</v>
      </c>
      <c r="AB102" s="169" t="s">
        <v>139</v>
      </c>
      <c r="AC102" s="102">
        <v>7.7</v>
      </c>
      <c r="AD102" s="103">
        <v>6.4</v>
      </c>
      <c r="AE102" s="103">
        <v>6.5</v>
      </c>
      <c r="AF102" s="103" t="s">
        <v>139</v>
      </c>
      <c r="AG102" s="103" t="s">
        <v>139</v>
      </c>
      <c r="AH102" s="4" t="s">
        <v>1</v>
      </c>
      <c r="AI102" s="13" t="s">
        <v>22</v>
      </c>
      <c r="AJ102" s="3"/>
      <c r="AK102" s="4" t="s">
        <v>288</v>
      </c>
      <c r="AL102" s="4" t="s">
        <v>288</v>
      </c>
      <c r="AM102" s="102">
        <v>7.7</v>
      </c>
      <c r="CE102" s="4" t="s">
        <v>288</v>
      </c>
      <c r="CF102" s="4" t="s">
        <v>288</v>
      </c>
      <c r="CG102" s="103">
        <v>6.4</v>
      </c>
      <c r="DY102" s="4" t="s">
        <v>288</v>
      </c>
      <c r="DZ102" s="4" t="s">
        <v>288</v>
      </c>
      <c r="EA102" s="103">
        <v>6.5</v>
      </c>
      <c r="FS102" s="4" t="s">
        <v>288</v>
      </c>
      <c r="FT102" s="4" t="s">
        <v>288</v>
      </c>
      <c r="FU102" s="103" t="s">
        <v>139</v>
      </c>
      <c r="HM102" s="4" t="s">
        <v>288</v>
      </c>
      <c r="HN102" s="4" t="s">
        <v>288</v>
      </c>
      <c r="HO102" s="103" t="s">
        <v>139</v>
      </c>
    </row>
    <row r="103" spans="1:223" x14ac:dyDescent="0.25">
      <c r="A103" s="6">
        <v>4</v>
      </c>
      <c r="B103" s="12">
        <v>138</v>
      </c>
      <c r="C103" s="6">
        <v>60</v>
      </c>
      <c r="D103" s="5" t="s">
        <v>0</v>
      </c>
      <c r="E103" s="4" t="s">
        <v>288</v>
      </c>
      <c r="F103" s="6">
        <v>10.199999999999999</v>
      </c>
      <c r="G103" s="6">
        <v>13.2</v>
      </c>
      <c r="H103" s="6">
        <v>4.4000000000000004</v>
      </c>
      <c r="I103" s="69">
        <v>12.9</v>
      </c>
      <c r="J103" s="70" t="s">
        <v>139</v>
      </c>
      <c r="K103" s="70" t="s">
        <v>139</v>
      </c>
      <c r="L103" s="70" t="s">
        <v>139</v>
      </c>
      <c r="M103" s="70" t="s">
        <v>139</v>
      </c>
      <c r="N103" s="78">
        <v>13</v>
      </c>
      <c r="O103" s="79" t="s">
        <v>139</v>
      </c>
      <c r="P103" s="79" t="s">
        <v>139</v>
      </c>
      <c r="Q103" s="79" t="s">
        <v>139</v>
      </c>
      <c r="R103" s="79" t="s">
        <v>139</v>
      </c>
      <c r="S103" s="86">
        <v>2.1</v>
      </c>
      <c r="T103" s="87" t="s">
        <v>139</v>
      </c>
      <c r="U103" s="87" t="s">
        <v>139</v>
      </c>
      <c r="V103" s="87" t="s">
        <v>139</v>
      </c>
      <c r="W103" s="87" t="s">
        <v>139</v>
      </c>
      <c r="X103" s="168">
        <v>1.5</v>
      </c>
      <c r="Y103" s="169" t="s">
        <v>139</v>
      </c>
      <c r="Z103" s="169" t="s">
        <v>139</v>
      </c>
      <c r="AA103" s="169" t="s">
        <v>139</v>
      </c>
      <c r="AB103" s="169" t="s">
        <v>139</v>
      </c>
      <c r="AC103" s="102">
        <v>3.3</v>
      </c>
      <c r="AD103" s="103" t="s">
        <v>139</v>
      </c>
      <c r="AE103" s="103" t="s">
        <v>139</v>
      </c>
      <c r="AF103" s="103" t="s">
        <v>139</v>
      </c>
      <c r="AG103" s="103" t="s">
        <v>139</v>
      </c>
      <c r="AH103" s="4" t="s">
        <v>1</v>
      </c>
      <c r="AI103" s="13" t="s">
        <v>79</v>
      </c>
      <c r="AK103" s="4" t="s">
        <v>288</v>
      </c>
      <c r="AL103" s="4" t="s">
        <v>288</v>
      </c>
      <c r="AM103" s="102">
        <v>3.3</v>
      </c>
      <c r="CE103" s="4" t="s">
        <v>288</v>
      </c>
      <c r="CF103" s="4" t="s">
        <v>288</v>
      </c>
      <c r="CG103" s="103" t="s">
        <v>139</v>
      </c>
      <c r="DY103" s="4" t="s">
        <v>288</v>
      </c>
      <c r="DZ103" s="4" t="s">
        <v>288</v>
      </c>
      <c r="EA103" s="103" t="s">
        <v>139</v>
      </c>
      <c r="FS103" s="4" t="s">
        <v>288</v>
      </c>
      <c r="FT103" s="4" t="s">
        <v>288</v>
      </c>
      <c r="FU103" s="103" t="s">
        <v>139</v>
      </c>
      <c r="HM103" s="4" t="s">
        <v>288</v>
      </c>
      <c r="HN103" s="4" t="s">
        <v>288</v>
      </c>
      <c r="HO103" s="103" t="s">
        <v>139</v>
      </c>
    </row>
    <row r="104" spans="1:223" ht="16.5" x14ac:dyDescent="0.25">
      <c r="A104" s="4">
        <v>3</v>
      </c>
      <c r="B104" s="12">
        <v>12</v>
      </c>
      <c r="C104" s="4">
        <v>61</v>
      </c>
      <c r="D104" s="7" t="s">
        <v>9</v>
      </c>
      <c r="E104" s="4" t="s">
        <v>289</v>
      </c>
      <c r="F104" s="4">
        <v>6.1</v>
      </c>
      <c r="G104" s="4">
        <v>2.2000000000000002</v>
      </c>
      <c r="H104" s="4">
        <v>5.9</v>
      </c>
      <c r="I104" s="70">
        <v>1.2</v>
      </c>
      <c r="J104" s="70" t="s">
        <v>139</v>
      </c>
      <c r="K104" s="70" t="s">
        <v>139</v>
      </c>
      <c r="L104" s="70" t="s">
        <v>139</v>
      </c>
      <c r="M104" s="70" t="s">
        <v>139</v>
      </c>
      <c r="N104" s="79">
        <v>1.2</v>
      </c>
      <c r="O104" s="79" t="s">
        <v>139</v>
      </c>
      <c r="P104" s="79" t="s">
        <v>139</v>
      </c>
      <c r="Q104" s="79" t="s">
        <v>139</v>
      </c>
      <c r="R104" s="79" t="s">
        <v>139</v>
      </c>
      <c r="S104" s="87">
        <v>2.6</v>
      </c>
      <c r="T104" s="87" t="s">
        <v>139</v>
      </c>
      <c r="U104" s="87" t="s">
        <v>139</v>
      </c>
      <c r="V104" s="87" t="s">
        <v>139</v>
      </c>
      <c r="W104" s="87" t="s">
        <v>139</v>
      </c>
      <c r="X104" s="169">
        <v>2.5</v>
      </c>
      <c r="Y104" s="169" t="s">
        <v>139</v>
      </c>
      <c r="Z104" s="169" t="s">
        <v>139</v>
      </c>
      <c r="AA104" s="169" t="s">
        <v>139</v>
      </c>
      <c r="AB104" s="169" t="s">
        <v>139</v>
      </c>
      <c r="AC104" s="103">
        <v>11.3</v>
      </c>
      <c r="AD104" s="103" t="s">
        <v>139</v>
      </c>
      <c r="AE104" s="103" t="s">
        <v>139</v>
      </c>
      <c r="AF104" s="103" t="s">
        <v>139</v>
      </c>
      <c r="AG104" s="103" t="s">
        <v>139</v>
      </c>
      <c r="AH104" s="4" t="s">
        <v>3</v>
      </c>
      <c r="AI104" s="13" t="s">
        <v>12</v>
      </c>
      <c r="AK104" s="4" t="s">
        <v>289</v>
      </c>
      <c r="AL104" s="4" t="s">
        <v>289</v>
      </c>
      <c r="AM104" s="103">
        <v>11.3</v>
      </c>
      <c r="CE104" s="4" t="s">
        <v>289</v>
      </c>
      <c r="CF104" s="4" t="s">
        <v>289</v>
      </c>
      <c r="CG104" s="103" t="s">
        <v>139</v>
      </c>
      <c r="DY104" s="4" t="s">
        <v>289</v>
      </c>
      <c r="DZ104" s="4" t="s">
        <v>289</v>
      </c>
      <c r="EA104" s="103" t="s">
        <v>139</v>
      </c>
      <c r="FS104" s="4" t="s">
        <v>289</v>
      </c>
      <c r="FT104" s="4" t="s">
        <v>289</v>
      </c>
      <c r="FU104" s="103" t="s">
        <v>139</v>
      </c>
      <c r="HM104" s="4" t="s">
        <v>289</v>
      </c>
      <c r="HN104" s="4" t="s">
        <v>289</v>
      </c>
      <c r="HO104" s="103" t="s">
        <v>139</v>
      </c>
    </row>
    <row r="105" spans="1:223" ht="16.5" x14ac:dyDescent="0.25">
      <c r="A105" s="4">
        <v>3</v>
      </c>
      <c r="B105" s="12">
        <v>19</v>
      </c>
      <c r="C105" s="4">
        <v>61</v>
      </c>
      <c r="D105" s="7" t="s">
        <v>0</v>
      </c>
      <c r="E105" s="4" t="s">
        <v>289</v>
      </c>
      <c r="F105" s="4">
        <v>6.9</v>
      </c>
      <c r="G105" s="4" t="s">
        <v>139</v>
      </c>
      <c r="H105" s="4">
        <v>4.9000000000000004</v>
      </c>
      <c r="I105" s="70" t="s">
        <v>139</v>
      </c>
      <c r="J105" s="70">
        <v>2.2999999999999998</v>
      </c>
      <c r="K105" s="70">
        <v>3.1</v>
      </c>
      <c r="L105" s="70" t="s">
        <v>139</v>
      </c>
      <c r="M105" s="70" t="s">
        <v>139</v>
      </c>
      <c r="N105" s="79" t="s">
        <v>139</v>
      </c>
      <c r="O105" s="79">
        <v>1</v>
      </c>
      <c r="P105" s="79">
        <v>3</v>
      </c>
      <c r="Q105" s="79" t="s">
        <v>139</v>
      </c>
      <c r="R105" s="79" t="s">
        <v>139</v>
      </c>
      <c r="S105" s="87" t="s">
        <v>139</v>
      </c>
      <c r="T105" s="87">
        <v>4.4000000000000004</v>
      </c>
      <c r="U105" s="87">
        <v>4.9000000000000004</v>
      </c>
      <c r="V105" s="87" t="s">
        <v>139</v>
      </c>
      <c r="W105" s="87" t="s">
        <v>139</v>
      </c>
      <c r="X105" s="169" t="s">
        <v>139</v>
      </c>
      <c r="Y105" s="169">
        <v>1.6</v>
      </c>
      <c r="Z105" s="169">
        <v>1.8</v>
      </c>
      <c r="AA105" s="169" t="s">
        <v>139</v>
      </c>
      <c r="AB105" s="169" t="s">
        <v>139</v>
      </c>
      <c r="AC105" s="103" t="s">
        <v>139</v>
      </c>
      <c r="AD105" s="103">
        <v>4.7</v>
      </c>
      <c r="AE105" s="103">
        <v>4.8</v>
      </c>
      <c r="AF105" s="103" t="s">
        <v>139</v>
      </c>
      <c r="AG105" s="103" t="s">
        <v>139</v>
      </c>
      <c r="AH105" s="4" t="s">
        <v>3</v>
      </c>
      <c r="AI105" s="13" t="s">
        <v>19</v>
      </c>
      <c r="AK105" s="4" t="s">
        <v>289</v>
      </c>
      <c r="AL105" s="4" t="s">
        <v>289</v>
      </c>
      <c r="AM105" s="103" t="s">
        <v>139</v>
      </c>
      <c r="CE105" s="4" t="s">
        <v>289</v>
      </c>
      <c r="CF105" s="4" t="s">
        <v>289</v>
      </c>
      <c r="CG105" s="103">
        <v>4.7</v>
      </c>
      <c r="DY105" s="4" t="s">
        <v>289</v>
      </c>
      <c r="DZ105" s="4" t="s">
        <v>289</v>
      </c>
      <c r="EA105" s="103">
        <v>4.8</v>
      </c>
      <c r="FS105" s="4" t="s">
        <v>289</v>
      </c>
      <c r="FT105" s="4" t="s">
        <v>289</v>
      </c>
      <c r="FU105" s="103" t="s">
        <v>139</v>
      </c>
      <c r="HM105" s="4" t="s">
        <v>289</v>
      </c>
      <c r="HN105" s="4" t="s">
        <v>289</v>
      </c>
      <c r="HO105" s="103" t="s">
        <v>139</v>
      </c>
    </row>
    <row r="106" spans="1:223" ht="16.5" x14ac:dyDescent="0.25">
      <c r="A106" s="6">
        <v>3</v>
      </c>
      <c r="B106" s="12">
        <v>43</v>
      </c>
      <c r="C106" s="6">
        <v>61</v>
      </c>
      <c r="D106" s="5" t="s">
        <v>9</v>
      </c>
      <c r="E106" s="4" t="s">
        <v>289</v>
      </c>
      <c r="F106" s="6">
        <v>10.3</v>
      </c>
      <c r="G106" s="6">
        <v>9</v>
      </c>
      <c r="H106" s="6">
        <v>8.4</v>
      </c>
      <c r="I106" s="69">
        <v>4.7</v>
      </c>
      <c r="J106" s="70">
        <v>4.5999999999999996</v>
      </c>
      <c r="K106" s="70">
        <v>5.7</v>
      </c>
      <c r="L106" s="70">
        <v>4.3</v>
      </c>
      <c r="M106" s="70">
        <v>3.4</v>
      </c>
      <c r="N106" s="78">
        <v>2.1</v>
      </c>
      <c r="O106" s="79">
        <v>4</v>
      </c>
      <c r="P106" s="79">
        <v>4.4000000000000004</v>
      </c>
      <c r="Q106" s="79">
        <v>4.3</v>
      </c>
      <c r="R106" s="79">
        <v>3.3</v>
      </c>
      <c r="S106" s="86">
        <v>1.9</v>
      </c>
      <c r="T106" s="87">
        <v>3.6</v>
      </c>
      <c r="U106" s="87">
        <v>4.5</v>
      </c>
      <c r="V106" s="87">
        <v>4.4000000000000004</v>
      </c>
      <c r="W106" s="87">
        <v>4.8</v>
      </c>
      <c r="X106" s="168">
        <v>2.9</v>
      </c>
      <c r="Y106" s="169">
        <v>2.5</v>
      </c>
      <c r="Z106" s="169">
        <v>2.8</v>
      </c>
      <c r="AA106" s="169">
        <v>1.4</v>
      </c>
      <c r="AB106" s="169">
        <v>2</v>
      </c>
      <c r="AC106" s="102">
        <v>10.1</v>
      </c>
      <c r="AD106" s="103">
        <v>8.8000000000000007</v>
      </c>
      <c r="AE106" s="103">
        <v>7.7</v>
      </c>
      <c r="AF106" s="103">
        <v>6.9</v>
      </c>
      <c r="AG106" s="103">
        <v>6.5</v>
      </c>
      <c r="AH106" s="4" t="s">
        <v>1</v>
      </c>
      <c r="AI106" s="13"/>
      <c r="AK106" s="4" t="s">
        <v>289</v>
      </c>
      <c r="AL106" s="4" t="s">
        <v>289</v>
      </c>
      <c r="AM106" s="102">
        <v>10.1</v>
      </c>
      <c r="CE106" s="4" t="s">
        <v>289</v>
      </c>
      <c r="CF106" s="4" t="s">
        <v>289</v>
      </c>
      <c r="CG106" s="103">
        <v>8.8000000000000007</v>
      </c>
      <c r="DY106" s="4" t="s">
        <v>289</v>
      </c>
      <c r="DZ106" s="4" t="s">
        <v>289</v>
      </c>
      <c r="EA106" s="103">
        <v>7.7</v>
      </c>
      <c r="FS106" s="4" t="s">
        <v>289</v>
      </c>
      <c r="FT106" s="4" t="s">
        <v>289</v>
      </c>
      <c r="FU106" s="103">
        <v>6.9</v>
      </c>
      <c r="HM106" s="4" t="s">
        <v>289</v>
      </c>
      <c r="HN106" s="4" t="s">
        <v>289</v>
      </c>
      <c r="HO106" s="103">
        <v>6.5</v>
      </c>
    </row>
    <row r="107" spans="1:223" ht="16.5" x14ac:dyDescent="0.25">
      <c r="A107" s="6">
        <v>3</v>
      </c>
      <c r="B107" s="12">
        <v>59</v>
      </c>
      <c r="C107" s="6">
        <v>61</v>
      </c>
      <c r="D107" s="5" t="s">
        <v>9</v>
      </c>
      <c r="E107" s="4" t="s">
        <v>289</v>
      </c>
      <c r="F107" s="6">
        <v>9</v>
      </c>
      <c r="G107" s="6">
        <v>6.1</v>
      </c>
      <c r="H107" s="6">
        <v>5.8</v>
      </c>
      <c r="I107" s="69">
        <v>7.2</v>
      </c>
      <c r="J107" s="70" t="s">
        <v>139</v>
      </c>
      <c r="K107" s="70" t="s">
        <v>139</v>
      </c>
      <c r="L107" s="70" t="s">
        <v>139</v>
      </c>
      <c r="M107" s="70" t="s">
        <v>139</v>
      </c>
      <c r="N107" s="78">
        <v>5.8</v>
      </c>
      <c r="O107" s="79" t="s">
        <v>139</v>
      </c>
      <c r="P107" s="79" t="s">
        <v>139</v>
      </c>
      <c r="Q107" s="79" t="s">
        <v>139</v>
      </c>
      <c r="R107" s="79" t="s">
        <v>139</v>
      </c>
      <c r="S107" s="86">
        <v>3.3</v>
      </c>
      <c r="T107" s="87" t="s">
        <v>139</v>
      </c>
      <c r="U107" s="87" t="s">
        <v>139</v>
      </c>
      <c r="V107" s="87" t="s">
        <v>139</v>
      </c>
      <c r="W107" s="87" t="s">
        <v>139</v>
      </c>
      <c r="X107" s="168">
        <v>1.8</v>
      </c>
      <c r="Y107" s="169" t="s">
        <v>139</v>
      </c>
      <c r="Z107" s="169" t="s">
        <v>139</v>
      </c>
      <c r="AA107" s="169" t="s">
        <v>139</v>
      </c>
      <c r="AB107" s="169" t="s">
        <v>139</v>
      </c>
      <c r="AC107" s="102">
        <v>10</v>
      </c>
      <c r="AD107" s="103" t="s">
        <v>139</v>
      </c>
      <c r="AE107" s="103" t="s">
        <v>139</v>
      </c>
      <c r="AF107" s="103" t="s">
        <v>139</v>
      </c>
      <c r="AG107" s="103" t="s">
        <v>139</v>
      </c>
      <c r="AH107" s="4" t="s">
        <v>3</v>
      </c>
      <c r="AI107" s="13" t="s">
        <v>37</v>
      </c>
      <c r="AK107" s="4" t="s">
        <v>289</v>
      </c>
      <c r="AL107" s="4" t="s">
        <v>289</v>
      </c>
      <c r="AM107" s="102">
        <v>10</v>
      </c>
      <c r="CE107" s="4" t="s">
        <v>289</v>
      </c>
      <c r="CF107" s="4" t="s">
        <v>289</v>
      </c>
      <c r="CG107" s="103" t="s">
        <v>139</v>
      </c>
      <c r="DY107" s="4" t="s">
        <v>289</v>
      </c>
      <c r="DZ107" s="4" t="s">
        <v>289</v>
      </c>
      <c r="EA107" s="103" t="s">
        <v>139</v>
      </c>
      <c r="FS107" s="4" t="s">
        <v>289</v>
      </c>
      <c r="FT107" s="4" t="s">
        <v>289</v>
      </c>
      <c r="FU107" s="103" t="s">
        <v>139</v>
      </c>
      <c r="HM107" s="4" t="s">
        <v>289</v>
      </c>
      <c r="HN107" s="4" t="s">
        <v>289</v>
      </c>
      <c r="HO107" s="103" t="s">
        <v>139</v>
      </c>
    </row>
    <row r="108" spans="1:223" ht="16.5" x14ac:dyDescent="0.25">
      <c r="A108" s="6">
        <v>3</v>
      </c>
      <c r="B108" s="12">
        <v>76</v>
      </c>
      <c r="C108" s="6">
        <v>61</v>
      </c>
      <c r="D108" s="5" t="s">
        <v>0</v>
      </c>
      <c r="E108" s="4" t="s">
        <v>289</v>
      </c>
      <c r="F108" s="6">
        <v>11.1</v>
      </c>
      <c r="G108" s="6">
        <v>8.5</v>
      </c>
      <c r="H108" s="6">
        <v>6.5</v>
      </c>
      <c r="I108" s="69">
        <v>5.2</v>
      </c>
      <c r="J108" s="70" t="s">
        <v>139</v>
      </c>
      <c r="K108" s="70" t="s">
        <v>139</v>
      </c>
      <c r="L108" s="70">
        <v>6.1</v>
      </c>
      <c r="M108" s="70">
        <v>5.3</v>
      </c>
      <c r="N108" s="78">
        <v>5.2</v>
      </c>
      <c r="O108" s="79" t="s">
        <v>139</v>
      </c>
      <c r="P108" s="79" t="s">
        <v>139</v>
      </c>
      <c r="Q108" s="79">
        <v>5.9</v>
      </c>
      <c r="R108" s="79">
        <v>5.2</v>
      </c>
      <c r="S108" s="86">
        <v>2.7</v>
      </c>
      <c r="T108" s="87" t="s">
        <v>139</v>
      </c>
      <c r="U108" s="87" t="s">
        <v>139</v>
      </c>
      <c r="V108" s="87">
        <v>5.9</v>
      </c>
      <c r="W108" s="87">
        <v>4.2</v>
      </c>
      <c r="X108" s="168">
        <v>3</v>
      </c>
      <c r="Y108" s="169" t="s">
        <v>139</v>
      </c>
      <c r="Z108" s="169" t="s">
        <v>139</v>
      </c>
      <c r="AA108" s="169">
        <v>2.2000000000000002</v>
      </c>
      <c r="AB108" s="169">
        <v>2.8</v>
      </c>
      <c r="AC108" s="102">
        <v>7.2</v>
      </c>
      <c r="AD108" s="103" t="s">
        <v>139</v>
      </c>
      <c r="AE108" s="103" t="s">
        <v>139</v>
      </c>
      <c r="AF108" s="103">
        <v>8.3000000000000007</v>
      </c>
      <c r="AG108" s="103">
        <v>9</v>
      </c>
      <c r="AH108" s="4" t="s">
        <v>3</v>
      </c>
      <c r="AI108" s="13" t="s">
        <v>29</v>
      </c>
      <c r="AK108" s="4" t="s">
        <v>289</v>
      </c>
      <c r="AL108" s="4" t="s">
        <v>289</v>
      </c>
      <c r="AM108" s="102">
        <v>7.2</v>
      </c>
      <c r="CE108" s="4" t="s">
        <v>289</v>
      </c>
      <c r="CF108" s="4" t="s">
        <v>289</v>
      </c>
      <c r="CG108" s="103" t="s">
        <v>139</v>
      </c>
      <c r="DY108" s="4" t="s">
        <v>289</v>
      </c>
      <c r="DZ108" s="4" t="s">
        <v>289</v>
      </c>
      <c r="EA108" s="103" t="s">
        <v>139</v>
      </c>
      <c r="FS108" s="4" t="s">
        <v>289</v>
      </c>
      <c r="FT108" s="4" t="s">
        <v>289</v>
      </c>
      <c r="FU108" s="103">
        <v>8.3000000000000007</v>
      </c>
      <c r="HM108" s="4" t="s">
        <v>289</v>
      </c>
      <c r="HN108" s="4" t="s">
        <v>289</v>
      </c>
      <c r="HO108" s="103">
        <v>9</v>
      </c>
    </row>
    <row r="109" spans="1:223" ht="16.5" x14ac:dyDescent="0.25">
      <c r="A109" s="6">
        <v>4</v>
      </c>
      <c r="B109" s="12">
        <v>92</v>
      </c>
      <c r="C109" s="6">
        <v>61</v>
      </c>
      <c r="D109" s="5" t="s">
        <v>0</v>
      </c>
      <c r="E109" s="4" t="s">
        <v>289</v>
      </c>
      <c r="F109" s="6">
        <v>10.1</v>
      </c>
      <c r="G109" s="6">
        <v>2.8</v>
      </c>
      <c r="H109" s="6">
        <v>6.2</v>
      </c>
      <c r="I109" s="69">
        <v>4.9000000000000004</v>
      </c>
      <c r="J109" s="70">
        <v>5.5</v>
      </c>
      <c r="K109" s="70">
        <v>3.5</v>
      </c>
      <c r="L109" s="70" t="s">
        <v>139</v>
      </c>
      <c r="M109" s="70" t="s">
        <v>139</v>
      </c>
      <c r="N109" s="78">
        <v>4.3</v>
      </c>
      <c r="O109" s="79">
        <v>2.8</v>
      </c>
      <c r="P109" s="79">
        <v>3.1</v>
      </c>
      <c r="Q109" s="79" t="s">
        <v>139</v>
      </c>
      <c r="R109" s="79" t="s">
        <v>139</v>
      </c>
      <c r="S109" s="86">
        <v>1.9</v>
      </c>
      <c r="T109" s="87">
        <v>1.8</v>
      </c>
      <c r="U109" s="87">
        <v>2.7</v>
      </c>
      <c r="V109" s="87" t="s">
        <v>139</v>
      </c>
      <c r="W109" s="87" t="s">
        <v>139</v>
      </c>
      <c r="X109" s="168">
        <v>2.1</v>
      </c>
      <c r="Y109" s="169">
        <v>1.7</v>
      </c>
      <c r="Z109" s="169">
        <v>3.1</v>
      </c>
      <c r="AA109" s="169" t="s">
        <v>139</v>
      </c>
      <c r="AB109" s="169" t="s">
        <v>139</v>
      </c>
      <c r="AC109" s="102">
        <v>5.4</v>
      </c>
      <c r="AD109" s="103">
        <v>4.5</v>
      </c>
      <c r="AE109" s="103">
        <v>4.9000000000000004</v>
      </c>
      <c r="AF109" s="103" t="s">
        <v>139</v>
      </c>
      <c r="AG109" s="103" t="s">
        <v>139</v>
      </c>
      <c r="AH109" s="4" t="s">
        <v>1</v>
      </c>
      <c r="AI109" s="13" t="s">
        <v>47</v>
      </c>
      <c r="AK109" s="4" t="s">
        <v>289</v>
      </c>
      <c r="AL109" s="4" t="s">
        <v>289</v>
      </c>
      <c r="AM109" s="102">
        <v>5.4</v>
      </c>
      <c r="CE109" s="4" t="s">
        <v>289</v>
      </c>
      <c r="CF109" s="4" t="s">
        <v>289</v>
      </c>
      <c r="CG109" s="103">
        <v>4.5</v>
      </c>
      <c r="DY109" s="4" t="s">
        <v>289</v>
      </c>
      <c r="DZ109" s="4" t="s">
        <v>289</v>
      </c>
      <c r="EA109" s="103">
        <v>4.9000000000000004</v>
      </c>
      <c r="FS109" s="4" t="s">
        <v>289</v>
      </c>
      <c r="FT109" s="4" t="s">
        <v>289</v>
      </c>
      <c r="FU109" s="103" t="s">
        <v>139</v>
      </c>
      <c r="HM109" s="4" t="s">
        <v>289</v>
      </c>
      <c r="HN109" s="4" t="s">
        <v>289</v>
      </c>
      <c r="HO109" s="103" t="s">
        <v>139</v>
      </c>
    </row>
    <row r="110" spans="1:223" ht="16.5" x14ac:dyDescent="0.25">
      <c r="A110" s="6">
        <v>4</v>
      </c>
      <c r="B110" s="12">
        <v>79</v>
      </c>
      <c r="C110" s="6">
        <v>62</v>
      </c>
      <c r="D110" s="5" t="s">
        <v>0</v>
      </c>
      <c r="E110" s="4" t="s">
        <v>289</v>
      </c>
      <c r="F110" s="6">
        <v>8.6999999999999993</v>
      </c>
      <c r="G110" s="6">
        <v>4.2</v>
      </c>
      <c r="H110" s="6">
        <v>5.6</v>
      </c>
      <c r="I110" s="69">
        <v>3.8</v>
      </c>
      <c r="J110" s="70">
        <v>3.9</v>
      </c>
      <c r="K110" s="70">
        <v>3.7</v>
      </c>
      <c r="L110" s="70">
        <v>4.4000000000000004</v>
      </c>
      <c r="M110" s="70">
        <v>3.3</v>
      </c>
      <c r="N110" s="78">
        <v>4.4000000000000004</v>
      </c>
      <c r="O110" s="79">
        <v>6</v>
      </c>
      <c r="P110" s="79">
        <v>4.0999999999999996</v>
      </c>
      <c r="Q110" s="79">
        <v>4</v>
      </c>
      <c r="R110" s="79">
        <v>2.9</v>
      </c>
      <c r="S110" s="86">
        <v>1.6</v>
      </c>
      <c r="T110" s="87">
        <v>1.8</v>
      </c>
      <c r="U110" s="87">
        <v>2.7</v>
      </c>
      <c r="V110" s="87">
        <v>3.8</v>
      </c>
      <c r="W110" s="87">
        <v>3.3</v>
      </c>
      <c r="X110" s="168">
        <v>1.7</v>
      </c>
      <c r="Y110" s="169">
        <v>1.8</v>
      </c>
      <c r="Z110" s="169">
        <v>1.7</v>
      </c>
      <c r="AA110" s="169">
        <v>1.6</v>
      </c>
      <c r="AB110" s="169">
        <v>3.1</v>
      </c>
      <c r="AC110" s="102">
        <v>7</v>
      </c>
      <c r="AD110" s="103">
        <v>6.4</v>
      </c>
      <c r="AE110" s="103">
        <v>7.4</v>
      </c>
      <c r="AF110" s="103">
        <v>5.0999999999999996</v>
      </c>
      <c r="AG110" s="103">
        <v>4.8</v>
      </c>
      <c r="AH110" s="4" t="s">
        <v>1</v>
      </c>
      <c r="AI110" s="13"/>
      <c r="AK110" s="4" t="s">
        <v>289</v>
      </c>
      <c r="AL110" s="4" t="s">
        <v>289</v>
      </c>
      <c r="AM110" s="102">
        <v>7</v>
      </c>
      <c r="CE110" s="4" t="s">
        <v>289</v>
      </c>
      <c r="CF110" s="4" t="s">
        <v>289</v>
      </c>
      <c r="CG110" s="103">
        <v>6.4</v>
      </c>
      <c r="DY110" s="4" t="s">
        <v>289</v>
      </c>
      <c r="DZ110" s="4" t="s">
        <v>289</v>
      </c>
      <c r="EA110" s="103">
        <v>7.4</v>
      </c>
      <c r="FS110" s="4" t="s">
        <v>289</v>
      </c>
      <c r="FT110" s="4" t="s">
        <v>289</v>
      </c>
      <c r="FU110" s="103">
        <v>5.0999999999999996</v>
      </c>
      <c r="HM110" s="4" t="s">
        <v>289</v>
      </c>
      <c r="HN110" s="4" t="s">
        <v>289</v>
      </c>
      <c r="HO110" s="103">
        <v>4.8</v>
      </c>
    </row>
    <row r="111" spans="1:223" ht="16.5" x14ac:dyDescent="0.25">
      <c r="A111" s="4">
        <v>4</v>
      </c>
      <c r="B111" s="12">
        <v>21</v>
      </c>
      <c r="C111" s="4">
        <v>63</v>
      </c>
      <c r="D111" s="7" t="s">
        <v>9</v>
      </c>
      <c r="E111" s="4" t="s">
        <v>289</v>
      </c>
      <c r="F111" s="4">
        <v>7.8</v>
      </c>
      <c r="G111" s="4">
        <v>3.9</v>
      </c>
      <c r="H111" s="4">
        <v>5.4</v>
      </c>
      <c r="I111" s="70">
        <v>7.5</v>
      </c>
      <c r="J111" s="70" t="s">
        <v>139</v>
      </c>
      <c r="K111" s="70" t="s">
        <v>139</v>
      </c>
      <c r="L111" s="70" t="s">
        <v>139</v>
      </c>
      <c r="M111" s="70" t="s">
        <v>139</v>
      </c>
      <c r="N111" s="79">
        <v>3.4</v>
      </c>
      <c r="O111" s="79" t="s">
        <v>139</v>
      </c>
      <c r="P111" s="79" t="s">
        <v>139</v>
      </c>
      <c r="Q111" s="79" t="s">
        <v>139</v>
      </c>
      <c r="R111" s="79" t="s">
        <v>139</v>
      </c>
      <c r="S111" s="87">
        <v>2</v>
      </c>
      <c r="T111" s="87" t="s">
        <v>139</v>
      </c>
      <c r="U111" s="87" t="s">
        <v>139</v>
      </c>
      <c r="V111" s="87" t="s">
        <v>139</v>
      </c>
      <c r="W111" s="87" t="s">
        <v>139</v>
      </c>
      <c r="X111" s="169">
        <v>3.2</v>
      </c>
      <c r="Y111" s="169" t="s">
        <v>139</v>
      </c>
      <c r="Z111" s="169" t="s">
        <v>139</v>
      </c>
      <c r="AA111" s="169" t="s">
        <v>139</v>
      </c>
      <c r="AB111" s="169" t="s">
        <v>139</v>
      </c>
      <c r="AC111" s="103">
        <v>11.1</v>
      </c>
      <c r="AD111" s="103" t="s">
        <v>139</v>
      </c>
      <c r="AE111" s="103" t="s">
        <v>139</v>
      </c>
      <c r="AF111" s="103" t="s">
        <v>139</v>
      </c>
      <c r="AG111" s="103" t="s">
        <v>139</v>
      </c>
      <c r="AH111" s="4" t="s">
        <v>3</v>
      </c>
      <c r="AI111" s="13" t="s">
        <v>5</v>
      </c>
      <c r="AK111" s="4" t="s">
        <v>289</v>
      </c>
      <c r="AL111" s="4" t="s">
        <v>289</v>
      </c>
      <c r="AM111" s="103">
        <v>11.1</v>
      </c>
      <c r="CE111" s="4" t="s">
        <v>289</v>
      </c>
      <c r="CF111" s="4" t="s">
        <v>289</v>
      </c>
      <c r="CG111" s="103" t="s">
        <v>139</v>
      </c>
      <c r="DY111" s="4" t="s">
        <v>289</v>
      </c>
      <c r="DZ111" s="4" t="s">
        <v>289</v>
      </c>
      <c r="EA111" s="103" t="s">
        <v>139</v>
      </c>
      <c r="FS111" s="4" t="s">
        <v>289</v>
      </c>
      <c r="FT111" s="4" t="s">
        <v>289</v>
      </c>
      <c r="FU111" s="103" t="s">
        <v>139</v>
      </c>
      <c r="HM111" s="4" t="s">
        <v>289</v>
      </c>
      <c r="HN111" s="4" t="s">
        <v>289</v>
      </c>
      <c r="HO111" s="103" t="s">
        <v>139</v>
      </c>
    </row>
    <row r="112" spans="1:223" ht="16.5" x14ac:dyDescent="0.25">
      <c r="A112" s="6">
        <v>4</v>
      </c>
      <c r="B112" s="14">
        <v>31</v>
      </c>
      <c r="C112" s="6">
        <v>63</v>
      </c>
      <c r="D112" s="5" t="s">
        <v>0</v>
      </c>
      <c r="E112" s="4" t="s">
        <v>289</v>
      </c>
      <c r="F112" s="6">
        <v>12.3</v>
      </c>
      <c r="G112" s="6">
        <v>5.9</v>
      </c>
      <c r="H112" s="6">
        <v>4.3</v>
      </c>
      <c r="I112" s="69">
        <v>5.4</v>
      </c>
      <c r="J112" s="69" t="s">
        <v>139</v>
      </c>
      <c r="K112" s="69" t="s">
        <v>139</v>
      </c>
      <c r="L112" s="69" t="s">
        <v>139</v>
      </c>
      <c r="M112" s="69" t="s">
        <v>139</v>
      </c>
      <c r="N112" s="78">
        <v>5.4</v>
      </c>
      <c r="O112" s="78" t="s">
        <v>139</v>
      </c>
      <c r="P112" s="78" t="s">
        <v>139</v>
      </c>
      <c r="Q112" s="78" t="s">
        <v>139</v>
      </c>
      <c r="R112" s="78" t="s">
        <v>139</v>
      </c>
      <c r="S112" s="86">
        <v>1.8</v>
      </c>
      <c r="T112" s="86" t="s">
        <v>139</v>
      </c>
      <c r="U112" s="86" t="s">
        <v>139</v>
      </c>
      <c r="V112" s="86" t="s">
        <v>139</v>
      </c>
      <c r="W112" s="86" t="s">
        <v>139</v>
      </c>
      <c r="X112" s="168">
        <v>2.2999999999999998</v>
      </c>
      <c r="Y112" s="168" t="s">
        <v>139</v>
      </c>
      <c r="Z112" s="168" t="s">
        <v>139</v>
      </c>
      <c r="AA112" s="168" t="s">
        <v>139</v>
      </c>
      <c r="AB112" s="168" t="s">
        <v>139</v>
      </c>
      <c r="AC112" s="102">
        <v>10.1</v>
      </c>
      <c r="AD112" s="102" t="s">
        <v>139</v>
      </c>
      <c r="AE112" s="102" t="s">
        <v>139</v>
      </c>
      <c r="AF112" s="102" t="s">
        <v>139</v>
      </c>
      <c r="AG112" s="102" t="s">
        <v>139</v>
      </c>
      <c r="AH112" s="6" t="s">
        <v>3</v>
      </c>
      <c r="AI112" s="15" t="s">
        <v>25</v>
      </c>
      <c r="AK112" s="4" t="s">
        <v>289</v>
      </c>
      <c r="AL112" s="4" t="s">
        <v>289</v>
      </c>
      <c r="AM112" s="102">
        <v>10.1</v>
      </c>
      <c r="CE112" s="4" t="s">
        <v>289</v>
      </c>
      <c r="CF112" s="4" t="s">
        <v>289</v>
      </c>
      <c r="CG112" s="102" t="s">
        <v>139</v>
      </c>
      <c r="DY112" s="4" t="s">
        <v>289</v>
      </c>
      <c r="DZ112" s="4" t="s">
        <v>289</v>
      </c>
      <c r="EA112" s="102" t="s">
        <v>139</v>
      </c>
      <c r="FS112" s="4" t="s">
        <v>289</v>
      </c>
      <c r="FT112" s="4" t="s">
        <v>289</v>
      </c>
      <c r="FU112" s="102" t="s">
        <v>139</v>
      </c>
      <c r="HM112" s="4" t="s">
        <v>289</v>
      </c>
      <c r="HN112" s="4" t="s">
        <v>289</v>
      </c>
      <c r="HO112" s="102" t="s">
        <v>139</v>
      </c>
    </row>
    <row r="113" spans="1:223" ht="16.5" x14ac:dyDescent="0.25">
      <c r="A113" s="6">
        <v>3</v>
      </c>
      <c r="B113" s="12">
        <v>64</v>
      </c>
      <c r="C113" s="6">
        <v>63</v>
      </c>
      <c r="D113" s="5" t="s">
        <v>0</v>
      </c>
      <c r="E113" s="4" t="s">
        <v>289</v>
      </c>
      <c r="F113" s="6">
        <v>4</v>
      </c>
      <c r="G113" s="6">
        <v>3.9</v>
      </c>
      <c r="H113" s="6">
        <v>4</v>
      </c>
      <c r="I113" s="69">
        <v>2.6</v>
      </c>
      <c r="J113" s="70">
        <v>5.8</v>
      </c>
      <c r="K113" s="70">
        <v>5.3</v>
      </c>
      <c r="L113" s="70">
        <v>2.1</v>
      </c>
      <c r="M113" s="70">
        <v>2.7</v>
      </c>
      <c r="N113" s="78">
        <v>2.9</v>
      </c>
      <c r="O113" s="79">
        <v>6.2</v>
      </c>
      <c r="P113" s="79">
        <v>5.3</v>
      </c>
      <c r="Q113" s="79">
        <v>2.4</v>
      </c>
      <c r="R113" s="79">
        <v>1.9</v>
      </c>
      <c r="S113" s="86">
        <v>3.7</v>
      </c>
      <c r="T113" s="87">
        <v>4.2</v>
      </c>
      <c r="U113" s="87">
        <v>5.0999999999999996</v>
      </c>
      <c r="V113" s="87">
        <v>4.8</v>
      </c>
      <c r="W113" s="87">
        <v>4.4000000000000004</v>
      </c>
      <c r="X113" s="168">
        <v>3</v>
      </c>
      <c r="Y113" s="169">
        <v>2.5</v>
      </c>
      <c r="Z113" s="169">
        <v>1.4</v>
      </c>
      <c r="AA113" s="169">
        <v>1.5</v>
      </c>
      <c r="AB113" s="169">
        <v>2.2000000000000002</v>
      </c>
      <c r="AC113" s="102">
        <v>4.8</v>
      </c>
      <c r="AD113" s="103">
        <v>4.8</v>
      </c>
      <c r="AE113" s="103">
        <v>4.5999999999999996</v>
      </c>
      <c r="AF113" s="103">
        <v>4</v>
      </c>
      <c r="AG113" s="103">
        <v>3.6</v>
      </c>
      <c r="AH113" s="4" t="s">
        <v>1</v>
      </c>
      <c r="AI113" s="13"/>
      <c r="AK113" s="4" t="s">
        <v>289</v>
      </c>
      <c r="AL113" s="4" t="s">
        <v>289</v>
      </c>
      <c r="AM113" s="102">
        <v>4.8</v>
      </c>
      <c r="CE113" s="4" t="s">
        <v>289</v>
      </c>
      <c r="CF113" s="4" t="s">
        <v>289</v>
      </c>
      <c r="CG113" s="103">
        <v>4.8</v>
      </c>
      <c r="DY113" s="4" t="s">
        <v>289</v>
      </c>
      <c r="DZ113" s="4" t="s">
        <v>289</v>
      </c>
      <c r="EA113" s="103">
        <v>4.5999999999999996</v>
      </c>
      <c r="FS113" s="4" t="s">
        <v>289</v>
      </c>
      <c r="FT113" s="4" t="s">
        <v>289</v>
      </c>
      <c r="FU113" s="103">
        <v>4</v>
      </c>
      <c r="HM113" s="4" t="s">
        <v>289</v>
      </c>
      <c r="HN113" s="4" t="s">
        <v>289</v>
      </c>
      <c r="HO113" s="103">
        <v>3.6</v>
      </c>
    </row>
    <row r="114" spans="1:223" ht="16.5" x14ac:dyDescent="0.25">
      <c r="A114" s="6">
        <v>4</v>
      </c>
      <c r="B114" s="12">
        <v>65</v>
      </c>
      <c r="C114" s="6">
        <v>63</v>
      </c>
      <c r="D114" s="5" t="s">
        <v>9</v>
      </c>
      <c r="E114" s="4" t="s">
        <v>289</v>
      </c>
      <c r="F114" s="6">
        <v>3.2</v>
      </c>
      <c r="G114" s="6">
        <v>4.7</v>
      </c>
      <c r="H114" s="6">
        <v>2.1</v>
      </c>
      <c r="I114" s="69">
        <v>3.7</v>
      </c>
      <c r="J114" s="70" t="s">
        <v>139</v>
      </c>
      <c r="K114" s="70" t="s">
        <v>139</v>
      </c>
      <c r="L114" s="70" t="s">
        <v>139</v>
      </c>
      <c r="M114" s="70" t="s">
        <v>139</v>
      </c>
      <c r="N114" s="78">
        <v>3.4</v>
      </c>
      <c r="O114" s="79" t="s">
        <v>139</v>
      </c>
      <c r="P114" s="79" t="s">
        <v>139</v>
      </c>
      <c r="Q114" s="79" t="s">
        <v>139</v>
      </c>
      <c r="R114" s="79" t="s">
        <v>139</v>
      </c>
      <c r="S114" s="86">
        <v>4.2</v>
      </c>
      <c r="T114" s="87" t="s">
        <v>139</v>
      </c>
      <c r="U114" s="87" t="s">
        <v>139</v>
      </c>
      <c r="V114" s="87" t="s">
        <v>139</v>
      </c>
      <c r="W114" s="87" t="s">
        <v>139</v>
      </c>
      <c r="X114" s="168">
        <v>4</v>
      </c>
      <c r="Y114" s="169" t="s">
        <v>139</v>
      </c>
      <c r="Z114" s="169" t="s">
        <v>139</v>
      </c>
      <c r="AA114" s="169" t="s">
        <v>139</v>
      </c>
      <c r="AB114" s="169" t="s">
        <v>139</v>
      </c>
      <c r="AC114" s="102">
        <v>6.9</v>
      </c>
      <c r="AD114" s="103" t="s">
        <v>139</v>
      </c>
      <c r="AE114" s="103" t="s">
        <v>139</v>
      </c>
      <c r="AF114" s="103" t="s">
        <v>139</v>
      </c>
      <c r="AG114" s="103" t="s">
        <v>139</v>
      </c>
      <c r="AH114" s="4" t="s">
        <v>3</v>
      </c>
      <c r="AI114" s="13" t="s">
        <v>25</v>
      </c>
      <c r="AK114" s="4" t="s">
        <v>289</v>
      </c>
      <c r="AL114" s="4" t="s">
        <v>289</v>
      </c>
      <c r="AM114" s="102">
        <v>6.9</v>
      </c>
      <c r="CE114" s="4" t="s">
        <v>289</v>
      </c>
      <c r="CF114" s="4" t="s">
        <v>289</v>
      </c>
      <c r="CG114" s="103" t="s">
        <v>139</v>
      </c>
      <c r="DY114" s="4" t="s">
        <v>289</v>
      </c>
      <c r="DZ114" s="4" t="s">
        <v>289</v>
      </c>
      <c r="EA114" s="103" t="s">
        <v>139</v>
      </c>
      <c r="FS114" s="4" t="s">
        <v>289</v>
      </c>
      <c r="FT114" s="4" t="s">
        <v>289</v>
      </c>
      <c r="FU114" s="103" t="s">
        <v>139</v>
      </c>
      <c r="HM114" s="4" t="s">
        <v>289</v>
      </c>
      <c r="HN114" s="4" t="s">
        <v>289</v>
      </c>
      <c r="HO114" s="103" t="s">
        <v>139</v>
      </c>
    </row>
    <row r="115" spans="1:223" ht="16.5" x14ac:dyDescent="0.25">
      <c r="A115" s="6">
        <v>3</v>
      </c>
      <c r="B115" s="12">
        <v>75</v>
      </c>
      <c r="C115" s="6">
        <v>64</v>
      </c>
      <c r="D115" s="5" t="s">
        <v>0</v>
      </c>
      <c r="E115" s="4" t="s">
        <v>289</v>
      </c>
      <c r="F115" s="6">
        <v>7.1</v>
      </c>
      <c r="G115" s="6">
        <v>5.3</v>
      </c>
      <c r="H115" s="6">
        <v>3.5</v>
      </c>
      <c r="I115" s="69">
        <v>1.5</v>
      </c>
      <c r="J115" s="70" t="s">
        <v>139</v>
      </c>
      <c r="K115" s="70" t="s">
        <v>139</v>
      </c>
      <c r="L115" s="70" t="s">
        <v>139</v>
      </c>
      <c r="M115" s="70" t="s">
        <v>139</v>
      </c>
      <c r="N115" s="78">
        <v>2</v>
      </c>
      <c r="O115" s="79" t="s">
        <v>139</v>
      </c>
      <c r="P115" s="79" t="s">
        <v>139</v>
      </c>
      <c r="Q115" s="79" t="s">
        <v>139</v>
      </c>
      <c r="R115" s="79" t="s">
        <v>139</v>
      </c>
      <c r="S115" s="86">
        <v>2.4</v>
      </c>
      <c r="T115" s="87" t="s">
        <v>139</v>
      </c>
      <c r="U115" s="87" t="s">
        <v>139</v>
      </c>
      <c r="V115" s="87" t="s">
        <v>139</v>
      </c>
      <c r="W115" s="87" t="s">
        <v>139</v>
      </c>
      <c r="X115" s="168">
        <v>3.8</v>
      </c>
      <c r="Y115" s="169" t="s">
        <v>139</v>
      </c>
      <c r="Z115" s="169" t="s">
        <v>139</v>
      </c>
      <c r="AA115" s="169" t="s">
        <v>139</v>
      </c>
      <c r="AB115" s="169" t="s">
        <v>139</v>
      </c>
      <c r="AC115" s="102">
        <v>7.6</v>
      </c>
      <c r="AD115" s="103" t="s">
        <v>139</v>
      </c>
      <c r="AE115" s="103" t="s">
        <v>139</v>
      </c>
      <c r="AF115" s="103" t="s">
        <v>139</v>
      </c>
      <c r="AG115" s="103" t="s">
        <v>139</v>
      </c>
      <c r="AH115" s="4" t="s">
        <v>3</v>
      </c>
      <c r="AI115" s="13" t="s">
        <v>10</v>
      </c>
      <c r="AK115" s="4" t="s">
        <v>289</v>
      </c>
      <c r="AL115" s="4" t="s">
        <v>289</v>
      </c>
      <c r="AM115" s="102">
        <v>7.6</v>
      </c>
      <c r="CE115" s="4" t="s">
        <v>289</v>
      </c>
      <c r="CF115" s="4" t="s">
        <v>289</v>
      </c>
      <c r="CG115" s="103" t="s">
        <v>139</v>
      </c>
      <c r="DY115" s="4" t="s">
        <v>289</v>
      </c>
      <c r="DZ115" s="4" t="s">
        <v>289</v>
      </c>
      <c r="EA115" s="103" t="s">
        <v>139</v>
      </c>
      <c r="FS115" s="4" t="s">
        <v>289</v>
      </c>
      <c r="FT115" s="4" t="s">
        <v>289</v>
      </c>
      <c r="FU115" s="103" t="s">
        <v>139</v>
      </c>
      <c r="HM115" s="4" t="s">
        <v>289</v>
      </c>
      <c r="HN115" s="4" t="s">
        <v>289</v>
      </c>
      <c r="HO115" s="103" t="s">
        <v>139</v>
      </c>
    </row>
    <row r="116" spans="1:223" ht="16.5" x14ac:dyDescent="0.25">
      <c r="A116" s="6">
        <v>3</v>
      </c>
      <c r="B116" s="12">
        <v>87</v>
      </c>
      <c r="C116" s="6">
        <v>64</v>
      </c>
      <c r="D116" s="5" t="s">
        <v>9</v>
      </c>
      <c r="E116" s="4" t="s">
        <v>289</v>
      </c>
      <c r="F116" s="6" t="s">
        <v>139</v>
      </c>
      <c r="G116" s="6" t="s">
        <v>139</v>
      </c>
      <c r="H116" s="6" t="s">
        <v>139</v>
      </c>
      <c r="I116" s="69" t="s">
        <v>139</v>
      </c>
      <c r="J116" s="70" t="s">
        <v>139</v>
      </c>
      <c r="K116" s="70" t="s">
        <v>139</v>
      </c>
      <c r="L116" s="70" t="s">
        <v>139</v>
      </c>
      <c r="M116" s="70" t="s">
        <v>139</v>
      </c>
      <c r="N116" s="78" t="s">
        <v>139</v>
      </c>
      <c r="O116" s="79" t="s">
        <v>139</v>
      </c>
      <c r="P116" s="79" t="s">
        <v>139</v>
      </c>
      <c r="Q116" s="79" t="s">
        <v>139</v>
      </c>
      <c r="R116" s="79" t="s">
        <v>139</v>
      </c>
      <c r="S116" s="86" t="s">
        <v>139</v>
      </c>
      <c r="T116" s="87" t="s">
        <v>139</v>
      </c>
      <c r="U116" s="87" t="s">
        <v>139</v>
      </c>
      <c r="V116" s="87" t="s">
        <v>139</v>
      </c>
      <c r="W116" s="87" t="s">
        <v>139</v>
      </c>
      <c r="X116" s="168" t="s">
        <v>139</v>
      </c>
      <c r="Y116" s="169" t="s">
        <v>139</v>
      </c>
      <c r="Z116" s="169" t="s">
        <v>139</v>
      </c>
      <c r="AA116" s="169" t="s">
        <v>139</v>
      </c>
      <c r="AB116" s="169" t="s">
        <v>139</v>
      </c>
      <c r="AC116" s="102" t="s">
        <v>139</v>
      </c>
      <c r="AD116" s="103" t="s">
        <v>139</v>
      </c>
      <c r="AE116" s="103" t="s">
        <v>139</v>
      </c>
      <c r="AF116" s="103" t="s">
        <v>139</v>
      </c>
      <c r="AG116" s="103" t="s">
        <v>139</v>
      </c>
      <c r="AH116" s="4"/>
      <c r="AI116" s="13" t="s">
        <v>54</v>
      </c>
      <c r="AK116" s="4" t="s">
        <v>289</v>
      </c>
      <c r="AL116" s="4" t="s">
        <v>289</v>
      </c>
      <c r="AM116" s="102" t="s">
        <v>139</v>
      </c>
      <c r="CE116" s="4" t="s">
        <v>289</v>
      </c>
      <c r="CF116" s="4" t="s">
        <v>289</v>
      </c>
      <c r="CG116" s="103" t="s">
        <v>139</v>
      </c>
      <c r="DY116" s="4" t="s">
        <v>289</v>
      </c>
      <c r="DZ116" s="4" t="s">
        <v>289</v>
      </c>
      <c r="EA116" s="103" t="s">
        <v>139</v>
      </c>
      <c r="FS116" s="4" t="s">
        <v>289</v>
      </c>
      <c r="FT116" s="4" t="s">
        <v>289</v>
      </c>
      <c r="FU116" s="103" t="s">
        <v>139</v>
      </c>
      <c r="HM116" s="4" t="s">
        <v>289</v>
      </c>
      <c r="HN116" s="4" t="s">
        <v>289</v>
      </c>
      <c r="HO116" s="103" t="s">
        <v>139</v>
      </c>
    </row>
    <row r="117" spans="1:223" ht="16.5" x14ac:dyDescent="0.25">
      <c r="A117" s="4">
        <v>3</v>
      </c>
      <c r="B117" s="12">
        <v>16</v>
      </c>
      <c r="C117" s="4">
        <v>65</v>
      </c>
      <c r="D117" s="7" t="s">
        <v>9</v>
      </c>
      <c r="E117" s="4" t="s">
        <v>289</v>
      </c>
      <c r="F117" s="4">
        <v>10.199999999999999</v>
      </c>
      <c r="G117" s="4">
        <v>7.9</v>
      </c>
      <c r="H117" s="4" t="s">
        <v>139</v>
      </c>
      <c r="I117" s="70">
        <v>10.1</v>
      </c>
      <c r="J117" s="70">
        <v>9.1</v>
      </c>
      <c r="K117" s="70">
        <v>6.6</v>
      </c>
      <c r="L117" s="70" t="s">
        <v>139</v>
      </c>
      <c r="M117" s="70" t="s">
        <v>139</v>
      </c>
      <c r="N117" s="79">
        <v>9.6</v>
      </c>
      <c r="O117" s="79">
        <v>8.5</v>
      </c>
      <c r="P117" s="79">
        <v>6.1</v>
      </c>
      <c r="Q117" s="79" t="s">
        <v>139</v>
      </c>
      <c r="R117" s="79" t="s">
        <v>139</v>
      </c>
      <c r="S117" s="87">
        <v>2.7</v>
      </c>
      <c r="T117" s="87">
        <v>4.3</v>
      </c>
      <c r="U117" s="87">
        <v>4.9000000000000004</v>
      </c>
      <c r="V117" s="87" t="s">
        <v>139</v>
      </c>
      <c r="W117" s="87" t="s">
        <v>139</v>
      </c>
      <c r="X117" s="169">
        <v>3</v>
      </c>
      <c r="Y117" s="169">
        <v>2.2000000000000002</v>
      </c>
      <c r="Z117" s="169">
        <v>2.1</v>
      </c>
      <c r="AA117" s="169" t="s">
        <v>139</v>
      </c>
      <c r="AB117" s="169" t="s">
        <v>139</v>
      </c>
      <c r="AC117" s="103">
        <v>7.1</v>
      </c>
      <c r="AD117" s="103">
        <v>7.2</v>
      </c>
      <c r="AE117" s="103">
        <v>7.6</v>
      </c>
      <c r="AF117" s="103" t="s">
        <v>139</v>
      </c>
      <c r="AG117" s="103" t="s">
        <v>139</v>
      </c>
      <c r="AH117" s="4" t="s">
        <v>1</v>
      </c>
      <c r="AI117" s="13" t="s">
        <v>17</v>
      </c>
      <c r="AK117" s="4" t="s">
        <v>289</v>
      </c>
      <c r="AL117" s="4" t="s">
        <v>289</v>
      </c>
      <c r="AM117" s="103">
        <v>7.1</v>
      </c>
      <c r="CE117" s="4" t="s">
        <v>289</v>
      </c>
      <c r="CF117" s="4" t="s">
        <v>289</v>
      </c>
      <c r="CG117" s="103">
        <v>7.2</v>
      </c>
      <c r="DY117" s="4" t="s">
        <v>289</v>
      </c>
      <c r="DZ117" s="4" t="s">
        <v>289</v>
      </c>
      <c r="EA117" s="103">
        <v>7.6</v>
      </c>
      <c r="FS117" s="4" t="s">
        <v>289</v>
      </c>
      <c r="FT117" s="4" t="s">
        <v>289</v>
      </c>
      <c r="FU117" s="103" t="s">
        <v>139</v>
      </c>
      <c r="HM117" s="4" t="s">
        <v>289</v>
      </c>
      <c r="HN117" s="4" t="s">
        <v>289</v>
      </c>
      <c r="HO117" s="103" t="s">
        <v>139</v>
      </c>
    </row>
    <row r="118" spans="1:223" ht="16.5" x14ac:dyDescent="0.25">
      <c r="A118" s="6">
        <v>4</v>
      </c>
      <c r="B118" s="12">
        <v>60</v>
      </c>
      <c r="C118" s="6">
        <v>65</v>
      </c>
      <c r="D118" s="5" t="s">
        <v>9</v>
      </c>
      <c r="E118" s="4" t="s">
        <v>289</v>
      </c>
      <c r="F118" s="6">
        <v>5.0999999999999996</v>
      </c>
      <c r="G118" s="6" t="s">
        <v>139</v>
      </c>
      <c r="H118" s="6">
        <v>3.2</v>
      </c>
      <c r="I118" s="69" t="s">
        <v>139</v>
      </c>
      <c r="J118" s="70" t="s">
        <v>139</v>
      </c>
      <c r="K118" s="70" t="s">
        <v>139</v>
      </c>
      <c r="L118" s="70" t="s">
        <v>139</v>
      </c>
      <c r="M118" s="70" t="s">
        <v>139</v>
      </c>
      <c r="N118" s="78" t="s">
        <v>139</v>
      </c>
      <c r="O118" s="79" t="s">
        <v>139</v>
      </c>
      <c r="P118" s="79" t="s">
        <v>139</v>
      </c>
      <c r="Q118" s="79" t="s">
        <v>139</v>
      </c>
      <c r="R118" s="79" t="s">
        <v>139</v>
      </c>
      <c r="S118" s="86" t="s">
        <v>139</v>
      </c>
      <c r="T118" s="87" t="s">
        <v>139</v>
      </c>
      <c r="U118" s="87" t="s">
        <v>139</v>
      </c>
      <c r="V118" s="87" t="s">
        <v>139</v>
      </c>
      <c r="W118" s="87" t="s">
        <v>139</v>
      </c>
      <c r="X118" s="168" t="s">
        <v>139</v>
      </c>
      <c r="Y118" s="169" t="s">
        <v>139</v>
      </c>
      <c r="Z118" s="169" t="s">
        <v>139</v>
      </c>
      <c r="AA118" s="169" t="s">
        <v>139</v>
      </c>
      <c r="AB118" s="169" t="s">
        <v>139</v>
      </c>
      <c r="AC118" s="102" t="s">
        <v>139</v>
      </c>
      <c r="AD118" s="103" t="s">
        <v>139</v>
      </c>
      <c r="AE118" s="103" t="s">
        <v>139</v>
      </c>
      <c r="AF118" s="103" t="s">
        <v>139</v>
      </c>
      <c r="AG118" s="103" t="s">
        <v>139</v>
      </c>
      <c r="AH118" s="4" t="s">
        <v>3</v>
      </c>
      <c r="AI118" s="13" t="s">
        <v>38</v>
      </c>
      <c r="AK118" s="4" t="s">
        <v>289</v>
      </c>
      <c r="AL118" s="4" t="s">
        <v>289</v>
      </c>
      <c r="AM118" s="102" t="s">
        <v>139</v>
      </c>
      <c r="CE118" s="4" t="s">
        <v>289</v>
      </c>
      <c r="CF118" s="4" t="s">
        <v>289</v>
      </c>
      <c r="CG118" s="103" t="s">
        <v>139</v>
      </c>
      <c r="DY118" s="4" t="s">
        <v>289</v>
      </c>
      <c r="DZ118" s="4" t="s">
        <v>289</v>
      </c>
      <c r="EA118" s="103" t="s">
        <v>139</v>
      </c>
      <c r="FS118" s="4" t="s">
        <v>289</v>
      </c>
      <c r="FT118" s="4" t="s">
        <v>289</v>
      </c>
      <c r="FU118" s="103" t="s">
        <v>139</v>
      </c>
      <c r="HM118" s="4" t="s">
        <v>289</v>
      </c>
      <c r="HN118" s="4" t="s">
        <v>289</v>
      </c>
      <c r="HO118" s="103" t="s">
        <v>139</v>
      </c>
    </row>
    <row r="119" spans="1:223" ht="16.5" x14ac:dyDescent="0.25">
      <c r="A119" s="6">
        <v>3</v>
      </c>
      <c r="B119" s="12">
        <v>88</v>
      </c>
      <c r="C119" s="6">
        <v>65</v>
      </c>
      <c r="D119" s="5" t="s">
        <v>0</v>
      </c>
      <c r="E119" s="4" t="s">
        <v>289</v>
      </c>
      <c r="F119" s="6">
        <v>14.5</v>
      </c>
      <c r="G119" s="6" t="s">
        <v>139</v>
      </c>
      <c r="H119" s="6" t="s">
        <v>139</v>
      </c>
      <c r="I119" s="69" t="s">
        <v>139</v>
      </c>
      <c r="J119" s="70">
        <v>6.6</v>
      </c>
      <c r="K119" s="70">
        <v>4.7</v>
      </c>
      <c r="L119" s="70">
        <v>10.9</v>
      </c>
      <c r="M119" s="70">
        <v>9.5</v>
      </c>
      <c r="N119" s="78" t="s">
        <v>139</v>
      </c>
      <c r="O119" s="79">
        <v>5.7</v>
      </c>
      <c r="P119" s="79">
        <v>4.5</v>
      </c>
      <c r="Q119" s="79">
        <v>4</v>
      </c>
      <c r="R119" s="79">
        <v>3</v>
      </c>
      <c r="S119" s="86" t="s">
        <v>139</v>
      </c>
      <c r="T119" s="87">
        <v>3.6</v>
      </c>
      <c r="U119" s="87">
        <v>3.7</v>
      </c>
      <c r="V119" s="87">
        <v>4.5</v>
      </c>
      <c r="W119" s="87">
        <v>4.3</v>
      </c>
      <c r="X119" s="168" t="s">
        <v>139</v>
      </c>
      <c r="Y119" s="169">
        <v>3.9</v>
      </c>
      <c r="Z119" s="169">
        <v>3.3</v>
      </c>
      <c r="AA119" s="169">
        <v>2.9</v>
      </c>
      <c r="AB119" s="169">
        <v>2.5</v>
      </c>
      <c r="AC119" s="102" t="s">
        <v>139</v>
      </c>
      <c r="AD119" s="103">
        <v>6.4</v>
      </c>
      <c r="AE119" s="103">
        <v>6.5</v>
      </c>
      <c r="AF119" s="103">
        <v>6.4</v>
      </c>
      <c r="AG119" s="103">
        <v>7.3</v>
      </c>
      <c r="AH119" s="4" t="s">
        <v>3</v>
      </c>
      <c r="AI119" s="13" t="s">
        <v>55</v>
      </c>
      <c r="AK119" s="4" t="s">
        <v>289</v>
      </c>
      <c r="AL119" s="4" t="s">
        <v>289</v>
      </c>
      <c r="AM119" s="102" t="s">
        <v>139</v>
      </c>
      <c r="CE119" s="4" t="s">
        <v>289</v>
      </c>
      <c r="CF119" s="4" t="s">
        <v>289</v>
      </c>
      <c r="CG119" s="103">
        <v>6.4</v>
      </c>
      <c r="DY119" s="4" t="s">
        <v>289</v>
      </c>
      <c r="DZ119" s="4" t="s">
        <v>289</v>
      </c>
      <c r="EA119" s="103">
        <v>6.5</v>
      </c>
      <c r="FS119" s="4" t="s">
        <v>289</v>
      </c>
      <c r="FT119" s="4" t="s">
        <v>289</v>
      </c>
      <c r="FU119" s="103">
        <v>6.4</v>
      </c>
      <c r="HM119" s="4" t="s">
        <v>289</v>
      </c>
      <c r="HN119" s="4" t="s">
        <v>289</v>
      </c>
      <c r="HO119" s="103">
        <v>7.3</v>
      </c>
    </row>
    <row r="120" spans="1:223" ht="16.5" x14ac:dyDescent="0.25">
      <c r="A120" s="6">
        <v>3</v>
      </c>
      <c r="B120" s="12">
        <v>104</v>
      </c>
      <c r="C120" s="6">
        <v>65</v>
      </c>
      <c r="D120" s="5" t="s">
        <v>9</v>
      </c>
      <c r="E120" s="4" t="s">
        <v>289</v>
      </c>
      <c r="F120" s="6">
        <v>10.4</v>
      </c>
      <c r="G120" s="6" t="s">
        <v>139</v>
      </c>
      <c r="H120" s="6">
        <v>2.4</v>
      </c>
      <c r="I120" s="69" t="s">
        <v>139</v>
      </c>
      <c r="J120" s="70">
        <v>3.5</v>
      </c>
      <c r="K120" s="70">
        <v>3.7</v>
      </c>
      <c r="L120" s="70" t="s">
        <v>139</v>
      </c>
      <c r="M120" s="70" t="s">
        <v>139</v>
      </c>
      <c r="N120" s="78" t="s">
        <v>139</v>
      </c>
      <c r="O120" s="79">
        <v>2.1</v>
      </c>
      <c r="P120" s="79">
        <v>3.7</v>
      </c>
      <c r="Q120" s="79" t="s">
        <v>139</v>
      </c>
      <c r="R120" s="79" t="s">
        <v>139</v>
      </c>
      <c r="S120" s="86" t="s">
        <v>139</v>
      </c>
      <c r="T120" s="87">
        <v>2.6</v>
      </c>
      <c r="U120" s="87">
        <v>4</v>
      </c>
      <c r="V120" s="87" t="s">
        <v>139</v>
      </c>
      <c r="W120" s="87" t="s">
        <v>139</v>
      </c>
      <c r="X120" s="168" t="s">
        <v>139</v>
      </c>
      <c r="Y120" s="169">
        <v>0.8</v>
      </c>
      <c r="Z120" s="169">
        <v>1.3</v>
      </c>
      <c r="AA120" s="169" t="s">
        <v>139</v>
      </c>
      <c r="AB120" s="169" t="s">
        <v>139</v>
      </c>
      <c r="AC120" s="102" t="s">
        <v>139</v>
      </c>
      <c r="AD120" s="103">
        <v>6.5</v>
      </c>
      <c r="AE120" s="103">
        <v>6.4</v>
      </c>
      <c r="AF120" s="103" t="s">
        <v>139</v>
      </c>
      <c r="AG120" s="103" t="s">
        <v>139</v>
      </c>
      <c r="AH120" s="4" t="s">
        <v>3</v>
      </c>
      <c r="AI120" s="13" t="s">
        <v>65</v>
      </c>
      <c r="AK120" s="4" t="s">
        <v>289</v>
      </c>
      <c r="AL120" s="4" t="s">
        <v>289</v>
      </c>
      <c r="AM120" s="102" t="s">
        <v>139</v>
      </c>
      <c r="CE120" s="4" t="s">
        <v>289</v>
      </c>
      <c r="CF120" s="4" t="s">
        <v>289</v>
      </c>
      <c r="CG120" s="103">
        <v>6.5</v>
      </c>
      <c r="DY120" s="4" t="s">
        <v>289</v>
      </c>
      <c r="DZ120" s="4" t="s">
        <v>289</v>
      </c>
      <c r="EA120" s="103">
        <v>6.4</v>
      </c>
      <c r="FS120" s="4" t="s">
        <v>289</v>
      </c>
      <c r="FT120" s="4" t="s">
        <v>289</v>
      </c>
      <c r="FU120" s="103" t="s">
        <v>139</v>
      </c>
      <c r="HM120" s="4" t="s">
        <v>289</v>
      </c>
      <c r="HN120" s="4" t="s">
        <v>289</v>
      </c>
      <c r="HO120" s="103" t="s">
        <v>139</v>
      </c>
    </row>
    <row r="121" spans="1:223" ht="16.5" x14ac:dyDescent="0.25">
      <c r="A121" s="4">
        <v>3</v>
      </c>
      <c r="B121" s="12">
        <v>11</v>
      </c>
      <c r="C121" s="4">
        <v>66</v>
      </c>
      <c r="D121" s="7" t="s">
        <v>0</v>
      </c>
      <c r="E121" s="4" t="s">
        <v>289</v>
      </c>
      <c r="F121" s="4">
        <v>8.6</v>
      </c>
      <c r="G121" s="4">
        <v>1.8</v>
      </c>
      <c r="H121" s="4">
        <v>4.4000000000000004</v>
      </c>
      <c r="I121" s="70">
        <v>2.2000000000000002</v>
      </c>
      <c r="J121" s="70" t="s">
        <v>139</v>
      </c>
      <c r="K121" s="70" t="s">
        <v>139</v>
      </c>
      <c r="L121" s="70">
        <v>0.9</v>
      </c>
      <c r="M121" s="70">
        <v>0.7</v>
      </c>
      <c r="N121" s="79">
        <v>1.6</v>
      </c>
      <c r="O121" s="79" t="s">
        <v>139</v>
      </c>
      <c r="P121" s="79" t="s">
        <v>139</v>
      </c>
      <c r="Q121" s="79">
        <v>1</v>
      </c>
      <c r="R121" s="79">
        <v>0.5</v>
      </c>
      <c r="S121" s="87">
        <v>3</v>
      </c>
      <c r="T121" s="87" t="s">
        <v>139</v>
      </c>
      <c r="U121" s="87" t="s">
        <v>139</v>
      </c>
      <c r="V121" s="87">
        <v>5.7</v>
      </c>
      <c r="W121" s="87">
        <v>5.5</v>
      </c>
      <c r="X121" s="169">
        <v>4.2</v>
      </c>
      <c r="Y121" s="169" t="s">
        <v>139</v>
      </c>
      <c r="Z121" s="169" t="s">
        <v>139</v>
      </c>
      <c r="AA121" s="169">
        <v>1.4</v>
      </c>
      <c r="AB121" s="169">
        <v>1.3</v>
      </c>
      <c r="AC121" s="103">
        <v>7.3</v>
      </c>
      <c r="AD121" s="103" t="s">
        <v>139</v>
      </c>
      <c r="AE121" s="103" t="s">
        <v>139</v>
      </c>
      <c r="AF121" s="103">
        <v>6.4</v>
      </c>
      <c r="AG121" s="103">
        <v>6.5</v>
      </c>
      <c r="AH121" s="4" t="s">
        <v>3</v>
      </c>
      <c r="AI121" s="13" t="s">
        <v>11</v>
      </c>
      <c r="AK121" s="4" t="s">
        <v>289</v>
      </c>
      <c r="AL121" s="4" t="s">
        <v>289</v>
      </c>
      <c r="AM121" s="103">
        <v>7.3</v>
      </c>
      <c r="CE121" s="4" t="s">
        <v>289</v>
      </c>
      <c r="CF121" s="4" t="s">
        <v>289</v>
      </c>
      <c r="CG121" s="103" t="s">
        <v>139</v>
      </c>
      <c r="DY121" s="4" t="s">
        <v>289</v>
      </c>
      <c r="DZ121" s="4" t="s">
        <v>289</v>
      </c>
      <c r="EA121" s="103" t="s">
        <v>139</v>
      </c>
      <c r="FS121" s="4" t="s">
        <v>289</v>
      </c>
      <c r="FT121" s="4" t="s">
        <v>289</v>
      </c>
      <c r="FU121" s="103">
        <v>6.4</v>
      </c>
      <c r="HM121" s="4" t="s">
        <v>289</v>
      </c>
      <c r="HN121" s="4" t="s">
        <v>289</v>
      </c>
      <c r="HO121" s="103">
        <v>6.5</v>
      </c>
    </row>
    <row r="122" spans="1:223" ht="16.5" x14ac:dyDescent="0.25">
      <c r="A122" s="4">
        <v>3</v>
      </c>
      <c r="B122" s="12">
        <v>20</v>
      </c>
      <c r="C122" s="4">
        <v>66</v>
      </c>
      <c r="D122" s="7" t="s">
        <v>9</v>
      </c>
      <c r="E122" s="4" t="s">
        <v>289</v>
      </c>
      <c r="F122" s="4">
        <v>8</v>
      </c>
      <c r="G122" s="4">
        <v>3.8</v>
      </c>
      <c r="H122" s="4">
        <v>4.8</v>
      </c>
      <c r="I122" s="70">
        <v>3.1</v>
      </c>
      <c r="J122" s="70">
        <v>5.4</v>
      </c>
      <c r="K122" s="70">
        <v>5.6</v>
      </c>
      <c r="L122" s="70" t="s">
        <v>139</v>
      </c>
      <c r="M122" s="70" t="s">
        <v>139</v>
      </c>
      <c r="N122" s="79">
        <v>2.4</v>
      </c>
      <c r="O122" s="79">
        <v>5.2</v>
      </c>
      <c r="P122" s="79">
        <v>4.8</v>
      </c>
      <c r="Q122" s="79" t="s">
        <v>139</v>
      </c>
      <c r="R122" s="79" t="s">
        <v>139</v>
      </c>
      <c r="S122" s="87">
        <v>3.5</v>
      </c>
      <c r="T122" s="87">
        <v>5.9</v>
      </c>
      <c r="U122" s="87">
        <v>6</v>
      </c>
      <c r="V122" s="87" t="s">
        <v>139</v>
      </c>
      <c r="W122" s="87" t="s">
        <v>139</v>
      </c>
      <c r="X122" s="169">
        <v>4.5</v>
      </c>
      <c r="Y122" s="169">
        <v>2.2999999999999998</v>
      </c>
      <c r="Z122" s="169">
        <v>1.8</v>
      </c>
      <c r="AA122" s="169" t="s">
        <v>139</v>
      </c>
      <c r="AB122" s="169" t="s">
        <v>139</v>
      </c>
      <c r="AC122" s="103">
        <v>6.9</v>
      </c>
      <c r="AD122" s="103">
        <v>5.7</v>
      </c>
      <c r="AE122" s="103">
        <v>5.5</v>
      </c>
      <c r="AF122" s="103" t="s">
        <v>139</v>
      </c>
      <c r="AG122" s="103" t="s">
        <v>139</v>
      </c>
      <c r="AH122" s="4" t="s">
        <v>3</v>
      </c>
      <c r="AI122" s="13" t="s">
        <v>20</v>
      </c>
      <c r="AK122" s="4" t="s">
        <v>289</v>
      </c>
      <c r="AL122" s="4" t="s">
        <v>289</v>
      </c>
      <c r="AM122" s="103">
        <v>6.9</v>
      </c>
      <c r="CE122" s="4" t="s">
        <v>289</v>
      </c>
      <c r="CF122" s="4" t="s">
        <v>289</v>
      </c>
      <c r="CG122" s="103">
        <v>5.7</v>
      </c>
      <c r="DY122" s="4" t="s">
        <v>289</v>
      </c>
      <c r="DZ122" s="4" t="s">
        <v>289</v>
      </c>
      <c r="EA122" s="103">
        <v>5.5</v>
      </c>
      <c r="FS122" s="4" t="s">
        <v>289</v>
      </c>
      <c r="FT122" s="4" t="s">
        <v>289</v>
      </c>
      <c r="FU122" s="103" t="s">
        <v>139</v>
      </c>
      <c r="HM122" s="4" t="s">
        <v>289</v>
      </c>
      <c r="HN122" s="4" t="s">
        <v>289</v>
      </c>
      <c r="HO122" s="103" t="s">
        <v>139</v>
      </c>
    </row>
    <row r="123" spans="1:223" ht="16.5" x14ac:dyDescent="0.25">
      <c r="A123" s="6">
        <v>3</v>
      </c>
      <c r="B123" s="12">
        <v>50</v>
      </c>
      <c r="C123" s="6">
        <v>66</v>
      </c>
      <c r="D123" s="5" t="s">
        <v>9</v>
      </c>
      <c r="E123" s="4" t="s">
        <v>289</v>
      </c>
      <c r="F123" s="6">
        <v>6.7</v>
      </c>
      <c r="G123" s="6" t="s">
        <v>139</v>
      </c>
      <c r="H123" s="6">
        <v>3.5</v>
      </c>
      <c r="I123" s="69" t="s">
        <v>139</v>
      </c>
      <c r="J123" s="70" t="s">
        <v>139</v>
      </c>
      <c r="K123" s="70" t="s">
        <v>139</v>
      </c>
      <c r="L123" s="70" t="s">
        <v>139</v>
      </c>
      <c r="M123" s="70" t="s">
        <v>139</v>
      </c>
      <c r="N123" s="78" t="s">
        <v>139</v>
      </c>
      <c r="O123" s="79" t="s">
        <v>139</v>
      </c>
      <c r="P123" s="79" t="s">
        <v>139</v>
      </c>
      <c r="Q123" s="79" t="s">
        <v>139</v>
      </c>
      <c r="R123" s="79" t="s">
        <v>139</v>
      </c>
      <c r="S123" s="86" t="s">
        <v>139</v>
      </c>
      <c r="T123" s="87" t="s">
        <v>139</v>
      </c>
      <c r="U123" s="87" t="s">
        <v>139</v>
      </c>
      <c r="V123" s="87" t="s">
        <v>139</v>
      </c>
      <c r="W123" s="87" t="s">
        <v>139</v>
      </c>
      <c r="X123" s="168" t="s">
        <v>139</v>
      </c>
      <c r="Y123" s="169" t="s">
        <v>139</v>
      </c>
      <c r="Z123" s="169" t="s">
        <v>139</v>
      </c>
      <c r="AA123" s="169" t="s">
        <v>139</v>
      </c>
      <c r="AB123" s="169" t="s">
        <v>139</v>
      </c>
      <c r="AC123" s="102" t="s">
        <v>139</v>
      </c>
      <c r="AD123" s="103" t="s">
        <v>139</v>
      </c>
      <c r="AE123" s="103" t="s">
        <v>139</v>
      </c>
      <c r="AF123" s="103" t="s">
        <v>139</v>
      </c>
      <c r="AG123" s="103" t="s">
        <v>139</v>
      </c>
      <c r="AH123" s="4" t="s">
        <v>3</v>
      </c>
      <c r="AI123" s="13" t="s">
        <v>27</v>
      </c>
      <c r="AK123" s="4" t="s">
        <v>289</v>
      </c>
      <c r="AL123" s="4" t="s">
        <v>289</v>
      </c>
      <c r="AM123" s="102" t="s">
        <v>139</v>
      </c>
      <c r="CE123" s="4" t="s">
        <v>289</v>
      </c>
      <c r="CF123" s="4" t="s">
        <v>289</v>
      </c>
      <c r="CG123" s="103" t="s">
        <v>139</v>
      </c>
      <c r="DY123" s="4" t="s">
        <v>289</v>
      </c>
      <c r="DZ123" s="4" t="s">
        <v>289</v>
      </c>
      <c r="EA123" s="103" t="s">
        <v>139</v>
      </c>
      <c r="FS123" s="4" t="s">
        <v>289</v>
      </c>
      <c r="FT123" s="4" t="s">
        <v>289</v>
      </c>
      <c r="FU123" s="103" t="s">
        <v>139</v>
      </c>
      <c r="HM123" s="4" t="s">
        <v>289</v>
      </c>
      <c r="HN123" s="4" t="s">
        <v>289</v>
      </c>
      <c r="HO123" s="103" t="s">
        <v>139</v>
      </c>
    </row>
    <row r="124" spans="1:223" ht="16.5" x14ac:dyDescent="0.25">
      <c r="A124" s="6">
        <v>3</v>
      </c>
      <c r="B124" s="14">
        <v>32</v>
      </c>
      <c r="C124" s="6">
        <v>67</v>
      </c>
      <c r="D124" s="5" t="s">
        <v>9</v>
      </c>
      <c r="E124" s="4" t="s">
        <v>289</v>
      </c>
      <c r="F124" s="6">
        <v>7.9</v>
      </c>
      <c r="G124" s="6">
        <v>9.1</v>
      </c>
      <c r="H124" s="6">
        <v>1</v>
      </c>
      <c r="I124" s="69">
        <v>5.5</v>
      </c>
      <c r="J124" s="69" t="s">
        <v>139</v>
      </c>
      <c r="K124" s="69" t="s">
        <v>139</v>
      </c>
      <c r="L124" s="69" t="s">
        <v>139</v>
      </c>
      <c r="M124" s="69" t="s">
        <v>139</v>
      </c>
      <c r="N124" s="78">
        <v>5.0999999999999996</v>
      </c>
      <c r="O124" s="78" t="s">
        <v>139</v>
      </c>
      <c r="P124" s="78" t="s">
        <v>139</v>
      </c>
      <c r="Q124" s="78" t="s">
        <v>139</v>
      </c>
      <c r="R124" s="78" t="s">
        <v>139</v>
      </c>
      <c r="S124" s="86">
        <v>4</v>
      </c>
      <c r="T124" s="86" t="s">
        <v>139</v>
      </c>
      <c r="U124" s="86" t="s">
        <v>139</v>
      </c>
      <c r="V124" s="86" t="s">
        <v>139</v>
      </c>
      <c r="W124" s="86" t="s">
        <v>139</v>
      </c>
      <c r="X124" s="168">
        <v>3.9</v>
      </c>
      <c r="Y124" s="168" t="s">
        <v>139</v>
      </c>
      <c r="Z124" s="168" t="s">
        <v>139</v>
      </c>
      <c r="AA124" s="168" t="s">
        <v>139</v>
      </c>
      <c r="AB124" s="168" t="s">
        <v>139</v>
      </c>
      <c r="AC124" s="102">
        <v>8.3000000000000007</v>
      </c>
      <c r="AD124" s="102" t="s">
        <v>139</v>
      </c>
      <c r="AE124" s="102" t="s">
        <v>139</v>
      </c>
      <c r="AF124" s="102" t="s">
        <v>139</v>
      </c>
      <c r="AG124" s="102" t="s">
        <v>139</v>
      </c>
      <c r="AH124" s="6" t="s">
        <v>3</v>
      </c>
      <c r="AI124" s="15" t="s">
        <v>10</v>
      </c>
      <c r="AK124" s="4" t="s">
        <v>289</v>
      </c>
      <c r="AL124" s="4" t="s">
        <v>289</v>
      </c>
      <c r="AM124" s="102">
        <v>8.3000000000000007</v>
      </c>
      <c r="CE124" s="4" t="s">
        <v>289</v>
      </c>
      <c r="CF124" s="4" t="s">
        <v>289</v>
      </c>
      <c r="CG124" s="102" t="s">
        <v>139</v>
      </c>
      <c r="DY124" s="4" t="s">
        <v>289</v>
      </c>
      <c r="DZ124" s="4" t="s">
        <v>289</v>
      </c>
      <c r="EA124" s="102" t="s">
        <v>139</v>
      </c>
      <c r="FS124" s="4" t="s">
        <v>289</v>
      </c>
      <c r="FT124" s="4" t="s">
        <v>289</v>
      </c>
      <c r="FU124" s="102" t="s">
        <v>139</v>
      </c>
      <c r="HM124" s="4" t="s">
        <v>289</v>
      </c>
      <c r="HN124" s="4" t="s">
        <v>289</v>
      </c>
      <c r="HO124" s="102" t="s">
        <v>139</v>
      </c>
    </row>
    <row r="125" spans="1:223" ht="16.5" x14ac:dyDescent="0.25">
      <c r="A125" s="6">
        <v>4</v>
      </c>
      <c r="B125" s="12">
        <v>34</v>
      </c>
      <c r="C125" s="6">
        <v>67</v>
      </c>
      <c r="D125" s="5" t="s">
        <v>9</v>
      </c>
      <c r="E125" s="4" t="s">
        <v>289</v>
      </c>
      <c r="F125" s="6">
        <v>5.7</v>
      </c>
      <c r="G125" s="6">
        <v>6.8</v>
      </c>
      <c r="H125" s="6">
        <v>4.3</v>
      </c>
      <c r="I125" s="69">
        <v>5</v>
      </c>
      <c r="J125" s="70" t="s">
        <v>139</v>
      </c>
      <c r="K125" s="70" t="s">
        <v>139</v>
      </c>
      <c r="L125" s="70" t="s">
        <v>139</v>
      </c>
      <c r="M125" s="70" t="s">
        <v>139</v>
      </c>
      <c r="N125" s="78">
        <v>4.2</v>
      </c>
      <c r="O125" s="79" t="s">
        <v>139</v>
      </c>
      <c r="P125" s="79" t="s">
        <v>139</v>
      </c>
      <c r="Q125" s="79" t="s">
        <v>139</v>
      </c>
      <c r="R125" s="79" t="s">
        <v>139</v>
      </c>
      <c r="S125" s="86">
        <v>3.1</v>
      </c>
      <c r="T125" s="87" t="s">
        <v>139</v>
      </c>
      <c r="U125" s="87" t="s">
        <v>139</v>
      </c>
      <c r="V125" s="87" t="s">
        <v>139</v>
      </c>
      <c r="W125" s="87" t="s">
        <v>139</v>
      </c>
      <c r="X125" s="168">
        <v>2.1</v>
      </c>
      <c r="Y125" s="169" t="s">
        <v>139</v>
      </c>
      <c r="Z125" s="169" t="s">
        <v>139</v>
      </c>
      <c r="AA125" s="169" t="s">
        <v>139</v>
      </c>
      <c r="AB125" s="169" t="s">
        <v>139</v>
      </c>
      <c r="AC125" s="102">
        <v>7.7</v>
      </c>
      <c r="AD125" s="103" t="s">
        <v>139</v>
      </c>
      <c r="AE125" s="103" t="s">
        <v>139</v>
      </c>
      <c r="AF125" s="103" t="s">
        <v>139</v>
      </c>
      <c r="AG125" s="103" t="s">
        <v>139</v>
      </c>
      <c r="AH125" s="4" t="s">
        <v>3</v>
      </c>
      <c r="AI125" s="13" t="s">
        <v>5</v>
      </c>
      <c r="AK125" s="4" t="s">
        <v>289</v>
      </c>
      <c r="AL125" s="4" t="s">
        <v>289</v>
      </c>
      <c r="AM125" s="102">
        <v>7.7</v>
      </c>
      <c r="CE125" s="4" t="s">
        <v>289</v>
      </c>
      <c r="CF125" s="4" t="s">
        <v>289</v>
      </c>
      <c r="CG125" s="103" t="s">
        <v>139</v>
      </c>
      <c r="DY125" s="4" t="s">
        <v>289</v>
      </c>
      <c r="DZ125" s="4" t="s">
        <v>289</v>
      </c>
      <c r="EA125" s="103" t="s">
        <v>139</v>
      </c>
      <c r="FS125" s="4" t="s">
        <v>289</v>
      </c>
      <c r="FT125" s="4" t="s">
        <v>289</v>
      </c>
      <c r="FU125" s="103" t="s">
        <v>139</v>
      </c>
      <c r="HM125" s="4" t="s">
        <v>289</v>
      </c>
      <c r="HN125" s="4" t="s">
        <v>289</v>
      </c>
      <c r="HO125" s="103" t="s">
        <v>139</v>
      </c>
    </row>
    <row r="126" spans="1:223" ht="16.5" x14ac:dyDescent="0.25">
      <c r="A126" s="6">
        <v>4</v>
      </c>
      <c r="B126" s="12">
        <v>95</v>
      </c>
      <c r="C126" s="6">
        <v>67</v>
      </c>
      <c r="D126" s="5" t="s">
        <v>9</v>
      </c>
      <c r="E126" s="4" t="s">
        <v>289</v>
      </c>
      <c r="F126" s="6" t="s">
        <v>139</v>
      </c>
      <c r="G126" s="6" t="s">
        <v>139</v>
      </c>
      <c r="H126" s="6" t="s">
        <v>139</v>
      </c>
      <c r="I126" s="69" t="s">
        <v>139</v>
      </c>
      <c r="J126" s="70" t="s">
        <v>139</v>
      </c>
      <c r="K126" s="70" t="s">
        <v>139</v>
      </c>
      <c r="L126" s="70" t="s">
        <v>139</v>
      </c>
      <c r="M126" s="70" t="s">
        <v>139</v>
      </c>
      <c r="N126" s="78" t="s">
        <v>139</v>
      </c>
      <c r="O126" s="79" t="s">
        <v>139</v>
      </c>
      <c r="P126" s="79" t="s">
        <v>139</v>
      </c>
      <c r="Q126" s="79" t="s">
        <v>139</v>
      </c>
      <c r="R126" s="79" t="s">
        <v>139</v>
      </c>
      <c r="S126" s="86" t="s">
        <v>139</v>
      </c>
      <c r="T126" s="87" t="s">
        <v>139</v>
      </c>
      <c r="U126" s="87" t="s">
        <v>139</v>
      </c>
      <c r="V126" s="87" t="s">
        <v>139</v>
      </c>
      <c r="W126" s="87" t="s">
        <v>139</v>
      </c>
      <c r="X126" s="168" t="s">
        <v>139</v>
      </c>
      <c r="Y126" s="169" t="s">
        <v>139</v>
      </c>
      <c r="Z126" s="169" t="s">
        <v>139</v>
      </c>
      <c r="AA126" s="169" t="s">
        <v>139</v>
      </c>
      <c r="AB126" s="169" t="s">
        <v>139</v>
      </c>
      <c r="AC126" s="102" t="s">
        <v>139</v>
      </c>
      <c r="AD126" s="103" t="s">
        <v>139</v>
      </c>
      <c r="AE126" s="103" t="s">
        <v>139</v>
      </c>
      <c r="AF126" s="103" t="s">
        <v>139</v>
      </c>
      <c r="AG126" s="103" t="s">
        <v>139</v>
      </c>
      <c r="AH126" s="4" t="s">
        <v>3</v>
      </c>
      <c r="AI126" s="13" t="s">
        <v>59</v>
      </c>
      <c r="AK126" s="4" t="s">
        <v>289</v>
      </c>
      <c r="AL126" s="4" t="s">
        <v>289</v>
      </c>
      <c r="AM126" s="102" t="s">
        <v>139</v>
      </c>
      <c r="CE126" s="4" t="s">
        <v>289</v>
      </c>
      <c r="CF126" s="4" t="s">
        <v>289</v>
      </c>
      <c r="CG126" s="103" t="s">
        <v>139</v>
      </c>
      <c r="DY126" s="4" t="s">
        <v>289</v>
      </c>
      <c r="DZ126" s="4" t="s">
        <v>289</v>
      </c>
      <c r="EA126" s="103" t="s">
        <v>139</v>
      </c>
      <c r="FS126" s="4" t="s">
        <v>289</v>
      </c>
      <c r="FT126" s="4" t="s">
        <v>289</v>
      </c>
      <c r="FU126" s="103" t="s">
        <v>139</v>
      </c>
      <c r="HM126" s="4" t="s">
        <v>289</v>
      </c>
      <c r="HN126" s="4" t="s">
        <v>289</v>
      </c>
      <c r="HO126" s="103" t="s">
        <v>139</v>
      </c>
    </row>
    <row r="127" spans="1:223" ht="16.5" x14ac:dyDescent="0.25">
      <c r="A127" s="6">
        <v>3</v>
      </c>
      <c r="B127" s="12">
        <v>37</v>
      </c>
      <c r="C127" s="6">
        <v>68</v>
      </c>
      <c r="D127" s="5" t="s">
        <v>0</v>
      </c>
      <c r="E127" s="4" t="s">
        <v>289</v>
      </c>
      <c r="F127" s="6">
        <v>4.4000000000000004</v>
      </c>
      <c r="G127" s="6">
        <v>6.7</v>
      </c>
      <c r="H127" s="6">
        <v>4</v>
      </c>
      <c r="I127" s="69">
        <v>5.7</v>
      </c>
      <c r="J127" s="70" t="s">
        <v>139</v>
      </c>
      <c r="K127" s="70" t="s">
        <v>139</v>
      </c>
      <c r="L127" s="70" t="s">
        <v>139</v>
      </c>
      <c r="M127" s="70" t="s">
        <v>139</v>
      </c>
      <c r="N127" s="78">
        <v>5.0999999999999996</v>
      </c>
      <c r="O127" s="79" t="s">
        <v>139</v>
      </c>
      <c r="P127" s="79" t="s">
        <v>139</v>
      </c>
      <c r="Q127" s="79" t="s">
        <v>139</v>
      </c>
      <c r="R127" s="79" t="s">
        <v>139</v>
      </c>
      <c r="S127" s="86">
        <v>3.1</v>
      </c>
      <c r="T127" s="87" t="s">
        <v>139</v>
      </c>
      <c r="U127" s="87" t="s">
        <v>139</v>
      </c>
      <c r="V127" s="87" t="s">
        <v>139</v>
      </c>
      <c r="W127" s="87" t="s">
        <v>139</v>
      </c>
      <c r="X127" s="168">
        <v>4.3</v>
      </c>
      <c r="Y127" s="169" t="s">
        <v>139</v>
      </c>
      <c r="Z127" s="169" t="s">
        <v>139</v>
      </c>
      <c r="AA127" s="169" t="s">
        <v>139</v>
      </c>
      <c r="AB127" s="169" t="s">
        <v>139</v>
      </c>
      <c r="AC127" s="102">
        <v>7.6</v>
      </c>
      <c r="AD127" s="103" t="s">
        <v>139</v>
      </c>
      <c r="AE127" s="103" t="s">
        <v>139</v>
      </c>
      <c r="AF127" s="103" t="s">
        <v>139</v>
      </c>
      <c r="AG127" s="103" t="s">
        <v>139</v>
      </c>
      <c r="AH127" s="4" t="s">
        <v>3</v>
      </c>
      <c r="AI127" s="13" t="s">
        <v>10</v>
      </c>
      <c r="AK127" s="4" t="s">
        <v>289</v>
      </c>
      <c r="AL127" s="4" t="s">
        <v>289</v>
      </c>
      <c r="AM127" s="102">
        <v>7.6</v>
      </c>
      <c r="CE127" s="4" t="s">
        <v>289</v>
      </c>
      <c r="CF127" s="4" t="s">
        <v>289</v>
      </c>
      <c r="CG127" s="103" t="s">
        <v>139</v>
      </c>
      <c r="DY127" s="4" t="s">
        <v>289</v>
      </c>
      <c r="DZ127" s="4" t="s">
        <v>289</v>
      </c>
      <c r="EA127" s="103" t="s">
        <v>139</v>
      </c>
      <c r="FS127" s="4" t="s">
        <v>289</v>
      </c>
      <c r="FT127" s="4" t="s">
        <v>289</v>
      </c>
      <c r="FU127" s="103" t="s">
        <v>139</v>
      </c>
      <c r="HM127" s="4" t="s">
        <v>289</v>
      </c>
      <c r="HN127" s="4" t="s">
        <v>289</v>
      </c>
      <c r="HO127" s="103" t="s">
        <v>139</v>
      </c>
    </row>
    <row r="128" spans="1:223" ht="16.5" x14ac:dyDescent="0.25">
      <c r="A128" s="6">
        <v>4</v>
      </c>
      <c r="B128" s="12">
        <v>56</v>
      </c>
      <c r="C128" s="6">
        <v>68</v>
      </c>
      <c r="D128" s="5" t="s">
        <v>9</v>
      </c>
      <c r="E128" s="4" t="s">
        <v>289</v>
      </c>
      <c r="F128" s="6">
        <v>5.0999999999999996</v>
      </c>
      <c r="G128" s="6">
        <v>5</v>
      </c>
      <c r="H128" s="6">
        <v>4</v>
      </c>
      <c r="I128" s="69">
        <v>6.3</v>
      </c>
      <c r="J128" s="70">
        <v>6.3</v>
      </c>
      <c r="K128" s="70">
        <v>5.4</v>
      </c>
      <c r="L128" s="70" t="s">
        <v>139</v>
      </c>
      <c r="M128" s="70" t="s">
        <v>139</v>
      </c>
      <c r="N128" s="78">
        <v>6.1</v>
      </c>
      <c r="O128" s="79">
        <v>5.5</v>
      </c>
      <c r="P128" s="79">
        <v>5</v>
      </c>
      <c r="Q128" s="79" t="s">
        <v>139</v>
      </c>
      <c r="R128" s="79" t="s">
        <v>139</v>
      </c>
      <c r="S128" s="86">
        <v>3.6</v>
      </c>
      <c r="T128" s="87">
        <v>5.9</v>
      </c>
      <c r="U128" s="87">
        <v>6.8</v>
      </c>
      <c r="V128" s="87" t="s">
        <v>139</v>
      </c>
      <c r="W128" s="87" t="s">
        <v>139</v>
      </c>
      <c r="X128" s="168">
        <v>5.4</v>
      </c>
      <c r="Y128" s="169">
        <v>3.9</v>
      </c>
      <c r="Z128" s="169">
        <v>3.6</v>
      </c>
      <c r="AA128" s="169" t="s">
        <v>139</v>
      </c>
      <c r="AB128" s="169" t="s">
        <v>139</v>
      </c>
      <c r="AC128" s="102">
        <v>11.8</v>
      </c>
      <c r="AD128" s="103">
        <v>9.8000000000000007</v>
      </c>
      <c r="AE128" s="103">
        <v>9.6</v>
      </c>
      <c r="AF128" s="103" t="s">
        <v>139</v>
      </c>
      <c r="AG128" s="103" t="s">
        <v>139</v>
      </c>
      <c r="AH128" s="4" t="s">
        <v>3</v>
      </c>
      <c r="AI128" s="13" t="s">
        <v>6</v>
      </c>
      <c r="AK128" s="4" t="s">
        <v>289</v>
      </c>
      <c r="AL128" s="4" t="s">
        <v>289</v>
      </c>
      <c r="AM128" s="102">
        <v>11.8</v>
      </c>
      <c r="CE128" s="4" t="s">
        <v>289</v>
      </c>
      <c r="CF128" s="4" t="s">
        <v>289</v>
      </c>
      <c r="CG128" s="103">
        <v>9.8000000000000007</v>
      </c>
      <c r="DY128" s="4" t="s">
        <v>289</v>
      </c>
      <c r="DZ128" s="4" t="s">
        <v>289</v>
      </c>
      <c r="EA128" s="103">
        <v>9.6</v>
      </c>
      <c r="FS128" s="4" t="s">
        <v>289</v>
      </c>
      <c r="FT128" s="4" t="s">
        <v>289</v>
      </c>
      <c r="FU128" s="103" t="s">
        <v>139</v>
      </c>
      <c r="HM128" s="4" t="s">
        <v>289</v>
      </c>
      <c r="HN128" s="4" t="s">
        <v>289</v>
      </c>
      <c r="HO128" s="103" t="s">
        <v>139</v>
      </c>
    </row>
    <row r="129" spans="1:266" ht="16.5" x14ac:dyDescent="0.25">
      <c r="A129" s="6">
        <v>4</v>
      </c>
      <c r="B129" s="12">
        <v>70</v>
      </c>
      <c r="C129" s="6">
        <v>68</v>
      </c>
      <c r="D129" s="5" t="s">
        <v>0</v>
      </c>
      <c r="E129" s="4" t="s">
        <v>289</v>
      </c>
      <c r="F129" s="6">
        <v>3.5</v>
      </c>
      <c r="G129" s="6" t="s">
        <v>139</v>
      </c>
      <c r="H129" s="6" t="s">
        <v>139</v>
      </c>
      <c r="I129" s="69" t="s">
        <v>139</v>
      </c>
      <c r="J129" s="70" t="s">
        <v>139</v>
      </c>
      <c r="K129" s="70" t="s">
        <v>139</v>
      </c>
      <c r="L129" s="70" t="s">
        <v>139</v>
      </c>
      <c r="M129" s="70" t="s">
        <v>139</v>
      </c>
      <c r="N129" s="78" t="s">
        <v>139</v>
      </c>
      <c r="O129" s="79" t="s">
        <v>139</v>
      </c>
      <c r="P129" s="79" t="s">
        <v>139</v>
      </c>
      <c r="Q129" s="79" t="s">
        <v>139</v>
      </c>
      <c r="R129" s="79" t="s">
        <v>139</v>
      </c>
      <c r="S129" s="86" t="s">
        <v>139</v>
      </c>
      <c r="T129" s="87" t="s">
        <v>139</v>
      </c>
      <c r="U129" s="87" t="s">
        <v>139</v>
      </c>
      <c r="V129" s="87" t="s">
        <v>139</v>
      </c>
      <c r="W129" s="87" t="s">
        <v>139</v>
      </c>
      <c r="X129" s="168" t="s">
        <v>139</v>
      </c>
      <c r="Y129" s="169" t="s">
        <v>139</v>
      </c>
      <c r="Z129" s="169" t="s">
        <v>139</v>
      </c>
      <c r="AA129" s="169" t="s">
        <v>139</v>
      </c>
      <c r="AB129" s="169" t="s">
        <v>139</v>
      </c>
      <c r="AC129" s="102" t="s">
        <v>139</v>
      </c>
      <c r="AD129" s="103" t="s">
        <v>139</v>
      </c>
      <c r="AE129" s="103" t="s">
        <v>139</v>
      </c>
      <c r="AF129" s="103" t="s">
        <v>139</v>
      </c>
      <c r="AG129" s="103" t="s">
        <v>139</v>
      </c>
      <c r="AH129" s="4" t="s">
        <v>3</v>
      </c>
      <c r="AI129" s="13" t="s">
        <v>44</v>
      </c>
      <c r="AK129" s="4" t="s">
        <v>289</v>
      </c>
      <c r="AL129" s="4" t="s">
        <v>289</v>
      </c>
      <c r="AM129" s="102" t="s">
        <v>139</v>
      </c>
      <c r="CE129" s="4" t="s">
        <v>289</v>
      </c>
      <c r="CF129" s="4" t="s">
        <v>289</v>
      </c>
      <c r="CG129" s="103" t="s">
        <v>139</v>
      </c>
      <c r="DY129" s="4" t="s">
        <v>289</v>
      </c>
      <c r="DZ129" s="4" t="s">
        <v>289</v>
      </c>
      <c r="EA129" s="103" t="s">
        <v>139</v>
      </c>
      <c r="FS129" s="4" t="s">
        <v>289</v>
      </c>
      <c r="FT129" s="4" t="s">
        <v>289</v>
      </c>
      <c r="FU129" s="103" t="s">
        <v>139</v>
      </c>
      <c r="HM129" s="4" t="s">
        <v>289</v>
      </c>
      <c r="HN129" s="4" t="s">
        <v>289</v>
      </c>
      <c r="HO129" s="103" t="s">
        <v>139</v>
      </c>
    </row>
    <row r="130" spans="1:266" ht="16.5" x14ac:dyDescent="0.25">
      <c r="A130" s="4">
        <v>4</v>
      </c>
      <c r="B130" s="12">
        <v>1</v>
      </c>
      <c r="C130" s="4">
        <v>70</v>
      </c>
      <c r="D130" s="7" t="s">
        <v>0</v>
      </c>
      <c r="E130" s="4" t="s">
        <v>289</v>
      </c>
      <c r="F130" s="4">
        <v>3.7</v>
      </c>
      <c r="G130" s="4">
        <v>5</v>
      </c>
      <c r="H130" s="4">
        <v>5.5</v>
      </c>
      <c r="I130" s="70">
        <v>2.9</v>
      </c>
      <c r="J130" s="70">
        <v>2</v>
      </c>
      <c r="K130" s="70">
        <v>1</v>
      </c>
      <c r="L130" s="70" t="s">
        <v>139</v>
      </c>
      <c r="M130" s="70" t="s">
        <v>139</v>
      </c>
      <c r="N130" s="79">
        <v>3</v>
      </c>
      <c r="O130" s="79">
        <v>1.6</v>
      </c>
      <c r="P130" s="79">
        <v>1.6</v>
      </c>
      <c r="Q130" s="79" t="s">
        <v>139</v>
      </c>
      <c r="R130" s="79" t="s">
        <v>139</v>
      </c>
      <c r="S130" s="87">
        <v>1.5</v>
      </c>
      <c r="T130" s="87">
        <v>3.1</v>
      </c>
      <c r="U130" s="87">
        <v>4.0999999999999996</v>
      </c>
      <c r="V130" s="87" t="s">
        <v>139</v>
      </c>
      <c r="W130" s="87" t="s">
        <v>139</v>
      </c>
      <c r="X130" s="169">
        <v>1.2</v>
      </c>
      <c r="Y130" s="169">
        <v>0.5</v>
      </c>
      <c r="Z130" s="169">
        <v>0.7</v>
      </c>
      <c r="AA130" s="169" t="s">
        <v>139</v>
      </c>
      <c r="AB130" s="169" t="s">
        <v>139</v>
      </c>
      <c r="AC130" s="103">
        <v>6.7</v>
      </c>
      <c r="AD130" s="103">
        <v>5.7</v>
      </c>
      <c r="AE130" s="103">
        <v>5.6</v>
      </c>
      <c r="AF130" s="103" t="s">
        <v>139</v>
      </c>
      <c r="AG130" s="103" t="s">
        <v>139</v>
      </c>
      <c r="AH130" s="4" t="s">
        <v>1</v>
      </c>
      <c r="AI130" s="13" t="s">
        <v>2</v>
      </c>
      <c r="AK130" s="4" t="s">
        <v>289</v>
      </c>
      <c r="AL130" s="4" t="s">
        <v>289</v>
      </c>
      <c r="AM130" s="103">
        <v>6.7</v>
      </c>
      <c r="CE130" s="4" t="s">
        <v>289</v>
      </c>
      <c r="CF130" s="4" t="s">
        <v>289</v>
      </c>
      <c r="CG130" s="103">
        <v>5.7</v>
      </c>
      <c r="DY130" s="4" t="s">
        <v>289</v>
      </c>
      <c r="DZ130" s="4" t="s">
        <v>289</v>
      </c>
      <c r="EA130" s="103">
        <v>5.6</v>
      </c>
      <c r="FS130" s="4" t="s">
        <v>289</v>
      </c>
      <c r="FT130" s="4" t="s">
        <v>289</v>
      </c>
      <c r="FU130" s="103" t="s">
        <v>139</v>
      </c>
      <c r="HM130" s="4" t="s">
        <v>289</v>
      </c>
      <c r="HN130" s="4" t="s">
        <v>289</v>
      </c>
      <c r="HO130" s="103" t="s">
        <v>139</v>
      </c>
    </row>
    <row r="131" spans="1:266" ht="16.5" x14ac:dyDescent="0.25">
      <c r="A131" s="6">
        <v>4</v>
      </c>
      <c r="B131" s="12">
        <v>135</v>
      </c>
      <c r="C131" s="6">
        <v>70</v>
      </c>
      <c r="D131" s="5" t="s">
        <v>9</v>
      </c>
      <c r="E131" s="4" t="s">
        <v>289</v>
      </c>
      <c r="F131" s="6">
        <v>5.2</v>
      </c>
      <c r="G131" s="6">
        <v>3.8</v>
      </c>
      <c r="H131" s="6">
        <v>4.4000000000000004</v>
      </c>
      <c r="I131" s="69">
        <v>3.6</v>
      </c>
      <c r="J131" s="70" t="s">
        <v>139</v>
      </c>
      <c r="K131" s="70" t="s">
        <v>139</v>
      </c>
      <c r="L131" s="70" t="s">
        <v>139</v>
      </c>
      <c r="M131" s="70" t="s">
        <v>139</v>
      </c>
      <c r="N131" s="78">
        <v>3.8</v>
      </c>
      <c r="O131" s="79" t="s">
        <v>139</v>
      </c>
      <c r="P131" s="79" t="s">
        <v>139</v>
      </c>
      <c r="Q131" s="79" t="s">
        <v>139</v>
      </c>
      <c r="R131" s="79" t="s">
        <v>139</v>
      </c>
      <c r="S131" s="86">
        <v>3.1</v>
      </c>
      <c r="T131" s="87" t="s">
        <v>139</v>
      </c>
      <c r="U131" s="87" t="s">
        <v>139</v>
      </c>
      <c r="V131" s="87" t="s">
        <v>139</v>
      </c>
      <c r="W131" s="87" t="s">
        <v>139</v>
      </c>
      <c r="X131" s="168">
        <v>3.2</v>
      </c>
      <c r="Y131" s="169" t="s">
        <v>139</v>
      </c>
      <c r="Z131" s="169" t="s">
        <v>139</v>
      </c>
      <c r="AA131" s="169" t="s">
        <v>139</v>
      </c>
      <c r="AB131" s="169" t="s">
        <v>139</v>
      </c>
      <c r="AC131" s="102">
        <v>9.1</v>
      </c>
      <c r="AD131" s="103" t="s">
        <v>139</v>
      </c>
      <c r="AE131" s="103" t="s">
        <v>139</v>
      </c>
      <c r="AF131" s="103" t="s">
        <v>139</v>
      </c>
      <c r="AG131" s="103" t="s">
        <v>139</v>
      </c>
      <c r="AH131" s="4" t="s">
        <v>3</v>
      </c>
      <c r="AI131" s="13" t="s">
        <v>5</v>
      </c>
      <c r="AK131" s="4" t="s">
        <v>289</v>
      </c>
      <c r="AL131" s="4" t="s">
        <v>289</v>
      </c>
      <c r="AM131" s="102">
        <v>9.1</v>
      </c>
      <c r="CE131" s="4" t="s">
        <v>289</v>
      </c>
      <c r="CF131" s="4" t="s">
        <v>289</v>
      </c>
      <c r="CG131" s="103" t="s">
        <v>139</v>
      </c>
      <c r="DY131" s="4" t="s">
        <v>289</v>
      </c>
      <c r="DZ131" s="4" t="s">
        <v>289</v>
      </c>
      <c r="EA131" s="103" t="s">
        <v>139</v>
      </c>
      <c r="FS131" s="4" t="s">
        <v>289</v>
      </c>
      <c r="FT131" s="4" t="s">
        <v>289</v>
      </c>
      <c r="FU131" s="103" t="s">
        <v>139</v>
      </c>
      <c r="HM131" s="4" t="s">
        <v>289</v>
      </c>
      <c r="HN131" s="4" t="s">
        <v>289</v>
      </c>
      <c r="HO131" s="103" t="s">
        <v>139</v>
      </c>
    </row>
    <row r="132" spans="1:266" ht="16.5" x14ac:dyDescent="0.25">
      <c r="A132" s="6">
        <v>3</v>
      </c>
      <c r="B132" s="12">
        <v>140</v>
      </c>
      <c r="C132" s="6">
        <v>70</v>
      </c>
      <c r="D132" s="5" t="s">
        <v>9</v>
      </c>
      <c r="E132" s="4" t="s">
        <v>289</v>
      </c>
      <c r="F132" s="6">
        <v>11.2</v>
      </c>
      <c r="G132" s="6">
        <v>5.5</v>
      </c>
      <c r="H132" s="6">
        <v>4.9000000000000004</v>
      </c>
      <c r="I132" s="69">
        <v>5.9</v>
      </c>
      <c r="J132" s="70">
        <v>6.3</v>
      </c>
      <c r="K132" s="70">
        <v>7.3</v>
      </c>
      <c r="L132" s="70">
        <v>4.4000000000000004</v>
      </c>
      <c r="M132" s="70">
        <v>3.7</v>
      </c>
      <c r="N132" s="78">
        <v>5.7</v>
      </c>
      <c r="O132" s="79">
        <v>6.2</v>
      </c>
      <c r="P132" s="79">
        <v>8.6999999999999993</v>
      </c>
      <c r="Q132" s="79">
        <v>4.9000000000000004</v>
      </c>
      <c r="R132" s="79">
        <v>4.9000000000000004</v>
      </c>
      <c r="S132" s="86">
        <v>1.8</v>
      </c>
      <c r="T132" s="87">
        <v>4.3</v>
      </c>
      <c r="U132" s="87">
        <v>4.8</v>
      </c>
      <c r="V132" s="87">
        <v>5.0999999999999996</v>
      </c>
      <c r="W132" s="87">
        <v>4.9000000000000004</v>
      </c>
      <c r="X132" s="168">
        <v>4.5999999999999996</v>
      </c>
      <c r="Y132" s="169">
        <v>2.1</v>
      </c>
      <c r="Z132" s="169">
        <v>2</v>
      </c>
      <c r="AA132" s="169">
        <v>1.8</v>
      </c>
      <c r="AB132" s="169">
        <v>1.4</v>
      </c>
      <c r="AC132" s="102">
        <v>8.8000000000000007</v>
      </c>
      <c r="AD132" s="103">
        <v>7.1</v>
      </c>
      <c r="AE132" s="103">
        <v>6.7</v>
      </c>
      <c r="AF132" s="103">
        <v>7</v>
      </c>
      <c r="AG132" s="103">
        <v>6.5</v>
      </c>
      <c r="AH132" s="4" t="s">
        <v>1</v>
      </c>
      <c r="AI132" s="13"/>
      <c r="AK132" s="4" t="s">
        <v>289</v>
      </c>
      <c r="AL132" s="4" t="s">
        <v>289</v>
      </c>
      <c r="AM132" s="102">
        <v>8.8000000000000007</v>
      </c>
      <c r="CE132" s="4" t="s">
        <v>289</v>
      </c>
      <c r="CF132" s="4" t="s">
        <v>289</v>
      </c>
      <c r="CG132" s="103">
        <v>7.1</v>
      </c>
      <c r="DY132" s="4" t="s">
        <v>289</v>
      </c>
      <c r="DZ132" s="4" t="s">
        <v>289</v>
      </c>
      <c r="EA132" s="103">
        <v>6.7</v>
      </c>
      <c r="FS132" s="4" t="s">
        <v>289</v>
      </c>
      <c r="FT132" s="4" t="s">
        <v>289</v>
      </c>
      <c r="FU132" s="103">
        <v>7</v>
      </c>
      <c r="HM132" s="4" t="s">
        <v>289</v>
      </c>
      <c r="HN132" s="4" t="s">
        <v>289</v>
      </c>
      <c r="HO132" s="103">
        <v>6.5</v>
      </c>
    </row>
    <row r="133" spans="1:266" ht="16.5" x14ac:dyDescent="0.25">
      <c r="A133" s="6">
        <v>4</v>
      </c>
      <c r="B133" s="12">
        <v>121</v>
      </c>
      <c r="C133" s="6">
        <v>74</v>
      </c>
      <c r="D133" s="5" t="s">
        <v>0</v>
      </c>
      <c r="E133" s="4" t="s">
        <v>289</v>
      </c>
      <c r="F133" s="6">
        <v>6.8</v>
      </c>
      <c r="G133" s="6">
        <v>7.3</v>
      </c>
      <c r="H133" s="6">
        <v>1.9</v>
      </c>
      <c r="I133" s="69">
        <v>4.8</v>
      </c>
      <c r="J133" s="70" t="s">
        <v>139</v>
      </c>
      <c r="K133" s="70" t="s">
        <v>139</v>
      </c>
      <c r="L133" s="70" t="s">
        <v>139</v>
      </c>
      <c r="M133" s="70" t="s">
        <v>139</v>
      </c>
      <c r="N133" s="78">
        <v>4.7</v>
      </c>
      <c r="O133" s="79" t="s">
        <v>139</v>
      </c>
      <c r="P133" s="79" t="s">
        <v>139</v>
      </c>
      <c r="Q133" s="79" t="s">
        <v>139</v>
      </c>
      <c r="R133" s="79" t="s">
        <v>139</v>
      </c>
      <c r="S133" s="86">
        <v>2.2999999999999998</v>
      </c>
      <c r="T133" s="87" t="s">
        <v>139</v>
      </c>
      <c r="U133" s="87" t="s">
        <v>139</v>
      </c>
      <c r="V133" s="87" t="s">
        <v>139</v>
      </c>
      <c r="W133" s="87" t="s">
        <v>139</v>
      </c>
      <c r="X133" s="168">
        <v>2.5</v>
      </c>
      <c r="Y133" s="169" t="s">
        <v>139</v>
      </c>
      <c r="Z133" s="169" t="s">
        <v>139</v>
      </c>
      <c r="AA133" s="169" t="s">
        <v>139</v>
      </c>
      <c r="AB133" s="169" t="s">
        <v>139</v>
      </c>
      <c r="AC133" s="102">
        <v>8.9</v>
      </c>
      <c r="AD133" s="103" t="s">
        <v>139</v>
      </c>
      <c r="AE133" s="103" t="s">
        <v>139</v>
      </c>
      <c r="AF133" s="103" t="s">
        <v>139</v>
      </c>
      <c r="AG133" s="103" t="s">
        <v>139</v>
      </c>
      <c r="AH133" s="4" t="s">
        <v>3</v>
      </c>
      <c r="AI133" s="13" t="s">
        <v>5</v>
      </c>
      <c r="AK133" s="4" t="s">
        <v>289</v>
      </c>
      <c r="AL133" s="4" t="s">
        <v>289</v>
      </c>
      <c r="AM133" s="102">
        <v>8.9</v>
      </c>
      <c r="CE133" s="4" t="s">
        <v>289</v>
      </c>
      <c r="CF133" s="4" t="s">
        <v>289</v>
      </c>
      <c r="CG133" s="103" t="s">
        <v>139</v>
      </c>
      <c r="DY133" s="4" t="s">
        <v>289</v>
      </c>
      <c r="DZ133" s="4" t="s">
        <v>289</v>
      </c>
      <c r="EA133" s="103" t="s">
        <v>139</v>
      </c>
      <c r="FS133" s="4" t="s">
        <v>289</v>
      </c>
      <c r="FT133" s="4" t="s">
        <v>289</v>
      </c>
      <c r="FU133" s="103" t="s">
        <v>139</v>
      </c>
      <c r="HM133" s="4" t="s">
        <v>289</v>
      </c>
      <c r="HN133" s="4" t="s">
        <v>289</v>
      </c>
      <c r="HO133" s="103" t="s">
        <v>139</v>
      </c>
    </row>
    <row r="134" spans="1:266" ht="16.5" x14ac:dyDescent="0.25">
      <c r="A134" s="4">
        <v>4</v>
      </c>
      <c r="B134" s="12">
        <v>8</v>
      </c>
      <c r="C134" s="4">
        <v>76</v>
      </c>
      <c r="D134" s="7" t="s">
        <v>0</v>
      </c>
      <c r="E134" s="4" t="s">
        <v>289</v>
      </c>
      <c r="F134" s="4">
        <v>5.7</v>
      </c>
      <c r="G134" s="4">
        <v>3.8</v>
      </c>
      <c r="H134" s="4">
        <v>4.5999999999999996</v>
      </c>
      <c r="I134" s="70">
        <v>7.3</v>
      </c>
      <c r="J134" s="70" t="s">
        <v>139</v>
      </c>
      <c r="K134" s="70" t="s">
        <v>139</v>
      </c>
      <c r="L134" s="70">
        <v>1.9</v>
      </c>
      <c r="M134" s="70">
        <v>1.6</v>
      </c>
      <c r="N134" s="79">
        <v>7</v>
      </c>
      <c r="O134" s="79" t="s">
        <v>139</v>
      </c>
      <c r="P134" s="79" t="s">
        <v>139</v>
      </c>
      <c r="Q134" s="79">
        <v>2.2000000000000002</v>
      </c>
      <c r="R134" s="79">
        <v>1.8</v>
      </c>
      <c r="S134" s="87">
        <v>1.6</v>
      </c>
      <c r="T134" s="87" t="s">
        <v>139</v>
      </c>
      <c r="U134" s="87" t="s">
        <v>139</v>
      </c>
      <c r="V134" s="87">
        <v>1.7</v>
      </c>
      <c r="W134" s="87">
        <v>2.1</v>
      </c>
      <c r="X134" s="169">
        <v>1.6</v>
      </c>
      <c r="Y134" s="169" t="s">
        <v>139</v>
      </c>
      <c r="Z134" s="169" t="s">
        <v>139</v>
      </c>
      <c r="AA134" s="169">
        <v>3.9</v>
      </c>
      <c r="AB134" s="169">
        <v>4</v>
      </c>
      <c r="AC134" s="103">
        <v>4.2</v>
      </c>
      <c r="AD134" s="103" t="s">
        <v>139</v>
      </c>
      <c r="AE134" s="103" t="s">
        <v>139</v>
      </c>
      <c r="AF134" s="103">
        <v>6.8</v>
      </c>
      <c r="AG134" s="103">
        <v>8.3000000000000007</v>
      </c>
      <c r="AH134" s="4" t="s">
        <v>1</v>
      </c>
      <c r="AI134" s="13" t="s">
        <v>8</v>
      </c>
      <c r="AK134" s="4" t="s">
        <v>289</v>
      </c>
      <c r="AL134" s="4" t="s">
        <v>289</v>
      </c>
      <c r="AM134" s="103">
        <v>4.2</v>
      </c>
      <c r="CE134" s="4" t="s">
        <v>289</v>
      </c>
      <c r="CF134" s="4" t="s">
        <v>289</v>
      </c>
      <c r="CG134" s="103" t="s">
        <v>139</v>
      </c>
      <c r="DY134" s="4" t="s">
        <v>289</v>
      </c>
      <c r="DZ134" s="4" t="s">
        <v>289</v>
      </c>
      <c r="EA134" s="103" t="s">
        <v>139</v>
      </c>
      <c r="FS134" s="4" t="s">
        <v>289</v>
      </c>
      <c r="FT134" s="4" t="s">
        <v>289</v>
      </c>
      <c r="FU134" s="103">
        <v>6.8</v>
      </c>
      <c r="HM134" s="4" t="s">
        <v>289</v>
      </c>
      <c r="HN134" s="4" t="s">
        <v>289</v>
      </c>
      <c r="HO134" s="103">
        <v>8.3000000000000007</v>
      </c>
    </row>
    <row r="135" spans="1:266" ht="16.5" x14ac:dyDescent="0.25">
      <c r="A135" s="4">
        <v>4</v>
      </c>
      <c r="B135" s="16">
        <v>49</v>
      </c>
      <c r="C135" s="4">
        <v>76</v>
      </c>
      <c r="D135" s="7" t="s">
        <v>0</v>
      </c>
      <c r="E135" s="4" t="s">
        <v>289</v>
      </c>
      <c r="F135" s="4">
        <v>7.6</v>
      </c>
      <c r="G135" s="4">
        <v>1.2</v>
      </c>
      <c r="H135" s="4">
        <v>7.1</v>
      </c>
      <c r="I135" s="70">
        <v>7</v>
      </c>
      <c r="J135" s="70" t="s">
        <v>139</v>
      </c>
      <c r="K135" s="70" t="s">
        <v>139</v>
      </c>
      <c r="L135" s="70" t="s">
        <v>139</v>
      </c>
      <c r="M135" s="70" t="s">
        <v>139</v>
      </c>
      <c r="N135" s="79">
        <v>4.3</v>
      </c>
      <c r="O135" s="79" t="s">
        <v>139</v>
      </c>
      <c r="P135" s="79" t="s">
        <v>139</v>
      </c>
      <c r="Q135" s="79" t="s">
        <v>139</v>
      </c>
      <c r="R135" s="79" t="s">
        <v>139</v>
      </c>
      <c r="S135" s="87">
        <v>2.2000000000000002</v>
      </c>
      <c r="T135" s="87" t="s">
        <v>139</v>
      </c>
      <c r="U135" s="87" t="s">
        <v>139</v>
      </c>
      <c r="V135" s="87" t="s">
        <v>139</v>
      </c>
      <c r="W135" s="87" t="s">
        <v>139</v>
      </c>
      <c r="X135" s="169">
        <v>2.2000000000000002</v>
      </c>
      <c r="Y135" s="169" t="s">
        <v>139</v>
      </c>
      <c r="Z135" s="169" t="s">
        <v>139</v>
      </c>
      <c r="AA135" s="169" t="s">
        <v>139</v>
      </c>
      <c r="AB135" s="169" t="s">
        <v>139</v>
      </c>
      <c r="AC135" s="103">
        <v>7.4</v>
      </c>
      <c r="AD135" s="103" t="s">
        <v>139</v>
      </c>
      <c r="AE135" s="103" t="s">
        <v>139</v>
      </c>
      <c r="AF135" s="103" t="s">
        <v>139</v>
      </c>
      <c r="AG135" s="103" t="s">
        <v>139</v>
      </c>
      <c r="AH135" s="4" t="s">
        <v>3</v>
      </c>
      <c r="AI135" s="13" t="s">
        <v>30</v>
      </c>
      <c r="AJ135" s="3"/>
      <c r="AK135" s="4" t="s">
        <v>289</v>
      </c>
      <c r="AL135" s="4" t="s">
        <v>289</v>
      </c>
      <c r="AM135" s="103">
        <v>7.4</v>
      </c>
      <c r="CE135" s="4" t="s">
        <v>289</v>
      </c>
      <c r="CF135" s="4" t="s">
        <v>289</v>
      </c>
      <c r="CG135" s="103" t="s">
        <v>139</v>
      </c>
      <c r="DY135" s="4" t="s">
        <v>289</v>
      </c>
      <c r="DZ135" s="4" t="s">
        <v>289</v>
      </c>
      <c r="EA135" s="103" t="s">
        <v>139</v>
      </c>
      <c r="FS135" s="4" t="s">
        <v>289</v>
      </c>
      <c r="FT135" s="4" t="s">
        <v>289</v>
      </c>
      <c r="FU135" s="103" t="s">
        <v>139</v>
      </c>
      <c r="HM135" s="4" t="s">
        <v>289</v>
      </c>
      <c r="HN135" s="4" t="s">
        <v>289</v>
      </c>
      <c r="HO135" s="103" t="s">
        <v>139</v>
      </c>
    </row>
    <row r="136" spans="1:266" ht="16.5" x14ac:dyDescent="0.25">
      <c r="A136" s="6">
        <v>3</v>
      </c>
      <c r="B136" s="12">
        <v>139</v>
      </c>
      <c r="C136" s="6">
        <v>76</v>
      </c>
      <c r="D136" s="5" t="s">
        <v>9</v>
      </c>
      <c r="E136" s="4" t="s">
        <v>289</v>
      </c>
      <c r="F136" s="6">
        <v>10.7</v>
      </c>
      <c r="G136" s="6">
        <v>5.2</v>
      </c>
      <c r="H136" s="6">
        <v>2.9</v>
      </c>
      <c r="I136" s="69">
        <v>9</v>
      </c>
      <c r="J136" s="70">
        <v>8.6999999999999993</v>
      </c>
      <c r="K136" s="70">
        <v>4.5999999999999996</v>
      </c>
      <c r="L136" s="70">
        <v>4</v>
      </c>
      <c r="M136" s="70">
        <v>3</v>
      </c>
      <c r="N136" s="78">
        <v>5.7</v>
      </c>
      <c r="O136" s="79">
        <v>7.1</v>
      </c>
      <c r="P136" s="79">
        <v>4.9000000000000004</v>
      </c>
      <c r="Q136" s="79">
        <v>3.8</v>
      </c>
      <c r="R136" s="79">
        <v>3</v>
      </c>
      <c r="S136" s="86">
        <v>2.2999999999999998</v>
      </c>
      <c r="T136" s="87">
        <v>1.9</v>
      </c>
      <c r="U136" s="87">
        <v>2.8</v>
      </c>
      <c r="V136" s="87">
        <v>2.7</v>
      </c>
      <c r="W136" s="87">
        <v>4.2</v>
      </c>
      <c r="X136" s="168">
        <v>1.7</v>
      </c>
      <c r="Y136" s="169">
        <v>1.9</v>
      </c>
      <c r="Z136" s="169">
        <v>1</v>
      </c>
      <c r="AA136" s="169">
        <v>1.6</v>
      </c>
      <c r="AB136" s="169">
        <v>2</v>
      </c>
      <c r="AC136" s="102">
        <v>6.3</v>
      </c>
      <c r="AD136" s="103">
        <v>5.2</v>
      </c>
      <c r="AE136" s="103">
        <v>5.4</v>
      </c>
      <c r="AF136" s="103">
        <v>5.8</v>
      </c>
      <c r="AG136" s="103">
        <v>6</v>
      </c>
      <c r="AH136" s="4" t="s">
        <v>1</v>
      </c>
      <c r="AI136" s="13"/>
      <c r="AK136" s="4" t="s">
        <v>289</v>
      </c>
      <c r="AL136" s="4" t="s">
        <v>289</v>
      </c>
      <c r="AM136" s="102">
        <v>6.3</v>
      </c>
      <c r="CE136" s="4" t="s">
        <v>289</v>
      </c>
      <c r="CF136" s="4" t="s">
        <v>289</v>
      </c>
      <c r="CG136" s="103">
        <v>5.2</v>
      </c>
      <c r="DY136" s="4" t="s">
        <v>289</v>
      </c>
      <c r="DZ136" s="4" t="s">
        <v>289</v>
      </c>
      <c r="EA136" s="103">
        <v>5.4</v>
      </c>
      <c r="FS136" s="4" t="s">
        <v>289</v>
      </c>
      <c r="FT136" s="4" t="s">
        <v>289</v>
      </c>
      <c r="FU136" s="103">
        <v>5.8</v>
      </c>
      <c r="HM136" s="4" t="s">
        <v>289</v>
      </c>
      <c r="HN136" s="4" t="s">
        <v>289</v>
      </c>
      <c r="HO136" s="103">
        <v>6</v>
      </c>
    </row>
    <row r="137" spans="1:266" ht="16.5" x14ac:dyDescent="0.25">
      <c r="A137" s="6">
        <v>3</v>
      </c>
      <c r="B137" s="14">
        <v>28</v>
      </c>
      <c r="C137" s="6">
        <v>81</v>
      </c>
      <c r="D137" s="5" t="s">
        <v>0</v>
      </c>
      <c r="E137" s="4" t="s">
        <v>289</v>
      </c>
      <c r="F137" s="6" t="s">
        <v>139</v>
      </c>
      <c r="G137" s="6">
        <v>6.8</v>
      </c>
      <c r="H137" s="6">
        <v>2.2000000000000002</v>
      </c>
      <c r="I137" s="69">
        <v>5.4</v>
      </c>
      <c r="J137" s="69">
        <v>5.2</v>
      </c>
      <c r="K137" s="69">
        <v>5.2</v>
      </c>
      <c r="L137" s="69" t="s">
        <v>139</v>
      </c>
      <c r="M137" s="69" t="s">
        <v>139</v>
      </c>
      <c r="N137" s="78">
        <v>5.4</v>
      </c>
      <c r="O137" s="78">
        <v>5.0999999999999996</v>
      </c>
      <c r="P137" s="78">
        <v>5.0999999999999996</v>
      </c>
      <c r="Q137" s="78" t="s">
        <v>139</v>
      </c>
      <c r="R137" s="78" t="s">
        <v>139</v>
      </c>
      <c r="S137" s="86">
        <v>2.6</v>
      </c>
      <c r="T137" s="86">
        <v>3.7</v>
      </c>
      <c r="U137" s="86">
        <v>3.8</v>
      </c>
      <c r="V137" s="86" t="s">
        <v>139</v>
      </c>
      <c r="W137" s="86" t="s">
        <v>139</v>
      </c>
      <c r="X137" s="168">
        <v>1.9</v>
      </c>
      <c r="Y137" s="168">
        <v>2.4</v>
      </c>
      <c r="Z137" s="168">
        <v>2</v>
      </c>
      <c r="AA137" s="168" t="s">
        <v>139</v>
      </c>
      <c r="AB137" s="168" t="s">
        <v>139</v>
      </c>
      <c r="AC137" s="102">
        <v>4.2</v>
      </c>
      <c r="AD137" s="102">
        <v>3.9</v>
      </c>
      <c r="AE137" s="102">
        <v>3.7</v>
      </c>
      <c r="AF137" s="102" t="s">
        <v>139</v>
      </c>
      <c r="AG137" s="102" t="s">
        <v>139</v>
      </c>
      <c r="AH137" s="6" t="s">
        <v>3</v>
      </c>
      <c r="AI137" s="15" t="s">
        <v>23</v>
      </c>
      <c r="AJ137" s="3"/>
      <c r="AK137" s="4" t="s">
        <v>289</v>
      </c>
      <c r="AL137" s="4" t="s">
        <v>289</v>
      </c>
      <c r="AM137" s="102">
        <v>4.2</v>
      </c>
      <c r="CE137" s="4" t="s">
        <v>289</v>
      </c>
      <c r="CF137" s="4" t="s">
        <v>289</v>
      </c>
      <c r="CG137" s="102">
        <v>3.9</v>
      </c>
      <c r="DY137" s="4" t="s">
        <v>289</v>
      </c>
      <c r="DZ137" s="4" t="s">
        <v>289</v>
      </c>
      <c r="EA137" s="102">
        <v>3.7</v>
      </c>
      <c r="FS137" s="4" t="s">
        <v>289</v>
      </c>
      <c r="FT137" s="4" t="s">
        <v>289</v>
      </c>
      <c r="FU137" s="102" t="s">
        <v>139</v>
      </c>
      <c r="HM137" s="4" t="s">
        <v>289</v>
      </c>
      <c r="HN137" s="4" t="s">
        <v>289</v>
      </c>
      <c r="HO137" s="102" t="s">
        <v>139</v>
      </c>
    </row>
    <row r="138" spans="1:266" s="3" customFormat="1" ht="16.5" x14ac:dyDescent="0.25">
      <c r="A138" s="6">
        <v>4</v>
      </c>
      <c r="B138" s="12">
        <v>116</v>
      </c>
      <c r="C138" s="6">
        <v>81</v>
      </c>
      <c r="D138" s="5" t="s">
        <v>9</v>
      </c>
      <c r="E138" s="4" t="s">
        <v>289</v>
      </c>
      <c r="F138" s="6">
        <v>6.1</v>
      </c>
      <c r="G138" s="6">
        <v>5.4</v>
      </c>
      <c r="H138" s="6">
        <v>4.0999999999999996</v>
      </c>
      <c r="I138" s="69">
        <v>5.7</v>
      </c>
      <c r="J138" s="70" t="s">
        <v>139</v>
      </c>
      <c r="K138" s="70" t="s">
        <v>139</v>
      </c>
      <c r="L138" s="70" t="s">
        <v>139</v>
      </c>
      <c r="M138" s="70" t="s">
        <v>139</v>
      </c>
      <c r="N138" s="78">
        <v>4.5999999999999996</v>
      </c>
      <c r="O138" s="79" t="s">
        <v>139</v>
      </c>
      <c r="P138" s="79" t="s">
        <v>139</v>
      </c>
      <c r="Q138" s="79" t="s">
        <v>139</v>
      </c>
      <c r="R138" s="79" t="s">
        <v>139</v>
      </c>
      <c r="S138" s="86">
        <v>3.5</v>
      </c>
      <c r="T138" s="87" t="s">
        <v>139</v>
      </c>
      <c r="U138" s="87" t="s">
        <v>139</v>
      </c>
      <c r="V138" s="87" t="s">
        <v>139</v>
      </c>
      <c r="W138" s="87" t="s">
        <v>139</v>
      </c>
      <c r="X138" s="168">
        <v>3.2</v>
      </c>
      <c r="Y138" s="169" t="s">
        <v>139</v>
      </c>
      <c r="Z138" s="169" t="s">
        <v>139</v>
      </c>
      <c r="AA138" s="169" t="s">
        <v>139</v>
      </c>
      <c r="AB138" s="169" t="s">
        <v>139</v>
      </c>
      <c r="AC138" s="102">
        <v>7.9</v>
      </c>
      <c r="AD138" s="103" t="s">
        <v>139</v>
      </c>
      <c r="AE138" s="103" t="s">
        <v>139</v>
      </c>
      <c r="AF138" s="103" t="s">
        <v>139</v>
      </c>
      <c r="AG138" s="103" t="s">
        <v>139</v>
      </c>
      <c r="AH138" s="4" t="s">
        <v>3</v>
      </c>
      <c r="AI138" s="13" t="s">
        <v>71</v>
      </c>
      <c r="AJ138"/>
      <c r="AK138" s="4" t="s">
        <v>289</v>
      </c>
      <c r="AL138" s="4" t="s">
        <v>289</v>
      </c>
      <c r="AM138" s="102">
        <v>7.9</v>
      </c>
      <c r="CD138" s="146"/>
      <c r="CE138" s="4" t="s">
        <v>289</v>
      </c>
      <c r="CF138" s="4" t="s">
        <v>289</v>
      </c>
      <c r="CG138" s="103" t="s">
        <v>139</v>
      </c>
      <c r="DX138" s="146"/>
      <c r="DY138" s="4" t="s">
        <v>289</v>
      </c>
      <c r="DZ138" s="4" t="s">
        <v>289</v>
      </c>
      <c r="EA138" s="103" t="s">
        <v>139</v>
      </c>
      <c r="FR138" s="146"/>
      <c r="FS138" s="4" t="s">
        <v>289</v>
      </c>
      <c r="FT138" s="4" t="s">
        <v>289</v>
      </c>
      <c r="FU138" s="103" t="s">
        <v>139</v>
      </c>
      <c r="HL138" s="146"/>
      <c r="HM138" s="4" t="s">
        <v>289</v>
      </c>
      <c r="HN138" s="4" t="s">
        <v>289</v>
      </c>
      <c r="HO138" s="103" t="s">
        <v>139</v>
      </c>
      <c r="JF138" s="146"/>
    </row>
    <row r="139" spans="1:266" ht="16.5" x14ac:dyDescent="0.25">
      <c r="A139" s="6">
        <v>3</v>
      </c>
      <c r="B139" s="14">
        <v>27</v>
      </c>
      <c r="C139" s="6">
        <v>82</v>
      </c>
      <c r="D139" s="5" t="s">
        <v>0</v>
      </c>
      <c r="E139" s="4" t="s">
        <v>289</v>
      </c>
      <c r="F139" s="6">
        <v>7.3</v>
      </c>
      <c r="G139" s="6">
        <v>6.2</v>
      </c>
      <c r="H139" s="6">
        <v>2.6</v>
      </c>
      <c r="I139" s="69">
        <v>5</v>
      </c>
      <c r="J139" s="69" t="s">
        <v>139</v>
      </c>
      <c r="K139" s="69" t="s">
        <v>139</v>
      </c>
      <c r="L139" s="69" t="s">
        <v>139</v>
      </c>
      <c r="M139" s="69" t="s">
        <v>139</v>
      </c>
      <c r="N139" s="78">
        <v>5</v>
      </c>
      <c r="O139" s="78" t="s">
        <v>139</v>
      </c>
      <c r="P139" s="78" t="s">
        <v>139</v>
      </c>
      <c r="Q139" s="78" t="s">
        <v>139</v>
      </c>
      <c r="R139" s="78" t="s">
        <v>139</v>
      </c>
      <c r="S139" s="86">
        <v>2.6</v>
      </c>
      <c r="T139" s="86" t="s">
        <v>139</v>
      </c>
      <c r="U139" s="86" t="s">
        <v>139</v>
      </c>
      <c r="V139" s="86" t="s">
        <v>139</v>
      </c>
      <c r="W139" s="86" t="s">
        <v>139</v>
      </c>
      <c r="X139" s="168">
        <v>1.8</v>
      </c>
      <c r="Y139" s="168" t="s">
        <v>139</v>
      </c>
      <c r="Z139" s="168" t="s">
        <v>139</v>
      </c>
      <c r="AA139" s="168" t="s">
        <v>139</v>
      </c>
      <c r="AB139" s="168" t="s">
        <v>139</v>
      </c>
      <c r="AC139" s="102">
        <v>5.0999999999999996</v>
      </c>
      <c r="AD139" s="102" t="s">
        <v>139</v>
      </c>
      <c r="AE139" s="102" t="s">
        <v>139</v>
      </c>
      <c r="AF139" s="102" t="s">
        <v>139</v>
      </c>
      <c r="AG139" s="102" t="s">
        <v>139</v>
      </c>
      <c r="AH139" s="6" t="s">
        <v>3</v>
      </c>
      <c r="AI139" s="15" t="s">
        <v>10</v>
      </c>
      <c r="AK139" s="4" t="s">
        <v>289</v>
      </c>
      <c r="AL139" s="4" t="s">
        <v>289</v>
      </c>
      <c r="AM139" s="102">
        <v>5.0999999999999996</v>
      </c>
      <c r="CE139" s="4" t="s">
        <v>289</v>
      </c>
      <c r="CF139" s="4" t="s">
        <v>289</v>
      </c>
      <c r="CG139" s="102" t="s">
        <v>139</v>
      </c>
      <c r="DY139" s="4" t="s">
        <v>289</v>
      </c>
      <c r="DZ139" s="4" t="s">
        <v>289</v>
      </c>
      <c r="EA139" s="102" t="s">
        <v>139</v>
      </c>
      <c r="FS139" s="4" t="s">
        <v>289</v>
      </c>
      <c r="FT139" s="4" t="s">
        <v>289</v>
      </c>
      <c r="FU139" s="102" t="s">
        <v>139</v>
      </c>
      <c r="HM139" s="4" t="s">
        <v>289</v>
      </c>
      <c r="HN139" s="4" t="s">
        <v>289</v>
      </c>
      <c r="HO139" s="102" t="s">
        <v>139</v>
      </c>
    </row>
    <row r="140" spans="1:266" ht="16.5" x14ac:dyDescent="0.25">
      <c r="A140" s="6">
        <v>3</v>
      </c>
      <c r="B140" s="12">
        <v>47</v>
      </c>
      <c r="C140" s="6">
        <v>84</v>
      </c>
      <c r="D140" s="5" t="s">
        <v>0</v>
      </c>
      <c r="E140" s="4" t="s">
        <v>289</v>
      </c>
      <c r="F140" s="6">
        <v>6.5</v>
      </c>
      <c r="G140" s="6">
        <v>4.4000000000000004</v>
      </c>
      <c r="H140" s="6" t="s">
        <v>139</v>
      </c>
      <c r="I140" s="69">
        <v>1.1000000000000001</v>
      </c>
      <c r="J140" s="70" t="s">
        <v>139</v>
      </c>
      <c r="K140" s="70" t="s">
        <v>139</v>
      </c>
      <c r="L140" s="70">
        <v>13.1</v>
      </c>
      <c r="M140" s="70">
        <v>2.2999999999999998</v>
      </c>
      <c r="N140" s="78">
        <v>1.1000000000000001</v>
      </c>
      <c r="O140" s="79" t="s">
        <v>139</v>
      </c>
      <c r="P140" s="79" t="s">
        <v>139</v>
      </c>
      <c r="Q140" s="79">
        <v>4.5</v>
      </c>
      <c r="R140" s="79">
        <v>0.9</v>
      </c>
      <c r="S140" s="86">
        <v>2.2000000000000002</v>
      </c>
      <c r="T140" s="87" t="s">
        <v>139</v>
      </c>
      <c r="U140" s="87" t="s">
        <v>139</v>
      </c>
      <c r="V140" s="87">
        <v>4.5</v>
      </c>
      <c r="W140" s="87">
        <v>1.1000000000000001</v>
      </c>
      <c r="X140" s="168">
        <v>1.1000000000000001</v>
      </c>
      <c r="Y140" s="169" t="s">
        <v>139</v>
      </c>
      <c r="Z140" s="169" t="s">
        <v>139</v>
      </c>
      <c r="AA140" s="169">
        <v>2.4</v>
      </c>
      <c r="AB140" s="169">
        <v>1.3</v>
      </c>
      <c r="AC140" s="102">
        <v>6.6</v>
      </c>
      <c r="AD140" s="103" t="s">
        <v>139</v>
      </c>
      <c r="AE140" s="103" t="s">
        <v>139</v>
      </c>
      <c r="AF140" s="103">
        <v>8.8000000000000007</v>
      </c>
      <c r="AG140" s="103">
        <v>11</v>
      </c>
      <c r="AH140" s="4" t="s">
        <v>3</v>
      </c>
      <c r="AI140" s="13" t="s">
        <v>29</v>
      </c>
      <c r="AK140" s="4" t="s">
        <v>289</v>
      </c>
      <c r="AL140" s="4" t="s">
        <v>289</v>
      </c>
      <c r="AM140" s="102">
        <v>6.6</v>
      </c>
      <c r="CE140" s="4" t="s">
        <v>289</v>
      </c>
      <c r="CF140" s="4" t="s">
        <v>289</v>
      </c>
      <c r="CG140" s="103" t="s">
        <v>139</v>
      </c>
      <c r="DY140" s="4" t="s">
        <v>289</v>
      </c>
      <c r="DZ140" s="4" t="s">
        <v>289</v>
      </c>
      <c r="EA140" s="103" t="s">
        <v>139</v>
      </c>
      <c r="FS140" s="4" t="s">
        <v>289</v>
      </c>
      <c r="FT140" s="4" t="s">
        <v>289</v>
      </c>
      <c r="FU140" s="103">
        <v>8.8000000000000007</v>
      </c>
      <c r="HM140" s="4" t="s">
        <v>289</v>
      </c>
      <c r="HN140" s="4" t="s">
        <v>289</v>
      </c>
      <c r="HO140" s="103">
        <v>11</v>
      </c>
    </row>
    <row r="141" spans="1:266" ht="17.25" thickBot="1" x14ac:dyDescent="0.3">
      <c r="A141" s="19">
        <v>4</v>
      </c>
      <c r="B141" s="17">
        <v>55</v>
      </c>
      <c r="C141" s="19">
        <v>87</v>
      </c>
      <c r="D141" s="18" t="s">
        <v>9</v>
      </c>
      <c r="E141" s="4" t="s">
        <v>289</v>
      </c>
      <c r="F141" s="19">
        <v>10.6</v>
      </c>
      <c r="G141" s="19">
        <v>8.6999999999999993</v>
      </c>
      <c r="H141" s="19">
        <v>3.5</v>
      </c>
      <c r="I141" s="71">
        <v>10.4</v>
      </c>
      <c r="J141" s="74" t="s">
        <v>139</v>
      </c>
      <c r="K141" s="74" t="s">
        <v>139</v>
      </c>
      <c r="L141" s="74" t="s">
        <v>139</v>
      </c>
      <c r="M141" s="74" t="s">
        <v>139</v>
      </c>
      <c r="N141" s="80">
        <v>11</v>
      </c>
      <c r="O141" s="81" t="s">
        <v>139</v>
      </c>
      <c r="P141" s="81" t="s">
        <v>139</v>
      </c>
      <c r="Q141" s="81" t="s">
        <v>139</v>
      </c>
      <c r="R141" s="81" t="s">
        <v>139</v>
      </c>
      <c r="S141" s="88">
        <v>2.2000000000000002</v>
      </c>
      <c r="T141" s="89" t="s">
        <v>139</v>
      </c>
      <c r="U141" s="89" t="s">
        <v>139</v>
      </c>
      <c r="V141" s="89" t="s">
        <v>139</v>
      </c>
      <c r="W141" s="89" t="s">
        <v>139</v>
      </c>
      <c r="X141" s="170">
        <v>1.5</v>
      </c>
      <c r="Y141" s="171" t="s">
        <v>139</v>
      </c>
      <c r="Z141" s="171" t="s">
        <v>139</v>
      </c>
      <c r="AA141" s="171" t="s">
        <v>139</v>
      </c>
      <c r="AB141" s="171" t="s">
        <v>139</v>
      </c>
      <c r="AC141" s="104">
        <v>8.1999999999999993</v>
      </c>
      <c r="AD141" s="105" t="s">
        <v>139</v>
      </c>
      <c r="AE141" s="105" t="s">
        <v>139</v>
      </c>
      <c r="AF141" s="105" t="s">
        <v>139</v>
      </c>
      <c r="AG141" s="105" t="s">
        <v>139</v>
      </c>
      <c r="AH141" s="20" t="s">
        <v>1</v>
      </c>
      <c r="AI141" s="21" t="s">
        <v>34</v>
      </c>
      <c r="AK141" s="4" t="s">
        <v>289</v>
      </c>
      <c r="AL141" s="4" t="s">
        <v>289</v>
      </c>
      <c r="AM141" s="104">
        <v>8.1999999999999993</v>
      </c>
      <c r="CE141" s="4" t="s">
        <v>289</v>
      </c>
      <c r="CF141" s="4" t="s">
        <v>289</v>
      </c>
      <c r="CG141" s="105" t="s">
        <v>139</v>
      </c>
      <c r="DY141" s="4" t="s">
        <v>289</v>
      </c>
      <c r="DZ141" s="4" t="s">
        <v>289</v>
      </c>
      <c r="EA141" s="105" t="s">
        <v>139</v>
      </c>
      <c r="FS141" s="4" t="s">
        <v>289</v>
      </c>
      <c r="FT141" s="4" t="s">
        <v>289</v>
      </c>
      <c r="FU141" s="105" t="s">
        <v>139</v>
      </c>
      <c r="HM141" s="4" t="s">
        <v>289</v>
      </c>
      <c r="HN141" s="4" t="s">
        <v>289</v>
      </c>
      <c r="HO141" s="105" t="s">
        <v>139</v>
      </c>
    </row>
  </sheetData>
  <autoFilter ref="A1:AI141"/>
  <sortState ref="A2:AI141">
    <sortCondition ref="E2:E14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Estandarización</vt:lpstr>
      <vt:lpstr>Datos</vt:lpstr>
      <vt:lpstr>Datos 2</vt:lpstr>
      <vt:lpstr>Resultados</vt:lpstr>
      <vt:lpstr>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2022-03-24T14:20:09Z</dcterms:created>
  <dcterms:modified xsi:type="dcterms:W3CDTF">2022-07-26T01:05:21Z</dcterms:modified>
</cp:coreProperties>
</file>