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harts/chart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1"/>
  <workbookPr/>
  <mc:AlternateContent xmlns:mc="http://schemas.openxmlformats.org/markup-compatibility/2006">
    <mc:Choice Requires="x15">
      <x15ac:absPath xmlns:x15ac="http://schemas.microsoft.com/office/spreadsheetml/2010/11/ac" url="C:\Users\Katherine\Downloads\"/>
    </mc:Choice>
  </mc:AlternateContent>
  <xr:revisionPtr revIDLastSave="0" documentId="8_{AE7CBED6-6E18-40F6-99E8-632A83648ED2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SULTADOS" sheetId="3" r:id="rId1"/>
    <sheet name="CONTEO DE UFC" sheetId="1" r:id="rId2"/>
    <sheet name="CONTEO DE UFC (2)" sheetId="2" r:id="rId3"/>
  </sheets>
  <externalReferences>
    <externalReference r:id="rId4"/>
  </externalReferences>
  <definedNames>
    <definedName name="_xlchart.v1.0" hidden="1">'CONTEO DE UFC'!$B$1</definedName>
    <definedName name="_xlchart.v1.1" hidden="1">'CONTEO DE UFC'!$B$2:$B$25</definedName>
    <definedName name="_xlchart.v1.10" hidden="1">'CONTEO DE UFC (2)'!$D$1</definedName>
    <definedName name="_xlchart.v1.11" hidden="1">'CONTEO DE UFC (2)'!$D$2:$D$25</definedName>
    <definedName name="_xlchart.v1.12" hidden="1">'CONTEO DE UFC (2)'!$E$1</definedName>
    <definedName name="_xlchart.v1.13" hidden="1">'CONTEO DE UFC (2)'!$E$2:$E$25</definedName>
    <definedName name="_xlchart.v1.2" hidden="1">'CONTEO DE UFC'!$C$1</definedName>
    <definedName name="_xlchart.v1.3" hidden="1">'CONTEO DE UFC'!$C$2:$C$25</definedName>
    <definedName name="_xlchart.v1.4" hidden="1">'CONTEO DE UFC'!$D$1</definedName>
    <definedName name="_xlchart.v1.5" hidden="1">'CONTEO DE UFC'!$D$2:$D$25</definedName>
    <definedName name="_xlchart.v1.6" hidden="1">'CONTEO DE UFC (2)'!$B$1</definedName>
    <definedName name="_xlchart.v1.7" hidden="1">'CONTEO DE UFC (2)'!$B$2:$B$25</definedName>
    <definedName name="_xlchart.v1.8" hidden="1">'CONTEO DE UFC (2)'!$C$1</definedName>
    <definedName name="_xlchart.v1.9" hidden="1">'CONTEO DE UFC (2)'!$C$2:$C$25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" i="3" l="1"/>
  <c r="H5" i="3"/>
  <c r="H6" i="3"/>
  <c r="H3" i="3"/>
  <c r="E117" i="2" l="1"/>
  <c r="D120" i="2"/>
  <c r="D119" i="2"/>
  <c r="D118" i="2"/>
  <c r="D117" i="2"/>
  <c r="D101" i="2"/>
  <c r="E101" i="2"/>
  <c r="D102" i="2"/>
  <c r="E102" i="2"/>
  <c r="D103" i="2"/>
  <c r="E103" i="2"/>
  <c r="D104" i="2"/>
  <c r="E104" i="2"/>
  <c r="D105" i="2"/>
  <c r="E105" i="2"/>
  <c r="D106" i="2"/>
  <c r="E106" i="2"/>
  <c r="C106" i="2"/>
  <c r="C103" i="2"/>
  <c r="C104" i="2"/>
  <c r="C105" i="2"/>
  <c r="C102" i="2"/>
  <c r="C101" i="2"/>
  <c r="D109" i="2"/>
  <c r="E109" i="2"/>
  <c r="E108" i="2" s="1" a="1"/>
  <c r="E108" i="2" s="1"/>
  <c r="D110" i="2"/>
  <c r="E110" i="2"/>
  <c r="D111" i="2"/>
  <c r="D108" i="2" s="1" a="1"/>
  <c r="D108" i="2" s="1"/>
  <c r="E111" i="2"/>
  <c r="D113" i="2"/>
  <c r="E113" i="2"/>
  <c r="C113" i="2"/>
  <c r="C112" i="2" a="1"/>
  <c r="C112" i="2" s="1"/>
  <c r="C111" i="2"/>
  <c r="C110" i="2"/>
  <c r="C109" i="2"/>
  <c r="C108" i="2" s="1" a="1"/>
  <c r="C108" i="2" s="1"/>
  <c r="D100" i="2"/>
  <c r="E100" i="2"/>
  <c r="C100" i="2"/>
  <c r="AI79" i="2"/>
  <c r="AG79" i="2"/>
  <c r="AH87" i="2" s="1"/>
  <c r="AI78" i="2"/>
  <c r="AI80" i="2" s="1"/>
  <c r="AJ87" i="2" s="1"/>
  <c r="AG78" i="2"/>
  <c r="AH86" i="2" s="1"/>
  <c r="AI77" i="2"/>
  <c r="AG77" i="2"/>
  <c r="AG87" i="2" s="1"/>
  <c r="AI76" i="2"/>
  <c r="AG76" i="2"/>
  <c r="AG85" i="2" s="1"/>
  <c r="Y79" i="2"/>
  <c r="X79" i="2"/>
  <c r="W79" i="2"/>
  <c r="V79" i="2"/>
  <c r="W88" i="2" s="1"/>
  <c r="Y78" i="2"/>
  <c r="X78" i="2"/>
  <c r="W78" i="2"/>
  <c r="X88" i="2" s="1"/>
  <c r="V78" i="2"/>
  <c r="W86" i="2" s="1"/>
  <c r="Y77" i="2"/>
  <c r="X77" i="2"/>
  <c r="W77" i="2"/>
  <c r="V77" i="2"/>
  <c r="W83" i="2" s="1"/>
  <c r="Y76" i="2"/>
  <c r="Y80" i="2" s="1"/>
  <c r="X76" i="2"/>
  <c r="X80" i="2" s="1"/>
  <c r="Z80" i="2" s="1"/>
  <c r="W76" i="2"/>
  <c r="X84" i="2" s="1"/>
  <c r="V76" i="2"/>
  <c r="V83" i="2" s="1"/>
  <c r="N79" i="2"/>
  <c r="O79" i="2"/>
  <c r="P79" i="2"/>
  <c r="M79" i="2"/>
  <c r="Q79" i="2" s="1"/>
  <c r="N77" i="2"/>
  <c r="O77" i="2"/>
  <c r="P77" i="2"/>
  <c r="M77" i="2"/>
  <c r="N76" i="2"/>
  <c r="O76" i="2"/>
  <c r="P76" i="2"/>
  <c r="M76" i="2"/>
  <c r="Q83" i="2" s="1"/>
  <c r="D87" i="2"/>
  <c r="C87" i="2"/>
  <c r="E87" i="2" s="1"/>
  <c r="G81" i="2"/>
  <c r="F81" i="2"/>
  <c r="E81" i="2"/>
  <c r="D81" i="2"/>
  <c r="C81" i="2"/>
  <c r="B81" i="2"/>
  <c r="G80" i="2"/>
  <c r="F80" i="2"/>
  <c r="E80" i="2"/>
  <c r="D80" i="2"/>
  <c r="C80" i="2"/>
  <c r="B80" i="2"/>
  <c r="G79" i="2"/>
  <c r="F79" i="2"/>
  <c r="E79" i="2"/>
  <c r="D79" i="2"/>
  <c r="C79" i="2"/>
  <c r="B79" i="2"/>
  <c r="G78" i="2"/>
  <c r="F78" i="2"/>
  <c r="E78" i="2"/>
  <c r="D78" i="2"/>
  <c r="C78" i="2"/>
  <c r="B78" i="2"/>
  <c r="D85" i="2" s="1"/>
  <c r="P30" i="2"/>
  <c r="Q30" i="2"/>
  <c r="R30" i="2"/>
  <c r="O30" i="2"/>
  <c r="K47" i="2"/>
  <c r="J50" i="2"/>
  <c r="J49" i="2"/>
  <c r="J48" i="2"/>
  <c r="J47" i="2"/>
  <c r="J39" i="2"/>
  <c r="K39" i="2"/>
  <c r="L39" i="2"/>
  <c r="J40" i="2"/>
  <c r="J33" i="2" s="1"/>
  <c r="K40" i="2"/>
  <c r="K33" i="2" s="1"/>
  <c r="L40" i="2"/>
  <c r="L33" i="2" s="1"/>
  <c r="J41" i="2"/>
  <c r="J34" i="2" s="1"/>
  <c r="K41" i="2"/>
  <c r="K42" i="2" s="1" a="1"/>
  <c r="K42" i="2" s="1"/>
  <c r="K35" i="2" s="1"/>
  <c r="L41" i="2"/>
  <c r="L42" i="2" s="1" a="1"/>
  <c r="L42" i="2" s="1"/>
  <c r="L35" i="2" s="1"/>
  <c r="J43" i="2"/>
  <c r="K43" i="2"/>
  <c r="L43" i="2"/>
  <c r="I43" i="2"/>
  <c r="I41" i="2"/>
  <c r="I42" i="2" s="1" a="1"/>
  <c r="I42" i="2" s="1"/>
  <c r="I35" i="2" s="1"/>
  <c r="I40" i="2"/>
  <c r="I39" i="2"/>
  <c r="J30" i="2"/>
  <c r="K30" i="2"/>
  <c r="L30" i="2"/>
  <c r="I30" i="2"/>
  <c r="D31" i="2"/>
  <c r="E31" i="2"/>
  <c r="F31" i="2"/>
  <c r="D32" i="2"/>
  <c r="E32" i="2"/>
  <c r="F32" i="2"/>
  <c r="D33" i="2"/>
  <c r="E33" i="2"/>
  <c r="F33" i="2"/>
  <c r="D34" i="2"/>
  <c r="E34" i="2"/>
  <c r="F34" i="2"/>
  <c r="D35" i="2"/>
  <c r="E35" i="2"/>
  <c r="F35" i="2"/>
  <c r="D36" i="2"/>
  <c r="E36" i="2"/>
  <c r="F36" i="2"/>
  <c r="D37" i="2"/>
  <c r="E37" i="2"/>
  <c r="F37" i="2"/>
  <c r="D38" i="2"/>
  <c r="E38" i="2"/>
  <c r="F38" i="2"/>
  <c r="D40" i="2"/>
  <c r="E40" i="2"/>
  <c r="F40" i="2"/>
  <c r="D41" i="2"/>
  <c r="E41" i="2"/>
  <c r="F41" i="2"/>
  <c r="D42" i="2"/>
  <c r="E42" i="2"/>
  <c r="F42" i="2"/>
  <c r="D43" i="2"/>
  <c r="E43" i="2"/>
  <c r="F43" i="2"/>
  <c r="D44" i="2"/>
  <c r="E44" i="2"/>
  <c r="F44" i="2"/>
  <c r="D45" i="2"/>
  <c r="E45" i="2"/>
  <c r="F45" i="2"/>
  <c r="D46" i="2"/>
  <c r="E46" i="2"/>
  <c r="F46" i="2"/>
  <c r="C46" i="2"/>
  <c r="C45" i="2"/>
  <c r="C44" i="2"/>
  <c r="C43" i="2"/>
  <c r="C42" i="2"/>
  <c r="C41" i="2"/>
  <c r="C40" i="2"/>
  <c r="C38" i="2"/>
  <c r="C37" i="2"/>
  <c r="C36" i="2"/>
  <c r="C35" i="2"/>
  <c r="C34" i="2"/>
  <c r="C33" i="2"/>
  <c r="C32" i="2"/>
  <c r="C31" i="2"/>
  <c r="D30" i="2"/>
  <c r="E30" i="2"/>
  <c r="F30" i="2"/>
  <c r="C30" i="2"/>
  <c r="T79" i="2"/>
  <c r="Q38" i="2"/>
  <c r="Q31" i="2"/>
  <c r="E47" i="2"/>
  <c r="P32" i="2"/>
  <c r="R32" i="2"/>
  <c r="N78" i="2"/>
  <c r="O31" i="2"/>
  <c r="P38" i="2"/>
  <c r="T78" i="2"/>
  <c r="R38" i="2"/>
  <c r="R31" i="2"/>
  <c r="D48" i="2"/>
  <c r="P39" i="2"/>
  <c r="F47" i="2"/>
  <c r="O78" i="2"/>
  <c r="O39" i="2"/>
  <c r="C48" i="2"/>
  <c r="M78" i="2"/>
  <c r="C47" i="2"/>
  <c r="P31" i="2"/>
  <c r="AK80" i="2"/>
  <c r="T77" i="2"/>
  <c r="R39" i="2"/>
  <c r="AH77" i="2"/>
  <c r="D47" i="2"/>
  <c r="AH79" i="2"/>
  <c r="P78" i="2"/>
  <c r="Q39" i="2"/>
  <c r="Q32" i="2"/>
  <c r="E48" i="2"/>
  <c r="AH78" i="2"/>
  <c r="F48" i="2"/>
  <c r="O32" i="2"/>
  <c r="O38" i="2"/>
  <c r="AA80" i="2"/>
  <c r="AH76" i="2"/>
  <c r="C115" i="2" l="1"/>
  <c r="E112" i="2" a="1"/>
  <c r="E112" i="2" s="1"/>
  <c r="D112" i="2" a="1"/>
  <c r="D112" i="2" s="1"/>
  <c r="V85" i="2"/>
  <c r="V88" i="2"/>
  <c r="V84" i="2"/>
  <c r="X86" i="2"/>
  <c r="AE86" i="2" s="1"/>
  <c r="X85" i="2"/>
  <c r="AG83" i="2"/>
  <c r="C86" i="2"/>
  <c r="AG84" i="2"/>
  <c r="L34" i="2"/>
  <c r="M80" i="2"/>
  <c r="N80" i="2"/>
  <c r="AJ76" i="2"/>
  <c r="AJ77" i="2"/>
  <c r="AJ78" i="2"/>
  <c r="AJ79" i="2"/>
  <c r="AE84" i="2"/>
  <c r="AE88" i="2"/>
  <c r="D86" i="2"/>
  <c r="AM87" i="2"/>
  <c r="AE85" i="2"/>
  <c r="Z85" i="2"/>
  <c r="AA85" i="2"/>
  <c r="Y85" i="2"/>
  <c r="AD85" i="2" s="1"/>
  <c r="Y87" i="2"/>
  <c r="AD87" i="2" s="1"/>
  <c r="Y83" i="2"/>
  <c r="AD83" i="2" s="1"/>
  <c r="Y88" i="2"/>
  <c r="AD88" i="2" s="1"/>
  <c r="Y86" i="2"/>
  <c r="AD86" i="2" s="1"/>
  <c r="Y84" i="2"/>
  <c r="AD84" i="2" s="1"/>
  <c r="J38" i="2" a="1"/>
  <c r="J38" i="2" s="1"/>
  <c r="J32" i="2" s="1"/>
  <c r="AG86" i="2"/>
  <c r="AG88" i="2"/>
  <c r="V87" i="2"/>
  <c r="AH84" i="2"/>
  <c r="AH88" i="2"/>
  <c r="W85" i="2"/>
  <c r="X83" i="2"/>
  <c r="X87" i="2"/>
  <c r="AJ84" i="2"/>
  <c r="AM84" i="2" s="1"/>
  <c r="AJ86" i="2"/>
  <c r="AM86" i="2" s="1"/>
  <c r="I38" i="2" a="1"/>
  <c r="I38" i="2" s="1"/>
  <c r="P80" i="2"/>
  <c r="V86" i="2"/>
  <c r="AH83" i="2"/>
  <c r="AH85" i="2"/>
  <c r="W87" i="2"/>
  <c r="L38" i="2" a="1"/>
  <c r="L38" i="2" s="1"/>
  <c r="L32" i="2" s="1"/>
  <c r="O80" i="2"/>
  <c r="W84" i="2"/>
  <c r="AJ88" i="2"/>
  <c r="AM88" i="2" s="1"/>
  <c r="F39" i="2"/>
  <c r="E39" i="2"/>
  <c r="J42" i="2" a="1"/>
  <c r="J42" i="2" s="1"/>
  <c r="J35" i="2" s="1"/>
  <c r="K38" i="2" a="1"/>
  <c r="K38" i="2" s="1"/>
  <c r="K32" i="2" s="1"/>
  <c r="C85" i="2"/>
  <c r="E85" i="2" s="1"/>
  <c r="AJ83" i="2"/>
  <c r="AM83" i="2" s="1"/>
  <c r="AJ85" i="2"/>
  <c r="AM85" i="2" s="1"/>
  <c r="O34" i="2"/>
  <c r="O41" i="2"/>
  <c r="I34" i="2"/>
  <c r="K34" i="2"/>
  <c r="I33" i="2"/>
  <c r="D39" i="2"/>
  <c r="R41" i="2"/>
  <c r="Q41" i="2"/>
  <c r="P41" i="2"/>
  <c r="R34" i="2"/>
  <c r="Q34" i="2"/>
  <c r="P34" i="2"/>
  <c r="C39" i="2"/>
  <c r="AC85" i="2"/>
  <c r="AI88" i="2" l="1"/>
  <c r="AK88" i="2" s="1"/>
  <c r="H85" i="2"/>
  <c r="E86" i="2"/>
  <c r="H79" i="2" s="1"/>
  <c r="I45" i="2"/>
  <c r="I36" i="2" s="1"/>
  <c r="Z84" i="2"/>
  <c r="AE83" i="2"/>
  <c r="AB83" i="2"/>
  <c r="Z83" i="2"/>
  <c r="AA83" i="2"/>
  <c r="AB88" i="2"/>
  <c r="I32" i="2"/>
  <c r="Z87" i="2"/>
  <c r="AE87" i="2"/>
  <c r="AA87" i="2"/>
  <c r="AB87" i="2"/>
  <c r="AB85" i="2"/>
  <c r="AA88" i="2"/>
  <c r="H78" i="2"/>
  <c r="AI87" i="2"/>
  <c r="AK87" i="2" s="1"/>
  <c r="AI86" i="2"/>
  <c r="AK86" i="2" s="1"/>
  <c r="AB86" i="2"/>
  <c r="Z88" i="2"/>
  <c r="AI85" i="2"/>
  <c r="AK85" i="2" s="1"/>
  <c r="AI83" i="2"/>
  <c r="AK83" i="2" s="1"/>
  <c r="AI84" i="2"/>
  <c r="AK84" i="2" s="1"/>
  <c r="AA86" i="2"/>
  <c r="AB84" i="2"/>
  <c r="Z86" i="2"/>
  <c r="AA84" i="2"/>
  <c r="Q80" i="2"/>
  <c r="Q81" i="2" s="1"/>
  <c r="J31" i="2"/>
  <c r="K31" i="2"/>
  <c r="L31" i="2"/>
  <c r="J36" i="2"/>
  <c r="L36" i="2"/>
  <c r="K36" i="2"/>
  <c r="AL84" i="2"/>
  <c r="AC83" i="2"/>
  <c r="AL87" i="2"/>
  <c r="AC88" i="2"/>
  <c r="AL88" i="2"/>
  <c r="AL86" i="2"/>
  <c r="AC84" i="2"/>
  <c r="AC86" i="2"/>
  <c r="AL85" i="2"/>
  <c r="Q82" i="2"/>
  <c r="AC87" i="2"/>
  <c r="AL83" i="2"/>
  <c r="J79" i="2" l="1"/>
  <c r="I79" i="2"/>
  <c r="I31" i="2"/>
  <c r="J85" i="2"/>
  <c r="I85" i="2"/>
  <c r="H81" i="2"/>
  <c r="H80" i="2"/>
  <c r="I80" i="2" s="1"/>
  <c r="F85" i="2"/>
  <c r="G85" i="2" s="1"/>
  <c r="Q84" i="2"/>
  <c r="Q86" i="2" s="1"/>
  <c r="J80" i="2"/>
  <c r="J78" i="2"/>
  <c r="I78" i="2"/>
  <c r="J81" i="2" l="1"/>
  <c r="I81" i="2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valueMetadata count="2">
    <bk>
      <rc t="1" v="0"/>
    </bk>
    <bk>
      <rc t="1" v="1"/>
    </bk>
  </valueMetadata>
</metadata>
</file>

<file path=xl/sharedStrings.xml><?xml version="1.0" encoding="utf-8"?>
<sst xmlns="http://schemas.openxmlformats.org/spreadsheetml/2006/main" count="254" uniqueCount="131">
  <si>
    <t>PRUEBA</t>
  </si>
  <si>
    <t>OBJETIVO</t>
  </si>
  <si>
    <t>Muestra</t>
  </si>
  <si>
    <t>ANALISIS EXPLORATORIO DE DATOS</t>
  </si>
  <si>
    <t>DESCRIBIR LA MUESTRA</t>
  </si>
  <si>
    <t>n</t>
  </si>
  <si>
    <t>Mean</t>
  </si>
  <si>
    <t>Standard Error</t>
  </si>
  <si>
    <t>%</t>
  </si>
  <si>
    <t>Median</t>
  </si>
  <si>
    <t>Maximum</t>
  </si>
  <si>
    <t>Minimum</t>
  </si>
  <si>
    <t>IQR</t>
  </si>
  <si>
    <t xml:space="preserve"> SWp-value</t>
  </si>
  <si>
    <t>Kruskal-Wallis Test</t>
  </si>
  <si>
    <t>NEMENYI TEST</t>
  </si>
  <si>
    <t>Efecto del Error</t>
  </si>
  <si>
    <t>SW</t>
  </si>
  <si>
    <t>Dterminra si las unidades cointadas presentan distribucion normal</t>
  </si>
  <si>
    <t>GRUPO A: BIOSPADA 60 (UFC/mL)</t>
  </si>
  <si>
    <t>group 1</t>
  </si>
  <si>
    <t>group 2</t>
  </si>
  <si>
    <t>mean</t>
  </si>
  <si>
    <t>lower</t>
  </si>
  <si>
    <t>upper</t>
  </si>
  <si>
    <t>p-value</t>
  </si>
  <si>
    <t>Eta-sq</t>
  </si>
  <si>
    <t>KW</t>
  </si>
  <si>
    <t>Comparar las unidades entre grupos</t>
  </si>
  <si>
    <t>GRUPO B: HIPOCLORITO DE SODIO 5,25% (UFC/mL)</t>
  </si>
  <si>
    <t>POS HOC Nemeny</t>
  </si>
  <si>
    <t>Ubicra la sdiferncais</t>
  </si>
  <si>
    <t>GRUPO C: BIOSPADA 60 + HIPOCLORITO DE SODIO 5,25%  COMBINADO (UFC/mL)</t>
  </si>
  <si>
    <t>Software</t>
  </si>
  <si>
    <t>GRUPO D: CONTROL (UFC/mL)</t>
  </si>
  <si>
    <t>Real Stattistics V9.1  qu es el mimso Rpara Excel</t>
  </si>
  <si>
    <t>GRUPO C vs GRUPO D</t>
  </si>
  <si>
    <t>GRUPO C: BIOSPADA 60 + HIPOCLORITO DE SODIO 5,25%  COMBINADO (UFC/mL),vs,GRUPO D: CONTROL (UFC/mL)</t>
  </si>
  <si>
    <t>GRUPO B vs GRUPO D</t>
  </si>
  <si>
    <t>GRUPO B: HIPOCLORITO DE SODIO 5,25% (UFC/mL),vs,GRUPO D: CONTROL (UFC/mL)</t>
  </si>
  <si>
    <t>GRUPO A vs GRUPO D</t>
  </si>
  <si>
    <t>GRUPO A: BIOSPADA 60 (UFC/mL),vs,GRUPO D: CONTROL (UFC/mL)</t>
  </si>
  <si>
    <t>GRUPO A vs GRUPO C</t>
  </si>
  <si>
    <t>GRUPO A: BIOSPADA 60 (UFC/mL),vs,GRUPO C: BIOSPADA 60 + HIPOCLORITO DE SODIO 5,25%  COMBINADO (UFC/mL)</t>
  </si>
  <si>
    <t>GRUPO A vs GRUPO B</t>
  </si>
  <si>
    <t>GRUPO A: BIOSPADA 60 (UFC/mL),vs,GRUPO B: HIPOCLORITO DE SODIO 5,25% (UFC/mL)</t>
  </si>
  <si>
    <t>GRUPO B vs GRUPO C</t>
  </si>
  <si>
    <t>GRUPO B: HIPOCLORITO DE SODIO 5,25% (UFC/mL),vs,GRUPO C: BIOSPADA 60 + HIPOCLORITO DE SODIO 5,25%  COMBINADO (UFC/mL)</t>
  </si>
  <si>
    <t>GRUPO 1</t>
  </si>
  <si>
    <t>GRUPO 2</t>
  </si>
  <si>
    <t>GRUPO A</t>
  </si>
  <si>
    <t>GRUPO D</t>
  </si>
  <si>
    <t>GRUPO B</t>
  </si>
  <si>
    <t>GRUPO C</t>
  </si>
  <si>
    <t>DIENTE</t>
  </si>
  <si>
    <t>Descriptive Statistics</t>
  </si>
  <si>
    <t>Multiplier</t>
  </si>
  <si>
    <t>Shapiro-Wilk Test</t>
  </si>
  <si>
    <t>Min</t>
  </si>
  <si>
    <t>W-stat</t>
  </si>
  <si>
    <t>Q1-Min</t>
  </si>
  <si>
    <t>Med-Q1</t>
  </si>
  <si>
    <t>alpha</t>
  </si>
  <si>
    <t>Mode</t>
  </si>
  <si>
    <t>Q3-Med</t>
  </si>
  <si>
    <t>normal</t>
  </si>
  <si>
    <t>Standard Deviation</t>
  </si>
  <si>
    <t>Max-Q3</t>
  </si>
  <si>
    <t>Sample Variance</t>
  </si>
  <si>
    <t>d'Agostino-Pearson</t>
  </si>
  <si>
    <t>Kurtosis</t>
  </si>
  <si>
    <t>Skewness</t>
  </si>
  <si>
    <t>DA-stat</t>
  </si>
  <si>
    <t>Range</t>
  </si>
  <si>
    <t>Q1</t>
  </si>
  <si>
    <t>Q3</t>
  </si>
  <si>
    <t>Sum</t>
  </si>
  <si>
    <t>Max</t>
  </si>
  <si>
    <t>Count</t>
  </si>
  <si>
    <t>Geometric Mean</t>
  </si>
  <si>
    <t>Harmonic Mean</t>
  </si>
  <si>
    <t>Grand Min</t>
  </si>
  <si>
    <t>AAD</t>
  </si>
  <si>
    <t>MAD</t>
  </si>
  <si>
    <t>Outliers</t>
  </si>
  <si>
    <t>None</t>
  </si>
  <si>
    <t>ANOVA: Single Factor</t>
  </si>
  <si>
    <t>Levene's Tests</t>
  </si>
  <si>
    <t>TUKEY HSD/KRAMER</t>
  </si>
  <si>
    <t>group</t>
  </si>
  <si>
    <t>ss</t>
  </si>
  <si>
    <t>df</t>
  </si>
  <si>
    <t>q-crit</t>
  </si>
  <si>
    <t>R sum</t>
  </si>
  <si>
    <t>size</t>
  </si>
  <si>
    <t>R mean</t>
  </si>
  <si>
    <t>DESCRIPTION</t>
  </si>
  <si>
    <t>Alpha</t>
  </si>
  <si>
    <t>type</t>
  </si>
  <si>
    <t>Group</t>
  </si>
  <si>
    <t>Variance</t>
  </si>
  <si>
    <t>SS</t>
  </si>
  <si>
    <t>Std Err</t>
  </si>
  <si>
    <t>Lower</t>
  </si>
  <si>
    <t>Upper</t>
  </si>
  <si>
    <t>median</t>
  </si>
  <si>
    <t>means</t>
  </si>
  <si>
    <t>rank sum</t>
  </si>
  <si>
    <t>medians</t>
  </si>
  <si>
    <t>count</t>
  </si>
  <si>
    <t>trimmed</t>
  </si>
  <si>
    <t>r^2/n</t>
  </si>
  <si>
    <t>H-stat</t>
  </si>
  <si>
    <t>Q TEST</t>
  </si>
  <si>
    <t>H-ties</t>
  </si>
  <si>
    <t>std err</t>
  </si>
  <si>
    <t>q-stat</t>
  </si>
  <si>
    <t>mean-crit</t>
  </si>
  <si>
    <t>Cohen d</t>
  </si>
  <si>
    <t>R-crit</t>
  </si>
  <si>
    <t>ANOVA</t>
  </si>
  <si>
    <t>Sources</t>
  </si>
  <si>
    <t>MS</t>
  </si>
  <si>
    <t>F</t>
  </si>
  <si>
    <t>P value</t>
  </si>
  <si>
    <t>RMSSE</t>
  </si>
  <si>
    <t>Omega Sq</t>
  </si>
  <si>
    <t>Between Groups</t>
  </si>
  <si>
    <t>Within Groups</t>
  </si>
  <si>
    <t>sig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</si>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</sst>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#,##0.0_ ;\-#,##0.0\ "/>
    <numFmt numFmtId="165" formatCode="0.0000"/>
    <numFmt numFmtId="166" formatCode="0.000"/>
    <numFmt numFmtId="167" formatCode="0.0"/>
    <numFmt numFmtId="168" formatCode="_-* #,##0.0_-;\-* #,##0.0_-;_-* &quot;-&quot;??_-;_-@_-"/>
    <numFmt numFmtId="169" formatCode="_-* #,##0.000_-;\-* #,##0.000_-;_-* &quot;-&quot;??_-;_-@_-"/>
    <numFmt numFmtId="170" formatCode="#,##0.00_ ;\-#,##0.00\ "/>
    <numFmt numFmtId="171" formatCode="#,##0_ ;\-#,##0\ "/>
    <numFmt numFmtId="172" formatCode="0.0%"/>
  </numFmts>
  <fonts count="16">
    <font>
      <sz val="10"/>
      <color rgb="FF000000"/>
      <name val="Arial"/>
      <scheme val="minor"/>
    </font>
    <font>
      <b/>
      <sz val="10"/>
      <color rgb="FFFFFFFF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color rgb="FF000000"/>
      <name val="Arial"/>
      <family val="2"/>
      <scheme val="minor"/>
    </font>
    <font>
      <i/>
      <sz val="10"/>
      <color theme="1"/>
      <name val="Arial"/>
      <family val="2"/>
      <scheme val="minor"/>
    </font>
    <font>
      <i/>
      <sz val="10"/>
      <color rgb="FF000000"/>
      <name val="Arial"/>
      <family val="2"/>
      <scheme val="minor"/>
    </font>
    <font>
      <sz val="10"/>
      <color rgb="FFFF0000"/>
      <name val="Arial"/>
      <family val="2"/>
      <scheme val="minor"/>
    </font>
    <font>
      <sz val="8"/>
      <color rgb="FF000000"/>
      <name val="Arial"/>
      <family val="2"/>
      <scheme val="minor"/>
    </font>
    <font>
      <i/>
      <sz val="8"/>
      <color rgb="FF000000"/>
      <name val="Arial"/>
      <family val="2"/>
      <scheme val="minor"/>
    </font>
    <font>
      <sz val="8"/>
      <color theme="1"/>
      <name val="Arial"/>
      <family val="2"/>
      <scheme val="minor"/>
    </font>
    <font>
      <i/>
      <sz val="8"/>
      <color theme="1"/>
      <name val="Arial"/>
      <family val="2"/>
      <scheme val="minor"/>
    </font>
    <font>
      <sz val="10"/>
      <color rgb="FF000000"/>
      <name val="Arial"/>
      <family val="2"/>
      <scheme val="minor"/>
    </font>
    <font>
      <sz val="5"/>
      <color rgb="FF000000"/>
      <name val="Arial"/>
      <family val="2"/>
      <scheme val="minor"/>
    </font>
    <font>
      <b/>
      <i/>
      <sz val="8"/>
      <color rgb="FF000000"/>
      <name val="Arial"/>
      <family val="2"/>
      <scheme val="minor"/>
    </font>
    <font>
      <b/>
      <i/>
      <sz val="10"/>
      <color rgb="FF00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73763"/>
        <bgColor rgb="FF073763"/>
      </patternFill>
    </fill>
    <fill>
      <patternFill patternType="solid">
        <fgColor rgb="FFEFEFEF"/>
        <bgColor rgb="FFEFEFEF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EFEFEF"/>
      </left>
      <right style="thin">
        <color rgb="FFEFEFEF"/>
      </right>
      <top style="thin">
        <color rgb="FFEFEFEF"/>
      </top>
      <bottom style="thin">
        <color rgb="FFEFEFEF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9" fontId="12" fillId="0" borderId="0" applyFont="0" applyFill="0" applyBorder="0" applyAlignment="0" applyProtection="0"/>
  </cellStyleXfs>
  <cellXfs count="10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2" xfId="0" applyFont="1" applyBorder="1"/>
    <xf numFmtId="164" fontId="3" fillId="0" borderId="1" xfId="1" applyNumberFormat="1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0" fillId="0" borderId="3" xfId="0" applyBorder="1"/>
    <xf numFmtId="0" fontId="5" fillId="0" borderId="3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164" fontId="3" fillId="0" borderId="0" xfId="0" applyNumberFormat="1" applyFont="1" applyAlignment="1">
      <alignment horizontal="center"/>
    </xf>
    <xf numFmtId="0" fontId="0" fillId="0" borderId="4" xfId="0" applyBorder="1"/>
    <xf numFmtId="0" fontId="6" fillId="0" borderId="0" xfId="0" applyFont="1" applyAlignment="1">
      <alignment horizontal="center"/>
    </xf>
    <xf numFmtId="164" fontId="0" fillId="0" borderId="0" xfId="0" applyNumberFormat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164" fontId="0" fillId="0" borderId="8" xfId="0" applyNumberFormat="1" applyBorder="1"/>
    <xf numFmtId="164" fontId="0" fillId="0" borderId="9" xfId="0" applyNumberFormat="1" applyBorder="1"/>
    <xf numFmtId="164" fontId="0" fillId="0" borderId="10" xfId="0" applyNumberFormat="1" applyBorder="1"/>
    <xf numFmtId="164" fontId="0" fillId="0" borderId="11" xfId="0" applyNumberFormat="1" applyBorder="1"/>
    <xf numFmtId="164" fontId="0" fillId="0" borderId="12" xfId="0" applyNumberFormat="1" applyBorder="1"/>
    <xf numFmtId="0" fontId="0" fillId="0" borderId="0" xfId="0" applyAlignment="1">
      <alignment horizontal="right"/>
    </xf>
    <xf numFmtId="0" fontId="0" fillId="0" borderId="3" xfId="0" applyBorder="1" applyAlignment="1">
      <alignment horizontal="right"/>
    </xf>
    <xf numFmtId="0" fontId="0" fillId="0" borderId="13" xfId="0" applyBorder="1"/>
    <xf numFmtId="0" fontId="5" fillId="0" borderId="3" xfId="0" applyFont="1" applyBorder="1" applyAlignment="1">
      <alignment horizontal="left"/>
    </xf>
    <xf numFmtId="1" fontId="3" fillId="0" borderId="0" xfId="0" applyNumberFormat="1" applyFont="1" applyAlignment="1">
      <alignment horizontal="center"/>
    </xf>
    <xf numFmtId="165" fontId="0" fillId="0" borderId="0" xfId="0" applyNumberFormat="1"/>
    <xf numFmtId="165" fontId="7" fillId="0" borderId="0" xfId="0" applyNumberFormat="1" applyFont="1" applyAlignment="1">
      <alignment horizontal="center"/>
    </xf>
    <xf numFmtId="0" fontId="5" fillId="0" borderId="14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164" fontId="0" fillId="0" borderId="5" xfId="0" applyNumberFormat="1" applyBorder="1"/>
    <xf numFmtId="164" fontId="0" fillId="0" borderId="6" xfId="0" applyNumberFormat="1" applyBorder="1"/>
    <xf numFmtId="164" fontId="0" fillId="0" borderId="7" xfId="0" applyNumberFormat="1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5" xfId="0" applyBorder="1"/>
    <xf numFmtId="0" fontId="0" fillId="0" borderId="16" xfId="0" applyBorder="1"/>
    <xf numFmtId="0" fontId="0" fillId="0" borderId="17" xfId="0" applyBorder="1" applyAlignment="1">
      <alignment horizontal="right"/>
    </xf>
    <xf numFmtId="0" fontId="0" fillId="0" borderId="17" xfId="0" applyBorder="1"/>
    <xf numFmtId="0" fontId="7" fillId="0" borderId="0" xfId="0" applyFont="1"/>
    <xf numFmtId="0" fontId="7" fillId="0" borderId="16" xfId="0" applyFont="1" applyBorder="1"/>
    <xf numFmtId="0" fontId="7" fillId="0" borderId="3" xfId="0" applyFont="1" applyBorder="1"/>
    <xf numFmtId="166" fontId="0" fillId="0" borderId="13" xfId="0" applyNumberFormat="1" applyBorder="1"/>
    <xf numFmtId="166" fontId="0" fillId="0" borderId="0" xfId="0" applyNumberFormat="1"/>
    <xf numFmtId="167" fontId="0" fillId="0" borderId="0" xfId="0" applyNumberFormat="1"/>
    <xf numFmtId="168" fontId="0" fillId="0" borderId="13" xfId="1" applyNumberFormat="1" applyFont="1" applyBorder="1"/>
    <xf numFmtId="168" fontId="0" fillId="0" borderId="0" xfId="1" applyNumberFormat="1" applyFont="1" applyBorder="1"/>
    <xf numFmtId="168" fontId="0" fillId="0" borderId="3" xfId="1" applyNumberFormat="1" applyFont="1" applyBorder="1"/>
    <xf numFmtId="166" fontId="7" fillId="0" borderId="0" xfId="0" applyNumberFormat="1" applyFont="1"/>
    <xf numFmtId="166" fontId="7" fillId="0" borderId="3" xfId="0" applyNumberFormat="1" applyFont="1" applyBorder="1"/>
    <xf numFmtId="168" fontId="0" fillId="0" borderId="13" xfId="0" applyNumberFormat="1" applyBorder="1"/>
    <xf numFmtId="168" fontId="0" fillId="0" borderId="0" xfId="0" applyNumberFormat="1"/>
    <xf numFmtId="168" fontId="0" fillId="0" borderId="3" xfId="0" applyNumberFormat="1" applyBorder="1"/>
    <xf numFmtId="0" fontId="8" fillId="0" borderId="0" xfId="0" applyFont="1"/>
    <xf numFmtId="0" fontId="9" fillId="0" borderId="14" xfId="0" applyFont="1" applyBorder="1" applyAlignment="1">
      <alignment horizontal="center"/>
    </xf>
    <xf numFmtId="0" fontId="8" fillId="0" borderId="13" xfId="0" applyFont="1" applyBorder="1"/>
    <xf numFmtId="0" fontId="8" fillId="0" borderId="3" xfId="0" applyFont="1" applyBorder="1"/>
    <xf numFmtId="0" fontId="3" fillId="0" borderId="18" xfId="0" applyFont="1" applyBorder="1" applyAlignment="1">
      <alignment horizontal="center"/>
    </xf>
    <xf numFmtId="164" fontId="3" fillId="0" borderId="18" xfId="1" applyNumberFormat="1" applyFont="1" applyBorder="1" applyAlignment="1">
      <alignment horizontal="center"/>
    </xf>
    <xf numFmtId="164" fontId="0" fillId="0" borderId="18" xfId="1" applyNumberFormat="1" applyFont="1" applyBorder="1"/>
    <xf numFmtId="169" fontId="0" fillId="0" borderId="18" xfId="1" applyNumberFormat="1" applyFont="1" applyBorder="1"/>
    <xf numFmtId="0" fontId="11" fillId="0" borderId="18" xfId="0" applyFont="1" applyBorder="1" applyAlignment="1">
      <alignment horizontal="left"/>
    </xf>
    <xf numFmtId="169" fontId="7" fillId="0" borderId="18" xfId="1" applyNumberFormat="1" applyFont="1" applyBorder="1" applyAlignment="1">
      <alignment horizontal="center"/>
    </xf>
    <xf numFmtId="169" fontId="7" fillId="0" borderId="19" xfId="1" applyNumberFormat="1" applyFont="1" applyBorder="1"/>
    <xf numFmtId="0" fontId="0" fillId="0" borderId="19" xfId="0" applyBorder="1"/>
    <xf numFmtId="0" fontId="0" fillId="0" borderId="20" xfId="0" applyBorder="1"/>
    <xf numFmtId="0" fontId="10" fillId="4" borderId="18" xfId="0" applyFont="1" applyFill="1" applyBorder="1" applyAlignment="1">
      <alignment horizontal="center" vertical="center" wrapText="1"/>
    </xf>
    <xf numFmtId="0" fontId="3" fillId="4" borderId="18" xfId="0" applyFont="1" applyFill="1" applyBorder="1" applyAlignment="1">
      <alignment horizontal="center" vertical="center" wrapText="1"/>
    </xf>
    <xf numFmtId="170" fontId="0" fillId="0" borderId="13" xfId="0" applyNumberFormat="1" applyBorder="1"/>
    <xf numFmtId="170" fontId="0" fillId="0" borderId="0" xfId="0" applyNumberFormat="1"/>
    <xf numFmtId="170" fontId="0" fillId="0" borderId="3" xfId="0" applyNumberFormat="1" applyBorder="1"/>
    <xf numFmtId="0" fontId="3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164" fontId="3" fillId="0" borderId="8" xfId="0" applyNumberFormat="1" applyFont="1" applyBorder="1" applyAlignment="1">
      <alignment horizontal="center"/>
    </xf>
    <xf numFmtId="164" fontId="3" fillId="0" borderId="9" xfId="0" applyNumberFormat="1" applyFont="1" applyBorder="1" applyAlignment="1">
      <alignment horizontal="center"/>
    </xf>
    <xf numFmtId="164" fontId="3" fillId="0" borderId="10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horizontal="center"/>
    </xf>
    <xf numFmtId="164" fontId="3" fillId="0" borderId="12" xfId="0" applyNumberFormat="1" applyFont="1" applyBorder="1" applyAlignment="1">
      <alignment horizontal="center"/>
    </xf>
    <xf numFmtId="0" fontId="4" fillId="0" borderId="0" xfId="0" applyFont="1"/>
    <xf numFmtId="0" fontId="6" fillId="4" borderId="14" xfId="0" applyFont="1" applyFill="1" applyBorder="1" applyAlignment="1">
      <alignment horizontal="center"/>
    </xf>
    <xf numFmtId="0" fontId="0" fillId="4" borderId="0" xfId="0" applyFill="1"/>
    <xf numFmtId="0" fontId="0" fillId="4" borderId="3" xfId="0" applyFill="1" applyBorder="1"/>
    <xf numFmtId="0" fontId="4" fillId="4" borderId="0" xfId="0" applyFont="1" applyFill="1"/>
    <xf numFmtId="171" fontId="3" fillId="0" borderId="1" xfId="1" applyNumberFormat="1" applyFont="1" applyBorder="1" applyAlignment="1">
      <alignment horizontal="center"/>
    </xf>
    <xf numFmtId="172" fontId="3" fillId="0" borderId="18" xfId="2" applyNumberFormat="1" applyFont="1" applyBorder="1" applyAlignment="1">
      <alignment horizontal="center"/>
    </xf>
    <xf numFmtId="43" fontId="8" fillId="0" borderId="0" xfId="1" applyFont="1"/>
    <xf numFmtId="0" fontId="13" fillId="0" borderId="0" xfId="0" applyFont="1"/>
    <xf numFmtId="0" fontId="8" fillId="0" borderId="18" xfId="0" applyFont="1" applyBorder="1" applyAlignment="1">
      <alignment horizontal="center" vertical="center"/>
    </xf>
    <xf numFmtId="168" fontId="0" fillId="0" borderId="18" xfId="1" applyNumberFormat="1" applyFont="1" applyBorder="1" applyAlignment="1">
      <alignment horizontal="center" vertical="center"/>
    </xf>
    <xf numFmtId="170" fontId="0" fillId="0" borderId="18" xfId="0" applyNumberFormat="1" applyBorder="1" applyAlignment="1">
      <alignment horizontal="center" vertical="center"/>
    </xf>
    <xf numFmtId="168" fontId="0" fillId="0" borderId="18" xfId="0" applyNumberFormat="1" applyBorder="1" applyAlignment="1">
      <alignment horizontal="center" vertical="center"/>
    </xf>
    <xf numFmtId="166" fontId="7" fillId="0" borderId="18" xfId="0" applyNumberFormat="1" applyFont="1" applyBorder="1" applyAlignment="1">
      <alignment horizontal="center" vertical="center"/>
    </xf>
    <xf numFmtId="166" fontId="0" fillId="0" borderId="18" xfId="0" applyNumberFormat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Types" Target="richData/rdRichValueTypes.xml"/><Relationship Id="rId5" Type="http://schemas.openxmlformats.org/officeDocument/2006/relationships/theme" Target="theme/theme1.xml"/><Relationship Id="rId15" Type="http://schemas.openxmlformats.org/officeDocument/2006/relationships/customXml" Target="../customXml/item3.xml"/><Relationship Id="rId10" Type="http://schemas.microsoft.com/office/2017/06/relationships/rdRichValueStructure" Target="richData/rdrichvaluestructure.xml"/><Relationship Id="rId4" Type="http://schemas.openxmlformats.org/officeDocument/2006/relationships/externalLink" Target="externalLinks/externalLink1.xml"/><Relationship Id="rId9" Type="http://schemas.microsoft.com/office/2017/06/relationships/rdRichValue" Target="richData/rdrichvalue.xml"/><Relationship Id="rId14" Type="http://schemas.openxmlformats.org/officeDocument/2006/relationships/customXml" Target="../customXml/item2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Box Plot with Outliers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  <a:r>
              <a:rPr lang="en-US" sz="1200" b="1" i="0" baseline="0">
                <a:effectLst/>
              </a:rPr>
              <a:t>COMPARACIÓN CONTEO GRUPOS:A,B,C y D</a:t>
            </a:r>
            <a:endParaRPr lang="es-CO" sz="1200">
              <a:effectLst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969195927739392"/>
          <c:y val="0.19715658021133525"/>
          <c:w val="0.84709673339025393"/>
          <c:h val="0.6183463810539532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'CONTEO DE UFC (2)'!$H$31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4285F4"/>
                  </a:solidFill>
                </a14:hiddenFill>
              </a:ext>
            </a:extLst>
          </c:spPr>
          <c:invertIfNegative val="0"/>
          <c:cat>
            <c:strRef>
              <c:f>'CONTEO DE UFC (2)'!$I$30:$L$30</c:f>
              <c:strCache>
                <c:ptCount val="4"/>
                <c:pt idx="0">
                  <c:v>GRUPO A: BIOSPADA 60 (UFC/mL)</c:v>
                </c:pt>
                <c:pt idx="1">
                  <c:v>GRUPO B: HIPOCLORITO DE SODIO 5,25% (UFC/mL)</c:v>
                </c:pt>
                <c:pt idx="2">
                  <c:v>GRUPO C: BIOSPADA 60 + HIPOCLORITO DE SODIO 5,25%  COMBINADO (UFC/mL)</c:v>
                </c:pt>
                <c:pt idx="3">
                  <c:v>GRUPO D: CONTROL (UFC/mL)</c:v>
                </c:pt>
              </c:strCache>
            </c:strRef>
          </c:cat>
          <c:val>
            <c:numRef>
              <c:f>'CONTEO DE UFC (2)'!$I$31:$L$31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600000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6B-42A1-ACBB-9EFC18455D0F}"/>
            </c:ext>
          </c:extLst>
        </c:ser>
        <c:ser>
          <c:idx val="1"/>
          <c:order val="1"/>
          <c:tx>
            <c:strRef>
              <c:f>'CONTEO DE UFC (2)'!$H$32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EA4335"/>
                  </a:solidFill>
                </a14:hiddenFill>
              </a:ext>
            </a:extLst>
          </c:spPr>
          <c:invertIfNegative val="0"/>
          <c:errBars>
            <c:errBarType val="minus"/>
            <c:errValType val="percentage"/>
            <c:noEndCap val="0"/>
            <c:val val="100"/>
          </c:errBars>
          <c:cat>
            <c:strRef>
              <c:f>'CONTEO DE UFC (2)'!$I$30:$L$30</c:f>
              <c:strCache>
                <c:ptCount val="4"/>
                <c:pt idx="0">
                  <c:v>GRUPO A: BIOSPADA 60 (UFC/mL)</c:v>
                </c:pt>
                <c:pt idx="1">
                  <c:v>GRUPO B: HIPOCLORITO DE SODIO 5,25% (UFC/mL)</c:v>
                </c:pt>
                <c:pt idx="2">
                  <c:v>GRUPO C: BIOSPADA 60 + HIPOCLORITO DE SODIO 5,25%  COMBINADO (UFC/mL)</c:v>
                </c:pt>
                <c:pt idx="3">
                  <c:v>GRUPO D: CONTROL (UFC/mL)</c:v>
                </c:pt>
              </c:strCache>
            </c:strRef>
          </c:cat>
          <c:val>
            <c:numRef>
              <c:f>'CONTEO DE UFC (2)'!$I$32:$L$32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7950000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6B-42A1-ACBB-9EFC18455D0F}"/>
            </c:ext>
          </c:extLst>
        </c:ser>
        <c:ser>
          <c:idx val="2"/>
          <c:order val="2"/>
          <c:tx>
            <c:strRef>
              <c:f>'CONTEO DE UFC (2)'!$H$33</c:f>
              <c:strCache>
                <c:ptCount val="1"/>
                <c:pt idx="0">
                  <c:v>Med-Q1</c:v>
                </c:pt>
              </c:strCache>
            </c:strRef>
          </c:tx>
          <c:invertIfNegative val="0"/>
          <c:cat>
            <c:strRef>
              <c:f>'CONTEO DE UFC (2)'!$I$30:$L$30</c:f>
              <c:strCache>
                <c:ptCount val="4"/>
                <c:pt idx="0">
                  <c:v>GRUPO A: BIOSPADA 60 (UFC/mL)</c:v>
                </c:pt>
                <c:pt idx="1">
                  <c:v>GRUPO B: HIPOCLORITO DE SODIO 5,25% (UFC/mL)</c:v>
                </c:pt>
                <c:pt idx="2">
                  <c:v>GRUPO C: BIOSPADA 60 + HIPOCLORITO DE SODIO 5,25%  COMBINADO (UFC/mL)</c:v>
                </c:pt>
                <c:pt idx="3">
                  <c:v>GRUPO D: CONTROL (UFC/mL)</c:v>
                </c:pt>
              </c:strCache>
            </c:strRef>
          </c:cat>
          <c:val>
            <c:numRef>
              <c:f>'CONTEO DE UFC (2)'!$I$33:$L$33</c:f>
              <c:numCache>
                <c:formatCode>General</c:formatCode>
                <c:ptCount val="4"/>
                <c:pt idx="0">
                  <c:v>200000</c:v>
                </c:pt>
                <c:pt idx="1">
                  <c:v>0</c:v>
                </c:pt>
                <c:pt idx="2">
                  <c:v>0</c:v>
                </c:pt>
                <c:pt idx="3">
                  <c:v>8650000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D6B-42A1-ACBB-9EFC18455D0F}"/>
            </c:ext>
          </c:extLst>
        </c:ser>
        <c:ser>
          <c:idx val="3"/>
          <c:order val="3"/>
          <c:tx>
            <c:strRef>
              <c:f>'CONTEO DE UFC (2)'!$H$34</c:f>
              <c:strCache>
                <c:ptCount val="1"/>
                <c:pt idx="0">
                  <c:v>Q3-Med</c:v>
                </c:pt>
              </c:strCache>
            </c:strRef>
          </c:tx>
          <c:invertIfNegative val="0"/>
          <c:errBars>
            <c:errBarType val="plus"/>
            <c:errValType val="cust"/>
            <c:noEndCap val="0"/>
            <c:plus>
              <c:numRef>
                <c:f>'CONTEO DE UFC (2)'!$I$35:$L$35</c:f>
                <c:numCache>
                  <c:formatCode>General</c:formatCode>
                  <c:ptCount val="4"/>
                  <c:pt idx="0">
                    <c:v>800000</c:v>
                  </c:pt>
                  <c:pt idx="1">
                    <c:v>0</c:v>
                  </c:pt>
                  <c:pt idx="2">
                    <c:v>0</c:v>
                  </c:pt>
                  <c:pt idx="3">
                    <c:v>14500000</c:v>
                  </c:pt>
                </c:numCache>
              </c:numRef>
            </c:plus>
          </c:errBars>
          <c:cat>
            <c:strRef>
              <c:f>'CONTEO DE UFC (2)'!$I$30:$L$30</c:f>
              <c:strCache>
                <c:ptCount val="4"/>
                <c:pt idx="0">
                  <c:v>GRUPO A: BIOSPADA 60 (UFC/mL)</c:v>
                </c:pt>
                <c:pt idx="1">
                  <c:v>GRUPO B: HIPOCLORITO DE SODIO 5,25% (UFC/mL)</c:v>
                </c:pt>
                <c:pt idx="2">
                  <c:v>GRUPO C: BIOSPADA 60 + HIPOCLORITO DE SODIO 5,25%  COMBINADO (UFC/mL)</c:v>
                </c:pt>
                <c:pt idx="3">
                  <c:v>GRUPO D: CONTROL (UFC/mL)</c:v>
                </c:pt>
              </c:strCache>
            </c:strRef>
          </c:cat>
          <c:val>
            <c:numRef>
              <c:f>'CONTEO DE UFC (2)'!$I$34:$L$34</c:f>
              <c:numCache>
                <c:formatCode>General</c:formatCode>
                <c:ptCount val="4"/>
                <c:pt idx="0">
                  <c:v>200000</c:v>
                </c:pt>
                <c:pt idx="1">
                  <c:v>0</c:v>
                </c:pt>
                <c:pt idx="2">
                  <c:v>0</c:v>
                </c:pt>
                <c:pt idx="3">
                  <c:v>11100000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D6B-42A1-ACBB-9EFC18455D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798718671"/>
        <c:axId val="1798719087"/>
      </c:barChart>
      <c:scatterChart>
        <c:scatterStyle val="lineMarker"/>
        <c:varyColors val="0"/>
        <c:ser>
          <c:idx val="4"/>
          <c:order val="4"/>
          <c:tx>
            <c:v>m</c:v>
          </c:tx>
          <c:spPr>
            <a:ln w="19050">
              <a:noFill/>
            </a:ln>
          </c:spPr>
          <c:marker>
            <c:symbol val="x"/>
            <c:size val="5"/>
            <c:spPr>
              <a:ln>
                <a:solidFill>
                  <a:srgbClr val="00000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1.0652463382157125E-2"/>
                  <c:y val="-9.6061479346782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F6-4250-B3CA-4FC409913929}"/>
                </c:ext>
              </c:extLst>
            </c:dLbl>
            <c:dLbl>
              <c:idx val="1"/>
              <c:layout>
                <c:manualLayout>
                  <c:x val="7.1016422547714158E-3"/>
                  <c:y val="-9.6061479346782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F6-4250-B3CA-4FC409913929}"/>
                </c:ext>
              </c:extLst>
            </c:dLbl>
            <c:dLbl>
              <c:idx val="2"/>
              <c:layout>
                <c:manualLayout>
                  <c:x val="0"/>
                  <c:y val="-9.22190201729106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F6-4250-B3CA-4FC409913929}"/>
                </c:ext>
              </c:extLst>
            </c:dLbl>
            <c:dLbl>
              <c:idx val="3"/>
              <c:layout>
                <c:manualLayout>
                  <c:x val="-0.19174434087882836"/>
                  <c:y val="-4.99519692603266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F6-4250-B3CA-4FC40991392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yVal>
            <c:numRef>
              <c:f>'CONTEO DE UFC (2)'!$I$36:$L$36</c:f>
              <c:numCache>
                <c:formatCode>#,##0.0_ ;\-#,##0.0\ </c:formatCode>
                <c:ptCount val="4"/>
                <c:pt idx="0">
                  <c:v>250000</c:v>
                </c:pt>
                <c:pt idx="1">
                  <c:v>33333.333333333336</c:v>
                </c:pt>
                <c:pt idx="2">
                  <c:v>16666.666666666668</c:v>
                </c:pt>
                <c:pt idx="3">
                  <c:v>18741666.666666668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D6B-42A1-ACBB-9EFC18455D0F}"/>
            </c:ext>
          </c:extLst>
        </c:ser>
        <c:ser>
          <c:idx val="5"/>
          <c:order val="5"/>
          <c:tx>
            <c:v>x</c:v>
          </c:tx>
          <c:spPr>
            <a:ln w="19050">
              <a:noFill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xVal>
            <c:numLit>
              <c:formatCode>General</c:formatCode>
              <c:ptCount val="4"/>
              <c:pt idx="0">
                <c:v>2</c:v>
              </c:pt>
              <c:pt idx="1">
                <c:v>2</c:v>
              </c:pt>
              <c:pt idx="2">
                <c:v>2</c:v>
              </c:pt>
              <c:pt idx="3">
                <c:v>2</c:v>
              </c:pt>
            </c:numLit>
          </c:xVal>
          <c:yVal>
            <c:numRef>
              <c:f>'CONTEO DE UFC (2)'!$J$47:$J$50</c:f>
              <c:numCache>
                <c:formatCode>#,##0.0_ ;\-#,##0.0\ </c:formatCode>
                <c:ptCount val="4"/>
                <c:pt idx="0">
                  <c:v>200000</c:v>
                </c:pt>
                <c:pt idx="1">
                  <c:v>200000</c:v>
                </c:pt>
                <c:pt idx="2">
                  <c:v>200000</c:v>
                </c:pt>
                <c:pt idx="3">
                  <c:v>200000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D6B-42A1-ACBB-9EFC18455D0F}"/>
            </c:ext>
          </c:extLst>
        </c:ser>
        <c:ser>
          <c:idx val="6"/>
          <c:order val="6"/>
          <c:tx>
            <c:v>x</c:v>
          </c:tx>
          <c:spPr>
            <a:ln w="19050">
              <a:noFill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3</c:v>
              </c:pt>
            </c:numLit>
          </c:xVal>
          <c:yVal>
            <c:numRef>
              <c:f>'CONTEO DE UFC (2)'!$K$47</c:f>
              <c:numCache>
                <c:formatCode>#,##0.0_ ;\-#,##0.0\ </c:formatCode>
                <c:ptCount val="1"/>
                <c:pt idx="0">
                  <c:v>400000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2D6B-42A1-ACBB-9EFC18455D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98718671"/>
        <c:axId val="1798719087"/>
      </c:scatterChart>
      <c:catAx>
        <c:axId val="179871867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1798719087"/>
        <c:crosses val="autoZero"/>
        <c:auto val="1"/>
        <c:lblAlgn val="ctr"/>
        <c:lblOffset val="100"/>
        <c:noMultiLvlLbl val="0"/>
      </c:catAx>
      <c:valAx>
        <c:axId val="1798719087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crossAx val="1798718671"/>
        <c:crosses val="autoZero"/>
        <c:crossBetween val="between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RECUENTO DE UFC/ ml Y</a:t>
            </a:r>
            <a:r>
              <a:rPr lang="en-US" baseline="0"/>
              <a:t> </a:t>
            </a:r>
            <a:r>
              <a:rPr lang="en-US"/>
              <a:t>PORCENTAJE</a:t>
            </a:r>
            <a:r>
              <a:rPr lang="en-US" baseline="0"/>
              <a:t> DE EFECTIVIDAD ANTIMICROBIANA POSTERIOR AL TRATAMIENTO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0309647321478574"/>
          <c:y val="0.17010101010101011"/>
          <c:w val="0.64585573282391928"/>
          <c:h val="0.4293861449137039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2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RESULTADOS!$D$3:$D$6</c:f>
              <c:strCache>
                <c:ptCount val="4"/>
                <c:pt idx="0">
                  <c:v>GRUPO A: BIOSPADA 60 (UFC/mL)</c:v>
                </c:pt>
                <c:pt idx="1">
                  <c:v>GRUPO B: HIPOCLORITO DE SODIO 5,25% (UFC/mL)</c:v>
                </c:pt>
                <c:pt idx="2">
                  <c:v>GRUPO C: BIOSPADA 60 + HIPOCLORITO DE SODIO 5,25%  COMBINADO (UFC/mL)</c:v>
                </c:pt>
                <c:pt idx="3">
                  <c:v>GRUPO D: CONTROL (UFC/mL)</c:v>
                </c:pt>
              </c:strCache>
            </c:strRef>
          </c:cat>
          <c:val>
            <c:numRef>
              <c:f>RESULTADOS!$F$3:$F$6</c:f>
              <c:numCache>
                <c:formatCode>#,##0.0_ ;\-#,##0.0\ </c:formatCode>
                <c:ptCount val="4"/>
                <c:pt idx="0">
                  <c:v>250000</c:v>
                </c:pt>
                <c:pt idx="1">
                  <c:v>33333.333333333336</c:v>
                </c:pt>
                <c:pt idx="2">
                  <c:v>16666.666666666668</c:v>
                </c:pt>
                <c:pt idx="3">
                  <c:v>18741666.666666668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F1-439C-8429-281D73A8CF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18781520"/>
        <c:axId val="918791600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6.0105958630920974E-3"/>
                  <c:y val="-5.656565656565656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400" b="1" i="0" u="none" strike="noStrike" kern="1200" baseline="0">
                      <a:solidFill>
                        <a:schemeClr val="accent2">
                          <a:lumMod val="60000"/>
                          <a:lumOff val="4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3140402048371555E-2"/>
                      <c:h val="6.200015907102521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10F1-439C-8429-281D73A8CF14}"/>
                </c:ext>
              </c:extLst>
            </c:dLbl>
            <c:dLbl>
              <c:idx val="1"/>
              <c:layout>
                <c:manualLayout>
                  <c:x val="6.0105169849164423E-3"/>
                  <c:y val="-6.060606060606058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400" b="1" i="0" u="none" strike="noStrike" kern="120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0F1-439C-8429-281D73A8CF14}"/>
                </c:ext>
              </c:extLst>
            </c:dLbl>
            <c:dLbl>
              <c:idx val="2"/>
              <c:layout>
                <c:manualLayout>
                  <c:x val="0"/>
                  <c:y val="-6.86868686868686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400" b="1" i="0" u="none" strike="noStrike" kern="120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0F1-439C-8429-281D73A8CF14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0F1-439C-8429-281D73A8CF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RESULTADOS!$D$3:$D$6</c:f>
              <c:strCache>
                <c:ptCount val="4"/>
                <c:pt idx="0">
                  <c:v>GRUPO A: BIOSPADA 60 (UFC/mL)</c:v>
                </c:pt>
                <c:pt idx="1">
                  <c:v>GRUPO B: HIPOCLORITO DE SODIO 5,25% (UFC/mL)</c:v>
                </c:pt>
                <c:pt idx="2">
                  <c:v>GRUPO C: BIOSPADA 60 + HIPOCLORITO DE SODIO 5,25%  COMBINADO (UFC/mL)</c:v>
                </c:pt>
                <c:pt idx="3">
                  <c:v>GRUPO D: CONTROL (UFC/mL)</c:v>
                </c:pt>
              </c:strCache>
            </c:strRef>
          </c:cat>
          <c:val>
            <c:numRef>
              <c:f>RESULTADOS!$H$3:$H$6</c:f>
              <c:numCache>
                <c:formatCode>0.0%</c:formatCode>
                <c:ptCount val="4"/>
                <c:pt idx="0">
                  <c:v>0.98666073810582477</c:v>
                </c:pt>
                <c:pt idx="1">
                  <c:v>0.99822143174744327</c:v>
                </c:pt>
                <c:pt idx="2">
                  <c:v>0.99911071587372169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0F1-439C-8429-281D73A8CF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8790160"/>
        <c:axId val="918786320"/>
      </c:lineChart>
      <c:catAx>
        <c:axId val="9187815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IRRIGANTES</a:t>
                </a:r>
              </a:p>
            </c:rich>
          </c:tx>
          <c:layout>
            <c:manualLayout>
              <c:xMode val="edge"/>
              <c:yMode val="edge"/>
              <c:x val="0.47782404266426437"/>
              <c:y val="0.7033915959995953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8791600"/>
        <c:crosses val="autoZero"/>
        <c:auto val="1"/>
        <c:lblAlgn val="ctr"/>
        <c:lblOffset val="100"/>
        <c:noMultiLvlLbl val="0"/>
      </c:catAx>
      <c:valAx>
        <c:axId val="918791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 sz="1200" b="0" i="0" u="none" strike="noStrike" baseline="0">
                    <a:effectLst/>
                  </a:rPr>
                  <a:t>UFC/mL</a:t>
                </a:r>
                <a:endParaRPr lang="en-US" sz="1200">
                  <a:solidFill>
                    <a:schemeClr val="accent1">
                      <a:lumMod val="50000"/>
                    </a:schemeClr>
                  </a:solidFill>
                </a:endParaRPr>
              </a:p>
            </c:rich>
          </c:tx>
          <c:layout>
            <c:manualLayout>
              <c:xMode val="edge"/>
              <c:yMode val="edge"/>
              <c:x val="0.10429310517089652"/>
              <c:y val="0.3030818140283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_ ;\-#,##0\ 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8781520"/>
        <c:crosses val="autoZero"/>
        <c:crossBetween val="between"/>
      </c:valAx>
      <c:valAx>
        <c:axId val="918786320"/>
        <c:scaling>
          <c:orientation val="minMax"/>
        </c:scaling>
        <c:delete val="0"/>
        <c:axPos val="r"/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8790160"/>
        <c:crosses val="max"/>
        <c:crossBetween val="between"/>
      </c:valAx>
      <c:catAx>
        <c:axId val="9187901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1878632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2887160713297692"/>
          <c:y val="0.28020392905432279"/>
          <c:w val="7.6680916779070837E-2"/>
          <c:h val="0.1007753712055442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  <cx:data id="1">
      <cx:numDim type="val">
        <cx:f>_xlchart.v1.3</cx:f>
      </cx:numDim>
    </cx:data>
    <cx:data id="2">
      <cx:numDim type="val">
        <cx:f>_xlchart.v1.5</cx:f>
      </cx:numDim>
    </cx:data>
  </cx:chartData>
  <cx:chart>
    <cx:title pos="t" align="ctr" overlay="0">
      <cx:tx>
        <cx:txData>
          <cx:v>COMPARACIÓN EFECTIVIDAD LOS 3 GRUPOS DE IRRIGANTES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s-ES" sz="1400" b="0" i="0" u="none" strike="noStrike" baseline="0">
              <a:solidFill>
                <a:srgbClr val="000000">
                  <a:lumMod val="65000"/>
                  <a:lumOff val="35000"/>
                </a:srgbClr>
              </a:solidFill>
              <a:latin typeface="Arial"/>
              <a:cs typeface="Arial"/>
            </a:rPr>
            <a:t>COMPARACIÓN EFECTIVIDAD LOS 3 GRUPOS DE IRRIGANTES</a:t>
          </a:r>
        </a:p>
      </cx:txPr>
    </cx:title>
    <cx:plotArea>
      <cx:plotAreaRegion>
        <cx:plotSurface>
          <cx:spPr>
            <a:ln>
              <a:solidFill>
                <a:schemeClr val="bg1">
                  <a:lumMod val="50000"/>
                </a:schemeClr>
              </a:solidFill>
            </a:ln>
          </cx:spPr>
        </cx:plotSurface>
        <cx:series layoutId="boxWhisker" uniqueId="{7014EA64-4927-45B4-9E4B-EBFE06B0F131}">
          <cx:tx>
            <cx:txData>
              <cx:f>_xlchart.v1.0</cx:f>
              <cx:v>GRUPO A: BIOSPADA 60 (UFC/mL)</cx:v>
            </cx:txData>
          </cx:tx>
          <cx:spPr>
            <a:solidFill>
              <a:schemeClr val="accent2">
                <a:lumMod val="60000"/>
                <a:lumOff val="40000"/>
              </a:schemeClr>
            </a:solidFill>
            <a:ln>
              <a:solidFill>
                <a:schemeClr val="accent2">
                  <a:lumMod val="60000"/>
                  <a:lumOff val="40000"/>
                </a:schemeClr>
              </a:solidFill>
            </a:ln>
          </cx:spPr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E3C5D4DA-CEEA-485C-BBD7-39E200305D9C}">
          <cx:tx>
            <cx:txData>
              <cx:f>_xlchart.v1.2</cx:f>
              <cx:v>GRUPO B: HIPOCLORITO DE SODIO 5,25% (UFC/mL)</cx:v>
            </cx:txData>
          </cx:tx>
          <cx:spPr>
            <a:solidFill>
              <a:schemeClr val="accent3"/>
            </a:solidFill>
            <a:ln>
              <a:solidFill>
                <a:schemeClr val="accent3"/>
              </a:solidFill>
            </a:ln>
          </cx:spPr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67BE1C60-B4C6-4BF5-BE39-B3B90DDDF28A}">
          <cx:tx>
            <cx:txData>
              <cx:f>_xlchart.v1.4</cx:f>
              <cx:v>GRUPO C: BIOSPADA 60 + HIPOCLORITO DE SODIO 5,25%  COMBINADO (UFC/mL)</cx:v>
            </cx:txData>
          </cx:tx>
          <cx:spPr>
            <a:solidFill>
              <a:schemeClr val="accent4"/>
            </a:solidFill>
            <a:ln>
              <a:solidFill>
                <a:schemeClr val="accent4"/>
              </a:solidFill>
            </a:ln>
          </cx:spPr>
          <cx:dataId val="2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tle>
          <cx:tx>
            <cx:txData>
              <cx:v>IRRIGANTES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s-ES" sz="900" b="0" i="0" u="none" strike="noStrike" baseline="0">
                  <a:solidFill>
                    <a:srgbClr val="000000">
                      <a:lumMod val="65000"/>
                      <a:lumOff val="35000"/>
                    </a:srgbClr>
                  </a:solidFill>
                  <a:latin typeface="Arial"/>
                  <a:cs typeface="Arial"/>
                </a:rPr>
                <a:t>IRRIGANTES</a:t>
              </a:r>
            </a:p>
          </cx:txPr>
        </cx:title>
        <cx:tickLabels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  <cx:axis id="1">
        <cx:valScaling/>
        <cx:title>
          <cx:tx>
            <cx:txData>
              <cx:v>UFC/mL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s-ES" sz="900" b="0" i="0" u="none" strike="noStrike" baseline="0">
                  <a:solidFill>
                    <a:srgbClr val="000000">
                      <a:lumMod val="65000"/>
                      <a:lumOff val="35000"/>
                    </a:srgbClr>
                  </a:solidFill>
                  <a:latin typeface="Arial"/>
                  <a:cs typeface="Arial"/>
                </a:rPr>
                <a:t>UFC/mL</a:t>
              </a:r>
            </a:p>
          </cx:txPr>
        </cx:title>
        <cx:tickLabels/>
        <cx:numFmt formatCode="#.##0" sourceLinked="0"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</cx:plotArea>
    <cx:legend pos="b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 sz="700"/>
          </a:pPr>
          <a:endParaRPr lang="es-ES" sz="700" b="0" i="0" u="none" strike="noStrike" baseline="0">
            <a:solidFill>
              <a:srgbClr val="000000">
                <a:lumMod val="65000"/>
                <a:lumOff val="35000"/>
              </a:srgbClr>
            </a:solidFill>
            <a:latin typeface="Arial"/>
            <a:cs typeface="Arial"/>
          </a:endParaRPr>
        </a:p>
      </cx:txPr>
    </cx:legend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_xlchart.v1.7</cx:f>
      </cx:numDim>
    </cx:data>
    <cx:data id="1">
      <cx:numDim type="val">
        <cx:f>_xlchart.v1.9</cx:f>
      </cx:numDim>
    </cx:data>
    <cx:data id="2">
      <cx:numDim type="val">
        <cx:f>_xlchart.v1.11</cx:f>
      </cx:numDim>
    </cx:data>
    <cx:data id="3">
      <cx:numDim type="val">
        <cx:f>_xlchart.v1.13</cx: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rtl="0"/>
            <a:r>
              <a:rPr lang="es-ES" sz="1400" b="0" i="0" baseline="0">
                <a:effectLst/>
              </a:rPr>
              <a:t>COMPARACIÓN EFECTIVIDAD LOS 4 GRUPOS DE IRRIGANTES</a:t>
            </a:r>
            <a:endParaRPr lang="es-CO" sz="1400">
              <a:effectLst/>
            </a:endParaRPr>
          </a:p>
        </cx:rich>
      </cx:tx>
    </cx:title>
    <cx:plotArea>
      <cx:plotAreaRegion>
        <cx:series layoutId="boxWhisker" uniqueId="{9EC5613A-57FD-450B-8C3E-8235CCFFC1C9}">
          <cx:tx>
            <cx:txData>
              <cx:f>_xlchart.v1.6</cx:f>
              <cx:v>GRUPO A: BIOSPADA 60 (UFC/mL)</cx:v>
            </cx:txData>
          </cx:tx>
          <cx:spPr>
            <a:solidFill>
              <a:schemeClr val="accent2">
                <a:lumMod val="20000"/>
                <a:lumOff val="80000"/>
              </a:schemeClr>
            </a:solidFill>
            <a:ln>
              <a:solidFill>
                <a:schemeClr val="accent2">
                  <a:lumMod val="20000"/>
                  <a:lumOff val="80000"/>
                </a:schemeClr>
              </a:solidFill>
            </a:ln>
          </cx:spPr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0801A0C7-6A77-4893-8F43-86C873FE54D0}">
          <cx:tx>
            <cx:txData>
              <cx:f>_xlchart.v1.8</cx:f>
              <cx:v>GRUPO B: HIPOCLORITO DE SODIO 5,25% (UFC/mL)</cx:v>
            </cx:txData>
          </cx:tx>
          <cx:spPr>
            <a:solidFill>
              <a:schemeClr val="accent4">
                <a:lumMod val="60000"/>
                <a:lumOff val="40000"/>
              </a:schemeClr>
            </a:solidFill>
            <a:ln>
              <a:solidFill>
                <a:schemeClr val="accent4">
                  <a:lumMod val="60000"/>
                  <a:lumOff val="40000"/>
                </a:schemeClr>
              </a:solidFill>
            </a:ln>
          </cx:spPr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508E34AB-029D-44CD-8A32-396AB16B4D95}">
          <cx:tx>
            <cx:txData>
              <cx:f>_xlchart.v1.10</cx:f>
              <cx:v>GRUPO C: BIOSPADA 60 + HIPOCLORITO DE SODIO 5,25%  COMBINADO (UFC/mL)</cx:v>
            </cx:txData>
          </cx:tx>
          <cx:spPr>
            <a:solidFill>
              <a:schemeClr val="accent3">
                <a:lumMod val="40000"/>
                <a:lumOff val="60000"/>
              </a:schemeClr>
            </a:solidFill>
            <a:ln>
              <a:solidFill>
                <a:schemeClr val="accent3">
                  <a:lumMod val="40000"/>
                  <a:lumOff val="60000"/>
                </a:schemeClr>
              </a:solidFill>
            </a:ln>
          </cx:spPr>
          <cx:dataId val="2"/>
          <cx:layoutPr>
            <cx:visibility meanLine="0" meanMarker="1" nonoutliers="0" outliers="1"/>
            <cx:statistics quartileMethod="exclusive"/>
          </cx:layoutPr>
        </cx:series>
        <cx:series layoutId="boxWhisker" uniqueId="{C37FDD1C-9384-4AF8-829C-0ECE4D0C1EC1}">
          <cx:tx>
            <cx:txData>
              <cx:f>_xlchart.v1.12</cx:f>
              <cx:v>GRUPO D: CONTROL (UFC/mL)</cx:v>
            </cx:txData>
          </cx:tx>
          <cx:spPr>
            <a:solidFill>
              <a:schemeClr val="bg1">
                <a:lumMod val="75000"/>
              </a:schemeClr>
            </a:solidFill>
            <a:ln>
              <a:solidFill>
                <a:schemeClr val="bg1">
                  <a:lumMod val="75000"/>
                </a:schemeClr>
              </a:solidFill>
            </a:ln>
          </cx:spPr>
          <cx:dataId val="3"/>
          <cx:layoutPr>
            <cx:visibility meanLine="0" meanMarker="1" nonoutliers="0" outliers="1"/>
            <cx:statistics quartileMethod="exclusive"/>
          </cx:layoutPr>
        </cx:series>
      </cx:plotAreaRegion>
      <cx:axis id="0" hidden="1">
        <cx:catScaling gapWidth="1"/>
        <cx:title>
          <cx:tx>
            <cx:txData>
              <cx:v>IRRIGANTES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s-ES" sz="900" b="0" i="0" u="none" strike="noStrike" baseline="0">
                  <a:solidFill>
                    <a:srgbClr val="000000">
                      <a:lumMod val="65000"/>
                      <a:lumOff val="35000"/>
                    </a:srgbClr>
                  </a:solidFill>
                  <a:latin typeface="Arial"/>
                  <a:cs typeface="Arial"/>
                </a:rPr>
                <a:t>IRRIGANTES</a:t>
              </a:r>
            </a:p>
          </cx:txPr>
        </cx:title>
        <cx:tickLabels/>
      </cx:axis>
      <cx:axis id="1">
        <cx:valScaling/>
        <cx:title>
          <cx:tx>
            <cx:rich>
              <a:bodyPr spcFirstLastPara="1" vertOverflow="ellipsis" horzOverflow="overflow" wrap="square" lIns="0" tIns="0" rIns="0" bIns="0" anchor="ctr" anchorCtr="1"/>
              <a:lstStyle/>
              <a:p>
                <a:pPr rtl="0"/>
                <a:r>
                  <a:rPr lang="es-ES" sz="1100" b="0" i="0" baseline="0">
                    <a:effectLst/>
                  </a:rPr>
                  <a:t>UFC/mL</a:t>
                </a:r>
                <a:endParaRPr lang="es-CO" sz="1100">
                  <a:effectLst/>
                </a:endParaRPr>
              </a:p>
            </cx:rich>
          </cx:tx>
        </cx:title>
        <cx:majorGridlines/>
        <cx:tickLabels/>
        <cx:numFmt formatCode="#.##0_ ;-#.##0 " sourceLinked="0"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</cx:plotArea>
    <cx:legend pos="b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 sz="800"/>
          </a:pPr>
          <a:endParaRPr lang="es-ES" sz="800" b="0" i="0" u="none" strike="noStrike" baseline="0">
            <a:solidFill>
              <a:srgbClr val="000000">
                <a:lumMod val="65000"/>
                <a:lumOff val="35000"/>
              </a:srgbClr>
            </a:solidFill>
            <a:latin typeface="Arial"/>
            <a:cs typeface="Arial"/>
          </a:endParaRPr>
        </a:p>
      </cx:txPr>
    </cx:legend>
  </cx:chart>
  <cx:spPr>
    <a:solidFill>
      <a:schemeClr val="bg1">
        <a:lumMod val="95000"/>
      </a:schemeClr>
    </a:solidFill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microsoft.com/office/2014/relationships/chartEx" Target="../charts/chartEx1.xml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5" Type="http://schemas.openxmlformats.org/officeDocument/2006/relationships/chart" Target="../charts/chart2.xml"/><Relationship Id="rId4" Type="http://schemas.microsoft.com/office/2014/relationships/chartEx" Target="../charts/chartEx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501572</xdr:colOff>
      <xdr:row>15</xdr:row>
      <xdr:rowOff>147986</xdr:rowOff>
    </xdr:from>
    <xdr:to>
      <xdr:col>12</xdr:col>
      <xdr:colOff>630982</xdr:colOff>
      <xdr:row>45</xdr:row>
      <xdr:rowOff>44492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85E1230F-F384-4890-8417-AC1A23692E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24</xdr:col>
      <xdr:colOff>323850</xdr:colOff>
      <xdr:row>0</xdr:row>
      <xdr:rowOff>0</xdr:rowOff>
    </xdr:from>
    <xdr:to>
      <xdr:col>28</xdr:col>
      <xdr:colOff>352426</xdr:colOff>
      <xdr:row>23</xdr:row>
      <xdr:rowOff>114300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34BAB0F7-55CE-4BD9-817A-7304D76ADB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60696" t="21357" r="15655" b="23689"/>
        <a:stretch/>
      </xdr:blipFill>
      <xdr:spPr>
        <a:xfrm>
          <a:off x="31089600" y="0"/>
          <a:ext cx="3076576" cy="40195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46</xdr:row>
      <xdr:rowOff>0</xdr:rowOff>
    </xdr:from>
    <xdr:to>
      <xdr:col>3</xdr:col>
      <xdr:colOff>353559</xdr:colOff>
      <xdr:row>73</xdr:row>
      <xdr:rowOff>19050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5" name="Gráfico 4">
              <a:extLst>
                <a:ext uri="{FF2B5EF4-FFF2-40B4-BE49-F238E27FC236}">
                  <a16:creationId xmlns:a16="http://schemas.microsoft.com/office/drawing/2014/main" id="{CB957D1A-A905-45F7-917A-53D62C10A3E0}"/>
                </a:ext>
                <a:ext uri="{147F2762-F138-4A5C-976F-8EAC2B608ADB}">
                  <a16:predDERef xmlns:a16="http://schemas.microsoft.com/office/drawing/2014/main" pred="{34BAB0F7-55CE-4BD9-817A-7304D76ADB94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0" cy="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sz="1100"/>
                <a:t>Este gráfico no está disponible en su versión de Excel.
Si edita esta forma o guarda el libro en un formato de archivo diferente, el gráfico no se podrá usar.</a:t>
              </a:r>
            </a:p>
          </xdr:txBody>
        </xdr:sp>
      </mc:Fallback>
    </mc:AlternateContent>
    <xdr:clientData/>
  </xdr:twoCellAnchor>
  <xdr:twoCellAnchor>
    <xdr:from>
      <xdr:col>3</xdr:col>
      <xdr:colOff>3053046</xdr:colOff>
      <xdr:row>47</xdr:row>
      <xdr:rowOff>29057</xdr:rowOff>
    </xdr:from>
    <xdr:to>
      <xdr:col>11</xdr:col>
      <xdr:colOff>462075</xdr:colOff>
      <xdr:row>74</xdr:row>
      <xdr:rowOff>128274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6" name="Gráfico 5">
              <a:extLst>
                <a:ext uri="{FF2B5EF4-FFF2-40B4-BE49-F238E27FC236}">
                  <a16:creationId xmlns:a16="http://schemas.microsoft.com/office/drawing/2014/main" id="{2A5F054D-8A8E-40AC-8CFA-CE48D525C3C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4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0" cy="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sz="1100"/>
                <a:t>Este gráfico no está disponible en su versión de Excel.
Si edita esta forma o guarda el libro en un formato de archivo diferente, el gráfico no se podrá usar.</a:t>
              </a:r>
            </a:p>
          </xdr:txBody>
        </xdr:sp>
      </mc:Fallback>
    </mc:AlternateContent>
    <xdr:clientData/>
  </xdr:twoCellAnchor>
  <xdr:twoCellAnchor>
    <xdr:from>
      <xdr:col>15</xdr:col>
      <xdr:colOff>2350146</xdr:colOff>
      <xdr:row>45</xdr:row>
      <xdr:rowOff>8945</xdr:rowOff>
    </xdr:from>
    <xdr:to>
      <xdr:col>20</xdr:col>
      <xdr:colOff>469341</xdr:colOff>
      <xdr:row>77</xdr:row>
      <xdr:rowOff>60240</xdr:rowOff>
    </xdr:to>
    <xdr:graphicFrame macro="">
      <xdr:nvGraphicFramePr>
        <xdr:cNvPr id="2" name="Gráfico 6">
          <a:extLst>
            <a:ext uri="{FF2B5EF4-FFF2-40B4-BE49-F238E27FC236}">
              <a16:creationId xmlns:a16="http://schemas.microsoft.com/office/drawing/2014/main" id="{E66DF3D6-A51B-E387-8858-867732A4E3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oneCellAnchor>
    <xdr:from>
      <xdr:col>15</xdr:col>
      <xdr:colOff>3124200</xdr:colOff>
      <xdr:row>23</xdr:row>
      <xdr:rowOff>38100</xdr:rowOff>
    </xdr:from>
    <xdr:ext cx="184731" cy="254557"/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E60F0207-12A4-87F8-CEED-D9DDB94C080A}"/>
            </a:ext>
          </a:extLst>
        </xdr:cNvPr>
        <xdr:cNvSpPr txBox="1"/>
      </xdr:nvSpPr>
      <xdr:spPr>
        <a:xfrm>
          <a:off x="21135975" y="394335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O" sz="1100"/>
        </a:p>
      </xdr:txBody>
    </xdr:sp>
    <xdr:clientData/>
  </xdr:one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0.88682</cdr:x>
      <cdr:y>0.11427</cdr:y>
    </cdr:from>
    <cdr:to>
      <cdr:x>0.94401</cdr:x>
      <cdr:y>0.44559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24737988-F64A-C870-1B57-AB6D99BC8F22}"/>
            </a:ext>
          </a:extLst>
        </cdr:cNvPr>
        <cdr:cNvSpPr txBox="1"/>
      </cdr:nvSpPr>
      <cdr:spPr>
        <a:xfrm xmlns:a="http://schemas.openxmlformats.org/drawingml/2006/main" rot="16200000">
          <a:off x="8528347" y="830641"/>
          <a:ext cx="1322863" cy="57410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solidFill>
                <a:srgbClr val="FF0000"/>
              </a:solidFill>
            </a:rPr>
            <a:t>Porcentaje </a:t>
          </a:r>
        </a:p>
      </cdr:txBody>
    </cdr:sp>
  </cdr:relSizeAnchor>
  <cdr:relSizeAnchor xmlns:cdr="http://schemas.openxmlformats.org/drawingml/2006/chartDrawing">
    <cdr:from>
      <cdr:x>0.00506</cdr:x>
      <cdr:y>0.01272</cdr:y>
    </cdr:from>
    <cdr:to>
      <cdr:x>0.06225</cdr:x>
      <cdr:y>0.34404</cdr:y>
    </cdr:to>
    <cdr:sp macro="" textlink="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11307602-F356-0531-661C-B56E625C6F66}"/>
            </a:ext>
          </a:extLst>
        </cdr:cNvPr>
        <cdr:cNvSpPr txBox="1"/>
      </cdr:nvSpPr>
      <cdr:spPr>
        <a:xfrm xmlns:a="http://schemas.openxmlformats.org/drawingml/2006/main" rot="16200000">
          <a:off x="-323577" y="425177"/>
          <a:ext cx="1322863" cy="57410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solidFill>
                <a:srgbClr val="FF0000"/>
              </a:solidFill>
            </a:rPr>
            <a:t>Porcentaje </a:t>
          </a:r>
        </a:p>
      </cdr:txBody>
    </cdr:sp>
  </cdr:relSizeAnchor>
  <cdr:relSizeAnchor xmlns:cdr="http://schemas.openxmlformats.org/drawingml/2006/chartDrawing">
    <cdr:from>
      <cdr:x>0.00506</cdr:x>
      <cdr:y>0.01272</cdr:y>
    </cdr:from>
    <cdr:to>
      <cdr:x>0.06225</cdr:x>
      <cdr:y>0.34404</cdr:y>
    </cdr:to>
    <cdr:sp macro="" textlink="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AAE9DCC1-A2A0-2834-038C-F35FBDF694FF}"/>
            </a:ext>
          </a:extLst>
        </cdr:cNvPr>
        <cdr:cNvSpPr txBox="1"/>
      </cdr:nvSpPr>
      <cdr:spPr>
        <a:xfrm xmlns:a="http://schemas.openxmlformats.org/drawingml/2006/main" rot="16200000">
          <a:off x="-323577" y="425177"/>
          <a:ext cx="1322863" cy="57410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solidFill>
                <a:srgbClr val="FF0000"/>
              </a:solidFill>
            </a:rPr>
            <a:t>Porcentaje 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28575</xdr:colOff>
      <xdr:row>0</xdr:row>
      <xdr:rowOff>419100</xdr:rowOff>
    </xdr:from>
    <xdr:to>
      <xdr:col>10</xdr:col>
      <xdr:colOff>285516</xdr:colOff>
      <xdr:row>22</xdr:row>
      <xdr:rowOff>52870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E6A34F7-0989-42AF-A12E-002B1A25E58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4828" t="22925" r="40461" b="12554"/>
        <a:stretch/>
      </xdr:blipFill>
      <xdr:spPr>
        <a:xfrm>
          <a:off x="7924800" y="419100"/>
          <a:ext cx="4447941" cy="3615220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42</xdr:row>
      <xdr:rowOff>47625</xdr:rowOff>
    </xdr:from>
    <xdr:to>
      <xdr:col>1</xdr:col>
      <xdr:colOff>1219200</xdr:colOff>
      <xdr:row>56</xdr:row>
      <xdr:rowOff>133351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3708CC1-AC53-4947-8627-519FCE6A6F5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293" t="26696" r="84185" b="41139"/>
        <a:stretch/>
      </xdr:blipFill>
      <xdr:spPr>
        <a:xfrm>
          <a:off x="38100" y="7267575"/>
          <a:ext cx="2019300" cy="2352676"/>
        </a:xfrm>
        <a:prstGeom prst="rect">
          <a:avLst/>
        </a:prstGeom>
      </xdr:spPr>
    </xdr:pic>
    <xdr:clientData/>
  </xdr:twoCellAnchor>
  <xdr:twoCellAnchor editAs="oneCell">
    <xdr:from>
      <xdr:col>1</xdr:col>
      <xdr:colOff>1209675</xdr:colOff>
      <xdr:row>42</xdr:row>
      <xdr:rowOff>133350</xdr:rowOff>
    </xdr:from>
    <xdr:to>
      <xdr:col>3</xdr:col>
      <xdr:colOff>247650</xdr:colOff>
      <xdr:row>57</xdr:row>
      <xdr:rowOff>19050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C670EBA2-598C-439C-BC05-8E86EFA4622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l="63844" t="30343" r="16021" b="30720"/>
        <a:stretch/>
      </xdr:blipFill>
      <xdr:spPr>
        <a:xfrm>
          <a:off x="2047875" y="7353300"/>
          <a:ext cx="2105025" cy="23145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809625</xdr:colOff>
      <xdr:row>1</xdr:row>
      <xdr:rowOff>0</xdr:rowOff>
    </xdr:from>
    <xdr:to>
      <xdr:col>11</xdr:col>
      <xdr:colOff>228366</xdr:colOff>
      <xdr:row>23</xdr:row>
      <xdr:rowOff>52870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5E30C2F-1EAF-40E7-9847-81946F0713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4828" t="22925" r="40461" b="12554"/>
        <a:stretch/>
      </xdr:blipFill>
      <xdr:spPr>
        <a:xfrm>
          <a:off x="8705850" y="581025"/>
          <a:ext cx="4447941" cy="361522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unicoceduco-my.sharepoint.com/Users/panamericana/Downloads/XRealStat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Prime"/>
      <sheetName val="MSSD"/>
      <sheetName val="Dict"/>
      <sheetName val="ADict"/>
      <sheetName val="XRealStats"/>
    </sheetNames>
    <definedNames>
      <definedName name="DAGOSTINO"/>
      <definedName name="DPTEST"/>
      <definedName name="IQR"/>
      <definedName name="LEVENE"/>
      <definedName name="MAD"/>
      <definedName name="QCRIT"/>
      <definedName name="QDIST"/>
      <definedName name="RANK_SUM"/>
      <definedName name="SHAPIRO"/>
      <definedName name="SWTEST"/>
      <definedName name="TiesCorrection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9</v>
    <v>9</v>
  </rv>
  <rv s="1">
    <v>9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D14A80-AE62-4147-9C48-89966B45E31A}">
  <dimension ref="A1:X39"/>
  <sheetViews>
    <sheetView tabSelected="1" topLeftCell="Q1" zoomScaleNormal="100" workbookViewId="0">
      <selection activeCell="X67" sqref="X67"/>
    </sheetView>
  </sheetViews>
  <sheetFormatPr defaultColWidth="11.42578125" defaultRowHeight="12.75"/>
  <cols>
    <col min="1" max="1" width="34.140625" customWidth="1"/>
    <col min="2" max="2" width="2" customWidth="1"/>
    <col min="3" max="3" width="56.5703125" bestFit="1" customWidth="1"/>
    <col min="4" max="4" width="64.7109375" style="59" bestFit="1" customWidth="1"/>
    <col min="5" max="5" width="3" bestFit="1" customWidth="1"/>
    <col min="6" max="6" width="12.28515625" bestFit="1" customWidth="1"/>
    <col min="7" max="8" width="12.42578125" customWidth="1"/>
    <col min="9" max="10" width="12.28515625" bestFit="1" customWidth="1"/>
    <col min="11" max="11" width="9.7109375" bestFit="1" customWidth="1"/>
    <col min="12" max="12" width="12.28515625" bestFit="1" customWidth="1"/>
    <col min="15" max="15" width="3.140625" customWidth="1"/>
    <col min="16" max="17" width="59.42578125" style="59" bestFit="1" customWidth="1"/>
    <col min="18" max="18" width="13.7109375" bestFit="1" customWidth="1"/>
    <col min="19" max="19" width="23.7109375" customWidth="1"/>
    <col min="20" max="20" width="22.28515625" customWidth="1"/>
  </cols>
  <sheetData>
    <row r="1" spans="1:24">
      <c r="A1" s="89" t="s">
        <v>0</v>
      </c>
      <c r="C1" s="89" t="s">
        <v>1</v>
      </c>
      <c r="X1" s="93" t="s">
        <v>2</v>
      </c>
    </row>
    <row r="2" spans="1:24" ht="26.25" thickBot="1">
      <c r="A2" s="89" t="s">
        <v>3</v>
      </c>
      <c r="C2" s="89" t="s">
        <v>4</v>
      </c>
      <c r="D2" s="72"/>
      <c r="E2" s="73" t="s">
        <v>5</v>
      </c>
      <c r="F2" s="73" t="s">
        <v>6</v>
      </c>
      <c r="G2" s="73" t="s">
        <v>7</v>
      </c>
      <c r="H2" s="73" t="s">
        <v>8</v>
      </c>
      <c r="I2" s="73" t="s">
        <v>9</v>
      </c>
      <c r="J2" s="73" t="s">
        <v>10</v>
      </c>
      <c r="K2" s="73" t="s">
        <v>11</v>
      </c>
      <c r="L2" s="73" t="s">
        <v>12</v>
      </c>
      <c r="M2" s="73" t="s">
        <v>13</v>
      </c>
      <c r="N2" s="73" t="s">
        <v>14</v>
      </c>
      <c r="P2" s="59" t="s">
        <v>15</v>
      </c>
      <c r="X2" s="89" t="s">
        <v>16</v>
      </c>
    </row>
    <row r="3" spans="1:24" ht="13.5" thickTop="1">
      <c r="A3" s="89" t="s">
        <v>17</v>
      </c>
      <c r="C3" s="89" t="s">
        <v>18</v>
      </c>
      <c r="D3" s="67" t="s">
        <v>19</v>
      </c>
      <c r="E3" s="63">
        <v>24</v>
      </c>
      <c r="F3" s="64">
        <v>250000</v>
      </c>
      <c r="G3" s="64">
        <v>69417.869311223796</v>
      </c>
      <c r="H3" s="95">
        <f>ABS(+F3/$F$6-1)</f>
        <v>0.98666073810582477</v>
      </c>
      <c r="I3" s="64">
        <v>200000</v>
      </c>
      <c r="J3" s="64">
        <v>1200000</v>
      </c>
      <c r="K3" s="64">
        <v>0</v>
      </c>
      <c r="L3" s="64">
        <v>400000</v>
      </c>
      <c r="M3" s="68">
        <v>2.1036989171678844E-3</v>
      </c>
      <c r="N3" s="69">
        <v>1.9737192837291184E-15</v>
      </c>
      <c r="P3" s="60" t="s">
        <v>20</v>
      </c>
      <c r="Q3" s="60" t="s">
        <v>21</v>
      </c>
      <c r="R3" s="33" t="s">
        <v>22</v>
      </c>
      <c r="S3" s="33" t="s">
        <v>23</v>
      </c>
      <c r="T3" s="33" t="s">
        <v>24</v>
      </c>
      <c r="U3" s="33" t="s">
        <v>25</v>
      </c>
      <c r="X3" s="90" t="s">
        <v>26</v>
      </c>
    </row>
    <row r="4" spans="1:24">
      <c r="A4" s="89" t="s">
        <v>27</v>
      </c>
      <c r="C4" s="89" t="s">
        <v>28</v>
      </c>
      <c r="D4" s="67" t="s">
        <v>29</v>
      </c>
      <c r="E4" s="63">
        <v>24</v>
      </c>
      <c r="F4" s="64">
        <v>33333.333333333336</v>
      </c>
      <c r="G4" s="64">
        <v>15541.746804005232</v>
      </c>
      <c r="H4" s="95">
        <f t="shared" ref="H4:H6" si="0">ABS(+F4/$F$6-1)</f>
        <v>0.99822143174744327</v>
      </c>
      <c r="I4" s="64">
        <v>0</v>
      </c>
      <c r="J4" s="64">
        <v>200000</v>
      </c>
      <c r="K4" s="64">
        <v>0</v>
      </c>
      <c r="L4" s="64">
        <v>0</v>
      </c>
      <c r="M4" s="68">
        <v>6.6229878875756487E-4</v>
      </c>
      <c r="N4" s="70"/>
      <c r="P4" s="61" t="s">
        <v>19</v>
      </c>
      <c r="Q4" s="61" t="s">
        <v>29</v>
      </c>
      <c r="R4" s="51">
        <v>216666.66666666666</v>
      </c>
      <c r="S4" s="74">
        <v>0</v>
      </c>
      <c r="T4" s="56">
        <v>5186456.7520512938</v>
      </c>
      <c r="U4" s="48">
        <v>0.2457014668208386</v>
      </c>
      <c r="X4" s="91">
        <v>0.61107061353415359</v>
      </c>
    </row>
    <row r="5" spans="1:24">
      <c r="A5" s="89" t="s">
        <v>30</v>
      </c>
      <c r="C5" s="89" t="s">
        <v>31</v>
      </c>
      <c r="D5" s="67" t="s">
        <v>32</v>
      </c>
      <c r="E5" s="63">
        <v>24</v>
      </c>
      <c r="F5" s="64">
        <v>16666.666666666668</v>
      </c>
      <c r="G5" s="64">
        <v>16666.666666666668</v>
      </c>
      <c r="H5" s="95">
        <f t="shared" si="0"/>
        <v>0.99911071587372169</v>
      </c>
      <c r="I5" s="64">
        <v>0</v>
      </c>
      <c r="J5" s="64">
        <v>400000</v>
      </c>
      <c r="K5" s="64">
        <v>0</v>
      </c>
      <c r="L5" s="64">
        <v>0</v>
      </c>
      <c r="M5" s="68">
        <v>9.3036689463588118E-14</v>
      </c>
      <c r="N5" s="70"/>
      <c r="P5" s="59" t="s">
        <v>19</v>
      </c>
      <c r="Q5" s="59" t="s">
        <v>32</v>
      </c>
      <c r="R5" s="52">
        <v>233333.33333333334</v>
      </c>
      <c r="S5" s="75">
        <v>0</v>
      </c>
      <c r="T5" s="57">
        <v>5203123.4187179599</v>
      </c>
      <c r="U5" s="49">
        <v>9.3496825997252841E-2</v>
      </c>
      <c r="X5" s="91"/>
    </row>
    <row r="6" spans="1:24">
      <c r="A6" s="89" t="s">
        <v>33</v>
      </c>
      <c r="D6" s="67" t="s">
        <v>34</v>
      </c>
      <c r="E6" s="63">
        <v>24</v>
      </c>
      <c r="F6" s="64">
        <v>18741666.666666668</v>
      </c>
      <c r="G6" s="64">
        <v>2684779.4060103334</v>
      </c>
      <c r="H6" s="95">
        <f t="shared" si="0"/>
        <v>0</v>
      </c>
      <c r="I6" s="64">
        <v>17200000</v>
      </c>
      <c r="J6" s="65">
        <v>42800000</v>
      </c>
      <c r="K6" s="65">
        <v>600000</v>
      </c>
      <c r="L6" s="64">
        <v>19750000</v>
      </c>
      <c r="M6" s="66">
        <v>0.26148359546758815</v>
      </c>
      <c r="N6" s="71"/>
      <c r="P6" s="59" t="s">
        <v>19</v>
      </c>
      <c r="Q6" s="59" t="s">
        <v>34</v>
      </c>
      <c r="R6" s="52">
        <v>18491666.666666668</v>
      </c>
      <c r="S6" s="75">
        <v>13521876.581282042</v>
      </c>
      <c r="T6" s="57">
        <v>23461456.752051294</v>
      </c>
      <c r="U6" s="54">
        <v>3.6064117383105554E-5</v>
      </c>
      <c r="X6" s="92"/>
    </row>
    <row r="7" spans="1:24">
      <c r="A7" s="89" t="s">
        <v>35</v>
      </c>
      <c r="P7" s="59" t="s">
        <v>29</v>
      </c>
      <c r="Q7" s="59" t="s">
        <v>32</v>
      </c>
      <c r="R7" s="52">
        <v>16666.666666666668</v>
      </c>
      <c r="S7" s="75">
        <v>0</v>
      </c>
      <c r="T7" s="57">
        <v>4986456.7520512938</v>
      </c>
      <c r="U7" s="49">
        <v>0.96744761172665605</v>
      </c>
    </row>
    <row r="8" spans="1:24">
      <c r="P8" s="59" t="s">
        <v>29</v>
      </c>
      <c r="Q8" s="59" t="s">
        <v>34</v>
      </c>
      <c r="R8" s="52">
        <v>18708333.333333336</v>
      </c>
      <c r="S8" s="75">
        <v>13738543.24794871</v>
      </c>
      <c r="T8" s="57">
        <v>23678123.418717962</v>
      </c>
      <c r="U8" s="54">
        <v>1.1710764580286082E-9</v>
      </c>
    </row>
    <row r="9" spans="1:24">
      <c r="P9" s="62" t="s">
        <v>32</v>
      </c>
      <c r="Q9" s="62" t="s">
        <v>34</v>
      </c>
      <c r="R9" s="53">
        <v>18725000</v>
      </c>
      <c r="S9" s="76">
        <v>13755209.914615374</v>
      </c>
      <c r="T9" s="58">
        <v>23694790.085384626</v>
      </c>
      <c r="U9" s="55">
        <v>5.4813709127188304E-11</v>
      </c>
    </row>
    <row r="13" spans="1:24">
      <c r="P13" s="97" t="s">
        <v>36</v>
      </c>
      <c r="Q13" s="96">
        <v>18725000</v>
      </c>
      <c r="S13" s="97" t="s">
        <v>37</v>
      </c>
      <c r="T13" s="96">
        <v>18725000</v>
      </c>
    </row>
    <row r="14" spans="1:24">
      <c r="P14" s="97" t="s">
        <v>38</v>
      </c>
      <c r="Q14" s="96">
        <v>18708333.333333336</v>
      </c>
      <c r="S14" s="97" t="s">
        <v>39</v>
      </c>
      <c r="T14" s="96">
        <v>18708333.333333336</v>
      </c>
    </row>
    <row r="15" spans="1:24">
      <c r="P15" s="97" t="s">
        <v>40</v>
      </c>
      <c r="Q15" s="96">
        <v>18491666.666666668</v>
      </c>
      <c r="S15" s="97" t="s">
        <v>41</v>
      </c>
      <c r="T15" s="96">
        <v>18491666.666666668</v>
      </c>
    </row>
    <row r="16" spans="1:24">
      <c r="P16" s="97" t="s">
        <v>42</v>
      </c>
      <c r="Q16" s="96">
        <v>233333.33333333334</v>
      </c>
      <c r="S16" s="97" t="s">
        <v>43</v>
      </c>
      <c r="T16" s="96">
        <v>233333.33333333334</v>
      </c>
    </row>
    <row r="17" spans="16:21">
      <c r="P17" s="97" t="s">
        <v>44</v>
      </c>
      <c r="Q17" s="96">
        <v>216666.66666666666</v>
      </c>
      <c r="S17" s="97" t="s">
        <v>45</v>
      </c>
      <c r="T17" s="96">
        <v>216666.66666666666</v>
      </c>
    </row>
    <row r="18" spans="16:21">
      <c r="P18" s="97" t="s">
        <v>46</v>
      </c>
      <c r="Q18" s="96">
        <v>16666.666666666668</v>
      </c>
      <c r="S18" s="97" t="s">
        <v>47</v>
      </c>
      <c r="T18" s="96">
        <v>16666.666666666668</v>
      </c>
    </row>
    <row r="27" spans="16:21">
      <c r="P27" s="104" t="s">
        <v>48</v>
      </c>
      <c r="Q27" s="104" t="s">
        <v>49</v>
      </c>
      <c r="R27" s="105" t="s">
        <v>22</v>
      </c>
      <c r="S27" s="105" t="s">
        <v>23</v>
      </c>
      <c r="T27" s="105" t="s">
        <v>24</v>
      </c>
      <c r="U27" s="105" t="s">
        <v>25</v>
      </c>
    </row>
    <row r="28" spans="16:21">
      <c r="P28" s="98" t="s">
        <v>50</v>
      </c>
      <c r="Q28" s="98" t="s">
        <v>51</v>
      </c>
      <c r="R28" s="99">
        <v>18491666.666666668</v>
      </c>
      <c r="S28" s="100">
        <v>13521876.581282042</v>
      </c>
      <c r="T28" s="101">
        <v>23461456.752051294</v>
      </c>
      <c r="U28" s="102">
        <v>3.6064117383105554E-5</v>
      </c>
    </row>
    <row r="29" spans="16:21">
      <c r="P29" s="98" t="s">
        <v>52</v>
      </c>
      <c r="Q29" s="98" t="s">
        <v>51</v>
      </c>
      <c r="R29" s="99">
        <v>18708333.333333336</v>
      </c>
      <c r="S29" s="100">
        <v>13738543.24794871</v>
      </c>
      <c r="T29" s="101">
        <v>23678123.418717962</v>
      </c>
      <c r="U29" s="102">
        <v>1.1710764580286082E-9</v>
      </c>
    </row>
    <row r="30" spans="16:21">
      <c r="P30" s="98" t="s">
        <v>53</v>
      </c>
      <c r="Q30" s="98" t="s">
        <v>51</v>
      </c>
      <c r="R30" s="99">
        <v>18725000</v>
      </c>
      <c r="S30" s="100">
        <v>13755209.914615374</v>
      </c>
      <c r="T30" s="101">
        <v>23694790.085384626</v>
      </c>
      <c r="U30" s="102">
        <v>5.4813709127188304E-11</v>
      </c>
    </row>
    <row r="31" spans="16:21">
      <c r="P31" s="98" t="s">
        <v>50</v>
      </c>
      <c r="Q31" s="98" t="s">
        <v>52</v>
      </c>
      <c r="R31" s="99">
        <v>216666.66666666666</v>
      </c>
      <c r="S31" s="100">
        <v>0</v>
      </c>
      <c r="T31" s="101">
        <v>5186456.7520512938</v>
      </c>
      <c r="U31" s="103">
        <v>0.2457014668208386</v>
      </c>
    </row>
    <row r="32" spans="16:21">
      <c r="P32" s="98" t="s">
        <v>50</v>
      </c>
      <c r="Q32" s="98" t="s">
        <v>53</v>
      </c>
      <c r="R32" s="99">
        <v>233333.33333333334</v>
      </c>
      <c r="S32" s="100">
        <v>0</v>
      </c>
      <c r="T32" s="101">
        <v>5203123.4187179599</v>
      </c>
      <c r="U32" s="103">
        <v>9.3496825997252841E-2</v>
      </c>
    </row>
    <row r="33" spans="16:21">
      <c r="P33" s="98" t="s">
        <v>52</v>
      </c>
      <c r="Q33" s="98" t="s">
        <v>53</v>
      </c>
      <c r="R33" s="99">
        <v>16666.666666666668</v>
      </c>
      <c r="S33" s="100">
        <v>0</v>
      </c>
      <c r="T33" s="101">
        <v>4986456.7520512938</v>
      </c>
      <c r="U33" s="103">
        <v>0.96744761172665605</v>
      </c>
    </row>
    <row r="34" spans="16:21">
      <c r="R34" s="52"/>
      <c r="S34" s="75"/>
      <c r="T34" s="57"/>
      <c r="U34" s="49"/>
    </row>
    <row r="35" spans="16:21">
      <c r="R35" s="52"/>
      <c r="S35" s="75"/>
      <c r="T35" s="57"/>
      <c r="U35" s="49"/>
    </row>
    <row r="36" spans="16:21">
      <c r="P36" s="62" t="s">
        <v>32</v>
      </c>
      <c r="Q36" s="62" t="s">
        <v>34</v>
      </c>
      <c r="R36" s="53">
        <v>18725000</v>
      </c>
      <c r="S36" s="76">
        <v>13755209.914615374</v>
      </c>
      <c r="T36" s="58">
        <v>23694790.085384626</v>
      </c>
      <c r="U36" s="55">
        <v>5.4813709127188304E-11</v>
      </c>
    </row>
    <row r="37" spans="16:21">
      <c r="P37" s="59" t="s">
        <v>29</v>
      </c>
      <c r="Q37" s="59" t="s">
        <v>32</v>
      </c>
      <c r="R37" s="52">
        <v>16666.666666666668</v>
      </c>
      <c r="S37" s="75">
        <v>0</v>
      </c>
      <c r="T37" s="57">
        <v>4986456.7520512938</v>
      </c>
      <c r="U37" s="49">
        <v>0.96744761172665605</v>
      </c>
    </row>
    <row r="39" spans="16:21">
      <c r="P39" s="62" t="s">
        <v>32</v>
      </c>
      <c r="Q39" s="62" t="s">
        <v>34</v>
      </c>
      <c r="R39" s="53">
        <v>18725000</v>
      </c>
      <c r="S39" s="76">
        <v>13755209.914615374</v>
      </c>
      <c r="T39" s="58">
        <v>23694790.085384626</v>
      </c>
      <c r="U39" s="55"/>
    </row>
  </sheetData>
  <sortState xmlns:xlrd2="http://schemas.microsoft.com/office/spreadsheetml/2017/richdata2" ref="P13:Q18">
    <sortCondition descending="1" ref="Q13:Q18"/>
  </sortState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G1000"/>
  <sheetViews>
    <sheetView topLeftCell="A300" workbookViewId="0">
      <selection activeCell="B1" sqref="B1:E25"/>
    </sheetView>
  </sheetViews>
  <sheetFormatPr defaultColWidth="12.5703125" defaultRowHeight="15.75" customHeight="1"/>
  <cols>
    <col min="2" max="2" width="22.42578125" customWidth="1"/>
    <col min="3" max="3" width="23.5703125" customWidth="1"/>
    <col min="4" max="4" width="38.85546875" bestFit="1" customWidth="1"/>
    <col min="5" max="5" width="21" customWidth="1"/>
  </cols>
  <sheetData>
    <row r="1" spans="1:6" ht="45.75" customHeight="1">
      <c r="A1" s="1" t="s">
        <v>54</v>
      </c>
      <c r="B1" s="1" t="s">
        <v>19</v>
      </c>
      <c r="C1" s="1" t="s">
        <v>29</v>
      </c>
      <c r="D1" s="1" t="s">
        <v>32</v>
      </c>
      <c r="E1" s="1" t="s">
        <v>34</v>
      </c>
    </row>
    <row r="2" spans="1:6" ht="12.75">
      <c r="A2" s="2">
        <v>1</v>
      </c>
      <c r="B2" s="94">
        <v>0</v>
      </c>
      <c r="C2" s="94">
        <v>200000</v>
      </c>
      <c r="D2" s="94">
        <v>0</v>
      </c>
      <c r="E2" s="94">
        <v>39600000</v>
      </c>
    </row>
    <row r="3" spans="1:6" ht="12.75">
      <c r="A3" s="2">
        <v>2</v>
      </c>
      <c r="B3" s="94">
        <v>200000</v>
      </c>
      <c r="C3" s="94">
        <v>0</v>
      </c>
      <c r="D3" s="94">
        <v>0</v>
      </c>
      <c r="E3" s="94">
        <v>10800000</v>
      </c>
    </row>
    <row r="4" spans="1:6" ht="12.75">
      <c r="A4" s="2">
        <v>3</v>
      </c>
      <c r="B4" s="94">
        <v>0</v>
      </c>
      <c r="C4" s="94">
        <v>0</v>
      </c>
      <c r="D4" s="94">
        <v>0</v>
      </c>
      <c r="E4" s="94">
        <v>22400000</v>
      </c>
    </row>
    <row r="5" spans="1:6" ht="12.75">
      <c r="A5" s="2">
        <v>4</v>
      </c>
      <c r="B5" s="94">
        <v>0</v>
      </c>
      <c r="C5" s="94">
        <v>0</v>
      </c>
      <c r="D5" s="94">
        <v>0</v>
      </c>
      <c r="E5" s="94">
        <v>7200000</v>
      </c>
    </row>
    <row r="6" spans="1:6" ht="12.75">
      <c r="A6" s="2">
        <v>5</v>
      </c>
      <c r="B6" s="94">
        <v>400000</v>
      </c>
      <c r="C6" s="94">
        <v>0</v>
      </c>
      <c r="D6" s="94">
        <v>0</v>
      </c>
      <c r="E6" s="94">
        <v>26400000</v>
      </c>
    </row>
    <row r="7" spans="1:6" ht="12.75">
      <c r="A7" s="2">
        <v>6</v>
      </c>
      <c r="B7" s="94">
        <v>0</v>
      </c>
      <c r="C7" s="94">
        <v>200000</v>
      </c>
      <c r="D7" s="94">
        <v>0</v>
      </c>
      <c r="E7" s="94">
        <v>42800000</v>
      </c>
      <c r="F7" s="3"/>
    </row>
    <row r="8" spans="1:6" ht="12.75">
      <c r="A8" s="2">
        <v>7</v>
      </c>
      <c r="B8" s="94">
        <v>400000</v>
      </c>
      <c r="C8" s="94">
        <v>0</v>
      </c>
      <c r="D8" s="94">
        <v>0</v>
      </c>
      <c r="E8" s="94">
        <v>23600000</v>
      </c>
    </row>
    <row r="9" spans="1:6" ht="12.75">
      <c r="A9" s="2">
        <v>8</v>
      </c>
      <c r="B9" s="94">
        <v>800000</v>
      </c>
      <c r="C9" s="94">
        <v>0</v>
      </c>
      <c r="D9" s="94">
        <v>0</v>
      </c>
      <c r="E9" s="94">
        <v>37600000</v>
      </c>
    </row>
    <row r="10" spans="1:6" ht="12.75">
      <c r="A10" s="2">
        <v>9</v>
      </c>
      <c r="B10" s="94">
        <v>0</v>
      </c>
      <c r="C10" s="94">
        <v>0</v>
      </c>
      <c r="D10" s="94">
        <v>0</v>
      </c>
      <c r="E10" s="94">
        <v>29200000</v>
      </c>
    </row>
    <row r="11" spans="1:6" ht="12.75">
      <c r="A11" s="2">
        <v>10</v>
      </c>
      <c r="B11" s="94">
        <v>0</v>
      </c>
      <c r="C11" s="94">
        <v>0</v>
      </c>
      <c r="D11" s="94">
        <v>0</v>
      </c>
      <c r="E11" s="94">
        <v>28000000</v>
      </c>
    </row>
    <row r="12" spans="1:6" ht="12.75">
      <c r="A12" s="2">
        <v>11</v>
      </c>
      <c r="B12" s="94">
        <v>0</v>
      </c>
      <c r="C12" s="94">
        <v>200000</v>
      </c>
      <c r="D12" s="94">
        <v>0</v>
      </c>
      <c r="E12" s="94">
        <v>38800000</v>
      </c>
    </row>
    <row r="13" spans="1:6" ht="12.75">
      <c r="A13" s="2">
        <v>12</v>
      </c>
      <c r="B13" s="94">
        <v>200000</v>
      </c>
      <c r="C13" s="94">
        <v>0</v>
      </c>
      <c r="D13" s="94">
        <v>0</v>
      </c>
      <c r="E13" s="94">
        <v>16800000</v>
      </c>
    </row>
    <row r="14" spans="1:6" ht="12.75">
      <c r="A14" s="2">
        <v>13</v>
      </c>
      <c r="B14" s="94">
        <v>200000</v>
      </c>
      <c r="C14" s="94">
        <v>0</v>
      </c>
      <c r="D14" s="94">
        <v>400000</v>
      </c>
      <c r="E14" s="94">
        <v>18200000</v>
      </c>
    </row>
    <row r="15" spans="1:6" ht="12.75">
      <c r="A15" s="2">
        <v>14</v>
      </c>
      <c r="B15" s="94">
        <v>400000</v>
      </c>
      <c r="C15" s="94">
        <v>0</v>
      </c>
      <c r="D15" s="94">
        <v>0</v>
      </c>
      <c r="E15" s="94">
        <v>12400000</v>
      </c>
    </row>
    <row r="16" spans="1:6" ht="12.75">
      <c r="A16" s="2">
        <v>15</v>
      </c>
      <c r="B16" s="94">
        <v>0</v>
      </c>
      <c r="C16" s="94">
        <v>0</v>
      </c>
      <c r="D16" s="94">
        <v>0</v>
      </c>
      <c r="E16" s="94">
        <v>14200000</v>
      </c>
    </row>
    <row r="17" spans="1:7" ht="12.75">
      <c r="A17" s="2">
        <v>16</v>
      </c>
      <c r="B17" s="94">
        <v>600000</v>
      </c>
      <c r="C17" s="94">
        <v>0</v>
      </c>
      <c r="D17" s="94">
        <v>0</v>
      </c>
      <c r="E17" s="94">
        <v>17600000</v>
      </c>
    </row>
    <row r="18" spans="1:7" ht="12.75">
      <c r="A18" s="2">
        <v>17</v>
      </c>
      <c r="B18" s="94">
        <v>0</v>
      </c>
      <c r="C18" s="94">
        <v>200000</v>
      </c>
      <c r="D18" s="94">
        <v>0</v>
      </c>
      <c r="E18" s="94">
        <v>31000000</v>
      </c>
    </row>
    <row r="19" spans="1:7" ht="12.75">
      <c r="A19" s="2">
        <v>18</v>
      </c>
      <c r="B19" s="94">
        <v>0</v>
      </c>
      <c r="C19" s="94">
        <v>0</v>
      </c>
      <c r="D19" s="94">
        <v>0</v>
      </c>
      <c r="E19" s="94">
        <v>13200000</v>
      </c>
    </row>
    <row r="20" spans="1:7" ht="12.75">
      <c r="A20" s="2">
        <v>19</v>
      </c>
      <c r="B20" s="94">
        <v>200000</v>
      </c>
      <c r="C20" s="94">
        <v>0</v>
      </c>
      <c r="D20" s="94">
        <v>0</v>
      </c>
      <c r="E20" s="94">
        <v>9000000</v>
      </c>
    </row>
    <row r="21" spans="1:7" ht="12.75">
      <c r="A21" s="2">
        <v>20</v>
      </c>
      <c r="B21" s="94">
        <v>200000</v>
      </c>
      <c r="C21" s="94">
        <v>0</v>
      </c>
      <c r="D21" s="94">
        <v>0</v>
      </c>
      <c r="E21" s="94">
        <v>800000</v>
      </c>
    </row>
    <row r="22" spans="1:7" ht="12.75">
      <c r="A22" s="2">
        <v>21</v>
      </c>
      <c r="B22" s="94">
        <v>0</v>
      </c>
      <c r="C22" s="94">
        <v>0</v>
      </c>
      <c r="D22" s="94">
        <v>0</v>
      </c>
      <c r="E22" s="94">
        <v>600000</v>
      </c>
    </row>
    <row r="23" spans="1:7" ht="12.75">
      <c r="A23" s="2">
        <v>22</v>
      </c>
      <c r="B23" s="94">
        <v>1200000</v>
      </c>
      <c r="C23" s="94">
        <v>0</v>
      </c>
      <c r="D23" s="94">
        <v>0</v>
      </c>
      <c r="E23" s="94">
        <v>3600000</v>
      </c>
    </row>
    <row r="24" spans="1:7" ht="12.75">
      <c r="A24" s="2">
        <v>23</v>
      </c>
      <c r="B24" s="94">
        <v>200000</v>
      </c>
      <c r="C24" s="94">
        <v>0</v>
      </c>
      <c r="D24" s="94">
        <v>0</v>
      </c>
      <c r="E24" s="94">
        <v>4000000</v>
      </c>
    </row>
    <row r="25" spans="1:7" ht="12.75">
      <c r="A25" s="2">
        <v>24</v>
      </c>
      <c r="B25" s="94">
        <v>1000000</v>
      </c>
      <c r="C25" s="94">
        <v>0</v>
      </c>
      <c r="D25" s="94">
        <v>0</v>
      </c>
      <c r="E25" s="94">
        <v>2000000</v>
      </c>
    </row>
    <row r="26" spans="1:7" ht="12.75">
      <c r="B26" s="4"/>
      <c r="C26" s="4"/>
      <c r="D26" s="4"/>
      <c r="E26" s="4"/>
    </row>
    <row r="27" spans="1:7" ht="12.75">
      <c r="B27" s="4"/>
      <c r="C27" s="4"/>
      <c r="D27" s="4"/>
      <c r="E27" s="4"/>
    </row>
    <row r="28" spans="1:7" ht="12.75">
      <c r="B28" s="4"/>
      <c r="C28" s="4"/>
      <c r="D28" s="4"/>
      <c r="E28" s="4"/>
    </row>
    <row r="29" spans="1:7" ht="12.75">
      <c r="B29" s="4"/>
      <c r="C29" s="4"/>
      <c r="D29" s="4"/>
      <c r="E29" s="4"/>
      <c r="G29" s="5"/>
    </row>
    <row r="30" spans="1:7" ht="12.75">
      <c r="B30" s="4"/>
      <c r="C30" s="4"/>
      <c r="D30" s="4"/>
      <c r="E30" s="4"/>
    </row>
    <row r="31" spans="1:7" ht="12.75">
      <c r="B31" s="4"/>
      <c r="C31" s="4"/>
      <c r="D31" s="4"/>
      <c r="E31" s="4"/>
    </row>
    <row r="32" spans="1:7" ht="12.75">
      <c r="B32" s="4"/>
      <c r="C32" s="4"/>
      <c r="D32" s="4"/>
      <c r="E32" s="4"/>
    </row>
    <row r="33" spans="2:5" ht="12.75">
      <c r="B33" s="4"/>
      <c r="C33" s="4"/>
      <c r="D33" s="4"/>
      <c r="E33" s="4"/>
    </row>
    <row r="34" spans="2:5" ht="12.75">
      <c r="B34" s="4"/>
      <c r="C34" s="4"/>
      <c r="D34" s="4"/>
      <c r="E34" s="4"/>
    </row>
    <row r="35" spans="2:5" ht="12.75">
      <c r="B35" s="4"/>
      <c r="C35" s="4"/>
      <c r="D35" s="4"/>
      <c r="E35" s="4"/>
    </row>
    <row r="36" spans="2:5" ht="12.75">
      <c r="B36" s="4"/>
      <c r="C36" s="4"/>
      <c r="D36" s="4"/>
      <c r="E36" s="4"/>
    </row>
    <row r="37" spans="2:5" ht="12.75">
      <c r="B37" s="4"/>
      <c r="C37" s="4"/>
      <c r="D37" s="4"/>
      <c r="E37" s="4"/>
    </row>
    <row r="38" spans="2:5" ht="12.75">
      <c r="B38" s="4"/>
      <c r="C38" s="4"/>
      <c r="D38" s="4"/>
      <c r="E38" s="4"/>
    </row>
    <row r="39" spans="2:5" ht="12.75">
      <c r="B39" s="4"/>
      <c r="C39" s="4"/>
      <c r="D39" s="4"/>
      <c r="E39" s="4"/>
    </row>
    <row r="40" spans="2:5" ht="12.75">
      <c r="B40" s="4"/>
      <c r="C40" s="4"/>
      <c r="D40" s="4"/>
      <c r="E40" s="4"/>
    </row>
    <row r="41" spans="2:5" ht="12.75">
      <c r="B41" s="4"/>
      <c r="C41" s="4"/>
      <c r="D41" s="4"/>
      <c r="E41" s="4"/>
    </row>
    <row r="42" spans="2:5" ht="12.75">
      <c r="B42" s="4"/>
      <c r="C42" s="4"/>
      <c r="D42" s="4"/>
      <c r="E42" s="4"/>
    </row>
    <row r="43" spans="2:5" ht="12.75">
      <c r="B43" s="4"/>
      <c r="C43" s="4"/>
      <c r="D43" s="4"/>
      <c r="E43" s="4"/>
    </row>
    <row r="44" spans="2:5" ht="12.75">
      <c r="B44" s="4"/>
      <c r="C44" s="4"/>
      <c r="D44" s="4"/>
      <c r="E44" s="4"/>
    </row>
    <row r="45" spans="2:5" ht="12.75">
      <c r="B45" s="4"/>
      <c r="C45" s="4"/>
      <c r="D45" s="4"/>
      <c r="E45" s="4"/>
    </row>
    <row r="46" spans="2:5" ht="12.75">
      <c r="B46" s="4"/>
      <c r="C46" s="4"/>
      <c r="D46" s="4"/>
      <c r="E46" s="4"/>
    </row>
    <row r="47" spans="2:5" ht="12.75">
      <c r="B47" s="4"/>
      <c r="C47" s="4"/>
      <c r="D47" s="4"/>
      <c r="E47" s="4"/>
    </row>
    <row r="48" spans="2:5" ht="12.75">
      <c r="B48" s="4"/>
      <c r="C48" s="4"/>
      <c r="D48" s="4"/>
      <c r="E48" s="4"/>
    </row>
    <row r="49" spans="2:5" ht="12.75">
      <c r="B49" s="4"/>
      <c r="C49" s="4"/>
      <c r="D49" s="4"/>
      <c r="E49" s="4"/>
    </row>
    <row r="50" spans="2:5" ht="12.75">
      <c r="B50" s="4"/>
      <c r="C50" s="4"/>
      <c r="D50" s="4"/>
      <c r="E50" s="4"/>
    </row>
    <row r="51" spans="2:5" ht="12.75">
      <c r="B51" s="4"/>
      <c r="C51" s="4"/>
      <c r="D51" s="4"/>
      <c r="E51" s="4"/>
    </row>
    <row r="52" spans="2:5" ht="12.75">
      <c r="B52" s="4"/>
      <c r="C52" s="4"/>
      <c r="D52" s="4"/>
      <c r="E52" s="4"/>
    </row>
    <row r="53" spans="2:5" ht="12.75">
      <c r="B53" s="4"/>
      <c r="C53" s="4"/>
      <c r="D53" s="4"/>
      <c r="E53" s="4"/>
    </row>
    <row r="54" spans="2:5" ht="12.75">
      <c r="B54" s="4"/>
      <c r="C54" s="4"/>
      <c r="D54" s="4"/>
      <c r="E54" s="4"/>
    </row>
    <row r="55" spans="2:5" ht="12.75">
      <c r="B55" s="4"/>
      <c r="C55" s="4"/>
      <c r="D55" s="4"/>
      <c r="E55" s="4"/>
    </row>
    <row r="56" spans="2:5" ht="12.75">
      <c r="B56" s="4"/>
      <c r="C56" s="4"/>
      <c r="D56" s="4"/>
      <c r="E56" s="4"/>
    </row>
    <row r="57" spans="2:5" ht="12.75">
      <c r="B57" s="4"/>
      <c r="C57" s="4"/>
      <c r="D57" s="4"/>
      <c r="E57" s="4"/>
    </row>
    <row r="58" spans="2:5" ht="12.75">
      <c r="B58" s="4"/>
      <c r="C58" s="4"/>
      <c r="D58" s="4"/>
      <c r="E58" s="4"/>
    </row>
    <row r="59" spans="2:5" ht="12.75">
      <c r="B59" s="4"/>
      <c r="C59" s="4"/>
      <c r="D59" s="4"/>
      <c r="E59" s="4"/>
    </row>
    <row r="60" spans="2:5" ht="12.75">
      <c r="B60" s="4"/>
      <c r="C60" s="4"/>
      <c r="D60" s="4"/>
      <c r="E60" s="4"/>
    </row>
    <row r="61" spans="2:5" ht="12.75">
      <c r="B61" s="4"/>
      <c r="C61" s="4"/>
      <c r="D61" s="4"/>
      <c r="E61" s="4"/>
    </row>
    <row r="62" spans="2:5" ht="12.75">
      <c r="B62" s="4"/>
      <c r="C62" s="4"/>
      <c r="D62" s="4"/>
      <c r="E62" s="4"/>
    </row>
    <row r="63" spans="2:5" ht="12.75">
      <c r="B63" s="4"/>
      <c r="C63" s="4"/>
      <c r="D63" s="4"/>
      <c r="E63" s="4"/>
    </row>
    <row r="64" spans="2:5" ht="12.75">
      <c r="B64" s="4"/>
      <c r="C64" s="4"/>
      <c r="D64" s="4"/>
      <c r="E64" s="4"/>
    </row>
    <row r="65" spans="2:5" ht="12.75">
      <c r="B65" s="4"/>
      <c r="C65" s="4"/>
      <c r="D65" s="4"/>
      <c r="E65" s="4"/>
    </row>
    <row r="66" spans="2:5" ht="12.75">
      <c r="B66" s="4"/>
      <c r="C66" s="4"/>
      <c r="D66" s="4"/>
      <c r="E66" s="4"/>
    </row>
    <row r="67" spans="2:5" ht="12.75">
      <c r="B67" s="4"/>
      <c r="C67" s="4"/>
      <c r="D67" s="4"/>
      <c r="E67" s="4"/>
    </row>
    <row r="68" spans="2:5" ht="12.75">
      <c r="B68" s="4"/>
      <c r="C68" s="4"/>
      <c r="D68" s="4"/>
      <c r="E68" s="4"/>
    </row>
    <row r="69" spans="2:5" ht="12.75">
      <c r="B69" s="4"/>
      <c r="C69" s="4"/>
      <c r="D69" s="4"/>
      <c r="E69" s="4"/>
    </row>
    <row r="70" spans="2:5" ht="12.75">
      <c r="B70" s="4"/>
      <c r="C70" s="4"/>
      <c r="D70" s="4"/>
      <c r="E70" s="4"/>
    </row>
    <row r="71" spans="2:5" ht="12.75">
      <c r="B71" s="4"/>
      <c r="C71" s="4"/>
      <c r="D71" s="4"/>
      <c r="E71" s="4"/>
    </row>
    <row r="72" spans="2:5" ht="12.75">
      <c r="B72" s="4"/>
      <c r="C72" s="4"/>
      <c r="D72" s="4"/>
      <c r="E72" s="4"/>
    </row>
    <row r="73" spans="2:5" ht="12.75">
      <c r="B73" s="4"/>
      <c r="C73" s="4"/>
      <c r="D73" s="4"/>
      <c r="E73" s="4"/>
    </row>
    <row r="74" spans="2:5" ht="12.75">
      <c r="B74" s="4"/>
      <c r="C74" s="4"/>
      <c r="D74" s="4"/>
      <c r="E74" s="4"/>
    </row>
    <row r="75" spans="2:5" ht="12.75">
      <c r="B75" s="4"/>
      <c r="C75" s="4"/>
      <c r="D75" s="4"/>
      <c r="E75" s="4"/>
    </row>
    <row r="76" spans="2:5" ht="12.75">
      <c r="B76" s="4"/>
      <c r="C76" s="4"/>
      <c r="D76" s="4"/>
      <c r="E76" s="4"/>
    </row>
    <row r="77" spans="2:5" ht="12.75">
      <c r="B77" s="4"/>
      <c r="C77" s="4"/>
      <c r="D77" s="4"/>
      <c r="E77" s="4"/>
    </row>
    <row r="78" spans="2:5" ht="12.75">
      <c r="B78" s="4"/>
      <c r="C78" s="4"/>
      <c r="D78" s="4"/>
      <c r="E78" s="4"/>
    </row>
    <row r="79" spans="2:5" ht="12.75">
      <c r="B79" s="4"/>
      <c r="C79" s="4"/>
      <c r="D79" s="4"/>
      <c r="E79" s="4"/>
    </row>
    <row r="80" spans="2:5" ht="12.75">
      <c r="B80" s="4"/>
      <c r="C80" s="4"/>
      <c r="D80" s="4"/>
      <c r="E80" s="4"/>
    </row>
    <row r="81" spans="2:5" ht="12.75">
      <c r="B81" s="4"/>
      <c r="C81" s="4"/>
      <c r="D81" s="4"/>
      <c r="E81" s="4"/>
    </row>
    <row r="82" spans="2:5" ht="12.75">
      <c r="B82" s="4"/>
      <c r="C82" s="4"/>
      <c r="D82" s="4"/>
      <c r="E82" s="4"/>
    </row>
    <row r="83" spans="2:5" ht="12.75">
      <c r="B83" s="4"/>
      <c r="C83" s="4"/>
      <c r="D83" s="4"/>
      <c r="E83" s="4"/>
    </row>
    <row r="84" spans="2:5" ht="12.75">
      <c r="B84" s="4"/>
      <c r="C84" s="4"/>
      <c r="D84" s="4"/>
      <c r="E84" s="4"/>
    </row>
    <row r="85" spans="2:5" ht="12.75">
      <c r="B85" s="4"/>
      <c r="C85" s="4"/>
      <c r="D85" s="4"/>
      <c r="E85" s="4"/>
    </row>
    <row r="86" spans="2:5" ht="12.75">
      <c r="B86" s="4"/>
      <c r="C86" s="4"/>
      <c r="D86" s="4"/>
      <c r="E86" s="4"/>
    </row>
    <row r="87" spans="2:5" ht="12.75">
      <c r="B87" s="4"/>
      <c r="C87" s="4"/>
      <c r="D87" s="4"/>
      <c r="E87" s="4"/>
    </row>
    <row r="88" spans="2:5" ht="12.75">
      <c r="B88" s="4"/>
      <c r="C88" s="4"/>
      <c r="D88" s="4"/>
      <c r="E88" s="4"/>
    </row>
    <row r="89" spans="2:5" ht="12.75">
      <c r="B89" s="4"/>
      <c r="C89" s="4"/>
      <c r="D89" s="4"/>
      <c r="E89" s="4"/>
    </row>
    <row r="90" spans="2:5" ht="12.75">
      <c r="B90" s="4"/>
      <c r="C90" s="4"/>
      <c r="D90" s="4"/>
      <c r="E90" s="4"/>
    </row>
    <row r="91" spans="2:5" ht="12.75">
      <c r="B91" s="4"/>
      <c r="C91" s="4"/>
      <c r="D91" s="4"/>
      <c r="E91" s="4"/>
    </row>
    <row r="92" spans="2:5" ht="12.75">
      <c r="B92" s="4"/>
      <c r="C92" s="4"/>
      <c r="D92" s="4"/>
      <c r="E92" s="4"/>
    </row>
    <row r="93" spans="2:5" ht="12.75">
      <c r="B93" s="4"/>
      <c r="C93" s="4"/>
      <c r="D93" s="4"/>
      <c r="E93" s="4"/>
    </row>
    <row r="94" spans="2:5" ht="12.75">
      <c r="B94" s="4"/>
      <c r="C94" s="4"/>
      <c r="D94" s="4"/>
      <c r="E94" s="4"/>
    </row>
    <row r="95" spans="2:5" ht="12.75">
      <c r="B95" s="4"/>
      <c r="C95" s="4"/>
      <c r="D95" s="4"/>
      <c r="E95" s="4"/>
    </row>
    <row r="96" spans="2:5" ht="12.75">
      <c r="B96" s="4"/>
      <c r="C96" s="4"/>
      <c r="D96" s="4"/>
      <c r="E96" s="4"/>
    </row>
    <row r="97" spans="2:5" ht="12.75">
      <c r="B97" s="4"/>
      <c r="C97" s="4"/>
      <c r="D97" s="4"/>
      <c r="E97" s="4"/>
    </row>
    <row r="98" spans="2:5" ht="12.75">
      <c r="B98" s="4"/>
      <c r="C98" s="4"/>
      <c r="D98" s="4"/>
      <c r="E98" s="4"/>
    </row>
    <row r="99" spans="2:5" ht="12.75">
      <c r="B99" s="4"/>
      <c r="C99" s="4"/>
      <c r="D99" s="4"/>
      <c r="E99" s="4"/>
    </row>
    <row r="100" spans="2:5" ht="12.75">
      <c r="B100" s="4"/>
      <c r="C100" s="4"/>
      <c r="D100" s="4"/>
      <c r="E100" s="4"/>
    </row>
    <row r="101" spans="2:5" ht="12.75">
      <c r="B101" s="4"/>
      <c r="C101" s="4"/>
      <c r="D101" s="4"/>
      <c r="E101" s="4"/>
    </row>
    <row r="102" spans="2:5" ht="12.75">
      <c r="B102" s="4"/>
      <c r="C102" s="4"/>
      <c r="D102" s="4"/>
      <c r="E102" s="4"/>
    </row>
    <row r="103" spans="2:5" ht="12.75">
      <c r="B103" s="4"/>
      <c r="C103" s="4"/>
      <c r="D103" s="4"/>
      <c r="E103" s="4"/>
    </row>
    <row r="104" spans="2:5" ht="12.75">
      <c r="B104" s="4"/>
      <c r="C104" s="4"/>
      <c r="D104" s="4"/>
      <c r="E104" s="4"/>
    </row>
    <row r="105" spans="2:5" ht="12.75">
      <c r="B105" s="4"/>
      <c r="C105" s="4"/>
      <c r="D105" s="4"/>
      <c r="E105" s="4"/>
    </row>
    <row r="106" spans="2:5" ht="12.75">
      <c r="B106" s="4"/>
      <c r="C106" s="4"/>
      <c r="D106" s="4"/>
      <c r="E106" s="4"/>
    </row>
    <row r="107" spans="2:5" ht="12.75">
      <c r="B107" s="4"/>
      <c r="C107" s="4"/>
      <c r="D107" s="4"/>
      <c r="E107" s="4"/>
    </row>
    <row r="108" spans="2:5" ht="12.75">
      <c r="B108" s="4"/>
      <c r="C108" s="4"/>
      <c r="D108" s="4"/>
      <c r="E108" s="4"/>
    </row>
    <row r="109" spans="2:5" ht="12.75">
      <c r="B109" s="4"/>
      <c r="C109" s="4"/>
      <c r="D109" s="4"/>
      <c r="E109" s="4"/>
    </row>
    <row r="110" spans="2:5" ht="12.75">
      <c r="B110" s="4"/>
      <c r="C110" s="4"/>
      <c r="D110" s="4"/>
      <c r="E110" s="4"/>
    </row>
    <row r="111" spans="2:5" ht="12.75">
      <c r="B111" s="4"/>
      <c r="C111" s="4"/>
      <c r="D111" s="4"/>
      <c r="E111" s="4"/>
    </row>
    <row r="112" spans="2:5" ht="12.75">
      <c r="B112" s="4"/>
      <c r="C112" s="4"/>
      <c r="D112" s="4"/>
      <c r="E112" s="4"/>
    </row>
    <row r="113" spans="2:5" ht="12.75">
      <c r="B113" s="4"/>
      <c r="C113" s="4"/>
      <c r="D113" s="4"/>
      <c r="E113" s="4"/>
    </row>
    <row r="114" spans="2:5" ht="12.75">
      <c r="B114" s="4"/>
      <c r="C114" s="4"/>
      <c r="D114" s="4"/>
      <c r="E114" s="4"/>
    </row>
    <row r="115" spans="2:5" ht="12.75">
      <c r="B115" s="4"/>
      <c r="C115" s="4"/>
      <c r="D115" s="4"/>
      <c r="E115" s="4"/>
    </row>
    <row r="116" spans="2:5" ht="12.75">
      <c r="B116" s="4"/>
      <c r="C116" s="4"/>
      <c r="D116" s="4"/>
      <c r="E116" s="4"/>
    </row>
    <row r="117" spans="2:5" ht="12.75">
      <c r="B117" s="4"/>
      <c r="C117" s="4"/>
      <c r="D117" s="4"/>
      <c r="E117" s="4"/>
    </row>
    <row r="118" spans="2:5" ht="12.75">
      <c r="B118" s="4"/>
      <c r="C118" s="4"/>
      <c r="D118" s="4"/>
      <c r="E118" s="4"/>
    </row>
    <row r="119" spans="2:5" ht="12.75">
      <c r="B119" s="4"/>
      <c r="C119" s="4"/>
      <c r="D119" s="4"/>
      <c r="E119" s="4"/>
    </row>
    <row r="120" spans="2:5" ht="12.75">
      <c r="B120" s="4"/>
      <c r="C120" s="4"/>
      <c r="D120" s="4"/>
      <c r="E120" s="4"/>
    </row>
    <row r="121" spans="2:5" ht="12.75">
      <c r="B121" s="4"/>
      <c r="C121" s="4"/>
      <c r="D121" s="4"/>
      <c r="E121" s="4"/>
    </row>
    <row r="122" spans="2:5" ht="12.75">
      <c r="B122" s="4"/>
      <c r="C122" s="4"/>
      <c r="D122" s="4"/>
      <c r="E122" s="4"/>
    </row>
    <row r="123" spans="2:5" ht="12.75">
      <c r="B123" s="4"/>
      <c r="C123" s="4"/>
      <c r="D123" s="4"/>
      <c r="E123" s="4"/>
    </row>
    <row r="124" spans="2:5" ht="12.75">
      <c r="B124" s="4"/>
      <c r="C124" s="4"/>
      <c r="D124" s="4"/>
      <c r="E124" s="4"/>
    </row>
    <row r="125" spans="2:5" ht="12.75">
      <c r="B125" s="4"/>
      <c r="C125" s="4"/>
      <c r="D125" s="4"/>
      <c r="E125" s="4"/>
    </row>
    <row r="126" spans="2:5" ht="12.75">
      <c r="B126" s="4"/>
      <c r="C126" s="4"/>
      <c r="D126" s="4"/>
      <c r="E126" s="4"/>
    </row>
    <row r="127" spans="2:5" ht="12.75">
      <c r="B127" s="4"/>
      <c r="C127" s="4"/>
      <c r="D127" s="4"/>
      <c r="E127" s="4"/>
    </row>
    <row r="128" spans="2:5" ht="12.75">
      <c r="B128" s="4"/>
      <c r="C128" s="4"/>
      <c r="D128" s="4"/>
      <c r="E128" s="4"/>
    </row>
    <row r="129" spans="2:5" ht="12.75">
      <c r="B129" s="4"/>
      <c r="C129" s="4"/>
      <c r="D129" s="4"/>
      <c r="E129" s="4"/>
    </row>
    <row r="130" spans="2:5" ht="12.75">
      <c r="B130" s="4"/>
      <c r="C130" s="4"/>
      <c r="D130" s="4"/>
      <c r="E130" s="4"/>
    </row>
    <row r="131" spans="2:5" ht="12.75">
      <c r="B131" s="4"/>
      <c r="C131" s="4"/>
      <c r="D131" s="4"/>
      <c r="E131" s="4"/>
    </row>
    <row r="132" spans="2:5" ht="12.75">
      <c r="B132" s="4"/>
      <c r="C132" s="4"/>
      <c r="D132" s="4"/>
      <c r="E132" s="4"/>
    </row>
    <row r="133" spans="2:5" ht="12.75">
      <c r="B133" s="4"/>
      <c r="C133" s="4"/>
      <c r="D133" s="4"/>
      <c r="E133" s="4"/>
    </row>
    <row r="134" spans="2:5" ht="12.75">
      <c r="B134" s="4"/>
      <c r="C134" s="4"/>
      <c r="D134" s="4"/>
      <c r="E134" s="4"/>
    </row>
    <row r="135" spans="2:5" ht="12.75">
      <c r="B135" s="4"/>
      <c r="C135" s="4"/>
      <c r="D135" s="4"/>
      <c r="E135" s="4"/>
    </row>
    <row r="136" spans="2:5" ht="12.75">
      <c r="B136" s="4"/>
      <c r="C136" s="4"/>
      <c r="D136" s="4"/>
      <c r="E136" s="4"/>
    </row>
    <row r="137" spans="2:5" ht="12.75">
      <c r="B137" s="4"/>
      <c r="C137" s="4"/>
      <c r="D137" s="4"/>
      <c r="E137" s="4"/>
    </row>
    <row r="138" spans="2:5" ht="12.75">
      <c r="B138" s="4"/>
      <c r="C138" s="4"/>
      <c r="D138" s="4"/>
      <c r="E138" s="4"/>
    </row>
    <row r="139" spans="2:5" ht="12.75">
      <c r="B139" s="4"/>
      <c r="C139" s="4"/>
      <c r="D139" s="4"/>
      <c r="E139" s="4"/>
    </row>
    <row r="140" spans="2:5" ht="12.75">
      <c r="B140" s="4"/>
      <c r="C140" s="4"/>
      <c r="D140" s="4"/>
      <c r="E140" s="4"/>
    </row>
    <row r="141" spans="2:5" ht="12.75">
      <c r="B141" s="4"/>
      <c r="C141" s="4"/>
      <c r="D141" s="4"/>
      <c r="E141" s="4"/>
    </row>
    <row r="142" spans="2:5" ht="12.75">
      <c r="B142" s="4"/>
      <c r="C142" s="4"/>
      <c r="D142" s="4"/>
      <c r="E142" s="4"/>
    </row>
    <row r="143" spans="2:5" ht="12.75">
      <c r="B143" s="4"/>
      <c r="C143" s="4"/>
      <c r="D143" s="4"/>
      <c r="E143" s="4"/>
    </row>
    <row r="144" spans="2:5" ht="12.75">
      <c r="B144" s="4"/>
      <c r="C144" s="4"/>
      <c r="D144" s="4"/>
      <c r="E144" s="4"/>
    </row>
    <row r="145" spans="2:5" ht="12.75">
      <c r="B145" s="4"/>
      <c r="C145" s="4"/>
      <c r="D145" s="4"/>
      <c r="E145" s="4"/>
    </row>
    <row r="146" spans="2:5" ht="12.75">
      <c r="B146" s="4"/>
      <c r="C146" s="4"/>
      <c r="D146" s="4"/>
      <c r="E146" s="4"/>
    </row>
    <row r="147" spans="2:5" ht="12.75">
      <c r="B147" s="4"/>
      <c r="C147" s="4"/>
      <c r="D147" s="4"/>
      <c r="E147" s="4"/>
    </row>
    <row r="148" spans="2:5" ht="12.75">
      <c r="B148" s="4"/>
      <c r="C148" s="4"/>
      <c r="D148" s="4"/>
      <c r="E148" s="4"/>
    </row>
    <row r="149" spans="2:5" ht="12.75">
      <c r="B149" s="4"/>
      <c r="C149" s="4"/>
      <c r="D149" s="4"/>
      <c r="E149" s="4"/>
    </row>
    <row r="150" spans="2:5" ht="12.75">
      <c r="B150" s="4"/>
      <c r="C150" s="4"/>
      <c r="D150" s="4"/>
      <c r="E150" s="4"/>
    </row>
    <row r="151" spans="2:5" ht="12.75">
      <c r="B151" s="4"/>
      <c r="C151" s="4"/>
      <c r="D151" s="4"/>
      <c r="E151" s="4"/>
    </row>
    <row r="152" spans="2:5" ht="12.75">
      <c r="B152" s="4"/>
      <c r="C152" s="4"/>
      <c r="D152" s="4"/>
      <c r="E152" s="4"/>
    </row>
    <row r="153" spans="2:5" ht="12.75">
      <c r="B153" s="4"/>
      <c r="C153" s="4"/>
      <c r="D153" s="4"/>
      <c r="E153" s="4"/>
    </row>
    <row r="154" spans="2:5" ht="12.75">
      <c r="B154" s="4"/>
      <c r="C154" s="4"/>
      <c r="D154" s="4"/>
      <c r="E154" s="4"/>
    </row>
    <row r="155" spans="2:5" ht="12.75">
      <c r="B155" s="4"/>
      <c r="C155" s="4"/>
      <c r="D155" s="4"/>
      <c r="E155" s="4"/>
    </row>
    <row r="156" spans="2:5" ht="12.75">
      <c r="B156" s="4"/>
      <c r="C156" s="4"/>
      <c r="D156" s="4"/>
      <c r="E156" s="4"/>
    </row>
    <row r="157" spans="2:5" ht="12.75">
      <c r="B157" s="4"/>
      <c r="C157" s="4"/>
      <c r="D157" s="4"/>
      <c r="E157" s="4"/>
    </row>
    <row r="158" spans="2:5" ht="12.75">
      <c r="B158" s="4"/>
      <c r="C158" s="4"/>
      <c r="D158" s="4"/>
      <c r="E158" s="4"/>
    </row>
    <row r="159" spans="2:5" ht="12.75">
      <c r="B159" s="4"/>
      <c r="C159" s="4"/>
      <c r="D159" s="4"/>
      <c r="E159" s="4"/>
    </row>
    <row r="160" spans="2:5" ht="12.75">
      <c r="B160" s="4"/>
      <c r="C160" s="4"/>
      <c r="D160" s="4"/>
      <c r="E160" s="4"/>
    </row>
    <row r="161" spans="2:5" ht="12.75">
      <c r="B161" s="4"/>
      <c r="C161" s="4"/>
      <c r="D161" s="4"/>
      <c r="E161" s="4"/>
    </row>
    <row r="162" spans="2:5" ht="12.75">
      <c r="B162" s="4"/>
      <c r="C162" s="4"/>
      <c r="D162" s="4"/>
      <c r="E162" s="4"/>
    </row>
    <row r="163" spans="2:5" ht="12.75">
      <c r="B163" s="4"/>
      <c r="C163" s="4"/>
      <c r="D163" s="4"/>
      <c r="E163" s="4"/>
    </row>
    <row r="164" spans="2:5" ht="12.75">
      <c r="B164" s="4"/>
      <c r="C164" s="4"/>
      <c r="D164" s="4"/>
      <c r="E164" s="4"/>
    </row>
    <row r="165" spans="2:5" ht="12.75">
      <c r="B165" s="4"/>
      <c r="C165" s="4"/>
      <c r="D165" s="4"/>
      <c r="E165" s="4"/>
    </row>
    <row r="166" spans="2:5" ht="12.75">
      <c r="B166" s="4"/>
      <c r="C166" s="4"/>
      <c r="D166" s="4"/>
      <c r="E166" s="4"/>
    </row>
    <row r="167" spans="2:5" ht="12.75">
      <c r="B167" s="4"/>
      <c r="C167" s="4"/>
      <c r="D167" s="4"/>
      <c r="E167" s="4"/>
    </row>
    <row r="168" spans="2:5" ht="12.75">
      <c r="B168" s="4"/>
      <c r="C168" s="4"/>
      <c r="D168" s="4"/>
      <c r="E168" s="4"/>
    </row>
    <row r="169" spans="2:5" ht="12.75">
      <c r="B169" s="4"/>
      <c r="C169" s="4"/>
      <c r="D169" s="4"/>
      <c r="E169" s="4"/>
    </row>
    <row r="170" spans="2:5" ht="12.75">
      <c r="B170" s="4"/>
      <c r="C170" s="4"/>
      <c r="D170" s="4"/>
      <c r="E170" s="4"/>
    </row>
    <row r="171" spans="2:5" ht="12.75">
      <c r="B171" s="4"/>
      <c r="C171" s="4"/>
      <c r="D171" s="4"/>
      <c r="E171" s="4"/>
    </row>
    <row r="172" spans="2:5" ht="12.75">
      <c r="B172" s="4"/>
      <c r="C172" s="4"/>
      <c r="D172" s="4"/>
      <c r="E172" s="4"/>
    </row>
    <row r="173" spans="2:5" ht="12.75">
      <c r="B173" s="4"/>
      <c r="C173" s="4"/>
      <c r="D173" s="4"/>
      <c r="E173" s="4"/>
    </row>
    <row r="174" spans="2:5" ht="12.75">
      <c r="B174" s="4"/>
      <c r="C174" s="4"/>
      <c r="D174" s="4"/>
      <c r="E174" s="4"/>
    </row>
    <row r="175" spans="2:5" ht="12.75">
      <c r="B175" s="4"/>
      <c r="C175" s="4"/>
      <c r="D175" s="4"/>
      <c r="E175" s="4"/>
    </row>
    <row r="176" spans="2:5" ht="12.75">
      <c r="B176" s="4"/>
      <c r="C176" s="4"/>
      <c r="D176" s="4"/>
      <c r="E176" s="4"/>
    </row>
    <row r="177" spans="2:5" ht="12.75">
      <c r="B177" s="4"/>
      <c r="C177" s="4"/>
      <c r="D177" s="4"/>
      <c r="E177" s="4"/>
    </row>
    <row r="178" spans="2:5" ht="12.75">
      <c r="B178" s="4"/>
      <c r="C178" s="4"/>
      <c r="D178" s="4"/>
      <c r="E178" s="4"/>
    </row>
    <row r="179" spans="2:5" ht="12.75">
      <c r="B179" s="4"/>
      <c r="C179" s="4"/>
      <c r="D179" s="4"/>
      <c r="E179" s="4"/>
    </row>
    <row r="180" spans="2:5" ht="12.75">
      <c r="B180" s="4"/>
      <c r="C180" s="4"/>
      <c r="D180" s="4"/>
      <c r="E180" s="4"/>
    </row>
    <row r="181" spans="2:5" ht="12.75">
      <c r="B181" s="4"/>
      <c r="C181" s="4"/>
      <c r="D181" s="4"/>
      <c r="E181" s="4"/>
    </row>
    <row r="182" spans="2:5" ht="12.75">
      <c r="B182" s="4"/>
      <c r="C182" s="4"/>
      <c r="D182" s="4"/>
      <c r="E182" s="4"/>
    </row>
    <row r="183" spans="2:5" ht="12.75">
      <c r="B183" s="4"/>
      <c r="C183" s="4"/>
      <c r="D183" s="4"/>
      <c r="E183" s="4"/>
    </row>
    <row r="184" spans="2:5" ht="12.75">
      <c r="B184" s="4"/>
      <c r="C184" s="4"/>
      <c r="D184" s="4"/>
      <c r="E184" s="4"/>
    </row>
    <row r="185" spans="2:5" ht="12.75">
      <c r="B185" s="4"/>
      <c r="C185" s="4"/>
      <c r="D185" s="4"/>
      <c r="E185" s="4"/>
    </row>
    <row r="186" spans="2:5" ht="12.75">
      <c r="B186" s="4"/>
      <c r="C186" s="4"/>
      <c r="D186" s="4"/>
      <c r="E186" s="4"/>
    </row>
    <row r="187" spans="2:5" ht="12.75">
      <c r="B187" s="4"/>
      <c r="C187" s="4"/>
      <c r="D187" s="4"/>
      <c r="E187" s="4"/>
    </row>
    <row r="188" spans="2:5" ht="12.75">
      <c r="B188" s="4"/>
      <c r="C188" s="4"/>
      <c r="D188" s="4"/>
      <c r="E188" s="4"/>
    </row>
    <row r="189" spans="2:5" ht="12.75">
      <c r="B189" s="4"/>
      <c r="C189" s="4"/>
      <c r="D189" s="4"/>
      <c r="E189" s="4"/>
    </row>
    <row r="190" spans="2:5" ht="12.75">
      <c r="B190" s="4"/>
      <c r="C190" s="4"/>
      <c r="D190" s="4"/>
      <c r="E190" s="4"/>
    </row>
    <row r="191" spans="2:5" ht="12.75">
      <c r="B191" s="4"/>
      <c r="C191" s="4"/>
      <c r="D191" s="4"/>
      <c r="E191" s="4"/>
    </row>
    <row r="192" spans="2:5" ht="12.75">
      <c r="B192" s="4"/>
      <c r="C192" s="4"/>
      <c r="D192" s="4"/>
      <c r="E192" s="4"/>
    </row>
    <row r="193" spans="2:5" ht="12.75">
      <c r="B193" s="4"/>
      <c r="C193" s="4"/>
      <c r="D193" s="4"/>
      <c r="E193" s="4"/>
    </row>
    <row r="194" spans="2:5" ht="12.75">
      <c r="B194" s="4"/>
      <c r="C194" s="4"/>
      <c r="D194" s="4"/>
      <c r="E194" s="4"/>
    </row>
    <row r="195" spans="2:5" ht="12.75">
      <c r="B195" s="4"/>
      <c r="C195" s="4"/>
      <c r="D195" s="4"/>
      <c r="E195" s="4"/>
    </row>
    <row r="196" spans="2:5" ht="12.75">
      <c r="B196" s="4"/>
      <c r="C196" s="4"/>
      <c r="D196" s="4"/>
      <c r="E196" s="4"/>
    </row>
    <row r="197" spans="2:5" ht="12.75">
      <c r="B197" s="4"/>
      <c r="C197" s="4"/>
      <c r="D197" s="4"/>
      <c r="E197" s="4"/>
    </row>
    <row r="198" spans="2:5" ht="12.75">
      <c r="B198" s="4"/>
      <c r="C198" s="4"/>
      <c r="D198" s="4"/>
      <c r="E198" s="4"/>
    </row>
    <row r="199" spans="2:5" ht="12.75">
      <c r="B199" s="4"/>
      <c r="C199" s="4"/>
      <c r="D199" s="4"/>
      <c r="E199" s="4"/>
    </row>
    <row r="200" spans="2:5" ht="12.75">
      <c r="B200" s="4"/>
      <c r="C200" s="4"/>
      <c r="D200" s="4"/>
      <c r="E200" s="4"/>
    </row>
    <row r="201" spans="2:5" ht="12.75">
      <c r="B201" s="4"/>
      <c r="C201" s="4"/>
      <c r="D201" s="4"/>
      <c r="E201" s="4"/>
    </row>
    <row r="202" spans="2:5" ht="12.75">
      <c r="B202" s="4"/>
      <c r="C202" s="4"/>
      <c r="D202" s="4"/>
      <c r="E202" s="4"/>
    </row>
    <row r="203" spans="2:5" ht="12.75">
      <c r="B203" s="4"/>
      <c r="C203" s="4"/>
      <c r="D203" s="4"/>
      <c r="E203" s="4"/>
    </row>
    <row r="204" spans="2:5" ht="12.75">
      <c r="B204" s="4"/>
      <c r="C204" s="4"/>
      <c r="D204" s="4"/>
      <c r="E204" s="4"/>
    </row>
    <row r="205" spans="2:5" ht="12.75">
      <c r="B205" s="4"/>
      <c r="C205" s="4"/>
      <c r="D205" s="4"/>
      <c r="E205" s="4"/>
    </row>
    <row r="206" spans="2:5" ht="12.75">
      <c r="B206" s="4"/>
      <c r="C206" s="4"/>
      <c r="D206" s="4"/>
      <c r="E206" s="4"/>
    </row>
    <row r="207" spans="2:5" ht="12.75">
      <c r="B207" s="4"/>
      <c r="C207" s="4"/>
      <c r="D207" s="4"/>
      <c r="E207" s="4"/>
    </row>
    <row r="208" spans="2:5" ht="12.75">
      <c r="B208" s="4"/>
      <c r="C208" s="4"/>
      <c r="D208" s="4"/>
      <c r="E208" s="4"/>
    </row>
    <row r="209" spans="2:5" ht="12.75">
      <c r="B209" s="4"/>
      <c r="C209" s="4"/>
      <c r="D209" s="4"/>
      <c r="E209" s="4"/>
    </row>
    <row r="210" spans="2:5" ht="12.75">
      <c r="B210" s="4"/>
      <c r="C210" s="4"/>
      <c r="D210" s="4"/>
      <c r="E210" s="4"/>
    </row>
    <row r="211" spans="2:5" ht="12.75">
      <c r="B211" s="4"/>
      <c r="C211" s="4"/>
      <c r="D211" s="4"/>
      <c r="E211" s="4"/>
    </row>
    <row r="212" spans="2:5" ht="12.75">
      <c r="B212" s="4"/>
      <c r="C212" s="4"/>
      <c r="D212" s="4"/>
      <c r="E212" s="4"/>
    </row>
    <row r="213" spans="2:5" ht="12.75">
      <c r="B213" s="4"/>
      <c r="C213" s="4"/>
      <c r="D213" s="4"/>
      <c r="E213" s="4"/>
    </row>
    <row r="214" spans="2:5" ht="12.75">
      <c r="B214" s="4"/>
      <c r="C214" s="4"/>
      <c r="D214" s="4"/>
      <c r="E214" s="4"/>
    </row>
    <row r="215" spans="2:5" ht="12.75">
      <c r="B215" s="4"/>
      <c r="C215" s="4"/>
      <c r="D215" s="4"/>
      <c r="E215" s="4"/>
    </row>
    <row r="216" spans="2:5" ht="12.75">
      <c r="B216" s="4"/>
      <c r="C216" s="4"/>
      <c r="D216" s="4"/>
      <c r="E216" s="4"/>
    </row>
    <row r="217" spans="2:5" ht="12.75">
      <c r="B217" s="4"/>
      <c r="C217" s="4"/>
      <c r="D217" s="4"/>
      <c r="E217" s="4"/>
    </row>
    <row r="218" spans="2:5" ht="12.75">
      <c r="B218" s="4"/>
      <c r="C218" s="4"/>
      <c r="D218" s="4"/>
      <c r="E218" s="4"/>
    </row>
    <row r="219" spans="2:5" ht="12.75">
      <c r="B219" s="4"/>
      <c r="C219" s="4"/>
      <c r="D219" s="4"/>
      <c r="E219" s="4"/>
    </row>
    <row r="220" spans="2:5" ht="12.75">
      <c r="B220" s="4"/>
      <c r="C220" s="4"/>
      <c r="D220" s="4"/>
      <c r="E220" s="4"/>
    </row>
    <row r="221" spans="2:5" ht="12.75">
      <c r="B221" s="4"/>
      <c r="C221" s="4"/>
      <c r="D221" s="4"/>
      <c r="E221" s="4"/>
    </row>
    <row r="222" spans="2:5" ht="12.75">
      <c r="B222" s="4"/>
      <c r="C222" s="4"/>
      <c r="D222" s="4"/>
      <c r="E222" s="4"/>
    </row>
    <row r="223" spans="2:5" ht="12.75">
      <c r="B223" s="4"/>
      <c r="C223" s="4"/>
      <c r="D223" s="4"/>
      <c r="E223" s="4"/>
    </row>
    <row r="224" spans="2:5" ht="12.75">
      <c r="B224" s="4"/>
      <c r="C224" s="4"/>
      <c r="D224" s="4"/>
      <c r="E224" s="4"/>
    </row>
    <row r="225" spans="2:5" ht="12.75">
      <c r="B225" s="4"/>
      <c r="C225" s="4"/>
      <c r="D225" s="4"/>
      <c r="E225" s="4"/>
    </row>
    <row r="226" spans="2:5" ht="12.75">
      <c r="B226" s="4"/>
      <c r="C226" s="4"/>
      <c r="D226" s="4"/>
      <c r="E226" s="4"/>
    </row>
    <row r="227" spans="2:5" ht="12.75">
      <c r="B227" s="4"/>
      <c r="C227" s="4"/>
      <c r="D227" s="4"/>
      <c r="E227" s="4"/>
    </row>
    <row r="228" spans="2:5" ht="12.75">
      <c r="B228" s="4"/>
      <c r="C228" s="4"/>
      <c r="D228" s="4"/>
      <c r="E228" s="4"/>
    </row>
    <row r="229" spans="2:5" ht="12.75">
      <c r="B229" s="4"/>
      <c r="C229" s="4"/>
      <c r="D229" s="4"/>
      <c r="E229" s="4"/>
    </row>
    <row r="230" spans="2:5" ht="12.75">
      <c r="B230" s="4"/>
      <c r="C230" s="4"/>
      <c r="D230" s="4"/>
      <c r="E230" s="4"/>
    </row>
    <row r="231" spans="2:5" ht="12.75">
      <c r="B231" s="4"/>
      <c r="C231" s="4"/>
      <c r="D231" s="4"/>
      <c r="E231" s="4"/>
    </row>
    <row r="232" spans="2:5" ht="12.75">
      <c r="B232" s="4"/>
      <c r="C232" s="4"/>
      <c r="D232" s="4"/>
      <c r="E232" s="4"/>
    </row>
    <row r="233" spans="2:5" ht="12.75">
      <c r="B233" s="4"/>
      <c r="C233" s="4"/>
      <c r="D233" s="4"/>
      <c r="E233" s="4"/>
    </row>
    <row r="234" spans="2:5" ht="12.75">
      <c r="B234" s="4"/>
      <c r="C234" s="4"/>
      <c r="D234" s="4"/>
      <c r="E234" s="4"/>
    </row>
    <row r="235" spans="2:5" ht="12.75">
      <c r="B235" s="4"/>
      <c r="C235" s="4"/>
      <c r="D235" s="4"/>
      <c r="E235" s="4"/>
    </row>
    <row r="236" spans="2:5" ht="12.75">
      <c r="B236" s="4"/>
      <c r="C236" s="4"/>
      <c r="D236" s="4"/>
      <c r="E236" s="4"/>
    </row>
    <row r="237" spans="2:5" ht="12.75">
      <c r="B237" s="4"/>
      <c r="C237" s="4"/>
      <c r="D237" s="4"/>
      <c r="E237" s="4"/>
    </row>
    <row r="238" spans="2:5" ht="12.75">
      <c r="B238" s="4"/>
      <c r="C238" s="4"/>
      <c r="D238" s="4"/>
      <c r="E238" s="4"/>
    </row>
    <row r="239" spans="2:5" ht="12.75">
      <c r="B239" s="4"/>
      <c r="C239" s="4"/>
      <c r="D239" s="4"/>
      <c r="E239" s="4"/>
    </row>
    <row r="240" spans="2:5" ht="12.75">
      <c r="B240" s="4"/>
      <c r="C240" s="4"/>
      <c r="D240" s="4"/>
      <c r="E240" s="4"/>
    </row>
    <row r="241" spans="2:5" ht="12.75">
      <c r="B241" s="4"/>
      <c r="C241" s="4"/>
      <c r="D241" s="4"/>
      <c r="E241" s="4"/>
    </row>
    <row r="242" spans="2:5" ht="12.75">
      <c r="B242" s="4"/>
      <c r="C242" s="4"/>
      <c r="D242" s="4"/>
      <c r="E242" s="4"/>
    </row>
    <row r="243" spans="2:5" ht="12.75">
      <c r="B243" s="4"/>
      <c r="C243" s="4"/>
      <c r="D243" s="4"/>
      <c r="E243" s="4"/>
    </row>
    <row r="244" spans="2:5" ht="12.75">
      <c r="B244" s="4"/>
      <c r="C244" s="4"/>
      <c r="D244" s="4"/>
      <c r="E244" s="4"/>
    </row>
    <row r="245" spans="2:5" ht="12.75">
      <c r="B245" s="4"/>
      <c r="C245" s="4"/>
      <c r="D245" s="4"/>
      <c r="E245" s="4"/>
    </row>
    <row r="246" spans="2:5" ht="12.75">
      <c r="B246" s="4"/>
      <c r="C246" s="4"/>
      <c r="D246" s="4"/>
      <c r="E246" s="4"/>
    </row>
    <row r="247" spans="2:5" ht="12.75">
      <c r="B247" s="4"/>
      <c r="C247" s="4"/>
      <c r="D247" s="4"/>
      <c r="E247" s="4"/>
    </row>
    <row r="248" spans="2:5" ht="12.75">
      <c r="B248" s="4"/>
      <c r="C248" s="4"/>
      <c r="D248" s="4"/>
      <c r="E248" s="4"/>
    </row>
    <row r="249" spans="2:5" ht="12.75">
      <c r="B249" s="4"/>
      <c r="C249" s="4"/>
      <c r="D249" s="4"/>
      <c r="E249" s="4"/>
    </row>
    <row r="250" spans="2:5" ht="12.75">
      <c r="B250" s="4"/>
      <c r="C250" s="4"/>
      <c r="D250" s="4"/>
      <c r="E250" s="4"/>
    </row>
    <row r="251" spans="2:5" ht="12.75">
      <c r="B251" s="4"/>
      <c r="C251" s="4"/>
      <c r="D251" s="4"/>
      <c r="E251" s="4"/>
    </row>
    <row r="252" spans="2:5" ht="12.75">
      <c r="B252" s="4"/>
      <c r="C252" s="4"/>
      <c r="D252" s="4"/>
      <c r="E252" s="4"/>
    </row>
    <row r="253" spans="2:5" ht="12.75">
      <c r="B253" s="4"/>
      <c r="C253" s="4"/>
      <c r="D253" s="4"/>
      <c r="E253" s="4"/>
    </row>
    <row r="254" spans="2:5" ht="12.75">
      <c r="B254" s="4"/>
      <c r="C254" s="4"/>
      <c r="D254" s="4"/>
      <c r="E254" s="4"/>
    </row>
    <row r="255" spans="2:5" ht="12.75">
      <c r="B255" s="4"/>
      <c r="C255" s="4"/>
      <c r="D255" s="4"/>
      <c r="E255" s="4"/>
    </row>
    <row r="256" spans="2:5" ht="12.75">
      <c r="B256" s="4"/>
      <c r="C256" s="4"/>
      <c r="D256" s="4"/>
      <c r="E256" s="4"/>
    </row>
    <row r="257" spans="2:5" ht="12.75">
      <c r="B257" s="4"/>
      <c r="C257" s="4"/>
      <c r="D257" s="4"/>
      <c r="E257" s="4"/>
    </row>
    <row r="258" spans="2:5" ht="12.75">
      <c r="B258" s="4"/>
      <c r="C258" s="4"/>
      <c r="D258" s="4"/>
      <c r="E258" s="4"/>
    </row>
    <row r="259" spans="2:5" ht="12.75">
      <c r="B259" s="4"/>
      <c r="C259" s="4"/>
      <c r="D259" s="4"/>
      <c r="E259" s="4"/>
    </row>
    <row r="260" spans="2:5" ht="12.75">
      <c r="B260" s="4"/>
      <c r="C260" s="4"/>
      <c r="D260" s="4"/>
      <c r="E260" s="4"/>
    </row>
    <row r="261" spans="2:5" ht="12.75">
      <c r="B261" s="4"/>
      <c r="C261" s="4"/>
      <c r="D261" s="4"/>
      <c r="E261" s="4"/>
    </row>
    <row r="262" spans="2:5" ht="12.75">
      <c r="B262" s="4"/>
      <c r="C262" s="4"/>
      <c r="D262" s="4"/>
      <c r="E262" s="4"/>
    </row>
    <row r="263" spans="2:5" ht="12.75">
      <c r="B263" s="4"/>
      <c r="C263" s="4"/>
      <c r="D263" s="4"/>
      <c r="E263" s="4"/>
    </row>
    <row r="264" spans="2:5" ht="12.75">
      <c r="B264" s="4"/>
      <c r="C264" s="4"/>
      <c r="D264" s="4"/>
      <c r="E264" s="4"/>
    </row>
    <row r="265" spans="2:5" ht="12.75">
      <c r="B265" s="4"/>
      <c r="C265" s="4"/>
      <c r="D265" s="4"/>
      <c r="E265" s="4"/>
    </row>
    <row r="266" spans="2:5" ht="12.75">
      <c r="B266" s="4"/>
      <c r="C266" s="4"/>
      <c r="D266" s="4"/>
      <c r="E266" s="4"/>
    </row>
    <row r="267" spans="2:5" ht="12.75">
      <c r="B267" s="4"/>
      <c r="C267" s="4"/>
      <c r="D267" s="4"/>
      <c r="E267" s="4"/>
    </row>
    <row r="268" spans="2:5" ht="12.75">
      <c r="B268" s="4"/>
      <c r="C268" s="4"/>
      <c r="D268" s="4"/>
      <c r="E268" s="4"/>
    </row>
    <row r="269" spans="2:5" ht="12.75">
      <c r="B269" s="4"/>
      <c r="C269" s="4"/>
      <c r="D269" s="4"/>
      <c r="E269" s="4"/>
    </row>
    <row r="270" spans="2:5" ht="12.75">
      <c r="B270" s="4"/>
      <c r="C270" s="4"/>
      <c r="D270" s="4"/>
      <c r="E270" s="4"/>
    </row>
    <row r="271" spans="2:5" ht="12.75">
      <c r="B271" s="4"/>
      <c r="C271" s="4"/>
      <c r="D271" s="4"/>
      <c r="E271" s="4"/>
    </row>
    <row r="272" spans="2:5" ht="12.75">
      <c r="B272" s="4"/>
      <c r="C272" s="4"/>
      <c r="D272" s="4"/>
      <c r="E272" s="4"/>
    </row>
    <row r="273" spans="2:5" ht="12.75">
      <c r="B273" s="4"/>
      <c r="C273" s="4"/>
      <c r="D273" s="4"/>
      <c r="E273" s="4"/>
    </row>
    <row r="274" spans="2:5" ht="12.75">
      <c r="B274" s="4"/>
      <c r="C274" s="4"/>
      <c r="D274" s="4"/>
      <c r="E274" s="4"/>
    </row>
    <row r="275" spans="2:5" ht="12.75">
      <c r="B275" s="4"/>
      <c r="C275" s="4"/>
      <c r="D275" s="4"/>
      <c r="E275" s="4"/>
    </row>
    <row r="276" spans="2:5" ht="12.75">
      <c r="B276" s="4"/>
      <c r="C276" s="4"/>
      <c r="D276" s="4"/>
      <c r="E276" s="4"/>
    </row>
    <row r="277" spans="2:5" ht="12.75">
      <c r="B277" s="4"/>
      <c r="C277" s="4"/>
      <c r="D277" s="4"/>
      <c r="E277" s="4"/>
    </row>
    <row r="278" spans="2:5" ht="12.75">
      <c r="B278" s="4"/>
      <c r="C278" s="4"/>
      <c r="D278" s="4"/>
      <c r="E278" s="4"/>
    </row>
    <row r="279" spans="2:5" ht="12.75">
      <c r="B279" s="4"/>
      <c r="C279" s="4"/>
      <c r="D279" s="4"/>
      <c r="E279" s="4"/>
    </row>
    <row r="280" spans="2:5" ht="12.75">
      <c r="B280" s="4"/>
      <c r="C280" s="4"/>
      <c r="D280" s="4"/>
      <c r="E280" s="4"/>
    </row>
    <row r="281" spans="2:5" ht="12.75">
      <c r="B281" s="4"/>
      <c r="C281" s="4"/>
      <c r="D281" s="4"/>
      <c r="E281" s="4"/>
    </row>
    <row r="282" spans="2:5" ht="12.75">
      <c r="B282" s="4"/>
      <c r="C282" s="4"/>
      <c r="D282" s="4"/>
      <c r="E282" s="4"/>
    </row>
    <row r="283" spans="2:5" ht="12.75">
      <c r="B283" s="4"/>
      <c r="C283" s="4"/>
      <c r="D283" s="4"/>
      <c r="E283" s="4"/>
    </row>
    <row r="284" spans="2:5" ht="12.75">
      <c r="B284" s="4"/>
      <c r="C284" s="4"/>
      <c r="D284" s="4"/>
      <c r="E284" s="4"/>
    </row>
    <row r="285" spans="2:5" ht="12.75">
      <c r="B285" s="4"/>
      <c r="C285" s="4"/>
      <c r="D285" s="4"/>
      <c r="E285" s="4"/>
    </row>
    <row r="286" spans="2:5" ht="12.75">
      <c r="B286" s="4"/>
      <c r="C286" s="4"/>
      <c r="D286" s="4"/>
      <c r="E286" s="4"/>
    </row>
    <row r="287" spans="2:5" ht="12.75">
      <c r="B287" s="4"/>
      <c r="C287" s="4"/>
      <c r="D287" s="4"/>
      <c r="E287" s="4"/>
    </row>
    <row r="288" spans="2:5" ht="12.75">
      <c r="B288" s="4"/>
      <c r="C288" s="4"/>
      <c r="D288" s="4"/>
      <c r="E288" s="4"/>
    </row>
    <row r="289" spans="2:5" ht="12.75">
      <c r="B289" s="4"/>
      <c r="C289" s="4"/>
      <c r="D289" s="4"/>
      <c r="E289" s="4"/>
    </row>
    <row r="290" spans="2:5" ht="12.75">
      <c r="B290" s="4"/>
      <c r="C290" s="4"/>
      <c r="D290" s="4"/>
      <c r="E290" s="4"/>
    </row>
    <row r="291" spans="2:5" ht="12.75">
      <c r="B291" s="4"/>
      <c r="C291" s="4"/>
      <c r="D291" s="4"/>
      <c r="E291" s="4"/>
    </row>
    <row r="292" spans="2:5" ht="12.75">
      <c r="B292" s="4"/>
      <c r="C292" s="4"/>
      <c r="D292" s="4"/>
      <c r="E292" s="4"/>
    </row>
    <row r="293" spans="2:5" ht="12.75">
      <c r="B293" s="4"/>
      <c r="C293" s="4"/>
      <c r="D293" s="4"/>
      <c r="E293" s="4"/>
    </row>
    <row r="294" spans="2:5" ht="12.75">
      <c r="B294" s="4"/>
      <c r="C294" s="4"/>
      <c r="D294" s="4"/>
      <c r="E294" s="4"/>
    </row>
    <row r="295" spans="2:5" ht="12.75">
      <c r="B295" s="4"/>
      <c r="C295" s="4"/>
      <c r="D295" s="4"/>
      <c r="E295" s="4"/>
    </row>
    <row r="296" spans="2:5" ht="12.75">
      <c r="B296" s="4"/>
      <c r="C296" s="4"/>
      <c r="D296" s="4"/>
      <c r="E296" s="4"/>
    </row>
    <row r="297" spans="2:5" ht="12.75">
      <c r="B297" s="4"/>
      <c r="C297" s="4"/>
      <c r="D297" s="4"/>
      <c r="E297" s="4"/>
    </row>
    <row r="298" spans="2:5" ht="12.75">
      <c r="B298" s="4"/>
      <c r="C298" s="4"/>
      <c r="D298" s="4"/>
      <c r="E298" s="4"/>
    </row>
    <row r="299" spans="2:5" ht="12.75">
      <c r="B299" s="4"/>
      <c r="C299" s="4"/>
      <c r="D299" s="4"/>
      <c r="E299" s="4"/>
    </row>
    <row r="300" spans="2:5" ht="12.75">
      <c r="B300" s="4"/>
      <c r="C300" s="4"/>
      <c r="D300" s="4"/>
      <c r="E300" s="4"/>
    </row>
    <row r="301" spans="2:5" ht="12.75">
      <c r="B301" s="4"/>
      <c r="C301" s="4"/>
      <c r="D301" s="4"/>
      <c r="E301" s="4"/>
    </row>
    <row r="302" spans="2:5" ht="12.75">
      <c r="B302" s="4"/>
      <c r="C302" s="4"/>
      <c r="D302" s="4"/>
      <c r="E302" s="4"/>
    </row>
    <row r="303" spans="2:5" ht="12.75">
      <c r="B303" s="4"/>
      <c r="C303" s="4"/>
      <c r="D303" s="4"/>
      <c r="E303" s="4"/>
    </row>
    <row r="304" spans="2:5" ht="12.75">
      <c r="B304" s="4"/>
      <c r="C304" s="4"/>
      <c r="D304" s="4"/>
      <c r="E304" s="4"/>
    </row>
    <row r="305" spans="2:5" ht="12.75">
      <c r="B305" s="4"/>
      <c r="C305" s="4"/>
      <c r="D305" s="4"/>
      <c r="E305" s="4"/>
    </row>
    <row r="306" spans="2:5" ht="12.75">
      <c r="B306" s="4"/>
      <c r="C306" s="4"/>
      <c r="D306" s="4"/>
      <c r="E306" s="4"/>
    </row>
    <row r="307" spans="2:5" ht="12.75">
      <c r="B307" s="4"/>
      <c r="C307" s="4"/>
      <c r="D307" s="4"/>
      <c r="E307" s="4"/>
    </row>
    <row r="308" spans="2:5" ht="12.75">
      <c r="B308" s="4"/>
      <c r="C308" s="4"/>
      <c r="D308" s="4"/>
      <c r="E308" s="4"/>
    </row>
    <row r="309" spans="2:5" ht="12.75">
      <c r="B309" s="4"/>
      <c r="C309" s="4"/>
      <c r="D309" s="4"/>
      <c r="E309" s="4"/>
    </row>
    <row r="310" spans="2:5" ht="12.75">
      <c r="B310" s="4"/>
      <c r="C310" s="4"/>
      <c r="D310" s="4"/>
      <c r="E310" s="4"/>
    </row>
    <row r="311" spans="2:5" ht="12.75">
      <c r="B311" s="4"/>
      <c r="C311" s="4"/>
      <c r="D311" s="4"/>
      <c r="E311" s="4"/>
    </row>
    <row r="312" spans="2:5" ht="12.75">
      <c r="B312" s="4"/>
      <c r="C312" s="4"/>
      <c r="D312" s="4"/>
      <c r="E312" s="4"/>
    </row>
    <row r="313" spans="2:5" ht="12.75">
      <c r="B313" s="4"/>
      <c r="C313" s="4"/>
      <c r="D313" s="4"/>
      <c r="E313" s="4"/>
    </row>
    <row r="314" spans="2:5" ht="12.75">
      <c r="B314" s="4"/>
      <c r="C314" s="4"/>
      <c r="D314" s="4"/>
      <c r="E314" s="4"/>
    </row>
    <row r="315" spans="2:5" ht="12.75">
      <c r="B315" s="4"/>
      <c r="C315" s="4"/>
      <c r="D315" s="4"/>
      <c r="E315" s="4"/>
    </row>
    <row r="316" spans="2:5" ht="12.75">
      <c r="B316" s="4"/>
      <c r="C316" s="4"/>
      <c r="D316" s="4"/>
      <c r="E316" s="4"/>
    </row>
    <row r="317" spans="2:5" ht="12.75">
      <c r="B317" s="4"/>
      <c r="C317" s="4"/>
      <c r="D317" s="4"/>
      <c r="E317" s="4"/>
    </row>
    <row r="318" spans="2:5" ht="12.75">
      <c r="B318" s="4"/>
      <c r="C318" s="4"/>
      <c r="D318" s="4"/>
      <c r="E318" s="4"/>
    </row>
    <row r="319" spans="2:5" ht="12.75">
      <c r="B319" s="4"/>
      <c r="C319" s="4"/>
      <c r="D319" s="4"/>
      <c r="E319" s="4"/>
    </row>
    <row r="320" spans="2:5" ht="12.75">
      <c r="B320" s="4"/>
      <c r="C320" s="4"/>
      <c r="D320" s="4"/>
      <c r="E320" s="4"/>
    </row>
    <row r="321" spans="2:5" ht="12.75">
      <c r="B321" s="4"/>
      <c r="C321" s="4"/>
      <c r="D321" s="4"/>
      <c r="E321" s="4"/>
    </row>
    <row r="322" spans="2:5" ht="12.75">
      <c r="B322" s="4"/>
      <c r="C322" s="4"/>
      <c r="D322" s="4"/>
      <c r="E322" s="4"/>
    </row>
    <row r="323" spans="2:5" ht="12.75">
      <c r="B323" s="4"/>
      <c r="C323" s="4"/>
      <c r="D323" s="4"/>
      <c r="E323" s="4"/>
    </row>
    <row r="324" spans="2:5" ht="12.75">
      <c r="B324" s="4"/>
      <c r="C324" s="4"/>
      <c r="D324" s="4"/>
      <c r="E324" s="4"/>
    </row>
    <row r="325" spans="2:5" ht="12.75">
      <c r="B325" s="4"/>
      <c r="C325" s="4"/>
      <c r="D325" s="4"/>
      <c r="E325" s="4"/>
    </row>
    <row r="326" spans="2:5" ht="12.75">
      <c r="B326" s="4"/>
      <c r="C326" s="4"/>
      <c r="D326" s="4"/>
      <c r="E326" s="4"/>
    </row>
    <row r="327" spans="2:5" ht="12.75">
      <c r="B327" s="4"/>
      <c r="C327" s="4"/>
      <c r="D327" s="4"/>
      <c r="E327" s="4"/>
    </row>
    <row r="328" spans="2:5" ht="12.75">
      <c r="B328" s="4"/>
      <c r="C328" s="4"/>
      <c r="D328" s="4"/>
      <c r="E328" s="4"/>
    </row>
    <row r="329" spans="2:5" ht="12.75">
      <c r="B329" s="4"/>
      <c r="C329" s="4"/>
      <c r="D329" s="4"/>
      <c r="E329" s="4"/>
    </row>
    <row r="330" spans="2:5" ht="12.75">
      <c r="B330" s="4"/>
      <c r="C330" s="4"/>
      <c r="D330" s="4"/>
      <c r="E330" s="4"/>
    </row>
    <row r="331" spans="2:5" ht="12.75">
      <c r="B331" s="4"/>
      <c r="C331" s="4"/>
      <c r="D331" s="4"/>
      <c r="E331" s="4"/>
    </row>
    <row r="332" spans="2:5" ht="12.75">
      <c r="B332" s="4"/>
      <c r="C332" s="4"/>
      <c r="D332" s="4"/>
      <c r="E332" s="4"/>
    </row>
    <row r="333" spans="2:5" ht="12.75">
      <c r="B333" s="4"/>
      <c r="C333" s="4"/>
      <c r="D333" s="4"/>
      <c r="E333" s="4"/>
    </row>
    <row r="334" spans="2:5" ht="12.75">
      <c r="B334" s="4"/>
      <c r="C334" s="4"/>
      <c r="D334" s="4"/>
      <c r="E334" s="4"/>
    </row>
    <row r="335" spans="2:5" ht="12.75">
      <c r="B335" s="4"/>
      <c r="C335" s="4"/>
      <c r="D335" s="4"/>
      <c r="E335" s="4"/>
    </row>
    <row r="336" spans="2:5" ht="12.75">
      <c r="B336" s="4"/>
      <c r="C336" s="4"/>
      <c r="D336" s="4"/>
      <c r="E336" s="4"/>
    </row>
    <row r="337" spans="2:5" ht="12.75">
      <c r="B337" s="4"/>
      <c r="C337" s="4"/>
      <c r="D337" s="4"/>
      <c r="E337" s="4"/>
    </row>
    <row r="338" spans="2:5" ht="12.75">
      <c r="B338" s="4"/>
      <c r="C338" s="4"/>
      <c r="D338" s="4"/>
      <c r="E338" s="4"/>
    </row>
    <row r="339" spans="2:5" ht="12.75">
      <c r="B339" s="4"/>
      <c r="C339" s="4"/>
      <c r="D339" s="4"/>
      <c r="E339" s="4"/>
    </row>
    <row r="340" spans="2:5" ht="12.75">
      <c r="B340" s="4"/>
      <c r="C340" s="4"/>
      <c r="D340" s="4"/>
      <c r="E340" s="4"/>
    </row>
    <row r="341" spans="2:5" ht="12.75">
      <c r="B341" s="4"/>
      <c r="C341" s="4"/>
      <c r="D341" s="4"/>
      <c r="E341" s="4"/>
    </row>
    <row r="342" spans="2:5" ht="12.75">
      <c r="B342" s="4"/>
      <c r="C342" s="4"/>
      <c r="D342" s="4"/>
      <c r="E342" s="4"/>
    </row>
    <row r="343" spans="2:5" ht="12.75">
      <c r="B343" s="4"/>
      <c r="C343" s="4"/>
      <c r="D343" s="4"/>
      <c r="E343" s="4"/>
    </row>
    <row r="344" spans="2:5" ht="12.75">
      <c r="B344" s="4"/>
      <c r="C344" s="4"/>
      <c r="D344" s="4"/>
      <c r="E344" s="4"/>
    </row>
    <row r="345" spans="2:5" ht="12.75">
      <c r="B345" s="4"/>
      <c r="C345" s="4"/>
      <c r="D345" s="4"/>
      <c r="E345" s="4"/>
    </row>
    <row r="346" spans="2:5" ht="12.75">
      <c r="B346" s="4"/>
      <c r="C346" s="4"/>
      <c r="D346" s="4"/>
      <c r="E346" s="4"/>
    </row>
    <row r="347" spans="2:5" ht="12.75">
      <c r="B347" s="4"/>
      <c r="C347" s="4"/>
      <c r="D347" s="4"/>
      <c r="E347" s="4"/>
    </row>
    <row r="348" spans="2:5" ht="12.75">
      <c r="B348" s="4"/>
      <c r="C348" s="4"/>
      <c r="D348" s="4"/>
      <c r="E348" s="4"/>
    </row>
    <row r="349" spans="2:5" ht="12.75">
      <c r="B349" s="4"/>
      <c r="C349" s="4"/>
      <c r="D349" s="4"/>
      <c r="E349" s="4"/>
    </row>
    <row r="350" spans="2:5" ht="12.75">
      <c r="B350" s="4"/>
      <c r="C350" s="4"/>
      <c r="D350" s="4"/>
      <c r="E350" s="4"/>
    </row>
    <row r="351" spans="2:5" ht="12.75">
      <c r="B351" s="4"/>
      <c r="C351" s="4"/>
      <c r="D351" s="4"/>
      <c r="E351" s="4"/>
    </row>
    <row r="352" spans="2:5" ht="12.75">
      <c r="B352" s="4"/>
      <c r="C352" s="4"/>
      <c r="D352" s="4"/>
      <c r="E352" s="4"/>
    </row>
    <row r="353" spans="2:5" ht="12.75">
      <c r="B353" s="4"/>
      <c r="C353" s="4"/>
      <c r="D353" s="4"/>
      <c r="E353" s="4"/>
    </row>
    <row r="354" spans="2:5" ht="12.75">
      <c r="B354" s="4"/>
      <c r="C354" s="4"/>
      <c r="D354" s="4"/>
      <c r="E354" s="4"/>
    </row>
    <row r="355" spans="2:5" ht="12.75">
      <c r="B355" s="4"/>
      <c r="C355" s="4"/>
      <c r="D355" s="4"/>
      <c r="E355" s="4"/>
    </row>
    <row r="356" spans="2:5" ht="12.75">
      <c r="B356" s="4"/>
      <c r="C356" s="4"/>
      <c r="D356" s="4"/>
      <c r="E356" s="4"/>
    </row>
    <row r="357" spans="2:5" ht="12.75">
      <c r="B357" s="4"/>
      <c r="C357" s="4"/>
      <c r="D357" s="4"/>
      <c r="E357" s="4"/>
    </row>
    <row r="358" spans="2:5" ht="12.75">
      <c r="B358" s="4"/>
      <c r="C358" s="4"/>
      <c r="D358" s="4"/>
      <c r="E358" s="4"/>
    </row>
    <row r="359" spans="2:5" ht="12.75">
      <c r="B359" s="4"/>
      <c r="C359" s="4"/>
      <c r="D359" s="4"/>
      <c r="E359" s="4"/>
    </row>
    <row r="360" spans="2:5" ht="12.75">
      <c r="B360" s="4"/>
      <c r="C360" s="4"/>
      <c r="D360" s="4"/>
      <c r="E360" s="4"/>
    </row>
    <row r="361" spans="2:5" ht="12.75">
      <c r="B361" s="4"/>
      <c r="C361" s="4"/>
      <c r="D361" s="4"/>
      <c r="E361" s="4"/>
    </row>
    <row r="362" spans="2:5" ht="12.75">
      <c r="B362" s="4"/>
      <c r="C362" s="4"/>
      <c r="D362" s="4"/>
      <c r="E362" s="4"/>
    </row>
    <row r="363" spans="2:5" ht="12.75">
      <c r="B363" s="4"/>
      <c r="C363" s="4"/>
      <c r="D363" s="4"/>
      <c r="E363" s="4"/>
    </row>
    <row r="364" spans="2:5" ht="12.75">
      <c r="B364" s="4"/>
      <c r="C364" s="4"/>
      <c r="D364" s="4"/>
      <c r="E364" s="4"/>
    </row>
    <row r="365" spans="2:5" ht="12.75">
      <c r="B365" s="4"/>
      <c r="C365" s="4"/>
      <c r="D365" s="4"/>
      <c r="E365" s="4"/>
    </row>
    <row r="366" spans="2:5" ht="12.75">
      <c r="B366" s="4"/>
      <c r="C366" s="4"/>
      <c r="D366" s="4"/>
      <c r="E366" s="4"/>
    </row>
    <row r="367" spans="2:5" ht="12.75">
      <c r="B367" s="4"/>
      <c r="C367" s="4"/>
      <c r="D367" s="4"/>
      <c r="E367" s="4"/>
    </row>
    <row r="368" spans="2:5" ht="12.75">
      <c r="B368" s="4"/>
      <c r="C368" s="4"/>
      <c r="D368" s="4"/>
      <c r="E368" s="4"/>
    </row>
    <row r="369" spans="2:5" ht="12.75">
      <c r="B369" s="4"/>
      <c r="C369" s="4"/>
      <c r="D369" s="4"/>
      <c r="E369" s="4"/>
    </row>
    <row r="370" spans="2:5" ht="12.75">
      <c r="B370" s="4"/>
      <c r="C370" s="4"/>
      <c r="D370" s="4"/>
      <c r="E370" s="4"/>
    </row>
    <row r="371" spans="2:5" ht="12.75">
      <c r="B371" s="4"/>
      <c r="C371" s="4"/>
      <c r="D371" s="4"/>
      <c r="E371" s="4"/>
    </row>
    <row r="372" spans="2:5" ht="12.75">
      <c r="B372" s="4"/>
      <c r="C372" s="4"/>
      <c r="D372" s="4"/>
      <c r="E372" s="4"/>
    </row>
    <row r="373" spans="2:5" ht="12.75">
      <c r="B373" s="4"/>
      <c r="C373" s="4"/>
      <c r="D373" s="4"/>
      <c r="E373" s="4"/>
    </row>
    <row r="374" spans="2:5" ht="12.75">
      <c r="B374" s="4"/>
      <c r="C374" s="4"/>
      <c r="D374" s="4"/>
      <c r="E374" s="4"/>
    </row>
    <row r="375" spans="2:5" ht="12.75">
      <c r="B375" s="4"/>
      <c r="C375" s="4"/>
      <c r="D375" s="4"/>
      <c r="E375" s="4"/>
    </row>
    <row r="376" spans="2:5" ht="12.75">
      <c r="B376" s="4"/>
      <c r="C376" s="4"/>
      <c r="D376" s="4"/>
      <c r="E376" s="4"/>
    </row>
    <row r="377" spans="2:5" ht="12.75">
      <c r="B377" s="4"/>
      <c r="C377" s="4"/>
      <c r="D377" s="4"/>
      <c r="E377" s="4"/>
    </row>
    <row r="378" spans="2:5" ht="12.75">
      <c r="B378" s="4"/>
      <c r="C378" s="4"/>
      <c r="D378" s="4"/>
      <c r="E378" s="4"/>
    </row>
    <row r="379" spans="2:5" ht="12.75">
      <c r="B379" s="4"/>
      <c r="C379" s="4"/>
      <c r="D379" s="4"/>
      <c r="E379" s="4"/>
    </row>
    <row r="380" spans="2:5" ht="12.75">
      <c r="B380" s="4"/>
      <c r="C380" s="4"/>
      <c r="D380" s="4"/>
      <c r="E380" s="4"/>
    </row>
    <row r="381" spans="2:5" ht="12.75">
      <c r="B381" s="4"/>
      <c r="C381" s="4"/>
      <c r="D381" s="4"/>
      <c r="E381" s="4"/>
    </row>
    <row r="382" spans="2:5" ht="12.75">
      <c r="B382" s="4"/>
      <c r="C382" s="4"/>
      <c r="D382" s="4"/>
      <c r="E382" s="4"/>
    </row>
    <row r="383" spans="2:5" ht="12.75">
      <c r="B383" s="4"/>
      <c r="C383" s="4"/>
      <c r="D383" s="4"/>
      <c r="E383" s="4"/>
    </row>
    <row r="384" spans="2:5" ht="12.75">
      <c r="B384" s="4"/>
      <c r="C384" s="4"/>
      <c r="D384" s="4"/>
      <c r="E384" s="4"/>
    </row>
    <row r="385" spans="2:5" ht="12.75">
      <c r="B385" s="4"/>
      <c r="C385" s="4"/>
      <c r="D385" s="4"/>
      <c r="E385" s="4"/>
    </row>
    <row r="386" spans="2:5" ht="12.75">
      <c r="B386" s="4"/>
      <c r="C386" s="4"/>
      <c r="D386" s="4"/>
      <c r="E386" s="4"/>
    </row>
    <row r="387" spans="2:5" ht="12.75">
      <c r="B387" s="4"/>
      <c r="C387" s="4"/>
      <c r="D387" s="4"/>
      <c r="E387" s="4"/>
    </row>
    <row r="388" spans="2:5" ht="12.75">
      <c r="B388" s="4"/>
      <c r="C388" s="4"/>
      <c r="D388" s="4"/>
      <c r="E388" s="4"/>
    </row>
    <row r="389" spans="2:5" ht="12.75">
      <c r="B389" s="4"/>
      <c r="C389" s="4"/>
      <c r="D389" s="4"/>
      <c r="E389" s="4"/>
    </row>
    <row r="390" spans="2:5" ht="12.75">
      <c r="B390" s="4"/>
      <c r="C390" s="4"/>
      <c r="D390" s="4"/>
      <c r="E390" s="4"/>
    </row>
    <row r="391" spans="2:5" ht="12.75">
      <c r="B391" s="4"/>
      <c r="C391" s="4"/>
      <c r="D391" s="4"/>
      <c r="E391" s="4"/>
    </row>
    <row r="392" spans="2:5" ht="12.75">
      <c r="B392" s="4"/>
      <c r="C392" s="4"/>
      <c r="D392" s="4"/>
      <c r="E392" s="4"/>
    </row>
    <row r="393" spans="2:5" ht="12.75">
      <c r="B393" s="4"/>
      <c r="C393" s="4"/>
      <c r="D393" s="4"/>
      <c r="E393" s="4"/>
    </row>
    <row r="394" spans="2:5" ht="12.75">
      <c r="B394" s="4"/>
      <c r="C394" s="4"/>
      <c r="D394" s="4"/>
      <c r="E394" s="4"/>
    </row>
    <row r="395" spans="2:5" ht="12.75">
      <c r="B395" s="4"/>
      <c r="C395" s="4"/>
      <c r="D395" s="4"/>
      <c r="E395" s="4"/>
    </row>
    <row r="396" spans="2:5" ht="12.75">
      <c r="B396" s="4"/>
      <c r="C396" s="4"/>
      <c r="D396" s="4"/>
      <c r="E396" s="4"/>
    </row>
    <row r="397" spans="2:5" ht="12.75">
      <c r="B397" s="4"/>
      <c r="C397" s="4"/>
      <c r="D397" s="4"/>
      <c r="E397" s="4"/>
    </row>
    <row r="398" spans="2:5" ht="12.75">
      <c r="B398" s="4"/>
      <c r="C398" s="4"/>
      <c r="D398" s="4"/>
      <c r="E398" s="4"/>
    </row>
    <row r="399" spans="2:5" ht="12.75">
      <c r="B399" s="4"/>
      <c r="C399" s="4"/>
      <c r="D399" s="4"/>
      <c r="E399" s="4"/>
    </row>
    <row r="400" spans="2:5" ht="12.75">
      <c r="B400" s="4"/>
      <c r="C400" s="4"/>
      <c r="D400" s="4"/>
      <c r="E400" s="4"/>
    </row>
    <row r="401" spans="2:5" ht="12.75">
      <c r="B401" s="4"/>
      <c r="C401" s="4"/>
      <c r="D401" s="4"/>
      <c r="E401" s="4"/>
    </row>
    <row r="402" spans="2:5" ht="12.75">
      <c r="B402" s="4"/>
      <c r="C402" s="4"/>
      <c r="D402" s="4"/>
      <c r="E402" s="4"/>
    </row>
    <row r="403" spans="2:5" ht="12.75">
      <c r="B403" s="4"/>
      <c r="C403" s="4"/>
      <c r="D403" s="4"/>
      <c r="E403" s="4"/>
    </row>
    <row r="404" spans="2:5" ht="12.75">
      <c r="B404" s="4"/>
      <c r="C404" s="4"/>
      <c r="D404" s="4"/>
      <c r="E404" s="4"/>
    </row>
    <row r="405" spans="2:5" ht="12.75">
      <c r="B405" s="4"/>
      <c r="C405" s="4"/>
      <c r="D405" s="4"/>
      <c r="E405" s="4"/>
    </row>
    <row r="406" spans="2:5" ht="12.75">
      <c r="B406" s="4"/>
      <c r="C406" s="4"/>
      <c r="D406" s="4"/>
      <c r="E406" s="4"/>
    </row>
    <row r="407" spans="2:5" ht="12.75">
      <c r="B407" s="4"/>
      <c r="C407" s="4"/>
      <c r="D407" s="4"/>
      <c r="E407" s="4"/>
    </row>
    <row r="408" spans="2:5" ht="12.75">
      <c r="B408" s="4"/>
      <c r="C408" s="4"/>
      <c r="D408" s="4"/>
      <c r="E408" s="4"/>
    </row>
    <row r="409" spans="2:5" ht="12.75">
      <c r="B409" s="4"/>
      <c r="C409" s="4"/>
      <c r="D409" s="4"/>
      <c r="E409" s="4"/>
    </row>
    <row r="410" spans="2:5" ht="12.75">
      <c r="B410" s="4"/>
      <c r="C410" s="4"/>
      <c r="D410" s="4"/>
      <c r="E410" s="4"/>
    </row>
    <row r="411" spans="2:5" ht="12.75">
      <c r="B411" s="4"/>
      <c r="C411" s="4"/>
      <c r="D411" s="4"/>
      <c r="E411" s="4"/>
    </row>
    <row r="412" spans="2:5" ht="12.75">
      <c r="B412" s="4"/>
      <c r="C412" s="4"/>
      <c r="D412" s="4"/>
      <c r="E412" s="4"/>
    </row>
    <row r="413" spans="2:5" ht="12.75">
      <c r="B413" s="4"/>
      <c r="C413" s="4"/>
      <c r="D413" s="4"/>
      <c r="E413" s="4"/>
    </row>
    <row r="414" spans="2:5" ht="12.75">
      <c r="B414" s="4"/>
      <c r="C414" s="4"/>
      <c r="D414" s="4"/>
      <c r="E414" s="4"/>
    </row>
    <row r="415" spans="2:5" ht="12.75">
      <c r="B415" s="4"/>
      <c r="C415" s="4"/>
      <c r="D415" s="4"/>
      <c r="E415" s="4"/>
    </row>
    <row r="416" spans="2:5" ht="12.75">
      <c r="B416" s="4"/>
      <c r="C416" s="4"/>
      <c r="D416" s="4"/>
      <c r="E416" s="4"/>
    </row>
    <row r="417" spans="2:5" ht="12.75">
      <c r="B417" s="4"/>
      <c r="C417" s="4"/>
      <c r="D417" s="4"/>
      <c r="E417" s="4"/>
    </row>
    <row r="418" spans="2:5" ht="12.75">
      <c r="B418" s="4"/>
      <c r="C418" s="4"/>
      <c r="D418" s="4"/>
      <c r="E418" s="4"/>
    </row>
    <row r="419" spans="2:5" ht="12.75">
      <c r="B419" s="4"/>
      <c r="C419" s="4"/>
      <c r="D419" s="4"/>
      <c r="E419" s="4"/>
    </row>
    <row r="420" spans="2:5" ht="12.75">
      <c r="B420" s="4"/>
      <c r="C420" s="4"/>
      <c r="D420" s="4"/>
      <c r="E420" s="4"/>
    </row>
    <row r="421" spans="2:5" ht="12.75">
      <c r="B421" s="4"/>
      <c r="C421" s="4"/>
      <c r="D421" s="4"/>
      <c r="E421" s="4"/>
    </row>
    <row r="422" spans="2:5" ht="12.75">
      <c r="B422" s="4"/>
      <c r="C422" s="4"/>
      <c r="D422" s="4"/>
      <c r="E422" s="4"/>
    </row>
    <row r="423" spans="2:5" ht="12.75">
      <c r="B423" s="4"/>
      <c r="C423" s="4"/>
      <c r="D423" s="4"/>
      <c r="E423" s="4"/>
    </row>
    <row r="424" spans="2:5" ht="12.75">
      <c r="B424" s="4"/>
      <c r="C424" s="4"/>
      <c r="D424" s="4"/>
      <c r="E424" s="4"/>
    </row>
    <row r="425" spans="2:5" ht="12.75">
      <c r="B425" s="4"/>
      <c r="C425" s="4"/>
      <c r="D425" s="4"/>
      <c r="E425" s="4"/>
    </row>
    <row r="426" spans="2:5" ht="12.75">
      <c r="B426" s="4"/>
      <c r="C426" s="4"/>
      <c r="D426" s="4"/>
      <c r="E426" s="4"/>
    </row>
    <row r="427" spans="2:5" ht="12.75">
      <c r="B427" s="4"/>
      <c r="C427" s="4"/>
      <c r="D427" s="4"/>
      <c r="E427" s="4"/>
    </row>
    <row r="428" spans="2:5" ht="12.75">
      <c r="B428" s="4"/>
      <c r="C428" s="4"/>
      <c r="D428" s="4"/>
      <c r="E428" s="4"/>
    </row>
    <row r="429" spans="2:5" ht="12.75">
      <c r="B429" s="4"/>
      <c r="C429" s="4"/>
      <c r="D429" s="4"/>
      <c r="E429" s="4"/>
    </row>
    <row r="430" spans="2:5" ht="12.75">
      <c r="B430" s="4"/>
      <c r="C430" s="4"/>
      <c r="D430" s="4"/>
      <c r="E430" s="4"/>
    </row>
    <row r="431" spans="2:5" ht="12.75">
      <c r="B431" s="4"/>
      <c r="C431" s="4"/>
      <c r="D431" s="4"/>
      <c r="E431" s="4"/>
    </row>
    <row r="432" spans="2:5" ht="12.75">
      <c r="B432" s="4"/>
      <c r="C432" s="4"/>
      <c r="D432" s="4"/>
      <c r="E432" s="4"/>
    </row>
    <row r="433" spans="2:5" ht="12.75">
      <c r="B433" s="4"/>
      <c r="C433" s="4"/>
      <c r="D433" s="4"/>
      <c r="E433" s="4"/>
    </row>
    <row r="434" spans="2:5" ht="12.75">
      <c r="B434" s="4"/>
      <c r="C434" s="4"/>
      <c r="D434" s="4"/>
      <c r="E434" s="4"/>
    </row>
    <row r="435" spans="2:5" ht="12.75">
      <c r="B435" s="4"/>
      <c r="C435" s="4"/>
      <c r="D435" s="4"/>
      <c r="E435" s="4"/>
    </row>
    <row r="436" spans="2:5" ht="12.75">
      <c r="B436" s="4"/>
      <c r="C436" s="4"/>
      <c r="D436" s="4"/>
      <c r="E436" s="4"/>
    </row>
    <row r="437" spans="2:5" ht="12.75">
      <c r="B437" s="4"/>
      <c r="C437" s="4"/>
      <c r="D437" s="4"/>
      <c r="E437" s="4"/>
    </row>
    <row r="438" spans="2:5" ht="12.75">
      <c r="B438" s="4"/>
      <c r="C438" s="4"/>
      <c r="D438" s="4"/>
      <c r="E438" s="4"/>
    </row>
    <row r="439" spans="2:5" ht="12.75">
      <c r="B439" s="4"/>
      <c r="C439" s="4"/>
      <c r="D439" s="4"/>
      <c r="E439" s="4"/>
    </row>
    <row r="440" spans="2:5" ht="12.75">
      <c r="B440" s="4"/>
      <c r="C440" s="4"/>
      <c r="D440" s="4"/>
      <c r="E440" s="4"/>
    </row>
    <row r="441" spans="2:5" ht="12.75">
      <c r="B441" s="4"/>
      <c r="C441" s="4"/>
      <c r="D441" s="4"/>
      <c r="E441" s="4"/>
    </row>
    <row r="442" spans="2:5" ht="12.75">
      <c r="B442" s="4"/>
      <c r="C442" s="4"/>
      <c r="D442" s="4"/>
      <c r="E442" s="4"/>
    </row>
    <row r="443" spans="2:5" ht="12.75">
      <c r="B443" s="4"/>
      <c r="C443" s="4"/>
      <c r="D443" s="4"/>
      <c r="E443" s="4"/>
    </row>
    <row r="444" spans="2:5" ht="12.75">
      <c r="B444" s="4"/>
      <c r="C444" s="4"/>
      <c r="D444" s="4"/>
      <c r="E444" s="4"/>
    </row>
    <row r="445" spans="2:5" ht="12.75">
      <c r="B445" s="4"/>
      <c r="C445" s="4"/>
      <c r="D445" s="4"/>
      <c r="E445" s="4"/>
    </row>
    <row r="446" spans="2:5" ht="12.75">
      <c r="B446" s="4"/>
      <c r="C446" s="4"/>
      <c r="D446" s="4"/>
      <c r="E446" s="4"/>
    </row>
    <row r="447" spans="2:5" ht="12.75">
      <c r="B447" s="4"/>
      <c r="C447" s="4"/>
      <c r="D447" s="4"/>
      <c r="E447" s="4"/>
    </row>
    <row r="448" spans="2:5" ht="12.75">
      <c r="B448" s="4"/>
      <c r="C448" s="4"/>
      <c r="D448" s="4"/>
      <c r="E448" s="4"/>
    </row>
    <row r="449" spans="2:5" ht="12.75">
      <c r="B449" s="4"/>
      <c r="C449" s="4"/>
      <c r="D449" s="4"/>
      <c r="E449" s="4"/>
    </row>
    <row r="450" spans="2:5" ht="12.75">
      <c r="B450" s="4"/>
      <c r="C450" s="4"/>
      <c r="D450" s="4"/>
      <c r="E450" s="4"/>
    </row>
    <row r="451" spans="2:5" ht="12.75">
      <c r="B451" s="4"/>
      <c r="C451" s="4"/>
      <c r="D451" s="4"/>
      <c r="E451" s="4"/>
    </row>
    <row r="452" spans="2:5" ht="12.75">
      <c r="B452" s="4"/>
      <c r="C452" s="4"/>
      <c r="D452" s="4"/>
      <c r="E452" s="4"/>
    </row>
    <row r="453" spans="2:5" ht="12.75">
      <c r="B453" s="4"/>
      <c r="C453" s="4"/>
      <c r="D453" s="4"/>
      <c r="E453" s="4"/>
    </row>
    <row r="454" spans="2:5" ht="12.75">
      <c r="B454" s="4"/>
      <c r="C454" s="4"/>
      <c r="D454" s="4"/>
      <c r="E454" s="4"/>
    </row>
    <row r="455" spans="2:5" ht="12.75">
      <c r="B455" s="4"/>
      <c r="C455" s="4"/>
      <c r="D455" s="4"/>
      <c r="E455" s="4"/>
    </row>
    <row r="456" spans="2:5" ht="12.75">
      <c r="B456" s="4"/>
      <c r="C456" s="4"/>
      <c r="D456" s="4"/>
      <c r="E456" s="4"/>
    </row>
    <row r="457" spans="2:5" ht="12.75">
      <c r="B457" s="4"/>
      <c r="C457" s="4"/>
      <c r="D457" s="4"/>
      <c r="E457" s="4"/>
    </row>
    <row r="458" spans="2:5" ht="12.75">
      <c r="B458" s="4"/>
      <c r="C458" s="4"/>
      <c r="D458" s="4"/>
      <c r="E458" s="4"/>
    </row>
    <row r="459" spans="2:5" ht="12.75">
      <c r="B459" s="4"/>
      <c r="C459" s="4"/>
      <c r="D459" s="4"/>
      <c r="E459" s="4"/>
    </row>
    <row r="460" spans="2:5" ht="12.75">
      <c r="B460" s="4"/>
      <c r="C460" s="4"/>
      <c r="D460" s="4"/>
      <c r="E460" s="4"/>
    </row>
    <row r="461" spans="2:5" ht="12.75">
      <c r="B461" s="4"/>
      <c r="C461" s="4"/>
      <c r="D461" s="4"/>
      <c r="E461" s="4"/>
    </row>
    <row r="462" spans="2:5" ht="12.75">
      <c r="B462" s="4"/>
      <c r="C462" s="4"/>
      <c r="D462" s="4"/>
      <c r="E462" s="4"/>
    </row>
    <row r="463" spans="2:5" ht="12.75">
      <c r="B463" s="4"/>
      <c r="C463" s="4"/>
      <c r="D463" s="4"/>
      <c r="E463" s="4"/>
    </row>
    <row r="464" spans="2:5" ht="12.75">
      <c r="B464" s="4"/>
      <c r="C464" s="4"/>
      <c r="D464" s="4"/>
      <c r="E464" s="4"/>
    </row>
    <row r="465" spans="2:5" ht="12.75">
      <c r="B465" s="4"/>
      <c r="C465" s="4"/>
      <c r="D465" s="4"/>
      <c r="E465" s="4"/>
    </row>
    <row r="466" spans="2:5" ht="12.75">
      <c r="B466" s="4"/>
      <c r="C466" s="4"/>
      <c r="D466" s="4"/>
      <c r="E466" s="4"/>
    </row>
    <row r="467" spans="2:5" ht="12.75">
      <c r="B467" s="4"/>
      <c r="C467" s="4"/>
      <c r="D467" s="4"/>
      <c r="E467" s="4"/>
    </row>
    <row r="468" spans="2:5" ht="12.75">
      <c r="B468" s="4"/>
      <c r="C468" s="4"/>
      <c r="D468" s="4"/>
      <c r="E468" s="4"/>
    </row>
    <row r="469" spans="2:5" ht="12.75">
      <c r="B469" s="4"/>
      <c r="C469" s="4"/>
      <c r="D469" s="4"/>
      <c r="E469" s="4"/>
    </row>
    <row r="470" spans="2:5" ht="12.75">
      <c r="B470" s="4"/>
      <c r="C470" s="4"/>
      <c r="D470" s="4"/>
      <c r="E470" s="4"/>
    </row>
    <row r="471" spans="2:5" ht="12.75">
      <c r="B471" s="4"/>
      <c r="C471" s="4"/>
      <c r="D471" s="4"/>
      <c r="E471" s="4"/>
    </row>
    <row r="472" spans="2:5" ht="12.75">
      <c r="B472" s="4"/>
      <c r="C472" s="4"/>
      <c r="D472" s="4"/>
      <c r="E472" s="4"/>
    </row>
    <row r="473" spans="2:5" ht="12.75">
      <c r="B473" s="4"/>
      <c r="C473" s="4"/>
      <c r="D473" s="4"/>
      <c r="E473" s="4"/>
    </row>
    <row r="474" spans="2:5" ht="12.75">
      <c r="B474" s="4"/>
      <c r="C474" s="4"/>
      <c r="D474" s="4"/>
      <c r="E474" s="4"/>
    </row>
    <row r="475" spans="2:5" ht="12.75">
      <c r="B475" s="4"/>
      <c r="C475" s="4"/>
      <c r="D475" s="4"/>
      <c r="E475" s="4"/>
    </row>
    <row r="476" spans="2:5" ht="12.75">
      <c r="B476" s="4"/>
      <c r="C476" s="4"/>
      <c r="D476" s="4"/>
      <c r="E476" s="4"/>
    </row>
    <row r="477" spans="2:5" ht="12.75">
      <c r="B477" s="4"/>
      <c r="C477" s="4"/>
      <c r="D477" s="4"/>
      <c r="E477" s="4"/>
    </row>
    <row r="478" spans="2:5" ht="12.75">
      <c r="B478" s="4"/>
      <c r="C478" s="4"/>
      <c r="D478" s="4"/>
      <c r="E478" s="4"/>
    </row>
    <row r="479" spans="2:5" ht="12.75">
      <c r="B479" s="4"/>
      <c r="C479" s="4"/>
      <c r="D479" s="4"/>
      <c r="E479" s="4"/>
    </row>
    <row r="480" spans="2:5" ht="12.75">
      <c r="B480" s="4"/>
      <c r="C480" s="4"/>
      <c r="D480" s="4"/>
      <c r="E480" s="4"/>
    </row>
    <row r="481" spans="2:5" ht="12.75">
      <c r="B481" s="4"/>
      <c r="C481" s="4"/>
      <c r="D481" s="4"/>
      <c r="E481" s="4"/>
    </row>
    <row r="482" spans="2:5" ht="12.75">
      <c r="B482" s="4"/>
      <c r="C482" s="4"/>
      <c r="D482" s="4"/>
      <c r="E482" s="4"/>
    </row>
    <row r="483" spans="2:5" ht="12.75">
      <c r="B483" s="4"/>
      <c r="C483" s="4"/>
      <c r="D483" s="4"/>
      <c r="E483" s="4"/>
    </row>
    <row r="484" spans="2:5" ht="12.75">
      <c r="B484" s="4"/>
      <c r="C484" s="4"/>
      <c r="D484" s="4"/>
      <c r="E484" s="4"/>
    </row>
    <row r="485" spans="2:5" ht="12.75">
      <c r="B485" s="4"/>
      <c r="C485" s="4"/>
      <c r="D485" s="4"/>
      <c r="E485" s="4"/>
    </row>
    <row r="486" spans="2:5" ht="12.75">
      <c r="B486" s="4"/>
      <c r="C486" s="4"/>
      <c r="D486" s="4"/>
      <c r="E486" s="4"/>
    </row>
    <row r="487" spans="2:5" ht="12.75">
      <c r="B487" s="4"/>
      <c r="C487" s="4"/>
      <c r="D487" s="4"/>
      <c r="E487" s="4"/>
    </row>
    <row r="488" spans="2:5" ht="12.75">
      <c r="B488" s="4"/>
      <c r="C488" s="4"/>
      <c r="D488" s="4"/>
      <c r="E488" s="4"/>
    </row>
    <row r="489" spans="2:5" ht="12.75">
      <c r="B489" s="4"/>
      <c r="C489" s="4"/>
      <c r="D489" s="4"/>
      <c r="E489" s="4"/>
    </row>
    <row r="490" spans="2:5" ht="12.75">
      <c r="B490" s="4"/>
      <c r="C490" s="4"/>
      <c r="D490" s="4"/>
      <c r="E490" s="4"/>
    </row>
    <row r="491" spans="2:5" ht="12.75">
      <c r="B491" s="4"/>
      <c r="C491" s="4"/>
      <c r="D491" s="4"/>
      <c r="E491" s="4"/>
    </row>
    <row r="492" spans="2:5" ht="12.75">
      <c r="B492" s="4"/>
      <c r="C492" s="4"/>
      <c r="D492" s="4"/>
      <c r="E492" s="4"/>
    </row>
    <row r="493" spans="2:5" ht="12.75">
      <c r="B493" s="4"/>
      <c r="C493" s="4"/>
      <c r="D493" s="4"/>
      <c r="E493" s="4"/>
    </row>
    <row r="494" spans="2:5" ht="12.75">
      <c r="B494" s="4"/>
      <c r="C494" s="4"/>
      <c r="D494" s="4"/>
      <c r="E494" s="4"/>
    </row>
    <row r="495" spans="2:5" ht="12.75">
      <c r="B495" s="4"/>
      <c r="C495" s="4"/>
      <c r="D495" s="4"/>
      <c r="E495" s="4"/>
    </row>
    <row r="496" spans="2:5" ht="12.75">
      <c r="B496" s="4"/>
      <c r="C496" s="4"/>
      <c r="D496" s="4"/>
      <c r="E496" s="4"/>
    </row>
    <row r="497" spans="2:5" ht="12.75">
      <c r="B497" s="4"/>
      <c r="C497" s="4"/>
      <c r="D497" s="4"/>
      <c r="E497" s="4"/>
    </row>
    <row r="498" spans="2:5" ht="12.75">
      <c r="B498" s="4"/>
      <c r="C498" s="4"/>
      <c r="D498" s="4"/>
      <c r="E498" s="4"/>
    </row>
    <row r="499" spans="2:5" ht="12.75">
      <c r="B499" s="4"/>
      <c r="C499" s="4"/>
      <c r="D499" s="4"/>
      <c r="E499" s="4"/>
    </row>
    <row r="500" spans="2:5" ht="12.75">
      <c r="B500" s="4"/>
      <c r="C500" s="4"/>
      <c r="D500" s="4"/>
      <c r="E500" s="4"/>
    </row>
    <row r="501" spans="2:5" ht="12.75">
      <c r="B501" s="4"/>
      <c r="C501" s="4"/>
      <c r="D501" s="4"/>
      <c r="E501" s="4"/>
    </row>
    <row r="502" spans="2:5" ht="12.75">
      <c r="B502" s="4"/>
      <c r="C502" s="4"/>
      <c r="D502" s="4"/>
      <c r="E502" s="4"/>
    </row>
    <row r="503" spans="2:5" ht="12.75">
      <c r="B503" s="4"/>
      <c r="C503" s="4"/>
      <c r="D503" s="4"/>
      <c r="E503" s="4"/>
    </row>
    <row r="504" spans="2:5" ht="12.75">
      <c r="B504" s="4"/>
      <c r="C504" s="4"/>
      <c r="D504" s="4"/>
      <c r="E504" s="4"/>
    </row>
    <row r="505" spans="2:5" ht="12.75">
      <c r="B505" s="4"/>
      <c r="C505" s="4"/>
      <c r="D505" s="4"/>
      <c r="E505" s="4"/>
    </row>
    <row r="506" spans="2:5" ht="12.75">
      <c r="B506" s="4"/>
      <c r="C506" s="4"/>
      <c r="D506" s="4"/>
      <c r="E506" s="4"/>
    </row>
    <row r="507" spans="2:5" ht="12.75">
      <c r="B507" s="4"/>
      <c r="C507" s="4"/>
      <c r="D507" s="4"/>
      <c r="E507" s="4"/>
    </row>
    <row r="508" spans="2:5" ht="12.75">
      <c r="B508" s="4"/>
      <c r="C508" s="4"/>
      <c r="D508" s="4"/>
      <c r="E508" s="4"/>
    </row>
    <row r="509" spans="2:5" ht="12.75">
      <c r="B509" s="4"/>
      <c r="C509" s="4"/>
      <c r="D509" s="4"/>
      <c r="E509" s="4"/>
    </row>
    <row r="510" spans="2:5" ht="12.75">
      <c r="B510" s="4"/>
      <c r="C510" s="4"/>
      <c r="D510" s="4"/>
      <c r="E510" s="4"/>
    </row>
    <row r="511" spans="2:5" ht="12.75">
      <c r="B511" s="4"/>
      <c r="C511" s="4"/>
      <c r="D511" s="4"/>
      <c r="E511" s="4"/>
    </row>
    <row r="512" spans="2:5" ht="12.75">
      <c r="B512" s="4"/>
      <c r="C512" s="4"/>
      <c r="D512" s="4"/>
      <c r="E512" s="4"/>
    </row>
    <row r="513" spans="2:5" ht="12.75">
      <c r="B513" s="4"/>
      <c r="C513" s="4"/>
      <c r="D513" s="4"/>
      <c r="E513" s="4"/>
    </row>
    <row r="514" spans="2:5" ht="12.75">
      <c r="B514" s="4"/>
      <c r="C514" s="4"/>
      <c r="D514" s="4"/>
      <c r="E514" s="4"/>
    </row>
    <row r="515" spans="2:5" ht="12.75">
      <c r="B515" s="4"/>
      <c r="C515" s="4"/>
      <c r="D515" s="4"/>
      <c r="E515" s="4"/>
    </row>
    <row r="516" spans="2:5" ht="12.75">
      <c r="B516" s="4"/>
      <c r="C516" s="4"/>
      <c r="D516" s="4"/>
      <c r="E516" s="4"/>
    </row>
    <row r="517" spans="2:5" ht="12.75">
      <c r="B517" s="4"/>
      <c r="C517" s="4"/>
      <c r="D517" s="4"/>
      <c r="E517" s="4"/>
    </row>
    <row r="518" spans="2:5" ht="12.75">
      <c r="B518" s="4"/>
      <c r="C518" s="4"/>
      <c r="D518" s="4"/>
      <c r="E518" s="4"/>
    </row>
    <row r="519" spans="2:5" ht="12.75">
      <c r="B519" s="4"/>
      <c r="C519" s="4"/>
      <c r="D519" s="4"/>
      <c r="E519" s="4"/>
    </row>
    <row r="520" spans="2:5" ht="12.75">
      <c r="B520" s="4"/>
      <c r="C520" s="4"/>
      <c r="D520" s="4"/>
      <c r="E520" s="4"/>
    </row>
    <row r="521" spans="2:5" ht="12.75">
      <c r="B521" s="4"/>
      <c r="C521" s="4"/>
      <c r="D521" s="4"/>
      <c r="E521" s="4"/>
    </row>
    <row r="522" spans="2:5" ht="12.75">
      <c r="B522" s="4"/>
      <c r="C522" s="4"/>
      <c r="D522" s="4"/>
      <c r="E522" s="4"/>
    </row>
    <row r="523" spans="2:5" ht="12.75">
      <c r="B523" s="4"/>
      <c r="C523" s="4"/>
      <c r="D523" s="4"/>
      <c r="E523" s="4"/>
    </row>
    <row r="524" spans="2:5" ht="12.75">
      <c r="B524" s="4"/>
      <c r="C524" s="4"/>
      <c r="D524" s="4"/>
      <c r="E524" s="4"/>
    </row>
    <row r="525" spans="2:5" ht="12.75">
      <c r="B525" s="4"/>
      <c r="C525" s="4"/>
      <c r="D525" s="4"/>
      <c r="E525" s="4"/>
    </row>
    <row r="526" spans="2:5" ht="12.75">
      <c r="B526" s="4"/>
      <c r="C526" s="4"/>
      <c r="D526" s="4"/>
      <c r="E526" s="4"/>
    </row>
    <row r="527" spans="2:5" ht="12.75">
      <c r="B527" s="4"/>
      <c r="C527" s="4"/>
      <c r="D527" s="4"/>
      <c r="E527" s="4"/>
    </row>
    <row r="528" spans="2:5" ht="12.75">
      <c r="B528" s="4"/>
      <c r="C528" s="4"/>
      <c r="D528" s="4"/>
      <c r="E528" s="4"/>
    </row>
    <row r="529" spans="2:5" ht="12.75">
      <c r="B529" s="4"/>
      <c r="C529" s="4"/>
      <c r="D529" s="4"/>
      <c r="E529" s="4"/>
    </row>
    <row r="530" spans="2:5" ht="12.75">
      <c r="B530" s="4"/>
      <c r="C530" s="4"/>
      <c r="D530" s="4"/>
      <c r="E530" s="4"/>
    </row>
    <row r="531" spans="2:5" ht="12.75">
      <c r="B531" s="4"/>
      <c r="C531" s="4"/>
      <c r="D531" s="4"/>
      <c r="E531" s="4"/>
    </row>
    <row r="532" spans="2:5" ht="12.75">
      <c r="B532" s="4"/>
      <c r="C532" s="4"/>
      <c r="D532" s="4"/>
      <c r="E532" s="4"/>
    </row>
    <row r="533" spans="2:5" ht="12.75">
      <c r="B533" s="4"/>
      <c r="C533" s="4"/>
      <c r="D533" s="4"/>
      <c r="E533" s="4"/>
    </row>
    <row r="534" spans="2:5" ht="12.75">
      <c r="B534" s="4"/>
      <c r="C534" s="4"/>
      <c r="D534" s="4"/>
      <c r="E534" s="4"/>
    </row>
    <row r="535" spans="2:5" ht="12.75">
      <c r="B535" s="4"/>
      <c r="C535" s="4"/>
      <c r="D535" s="4"/>
      <c r="E535" s="4"/>
    </row>
    <row r="536" spans="2:5" ht="12.75">
      <c r="B536" s="4"/>
      <c r="C536" s="4"/>
      <c r="D536" s="4"/>
      <c r="E536" s="4"/>
    </row>
    <row r="537" spans="2:5" ht="12.75">
      <c r="B537" s="4"/>
      <c r="C537" s="4"/>
      <c r="D537" s="4"/>
      <c r="E537" s="4"/>
    </row>
    <row r="538" spans="2:5" ht="12.75">
      <c r="B538" s="4"/>
      <c r="C538" s="4"/>
      <c r="D538" s="4"/>
      <c r="E538" s="4"/>
    </row>
    <row r="539" spans="2:5" ht="12.75">
      <c r="B539" s="4"/>
      <c r="C539" s="4"/>
      <c r="D539" s="4"/>
      <c r="E539" s="4"/>
    </row>
    <row r="540" spans="2:5" ht="12.75">
      <c r="B540" s="4"/>
      <c r="C540" s="4"/>
      <c r="D540" s="4"/>
      <c r="E540" s="4"/>
    </row>
    <row r="541" spans="2:5" ht="12.75">
      <c r="B541" s="4"/>
      <c r="C541" s="4"/>
      <c r="D541" s="4"/>
      <c r="E541" s="4"/>
    </row>
    <row r="542" spans="2:5" ht="12.75">
      <c r="B542" s="4"/>
      <c r="C542" s="4"/>
      <c r="D542" s="4"/>
      <c r="E542" s="4"/>
    </row>
    <row r="543" spans="2:5" ht="12.75">
      <c r="B543" s="4"/>
      <c r="C543" s="4"/>
      <c r="D543" s="4"/>
      <c r="E543" s="4"/>
    </row>
    <row r="544" spans="2:5" ht="12.75">
      <c r="B544" s="4"/>
      <c r="C544" s="4"/>
      <c r="D544" s="4"/>
      <c r="E544" s="4"/>
    </row>
    <row r="545" spans="2:5" ht="12.75">
      <c r="B545" s="4"/>
      <c r="C545" s="4"/>
      <c r="D545" s="4"/>
      <c r="E545" s="4"/>
    </row>
    <row r="546" spans="2:5" ht="12.75">
      <c r="B546" s="4"/>
      <c r="C546" s="4"/>
      <c r="D546" s="4"/>
      <c r="E546" s="4"/>
    </row>
    <row r="547" spans="2:5" ht="12.75">
      <c r="B547" s="4"/>
      <c r="C547" s="4"/>
      <c r="D547" s="4"/>
      <c r="E547" s="4"/>
    </row>
    <row r="548" spans="2:5" ht="12.75">
      <c r="B548" s="4"/>
      <c r="C548" s="4"/>
      <c r="D548" s="4"/>
      <c r="E548" s="4"/>
    </row>
    <row r="549" spans="2:5" ht="12.75">
      <c r="B549" s="4"/>
      <c r="C549" s="4"/>
      <c r="D549" s="4"/>
      <c r="E549" s="4"/>
    </row>
    <row r="550" spans="2:5" ht="12.75">
      <c r="B550" s="4"/>
      <c r="C550" s="4"/>
      <c r="D550" s="4"/>
      <c r="E550" s="4"/>
    </row>
    <row r="551" spans="2:5" ht="12.75">
      <c r="B551" s="4"/>
      <c r="C551" s="4"/>
      <c r="D551" s="4"/>
      <c r="E551" s="4"/>
    </row>
    <row r="552" spans="2:5" ht="12.75">
      <c r="B552" s="4"/>
      <c r="C552" s="4"/>
      <c r="D552" s="4"/>
      <c r="E552" s="4"/>
    </row>
    <row r="553" spans="2:5" ht="12.75">
      <c r="B553" s="4"/>
      <c r="C553" s="4"/>
      <c r="D553" s="4"/>
      <c r="E553" s="4"/>
    </row>
    <row r="554" spans="2:5" ht="12.75">
      <c r="B554" s="4"/>
      <c r="C554" s="4"/>
      <c r="D554" s="4"/>
      <c r="E554" s="4"/>
    </row>
    <row r="555" spans="2:5" ht="12.75">
      <c r="B555" s="4"/>
      <c r="C555" s="4"/>
      <c r="D555" s="4"/>
      <c r="E555" s="4"/>
    </row>
    <row r="556" spans="2:5" ht="12.75">
      <c r="B556" s="4"/>
      <c r="C556" s="4"/>
      <c r="D556" s="4"/>
      <c r="E556" s="4"/>
    </row>
    <row r="557" spans="2:5" ht="12.75">
      <c r="B557" s="4"/>
      <c r="C557" s="4"/>
      <c r="D557" s="4"/>
      <c r="E557" s="4"/>
    </row>
    <row r="558" spans="2:5" ht="12.75">
      <c r="B558" s="4"/>
      <c r="C558" s="4"/>
      <c r="D558" s="4"/>
      <c r="E558" s="4"/>
    </row>
    <row r="559" spans="2:5" ht="12.75">
      <c r="B559" s="4"/>
      <c r="C559" s="4"/>
      <c r="D559" s="4"/>
      <c r="E559" s="4"/>
    </row>
    <row r="560" spans="2:5" ht="12.75">
      <c r="B560" s="4"/>
      <c r="C560" s="4"/>
      <c r="D560" s="4"/>
      <c r="E560" s="4"/>
    </row>
    <row r="561" spans="2:5" ht="12.75">
      <c r="B561" s="4"/>
      <c r="C561" s="4"/>
      <c r="D561" s="4"/>
      <c r="E561" s="4"/>
    </row>
    <row r="562" spans="2:5" ht="12.75">
      <c r="B562" s="4"/>
      <c r="C562" s="4"/>
      <c r="D562" s="4"/>
      <c r="E562" s="4"/>
    </row>
    <row r="563" spans="2:5" ht="12.75">
      <c r="B563" s="4"/>
      <c r="C563" s="4"/>
      <c r="D563" s="4"/>
      <c r="E563" s="4"/>
    </row>
    <row r="564" spans="2:5" ht="12.75">
      <c r="B564" s="4"/>
      <c r="C564" s="4"/>
      <c r="D564" s="4"/>
      <c r="E564" s="4"/>
    </row>
    <row r="565" spans="2:5" ht="12.75">
      <c r="B565" s="4"/>
      <c r="C565" s="4"/>
      <c r="D565" s="4"/>
      <c r="E565" s="4"/>
    </row>
    <row r="566" spans="2:5" ht="12.75">
      <c r="B566" s="4"/>
      <c r="C566" s="4"/>
      <c r="D566" s="4"/>
      <c r="E566" s="4"/>
    </row>
    <row r="567" spans="2:5" ht="12.75">
      <c r="B567" s="4"/>
      <c r="C567" s="4"/>
      <c r="D567" s="4"/>
      <c r="E567" s="4"/>
    </row>
    <row r="568" spans="2:5" ht="12.75">
      <c r="B568" s="4"/>
      <c r="C568" s="4"/>
      <c r="D568" s="4"/>
      <c r="E568" s="4"/>
    </row>
    <row r="569" spans="2:5" ht="12.75">
      <c r="B569" s="4"/>
      <c r="C569" s="4"/>
      <c r="D569" s="4"/>
      <c r="E569" s="4"/>
    </row>
    <row r="570" spans="2:5" ht="12.75">
      <c r="B570" s="4"/>
      <c r="C570" s="4"/>
      <c r="D570" s="4"/>
      <c r="E570" s="4"/>
    </row>
    <row r="571" spans="2:5" ht="12.75">
      <c r="B571" s="4"/>
      <c r="C571" s="4"/>
      <c r="D571" s="4"/>
      <c r="E571" s="4"/>
    </row>
    <row r="572" spans="2:5" ht="12.75">
      <c r="B572" s="4"/>
      <c r="C572" s="4"/>
      <c r="D572" s="4"/>
      <c r="E572" s="4"/>
    </row>
    <row r="573" spans="2:5" ht="12.75">
      <c r="B573" s="4"/>
      <c r="C573" s="4"/>
      <c r="D573" s="4"/>
      <c r="E573" s="4"/>
    </row>
    <row r="574" spans="2:5" ht="12.75">
      <c r="B574" s="4"/>
      <c r="C574" s="4"/>
      <c r="D574" s="4"/>
      <c r="E574" s="4"/>
    </row>
    <row r="575" spans="2:5" ht="12.75">
      <c r="B575" s="4"/>
      <c r="C575" s="4"/>
      <c r="D575" s="4"/>
      <c r="E575" s="4"/>
    </row>
    <row r="576" spans="2:5" ht="12.75">
      <c r="B576" s="4"/>
      <c r="C576" s="4"/>
      <c r="D576" s="4"/>
      <c r="E576" s="4"/>
    </row>
    <row r="577" spans="2:5" ht="12.75">
      <c r="B577" s="4"/>
      <c r="C577" s="4"/>
      <c r="D577" s="4"/>
      <c r="E577" s="4"/>
    </row>
    <row r="578" spans="2:5" ht="12.75">
      <c r="B578" s="4"/>
      <c r="C578" s="4"/>
      <c r="D578" s="4"/>
      <c r="E578" s="4"/>
    </row>
    <row r="579" spans="2:5" ht="12.75">
      <c r="B579" s="4"/>
      <c r="C579" s="4"/>
      <c r="D579" s="4"/>
      <c r="E579" s="4"/>
    </row>
    <row r="580" spans="2:5" ht="12.75">
      <c r="B580" s="4"/>
      <c r="C580" s="4"/>
      <c r="D580" s="4"/>
      <c r="E580" s="4"/>
    </row>
    <row r="581" spans="2:5" ht="12.75">
      <c r="B581" s="4"/>
      <c r="C581" s="4"/>
      <c r="D581" s="4"/>
      <c r="E581" s="4"/>
    </row>
    <row r="582" spans="2:5" ht="12.75">
      <c r="B582" s="4"/>
      <c r="C582" s="4"/>
      <c r="D582" s="4"/>
      <c r="E582" s="4"/>
    </row>
    <row r="583" spans="2:5" ht="12.75">
      <c r="B583" s="4"/>
      <c r="C583" s="4"/>
      <c r="D583" s="4"/>
      <c r="E583" s="4"/>
    </row>
    <row r="584" spans="2:5" ht="12.75">
      <c r="B584" s="4"/>
      <c r="C584" s="4"/>
      <c r="D584" s="4"/>
      <c r="E584" s="4"/>
    </row>
    <row r="585" spans="2:5" ht="12.75">
      <c r="B585" s="4"/>
      <c r="C585" s="4"/>
      <c r="D585" s="4"/>
      <c r="E585" s="4"/>
    </row>
    <row r="586" spans="2:5" ht="12.75">
      <c r="B586" s="4"/>
      <c r="C586" s="4"/>
      <c r="D586" s="4"/>
      <c r="E586" s="4"/>
    </row>
    <row r="587" spans="2:5" ht="12.75">
      <c r="B587" s="4"/>
      <c r="C587" s="4"/>
      <c r="D587" s="4"/>
      <c r="E587" s="4"/>
    </row>
    <row r="588" spans="2:5" ht="12.75">
      <c r="B588" s="4"/>
      <c r="C588" s="4"/>
      <c r="D588" s="4"/>
      <c r="E588" s="4"/>
    </row>
    <row r="589" spans="2:5" ht="12.75">
      <c r="B589" s="4"/>
      <c r="C589" s="4"/>
      <c r="D589" s="4"/>
      <c r="E589" s="4"/>
    </row>
    <row r="590" spans="2:5" ht="12.75">
      <c r="B590" s="4"/>
      <c r="C590" s="4"/>
      <c r="D590" s="4"/>
      <c r="E590" s="4"/>
    </row>
    <row r="591" spans="2:5" ht="12.75">
      <c r="B591" s="4"/>
      <c r="C591" s="4"/>
      <c r="D591" s="4"/>
      <c r="E591" s="4"/>
    </row>
    <row r="592" spans="2:5" ht="12.75">
      <c r="B592" s="4"/>
      <c r="C592" s="4"/>
      <c r="D592" s="4"/>
      <c r="E592" s="4"/>
    </row>
    <row r="593" spans="2:5" ht="12.75">
      <c r="B593" s="4"/>
      <c r="C593" s="4"/>
      <c r="D593" s="4"/>
      <c r="E593" s="4"/>
    </row>
    <row r="594" spans="2:5" ht="12.75">
      <c r="B594" s="4"/>
      <c r="C594" s="4"/>
      <c r="D594" s="4"/>
      <c r="E594" s="4"/>
    </row>
    <row r="595" spans="2:5" ht="12.75">
      <c r="B595" s="4"/>
      <c r="C595" s="4"/>
      <c r="D595" s="4"/>
      <c r="E595" s="4"/>
    </row>
    <row r="596" spans="2:5" ht="12.75">
      <c r="B596" s="4"/>
      <c r="C596" s="4"/>
      <c r="D596" s="4"/>
      <c r="E596" s="4"/>
    </row>
    <row r="597" spans="2:5" ht="12.75">
      <c r="B597" s="4"/>
      <c r="C597" s="4"/>
      <c r="D597" s="4"/>
      <c r="E597" s="4"/>
    </row>
    <row r="598" spans="2:5" ht="12.75">
      <c r="B598" s="4"/>
      <c r="C598" s="4"/>
      <c r="D598" s="4"/>
      <c r="E598" s="4"/>
    </row>
    <row r="599" spans="2:5" ht="12.75">
      <c r="B599" s="4"/>
      <c r="C599" s="4"/>
      <c r="D599" s="4"/>
      <c r="E599" s="4"/>
    </row>
    <row r="600" spans="2:5" ht="12.75">
      <c r="B600" s="4"/>
      <c r="C600" s="4"/>
      <c r="D600" s="4"/>
      <c r="E600" s="4"/>
    </row>
    <row r="601" spans="2:5" ht="12.75">
      <c r="B601" s="4"/>
      <c r="C601" s="4"/>
      <c r="D601" s="4"/>
      <c r="E601" s="4"/>
    </row>
    <row r="602" spans="2:5" ht="12.75">
      <c r="B602" s="4"/>
      <c r="C602" s="4"/>
      <c r="D602" s="4"/>
      <c r="E602" s="4"/>
    </row>
    <row r="603" spans="2:5" ht="12.75">
      <c r="B603" s="4"/>
      <c r="C603" s="4"/>
      <c r="D603" s="4"/>
      <c r="E603" s="4"/>
    </row>
    <row r="604" spans="2:5" ht="12.75">
      <c r="B604" s="4"/>
      <c r="C604" s="4"/>
      <c r="D604" s="4"/>
      <c r="E604" s="4"/>
    </row>
    <row r="605" spans="2:5" ht="12.75">
      <c r="B605" s="4"/>
      <c r="C605" s="4"/>
      <c r="D605" s="4"/>
      <c r="E605" s="4"/>
    </row>
    <row r="606" spans="2:5" ht="12.75">
      <c r="B606" s="4"/>
      <c r="C606" s="4"/>
      <c r="D606" s="4"/>
      <c r="E606" s="4"/>
    </row>
    <row r="607" spans="2:5" ht="12.75">
      <c r="B607" s="4"/>
      <c r="C607" s="4"/>
      <c r="D607" s="4"/>
      <c r="E607" s="4"/>
    </row>
    <row r="608" spans="2:5" ht="12.75">
      <c r="B608" s="4"/>
      <c r="C608" s="4"/>
      <c r="D608" s="4"/>
      <c r="E608" s="4"/>
    </row>
    <row r="609" spans="2:5" ht="12.75">
      <c r="B609" s="4"/>
      <c r="C609" s="4"/>
      <c r="D609" s="4"/>
      <c r="E609" s="4"/>
    </row>
    <row r="610" spans="2:5" ht="12.75">
      <c r="B610" s="4"/>
      <c r="C610" s="4"/>
      <c r="D610" s="4"/>
      <c r="E610" s="4"/>
    </row>
    <row r="611" spans="2:5" ht="12.75">
      <c r="B611" s="4"/>
      <c r="C611" s="4"/>
      <c r="D611" s="4"/>
      <c r="E611" s="4"/>
    </row>
    <row r="612" spans="2:5" ht="12.75">
      <c r="B612" s="4"/>
      <c r="C612" s="4"/>
      <c r="D612" s="4"/>
      <c r="E612" s="4"/>
    </row>
    <row r="613" spans="2:5" ht="12.75">
      <c r="B613" s="4"/>
      <c r="C613" s="4"/>
      <c r="D613" s="4"/>
      <c r="E613" s="4"/>
    </row>
    <row r="614" spans="2:5" ht="12.75">
      <c r="B614" s="4"/>
      <c r="C614" s="4"/>
      <c r="D614" s="4"/>
      <c r="E614" s="4"/>
    </row>
    <row r="615" spans="2:5" ht="12.75">
      <c r="B615" s="4"/>
      <c r="C615" s="4"/>
      <c r="D615" s="4"/>
      <c r="E615" s="4"/>
    </row>
    <row r="616" spans="2:5" ht="12.75">
      <c r="B616" s="4"/>
      <c r="C616" s="4"/>
      <c r="D616" s="4"/>
      <c r="E616" s="4"/>
    </row>
    <row r="617" spans="2:5" ht="12.75">
      <c r="B617" s="4"/>
      <c r="C617" s="4"/>
      <c r="D617" s="4"/>
      <c r="E617" s="4"/>
    </row>
    <row r="618" spans="2:5" ht="12.75">
      <c r="B618" s="4"/>
      <c r="C618" s="4"/>
      <c r="D618" s="4"/>
      <c r="E618" s="4"/>
    </row>
    <row r="619" spans="2:5" ht="12.75">
      <c r="B619" s="4"/>
      <c r="C619" s="4"/>
      <c r="D619" s="4"/>
      <c r="E619" s="4"/>
    </row>
    <row r="620" spans="2:5" ht="12.75">
      <c r="B620" s="4"/>
      <c r="C620" s="4"/>
      <c r="D620" s="4"/>
      <c r="E620" s="4"/>
    </row>
    <row r="621" spans="2:5" ht="12.75">
      <c r="B621" s="4"/>
      <c r="C621" s="4"/>
      <c r="D621" s="4"/>
      <c r="E621" s="4"/>
    </row>
    <row r="622" spans="2:5" ht="12.75">
      <c r="B622" s="4"/>
      <c r="C622" s="4"/>
      <c r="D622" s="4"/>
      <c r="E622" s="4"/>
    </row>
    <row r="623" spans="2:5" ht="12.75">
      <c r="B623" s="4"/>
      <c r="C623" s="4"/>
      <c r="D623" s="4"/>
      <c r="E623" s="4"/>
    </row>
    <row r="624" spans="2:5" ht="12.75">
      <c r="B624" s="4"/>
      <c r="C624" s="4"/>
      <c r="D624" s="4"/>
      <c r="E624" s="4"/>
    </row>
    <row r="625" spans="2:5" ht="12.75">
      <c r="B625" s="4"/>
      <c r="C625" s="4"/>
      <c r="D625" s="4"/>
      <c r="E625" s="4"/>
    </row>
    <row r="626" spans="2:5" ht="12.75">
      <c r="B626" s="4"/>
      <c r="C626" s="4"/>
      <c r="D626" s="4"/>
      <c r="E626" s="4"/>
    </row>
    <row r="627" spans="2:5" ht="12.75">
      <c r="B627" s="4"/>
      <c r="C627" s="4"/>
      <c r="D627" s="4"/>
      <c r="E627" s="4"/>
    </row>
    <row r="628" spans="2:5" ht="12.75">
      <c r="B628" s="4"/>
      <c r="C628" s="4"/>
      <c r="D628" s="4"/>
      <c r="E628" s="4"/>
    </row>
    <row r="629" spans="2:5" ht="12.75">
      <c r="B629" s="4"/>
      <c r="C629" s="4"/>
      <c r="D629" s="4"/>
      <c r="E629" s="4"/>
    </row>
    <row r="630" spans="2:5" ht="12.75">
      <c r="B630" s="4"/>
      <c r="C630" s="4"/>
      <c r="D630" s="4"/>
      <c r="E630" s="4"/>
    </row>
    <row r="631" spans="2:5" ht="12.75">
      <c r="B631" s="4"/>
      <c r="C631" s="4"/>
      <c r="D631" s="4"/>
      <c r="E631" s="4"/>
    </row>
    <row r="632" spans="2:5" ht="12.75">
      <c r="B632" s="4"/>
      <c r="C632" s="4"/>
      <c r="D632" s="4"/>
      <c r="E632" s="4"/>
    </row>
    <row r="633" spans="2:5" ht="12.75">
      <c r="B633" s="4"/>
      <c r="C633" s="4"/>
      <c r="D633" s="4"/>
      <c r="E633" s="4"/>
    </row>
    <row r="634" spans="2:5" ht="12.75">
      <c r="B634" s="4"/>
      <c r="C634" s="4"/>
      <c r="D634" s="4"/>
      <c r="E634" s="4"/>
    </row>
    <row r="635" spans="2:5" ht="12.75">
      <c r="B635" s="4"/>
      <c r="C635" s="4"/>
      <c r="D635" s="4"/>
      <c r="E635" s="4"/>
    </row>
    <row r="636" spans="2:5" ht="12.75">
      <c r="B636" s="4"/>
      <c r="C636" s="4"/>
      <c r="D636" s="4"/>
      <c r="E636" s="4"/>
    </row>
    <row r="637" spans="2:5" ht="12.75">
      <c r="B637" s="4"/>
      <c r="C637" s="4"/>
      <c r="D637" s="4"/>
      <c r="E637" s="4"/>
    </row>
    <row r="638" spans="2:5" ht="12.75">
      <c r="B638" s="4"/>
      <c r="C638" s="4"/>
      <c r="D638" s="4"/>
      <c r="E638" s="4"/>
    </row>
    <row r="639" spans="2:5" ht="12.75">
      <c r="B639" s="4"/>
      <c r="C639" s="4"/>
      <c r="D639" s="4"/>
      <c r="E639" s="4"/>
    </row>
    <row r="640" spans="2:5" ht="12.75">
      <c r="B640" s="4"/>
      <c r="C640" s="4"/>
      <c r="D640" s="4"/>
      <c r="E640" s="4"/>
    </row>
    <row r="641" spans="2:5" ht="12.75">
      <c r="B641" s="4"/>
      <c r="C641" s="4"/>
      <c r="D641" s="4"/>
      <c r="E641" s="4"/>
    </row>
    <row r="642" spans="2:5" ht="12.75">
      <c r="B642" s="4"/>
      <c r="C642" s="4"/>
      <c r="D642" s="4"/>
      <c r="E642" s="4"/>
    </row>
    <row r="643" spans="2:5" ht="12.75">
      <c r="B643" s="4"/>
      <c r="C643" s="4"/>
      <c r="D643" s="4"/>
      <c r="E643" s="4"/>
    </row>
    <row r="644" spans="2:5" ht="12.75">
      <c r="B644" s="4"/>
      <c r="C644" s="4"/>
      <c r="D644" s="4"/>
      <c r="E644" s="4"/>
    </row>
    <row r="645" spans="2:5" ht="12.75">
      <c r="B645" s="4"/>
      <c r="C645" s="4"/>
      <c r="D645" s="4"/>
      <c r="E645" s="4"/>
    </row>
    <row r="646" spans="2:5" ht="12.75">
      <c r="B646" s="4"/>
      <c r="C646" s="4"/>
      <c r="D646" s="4"/>
      <c r="E646" s="4"/>
    </row>
    <row r="647" spans="2:5" ht="12.75">
      <c r="B647" s="4"/>
      <c r="C647" s="4"/>
      <c r="D647" s="4"/>
      <c r="E647" s="4"/>
    </row>
    <row r="648" spans="2:5" ht="12.75">
      <c r="B648" s="4"/>
      <c r="C648" s="4"/>
      <c r="D648" s="4"/>
      <c r="E648" s="4"/>
    </row>
    <row r="649" spans="2:5" ht="12.75">
      <c r="B649" s="4"/>
      <c r="C649" s="4"/>
      <c r="D649" s="4"/>
      <c r="E649" s="4"/>
    </row>
    <row r="650" spans="2:5" ht="12.75">
      <c r="B650" s="4"/>
      <c r="C650" s="4"/>
      <c r="D650" s="4"/>
      <c r="E650" s="4"/>
    </row>
    <row r="651" spans="2:5" ht="12.75">
      <c r="B651" s="4"/>
      <c r="C651" s="4"/>
      <c r="D651" s="4"/>
      <c r="E651" s="4"/>
    </row>
    <row r="652" spans="2:5" ht="12.75">
      <c r="B652" s="4"/>
      <c r="C652" s="4"/>
      <c r="D652" s="4"/>
      <c r="E652" s="4"/>
    </row>
    <row r="653" spans="2:5" ht="12.75">
      <c r="B653" s="4"/>
      <c r="C653" s="4"/>
      <c r="D653" s="4"/>
      <c r="E653" s="4"/>
    </row>
    <row r="654" spans="2:5" ht="12.75">
      <c r="B654" s="4"/>
      <c r="C654" s="4"/>
      <c r="D654" s="4"/>
      <c r="E654" s="4"/>
    </row>
    <row r="655" spans="2:5" ht="12.75">
      <c r="B655" s="4"/>
      <c r="C655" s="4"/>
      <c r="D655" s="4"/>
      <c r="E655" s="4"/>
    </row>
    <row r="656" spans="2:5" ht="12.75">
      <c r="B656" s="4"/>
      <c r="C656" s="4"/>
      <c r="D656" s="4"/>
      <c r="E656" s="4"/>
    </row>
    <row r="657" spans="2:5" ht="12.75">
      <c r="B657" s="4"/>
      <c r="C657" s="4"/>
      <c r="D657" s="4"/>
      <c r="E657" s="4"/>
    </row>
    <row r="658" spans="2:5" ht="12.75">
      <c r="B658" s="4"/>
      <c r="C658" s="4"/>
      <c r="D658" s="4"/>
      <c r="E658" s="4"/>
    </row>
    <row r="659" spans="2:5" ht="12.75">
      <c r="B659" s="4"/>
      <c r="C659" s="4"/>
      <c r="D659" s="4"/>
      <c r="E659" s="4"/>
    </row>
    <row r="660" spans="2:5" ht="12.75">
      <c r="B660" s="4"/>
      <c r="C660" s="4"/>
      <c r="D660" s="4"/>
      <c r="E660" s="4"/>
    </row>
    <row r="661" spans="2:5" ht="12.75">
      <c r="B661" s="4"/>
      <c r="C661" s="4"/>
      <c r="D661" s="4"/>
      <c r="E661" s="4"/>
    </row>
    <row r="662" spans="2:5" ht="12.75">
      <c r="B662" s="4"/>
      <c r="C662" s="4"/>
      <c r="D662" s="4"/>
      <c r="E662" s="4"/>
    </row>
    <row r="663" spans="2:5" ht="12.75">
      <c r="B663" s="4"/>
      <c r="C663" s="4"/>
      <c r="D663" s="4"/>
      <c r="E663" s="4"/>
    </row>
    <row r="664" spans="2:5" ht="12.75">
      <c r="B664" s="4"/>
      <c r="C664" s="4"/>
      <c r="D664" s="4"/>
      <c r="E664" s="4"/>
    </row>
    <row r="665" spans="2:5" ht="12.75">
      <c r="B665" s="4"/>
      <c r="C665" s="4"/>
      <c r="D665" s="4"/>
      <c r="E665" s="4"/>
    </row>
    <row r="666" spans="2:5" ht="12.75">
      <c r="B666" s="4"/>
      <c r="C666" s="4"/>
      <c r="D666" s="4"/>
      <c r="E666" s="4"/>
    </row>
    <row r="667" spans="2:5" ht="12.75">
      <c r="B667" s="4"/>
      <c r="C667" s="4"/>
      <c r="D667" s="4"/>
      <c r="E667" s="4"/>
    </row>
    <row r="668" spans="2:5" ht="12.75">
      <c r="B668" s="4"/>
      <c r="C668" s="4"/>
      <c r="D668" s="4"/>
      <c r="E668" s="4"/>
    </row>
    <row r="669" spans="2:5" ht="12.75">
      <c r="B669" s="4"/>
      <c r="C669" s="4"/>
      <c r="D669" s="4"/>
      <c r="E669" s="4"/>
    </row>
    <row r="670" spans="2:5" ht="12.75">
      <c r="B670" s="4"/>
      <c r="C670" s="4"/>
      <c r="D670" s="4"/>
      <c r="E670" s="4"/>
    </row>
    <row r="671" spans="2:5" ht="12.75">
      <c r="B671" s="4"/>
      <c r="C671" s="4"/>
      <c r="D671" s="4"/>
      <c r="E671" s="4"/>
    </row>
    <row r="672" spans="2:5" ht="12.75">
      <c r="B672" s="4"/>
      <c r="C672" s="4"/>
      <c r="D672" s="4"/>
      <c r="E672" s="4"/>
    </row>
    <row r="673" spans="2:5" ht="12.75">
      <c r="B673" s="4"/>
      <c r="C673" s="4"/>
      <c r="D673" s="4"/>
      <c r="E673" s="4"/>
    </row>
    <row r="674" spans="2:5" ht="12.75">
      <c r="B674" s="4"/>
      <c r="C674" s="4"/>
      <c r="D674" s="4"/>
      <c r="E674" s="4"/>
    </row>
    <row r="675" spans="2:5" ht="12.75">
      <c r="B675" s="4"/>
      <c r="C675" s="4"/>
      <c r="D675" s="4"/>
      <c r="E675" s="4"/>
    </row>
    <row r="676" spans="2:5" ht="12.75">
      <c r="B676" s="4"/>
      <c r="C676" s="4"/>
      <c r="D676" s="4"/>
      <c r="E676" s="4"/>
    </row>
    <row r="677" spans="2:5" ht="12.75">
      <c r="B677" s="4"/>
      <c r="C677" s="4"/>
      <c r="D677" s="4"/>
      <c r="E677" s="4"/>
    </row>
    <row r="678" spans="2:5" ht="12.75">
      <c r="B678" s="4"/>
      <c r="C678" s="4"/>
      <c r="D678" s="4"/>
      <c r="E678" s="4"/>
    </row>
    <row r="679" spans="2:5" ht="12.75">
      <c r="B679" s="4"/>
      <c r="C679" s="4"/>
      <c r="D679" s="4"/>
      <c r="E679" s="4"/>
    </row>
    <row r="680" spans="2:5" ht="12.75">
      <c r="B680" s="4"/>
      <c r="C680" s="4"/>
      <c r="D680" s="4"/>
      <c r="E680" s="4"/>
    </row>
    <row r="681" spans="2:5" ht="12.75">
      <c r="B681" s="4"/>
      <c r="C681" s="4"/>
      <c r="D681" s="4"/>
      <c r="E681" s="4"/>
    </row>
    <row r="682" spans="2:5" ht="12.75">
      <c r="B682" s="4"/>
      <c r="C682" s="4"/>
      <c r="D682" s="4"/>
      <c r="E682" s="4"/>
    </row>
    <row r="683" spans="2:5" ht="12.75">
      <c r="B683" s="4"/>
      <c r="C683" s="4"/>
      <c r="D683" s="4"/>
      <c r="E683" s="4"/>
    </row>
    <row r="684" spans="2:5" ht="12.75">
      <c r="B684" s="4"/>
      <c r="C684" s="4"/>
      <c r="D684" s="4"/>
      <c r="E684" s="4"/>
    </row>
    <row r="685" spans="2:5" ht="12.75">
      <c r="B685" s="4"/>
      <c r="C685" s="4"/>
      <c r="D685" s="4"/>
      <c r="E685" s="4"/>
    </row>
    <row r="686" spans="2:5" ht="12.75">
      <c r="B686" s="4"/>
      <c r="C686" s="4"/>
      <c r="D686" s="4"/>
      <c r="E686" s="4"/>
    </row>
    <row r="687" spans="2:5" ht="12.75">
      <c r="B687" s="4"/>
      <c r="C687" s="4"/>
      <c r="D687" s="4"/>
      <c r="E687" s="4"/>
    </row>
    <row r="688" spans="2:5" ht="12.75">
      <c r="B688" s="4"/>
      <c r="C688" s="4"/>
      <c r="D688" s="4"/>
      <c r="E688" s="4"/>
    </row>
    <row r="689" spans="2:5" ht="12.75">
      <c r="B689" s="4"/>
      <c r="C689" s="4"/>
      <c r="D689" s="4"/>
      <c r="E689" s="4"/>
    </row>
    <row r="690" spans="2:5" ht="12.75">
      <c r="B690" s="4"/>
      <c r="C690" s="4"/>
      <c r="D690" s="4"/>
      <c r="E690" s="4"/>
    </row>
    <row r="691" spans="2:5" ht="12.75">
      <c r="B691" s="4"/>
      <c r="C691" s="4"/>
      <c r="D691" s="4"/>
      <c r="E691" s="4"/>
    </row>
    <row r="692" spans="2:5" ht="12.75">
      <c r="B692" s="4"/>
      <c r="C692" s="4"/>
      <c r="D692" s="4"/>
      <c r="E692" s="4"/>
    </row>
    <row r="693" spans="2:5" ht="12.75">
      <c r="B693" s="4"/>
      <c r="C693" s="4"/>
      <c r="D693" s="4"/>
      <c r="E693" s="4"/>
    </row>
    <row r="694" spans="2:5" ht="12.75">
      <c r="B694" s="4"/>
      <c r="C694" s="4"/>
      <c r="D694" s="4"/>
      <c r="E694" s="4"/>
    </row>
    <row r="695" spans="2:5" ht="12.75">
      <c r="B695" s="4"/>
      <c r="C695" s="4"/>
      <c r="D695" s="4"/>
      <c r="E695" s="4"/>
    </row>
    <row r="696" spans="2:5" ht="12.75">
      <c r="B696" s="4"/>
      <c r="C696" s="4"/>
      <c r="D696" s="4"/>
      <c r="E696" s="4"/>
    </row>
    <row r="697" spans="2:5" ht="12.75">
      <c r="B697" s="4"/>
      <c r="C697" s="4"/>
      <c r="D697" s="4"/>
      <c r="E697" s="4"/>
    </row>
    <row r="698" spans="2:5" ht="12.75">
      <c r="B698" s="4"/>
      <c r="C698" s="4"/>
      <c r="D698" s="4"/>
      <c r="E698" s="4"/>
    </row>
    <row r="699" spans="2:5" ht="12.75">
      <c r="B699" s="4"/>
      <c r="C699" s="4"/>
      <c r="D699" s="4"/>
      <c r="E699" s="4"/>
    </row>
    <row r="700" spans="2:5" ht="12.75">
      <c r="B700" s="4"/>
      <c r="C700" s="4"/>
      <c r="D700" s="4"/>
      <c r="E700" s="4"/>
    </row>
    <row r="701" spans="2:5" ht="12.75">
      <c r="B701" s="4"/>
      <c r="C701" s="4"/>
      <c r="D701" s="4"/>
      <c r="E701" s="4"/>
    </row>
    <row r="702" spans="2:5" ht="12.75">
      <c r="B702" s="4"/>
      <c r="C702" s="4"/>
      <c r="D702" s="4"/>
      <c r="E702" s="4"/>
    </row>
    <row r="703" spans="2:5" ht="12.75">
      <c r="B703" s="4"/>
      <c r="C703" s="4"/>
      <c r="D703" s="4"/>
      <c r="E703" s="4"/>
    </row>
    <row r="704" spans="2:5" ht="12.75">
      <c r="B704" s="4"/>
      <c r="C704" s="4"/>
      <c r="D704" s="4"/>
      <c r="E704" s="4"/>
    </row>
    <row r="705" spans="2:5" ht="12.75">
      <c r="B705" s="4"/>
      <c r="C705" s="4"/>
      <c r="D705" s="4"/>
      <c r="E705" s="4"/>
    </row>
    <row r="706" spans="2:5" ht="12.75">
      <c r="B706" s="4"/>
      <c r="C706" s="4"/>
      <c r="D706" s="4"/>
      <c r="E706" s="4"/>
    </row>
    <row r="707" spans="2:5" ht="12.75">
      <c r="B707" s="4"/>
      <c r="C707" s="4"/>
      <c r="D707" s="4"/>
      <c r="E707" s="4"/>
    </row>
    <row r="708" spans="2:5" ht="12.75">
      <c r="B708" s="4"/>
      <c r="C708" s="4"/>
      <c r="D708" s="4"/>
      <c r="E708" s="4"/>
    </row>
    <row r="709" spans="2:5" ht="12.75">
      <c r="B709" s="4"/>
      <c r="C709" s="4"/>
      <c r="D709" s="4"/>
      <c r="E709" s="4"/>
    </row>
    <row r="710" spans="2:5" ht="12.75">
      <c r="B710" s="4"/>
      <c r="C710" s="4"/>
      <c r="D710" s="4"/>
      <c r="E710" s="4"/>
    </row>
    <row r="711" spans="2:5" ht="12.75">
      <c r="B711" s="4"/>
      <c r="C711" s="4"/>
      <c r="D711" s="4"/>
      <c r="E711" s="4"/>
    </row>
    <row r="712" spans="2:5" ht="12.75">
      <c r="B712" s="4"/>
      <c r="C712" s="4"/>
      <c r="D712" s="4"/>
      <c r="E712" s="4"/>
    </row>
    <row r="713" spans="2:5" ht="12.75">
      <c r="B713" s="4"/>
      <c r="C713" s="4"/>
      <c r="D713" s="4"/>
      <c r="E713" s="4"/>
    </row>
    <row r="714" spans="2:5" ht="12.75">
      <c r="B714" s="4"/>
      <c r="C714" s="4"/>
      <c r="D714" s="4"/>
      <c r="E714" s="4"/>
    </row>
    <row r="715" spans="2:5" ht="12.75">
      <c r="B715" s="4"/>
      <c r="C715" s="4"/>
      <c r="D715" s="4"/>
      <c r="E715" s="4"/>
    </row>
    <row r="716" spans="2:5" ht="12.75">
      <c r="B716" s="4"/>
      <c r="C716" s="4"/>
      <c r="D716" s="4"/>
      <c r="E716" s="4"/>
    </row>
    <row r="717" spans="2:5" ht="12.75">
      <c r="B717" s="4"/>
      <c r="C717" s="4"/>
      <c r="D717" s="4"/>
      <c r="E717" s="4"/>
    </row>
    <row r="718" spans="2:5" ht="12.75">
      <c r="B718" s="4"/>
      <c r="C718" s="4"/>
      <c r="D718" s="4"/>
      <c r="E718" s="4"/>
    </row>
    <row r="719" spans="2:5" ht="12.75">
      <c r="B719" s="4"/>
      <c r="C719" s="4"/>
      <c r="D719" s="4"/>
      <c r="E719" s="4"/>
    </row>
    <row r="720" spans="2:5" ht="12.75">
      <c r="B720" s="4"/>
      <c r="C720" s="4"/>
      <c r="D720" s="4"/>
      <c r="E720" s="4"/>
    </row>
    <row r="721" spans="2:5" ht="12.75">
      <c r="B721" s="4"/>
      <c r="C721" s="4"/>
      <c r="D721" s="4"/>
      <c r="E721" s="4"/>
    </row>
    <row r="722" spans="2:5" ht="12.75">
      <c r="B722" s="4"/>
      <c r="C722" s="4"/>
      <c r="D722" s="4"/>
      <c r="E722" s="4"/>
    </row>
    <row r="723" spans="2:5" ht="12.75">
      <c r="B723" s="4"/>
      <c r="C723" s="4"/>
      <c r="D723" s="4"/>
      <c r="E723" s="4"/>
    </row>
    <row r="724" spans="2:5" ht="12.75">
      <c r="B724" s="4"/>
      <c r="C724" s="4"/>
      <c r="D724" s="4"/>
      <c r="E724" s="4"/>
    </row>
    <row r="725" spans="2:5" ht="12.75">
      <c r="B725" s="4"/>
      <c r="C725" s="4"/>
      <c r="D725" s="4"/>
      <c r="E725" s="4"/>
    </row>
    <row r="726" spans="2:5" ht="12.75">
      <c r="B726" s="4"/>
      <c r="C726" s="4"/>
      <c r="D726" s="4"/>
      <c r="E726" s="4"/>
    </row>
    <row r="727" spans="2:5" ht="12.75">
      <c r="B727" s="4"/>
      <c r="C727" s="4"/>
      <c r="D727" s="4"/>
      <c r="E727" s="4"/>
    </row>
    <row r="728" spans="2:5" ht="12.75">
      <c r="B728" s="4"/>
      <c r="C728" s="4"/>
      <c r="D728" s="4"/>
      <c r="E728" s="4"/>
    </row>
    <row r="729" spans="2:5" ht="12.75">
      <c r="B729" s="4"/>
      <c r="C729" s="4"/>
      <c r="D729" s="4"/>
      <c r="E729" s="4"/>
    </row>
    <row r="730" spans="2:5" ht="12.75">
      <c r="B730" s="4"/>
      <c r="C730" s="4"/>
      <c r="D730" s="4"/>
      <c r="E730" s="4"/>
    </row>
    <row r="731" spans="2:5" ht="12.75">
      <c r="B731" s="4"/>
      <c r="C731" s="4"/>
      <c r="D731" s="4"/>
      <c r="E731" s="4"/>
    </row>
    <row r="732" spans="2:5" ht="12.75">
      <c r="B732" s="4"/>
      <c r="C732" s="4"/>
      <c r="D732" s="4"/>
      <c r="E732" s="4"/>
    </row>
    <row r="733" spans="2:5" ht="12.75">
      <c r="B733" s="4"/>
      <c r="C733" s="4"/>
      <c r="D733" s="4"/>
      <c r="E733" s="4"/>
    </row>
    <row r="734" spans="2:5" ht="12.75">
      <c r="B734" s="4"/>
      <c r="C734" s="4"/>
      <c r="D734" s="4"/>
      <c r="E734" s="4"/>
    </row>
    <row r="735" spans="2:5" ht="12.75">
      <c r="B735" s="4"/>
      <c r="C735" s="4"/>
      <c r="D735" s="4"/>
      <c r="E735" s="4"/>
    </row>
    <row r="736" spans="2:5" ht="12.75">
      <c r="B736" s="4"/>
      <c r="C736" s="4"/>
      <c r="D736" s="4"/>
      <c r="E736" s="4"/>
    </row>
    <row r="737" spans="2:5" ht="12.75">
      <c r="B737" s="4"/>
      <c r="C737" s="4"/>
      <c r="D737" s="4"/>
      <c r="E737" s="4"/>
    </row>
    <row r="738" spans="2:5" ht="12.75">
      <c r="B738" s="4"/>
      <c r="C738" s="4"/>
      <c r="D738" s="4"/>
      <c r="E738" s="4"/>
    </row>
    <row r="739" spans="2:5" ht="12.75">
      <c r="B739" s="4"/>
      <c r="C739" s="4"/>
      <c r="D739" s="4"/>
      <c r="E739" s="4"/>
    </row>
    <row r="740" spans="2:5" ht="12.75">
      <c r="B740" s="4"/>
      <c r="C740" s="4"/>
      <c r="D740" s="4"/>
      <c r="E740" s="4"/>
    </row>
    <row r="741" spans="2:5" ht="12.75">
      <c r="B741" s="4"/>
      <c r="C741" s="4"/>
      <c r="D741" s="4"/>
      <c r="E741" s="4"/>
    </row>
    <row r="742" spans="2:5" ht="12.75">
      <c r="B742" s="4"/>
      <c r="C742" s="4"/>
      <c r="D742" s="4"/>
      <c r="E742" s="4"/>
    </row>
    <row r="743" spans="2:5" ht="12.75">
      <c r="B743" s="4"/>
      <c r="C743" s="4"/>
      <c r="D743" s="4"/>
      <c r="E743" s="4"/>
    </row>
    <row r="744" spans="2:5" ht="12.75">
      <c r="B744" s="4"/>
      <c r="C744" s="4"/>
      <c r="D744" s="4"/>
      <c r="E744" s="4"/>
    </row>
    <row r="745" spans="2:5" ht="12.75">
      <c r="B745" s="4"/>
      <c r="C745" s="4"/>
      <c r="D745" s="4"/>
      <c r="E745" s="4"/>
    </row>
    <row r="746" spans="2:5" ht="12.75">
      <c r="B746" s="4"/>
      <c r="C746" s="4"/>
      <c r="D746" s="4"/>
      <c r="E746" s="4"/>
    </row>
    <row r="747" spans="2:5" ht="12.75">
      <c r="B747" s="4"/>
      <c r="C747" s="4"/>
      <c r="D747" s="4"/>
      <c r="E747" s="4"/>
    </row>
    <row r="748" spans="2:5" ht="12.75">
      <c r="B748" s="4"/>
      <c r="C748" s="4"/>
      <c r="D748" s="4"/>
      <c r="E748" s="4"/>
    </row>
    <row r="749" spans="2:5" ht="12.75">
      <c r="B749" s="4"/>
      <c r="C749" s="4"/>
      <c r="D749" s="4"/>
      <c r="E749" s="4"/>
    </row>
    <row r="750" spans="2:5" ht="12.75">
      <c r="B750" s="4"/>
      <c r="C750" s="4"/>
      <c r="D750" s="4"/>
      <c r="E750" s="4"/>
    </row>
    <row r="751" spans="2:5" ht="12.75">
      <c r="B751" s="4"/>
      <c r="C751" s="4"/>
      <c r="D751" s="4"/>
      <c r="E751" s="4"/>
    </row>
    <row r="752" spans="2:5" ht="12.75">
      <c r="B752" s="4"/>
      <c r="C752" s="4"/>
      <c r="D752" s="4"/>
      <c r="E752" s="4"/>
    </row>
    <row r="753" spans="2:5" ht="12.75">
      <c r="B753" s="4"/>
      <c r="C753" s="4"/>
      <c r="D753" s="4"/>
      <c r="E753" s="4"/>
    </row>
    <row r="754" spans="2:5" ht="12.75">
      <c r="B754" s="4"/>
      <c r="C754" s="4"/>
      <c r="D754" s="4"/>
      <c r="E754" s="4"/>
    </row>
    <row r="755" spans="2:5" ht="12.75">
      <c r="B755" s="4"/>
      <c r="C755" s="4"/>
      <c r="D755" s="4"/>
      <c r="E755" s="4"/>
    </row>
    <row r="756" spans="2:5" ht="12.75">
      <c r="B756" s="4"/>
      <c r="C756" s="4"/>
      <c r="D756" s="4"/>
      <c r="E756" s="4"/>
    </row>
    <row r="757" spans="2:5" ht="12.75">
      <c r="B757" s="4"/>
      <c r="C757" s="4"/>
      <c r="D757" s="4"/>
      <c r="E757" s="4"/>
    </row>
    <row r="758" spans="2:5" ht="12.75">
      <c r="B758" s="4"/>
      <c r="C758" s="4"/>
      <c r="D758" s="4"/>
      <c r="E758" s="4"/>
    </row>
    <row r="759" spans="2:5" ht="12.75">
      <c r="B759" s="4"/>
      <c r="C759" s="4"/>
      <c r="D759" s="4"/>
      <c r="E759" s="4"/>
    </row>
    <row r="760" spans="2:5" ht="12.75">
      <c r="B760" s="4"/>
      <c r="C760" s="4"/>
      <c r="D760" s="4"/>
      <c r="E760" s="4"/>
    </row>
    <row r="761" spans="2:5" ht="12.75">
      <c r="B761" s="4"/>
      <c r="C761" s="4"/>
      <c r="D761" s="4"/>
      <c r="E761" s="4"/>
    </row>
    <row r="762" spans="2:5" ht="12.75">
      <c r="B762" s="4"/>
      <c r="C762" s="4"/>
      <c r="D762" s="4"/>
      <c r="E762" s="4"/>
    </row>
    <row r="763" spans="2:5" ht="12.75">
      <c r="B763" s="4"/>
      <c r="C763" s="4"/>
      <c r="D763" s="4"/>
      <c r="E763" s="4"/>
    </row>
    <row r="764" spans="2:5" ht="12.75">
      <c r="B764" s="4"/>
      <c r="C764" s="4"/>
      <c r="D764" s="4"/>
      <c r="E764" s="4"/>
    </row>
    <row r="765" spans="2:5" ht="12.75">
      <c r="B765" s="4"/>
      <c r="C765" s="4"/>
      <c r="D765" s="4"/>
      <c r="E765" s="4"/>
    </row>
    <row r="766" spans="2:5" ht="12.75">
      <c r="B766" s="4"/>
      <c r="C766" s="4"/>
      <c r="D766" s="4"/>
      <c r="E766" s="4"/>
    </row>
    <row r="767" spans="2:5" ht="12.75">
      <c r="B767" s="4"/>
      <c r="C767" s="4"/>
      <c r="D767" s="4"/>
      <c r="E767" s="4"/>
    </row>
    <row r="768" spans="2:5" ht="12.75">
      <c r="B768" s="4"/>
      <c r="C768" s="4"/>
      <c r="D768" s="4"/>
      <c r="E768" s="4"/>
    </row>
    <row r="769" spans="2:5" ht="12.75">
      <c r="B769" s="4"/>
      <c r="C769" s="4"/>
      <c r="D769" s="4"/>
      <c r="E769" s="4"/>
    </row>
    <row r="770" spans="2:5" ht="12.75">
      <c r="B770" s="4"/>
      <c r="C770" s="4"/>
      <c r="D770" s="4"/>
      <c r="E770" s="4"/>
    </row>
    <row r="771" spans="2:5" ht="12.75">
      <c r="B771" s="4"/>
      <c r="C771" s="4"/>
      <c r="D771" s="4"/>
      <c r="E771" s="4"/>
    </row>
    <row r="772" spans="2:5" ht="12.75">
      <c r="B772" s="4"/>
      <c r="C772" s="4"/>
      <c r="D772" s="4"/>
      <c r="E772" s="4"/>
    </row>
    <row r="773" spans="2:5" ht="12.75">
      <c r="B773" s="4"/>
      <c r="C773" s="4"/>
      <c r="D773" s="4"/>
      <c r="E773" s="4"/>
    </row>
    <row r="774" spans="2:5" ht="12.75">
      <c r="B774" s="4"/>
      <c r="C774" s="4"/>
      <c r="D774" s="4"/>
      <c r="E774" s="4"/>
    </row>
    <row r="775" spans="2:5" ht="12.75">
      <c r="B775" s="4"/>
      <c r="C775" s="4"/>
      <c r="D775" s="4"/>
      <c r="E775" s="4"/>
    </row>
    <row r="776" spans="2:5" ht="12.75">
      <c r="B776" s="4"/>
      <c r="C776" s="4"/>
      <c r="D776" s="4"/>
      <c r="E776" s="4"/>
    </row>
    <row r="777" spans="2:5" ht="12.75">
      <c r="B777" s="4"/>
      <c r="C777" s="4"/>
      <c r="D777" s="4"/>
      <c r="E777" s="4"/>
    </row>
    <row r="778" spans="2:5" ht="12.75">
      <c r="B778" s="4"/>
      <c r="C778" s="4"/>
      <c r="D778" s="4"/>
      <c r="E778" s="4"/>
    </row>
    <row r="779" spans="2:5" ht="12.75">
      <c r="B779" s="4"/>
      <c r="C779" s="4"/>
      <c r="D779" s="4"/>
      <c r="E779" s="4"/>
    </row>
    <row r="780" spans="2:5" ht="12.75">
      <c r="B780" s="4"/>
      <c r="C780" s="4"/>
      <c r="D780" s="4"/>
      <c r="E780" s="4"/>
    </row>
    <row r="781" spans="2:5" ht="12.75">
      <c r="B781" s="4"/>
      <c r="C781" s="4"/>
      <c r="D781" s="4"/>
      <c r="E781" s="4"/>
    </row>
    <row r="782" spans="2:5" ht="12.75">
      <c r="B782" s="4"/>
      <c r="C782" s="4"/>
      <c r="D782" s="4"/>
      <c r="E782" s="4"/>
    </row>
    <row r="783" spans="2:5" ht="12.75">
      <c r="B783" s="4"/>
      <c r="C783" s="4"/>
      <c r="D783" s="4"/>
      <c r="E783" s="4"/>
    </row>
    <row r="784" spans="2:5" ht="12.75">
      <c r="B784" s="4"/>
      <c r="C784" s="4"/>
      <c r="D784" s="4"/>
      <c r="E784" s="4"/>
    </row>
    <row r="785" spans="2:5" ht="12.75">
      <c r="B785" s="4"/>
      <c r="C785" s="4"/>
      <c r="D785" s="4"/>
      <c r="E785" s="4"/>
    </row>
    <row r="786" spans="2:5" ht="12.75">
      <c r="B786" s="4"/>
      <c r="C786" s="4"/>
      <c r="D786" s="4"/>
      <c r="E786" s="4"/>
    </row>
    <row r="787" spans="2:5" ht="12.75">
      <c r="B787" s="4"/>
      <c r="C787" s="4"/>
      <c r="D787" s="4"/>
      <c r="E787" s="4"/>
    </row>
    <row r="788" spans="2:5" ht="12.75">
      <c r="B788" s="4"/>
      <c r="C788" s="4"/>
      <c r="D788" s="4"/>
      <c r="E788" s="4"/>
    </row>
    <row r="789" spans="2:5" ht="12.75">
      <c r="B789" s="4"/>
      <c r="C789" s="4"/>
      <c r="D789" s="4"/>
      <c r="E789" s="4"/>
    </row>
    <row r="790" spans="2:5" ht="12.75">
      <c r="B790" s="4"/>
      <c r="C790" s="4"/>
      <c r="D790" s="4"/>
      <c r="E790" s="4"/>
    </row>
    <row r="791" spans="2:5" ht="12.75">
      <c r="B791" s="4"/>
      <c r="C791" s="4"/>
      <c r="D791" s="4"/>
      <c r="E791" s="4"/>
    </row>
    <row r="792" spans="2:5" ht="12.75">
      <c r="B792" s="4"/>
      <c r="C792" s="4"/>
      <c r="D792" s="4"/>
      <c r="E792" s="4"/>
    </row>
    <row r="793" spans="2:5" ht="12.75">
      <c r="B793" s="4"/>
      <c r="C793" s="4"/>
      <c r="D793" s="4"/>
      <c r="E793" s="4"/>
    </row>
    <row r="794" spans="2:5" ht="12.75">
      <c r="B794" s="4"/>
      <c r="C794" s="4"/>
      <c r="D794" s="4"/>
      <c r="E794" s="4"/>
    </row>
    <row r="795" spans="2:5" ht="12.75">
      <c r="B795" s="4"/>
      <c r="C795" s="4"/>
      <c r="D795" s="4"/>
      <c r="E795" s="4"/>
    </row>
    <row r="796" spans="2:5" ht="12.75">
      <c r="B796" s="4"/>
      <c r="C796" s="4"/>
      <c r="D796" s="4"/>
      <c r="E796" s="4"/>
    </row>
    <row r="797" spans="2:5" ht="12.75">
      <c r="B797" s="4"/>
      <c r="C797" s="4"/>
      <c r="D797" s="4"/>
      <c r="E797" s="4"/>
    </row>
    <row r="798" spans="2:5" ht="12.75">
      <c r="B798" s="4"/>
      <c r="C798" s="4"/>
      <c r="D798" s="4"/>
      <c r="E798" s="4"/>
    </row>
    <row r="799" spans="2:5" ht="12.75">
      <c r="B799" s="4"/>
      <c r="C799" s="4"/>
      <c r="D799" s="4"/>
      <c r="E799" s="4"/>
    </row>
    <row r="800" spans="2:5" ht="12.75">
      <c r="B800" s="4"/>
      <c r="C800" s="4"/>
      <c r="D800" s="4"/>
      <c r="E800" s="4"/>
    </row>
    <row r="801" spans="2:5" ht="12.75">
      <c r="B801" s="4"/>
      <c r="C801" s="4"/>
      <c r="D801" s="4"/>
      <c r="E801" s="4"/>
    </row>
    <row r="802" spans="2:5" ht="12.75">
      <c r="B802" s="4"/>
      <c r="C802" s="4"/>
      <c r="D802" s="4"/>
      <c r="E802" s="4"/>
    </row>
    <row r="803" spans="2:5" ht="12.75">
      <c r="B803" s="4"/>
      <c r="C803" s="4"/>
      <c r="D803" s="4"/>
      <c r="E803" s="4"/>
    </row>
    <row r="804" spans="2:5" ht="12.75">
      <c r="B804" s="4"/>
      <c r="C804" s="4"/>
      <c r="D804" s="4"/>
      <c r="E804" s="4"/>
    </row>
    <row r="805" spans="2:5" ht="12.75">
      <c r="B805" s="4"/>
      <c r="C805" s="4"/>
      <c r="D805" s="4"/>
      <c r="E805" s="4"/>
    </row>
    <row r="806" spans="2:5" ht="12.75">
      <c r="B806" s="4"/>
      <c r="C806" s="4"/>
      <c r="D806" s="4"/>
      <c r="E806" s="4"/>
    </row>
    <row r="807" spans="2:5" ht="12.75">
      <c r="B807" s="4"/>
      <c r="C807" s="4"/>
      <c r="D807" s="4"/>
      <c r="E807" s="4"/>
    </row>
    <row r="808" spans="2:5" ht="12.75">
      <c r="B808" s="4"/>
      <c r="C808" s="4"/>
      <c r="D808" s="4"/>
      <c r="E808" s="4"/>
    </row>
    <row r="809" spans="2:5" ht="12.75">
      <c r="B809" s="4"/>
      <c r="C809" s="4"/>
      <c r="D809" s="4"/>
      <c r="E809" s="4"/>
    </row>
    <row r="810" spans="2:5" ht="12.75">
      <c r="B810" s="4"/>
      <c r="C810" s="4"/>
      <c r="D810" s="4"/>
      <c r="E810" s="4"/>
    </row>
    <row r="811" spans="2:5" ht="12.75">
      <c r="B811" s="4"/>
      <c r="C811" s="4"/>
      <c r="D811" s="4"/>
      <c r="E811" s="4"/>
    </row>
    <row r="812" spans="2:5" ht="12.75">
      <c r="B812" s="4"/>
      <c r="C812" s="4"/>
      <c r="D812" s="4"/>
      <c r="E812" s="4"/>
    </row>
    <row r="813" spans="2:5" ht="12.75">
      <c r="B813" s="4"/>
      <c r="C813" s="4"/>
      <c r="D813" s="4"/>
      <c r="E813" s="4"/>
    </row>
    <row r="814" spans="2:5" ht="12.75">
      <c r="B814" s="4"/>
      <c r="C814" s="4"/>
      <c r="D814" s="4"/>
      <c r="E814" s="4"/>
    </row>
    <row r="815" spans="2:5" ht="12.75">
      <c r="B815" s="4"/>
      <c r="C815" s="4"/>
      <c r="D815" s="4"/>
      <c r="E815" s="4"/>
    </row>
    <row r="816" spans="2:5" ht="12.75">
      <c r="B816" s="4"/>
      <c r="C816" s="4"/>
      <c r="D816" s="4"/>
      <c r="E816" s="4"/>
    </row>
    <row r="817" spans="2:5" ht="12.75">
      <c r="B817" s="4"/>
      <c r="C817" s="4"/>
      <c r="D817" s="4"/>
      <c r="E817" s="4"/>
    </row>
    <row r="818" spans="2:5" ht="12.75">
      <c r="B818" s="4"/>
      <c r="C818" s="4"/>
      <c r="D818" s="4"/>
      <c r="E818" s="4"/>
    </row>
    <row r="819" spans="2:5" ht="12.75">
      <c r="B819" s="4"/>
      <c r="C819" s="4"/>
      <c r="D819" s="4"/>
      <c r="E819" s="4"/>
    </row>
    <row r="820" spans="2:5" ht="12.75">
      <c r="B820" s="4"/>
      <c r="C820" s="4"/>
      <c r="D820" s="4"/>
      <c r="E820" s="4"/>
    </row>
    <row r="821" spans="2:5" ht="12.75">
      <c r="B821" s="4"/>
      <c r="C821" s="4"/>
      <c r="D821" s="4"/>
      <c r="E821" s="4"/>
    </row>
    <row r="822" spans="2:5" ht="12.75">
      <c r="B822" s="4"/>
      <c r="C822" s="4"/>
      <c r="D822" s="4"/>
      <c r="E822" s="4"/>
    </row>
    <row r="823" spans="2:5" ht="12.75">
      <c r="B823" s="4"/>
      <c r="C823" s="4"/>
      <c r="D823" s="4"/>
      <c r="E823" s="4"/>
    </row>
    <row r="824" spans="2:5" ht="12.75">
      <c r="B824" s="4"/>
      <c r="C824" s="4"/>
      <c r="D824" s="4"/>
      <c r="E824" s="4"/>
    </row>
    <row r="825" spans="2:5" ht="12.75">
      <c r="B825" s="4"/>
      <c r="C825" s="4"/>
      <c r="D825" s="4"/>
      <c r="E825" s="4"/>
    </row>
    <row r="826" spans="2:5" ht="12.75">
      <c r="B826" s="4"/>
      <c r="C826" s="4"/>
      <c r="D826" s="4"/>
      <c r="E826" s="4"/>
    </row>
    <row r="827" spans="2:5" ht="12.75">
      <c r="B827" s="4"/>
      <c r="C827" s="4"/>
      <c r="D827" s="4"/>
      <c r="E827" s="4"/>
    </row>
    <row r="828" spans="2:5" ht="12.75">
      <c r="B828" s="4"/>
      <c r="C828" s="4"/>
      <c r="D828" s="4"/>
      <c r="E828" s="4"/>
    </row>
    <row r="829" spans="2:5" ht="12.75">
      <c r="B829" s="4"/>
      <c r="C829" s="4"/>
      <c r="D829" s="4"/>
      <c r="E829" s="4"/>
    </row>
    <row r="830" spans="2:5" ht="12.75">
      <c r="B830" s="4"/>
      <c r="C830" s="4"/>
      <c r="D830" s="4"/>
      <c r="E830" s="4"/>
    </row>
    <row r="831" spans="2:5" ht="12.75">
      <c r="B831" s="4"/>
      <c r="C831" s="4"/>
      <c r="D831" s="4"/>
      <c r="E831" s="4"/>
    </row>
    <row r="832" spans="2:5" ht="12.75">
      <c r="B832" s="4"/>
      <c r="C832" s="4"/>
      <c r="D832" s="4"/>
      <c r="E832" s="4"/>
    </row>
    <row r="833" spans="2:5" ht="12.75">
      <c r="B833" s="4"/>
      <c r="C833" s="4"/>
      <c r="D833" s="4"/>
      <c r="E833" s="4"/>
    </row>
    <row r="834" spans="2:5" ht="12.75">
      <c r="B834" s="4"/>
      <c r="C834" s="4"/>
      <c r="D834" s="4"/>
      <c r="E834" s="4"/>
    </row>
    <row r="835" spans="2:5" ht="12.75">
      <c r="B835" s="4"/>
      <c r="C835" s="4"/>
      <c r="D835" s="4"/>
      <c r="E835" s="4"/>
    </row>
    <row r="836" spans="2:5" ht="12.75">
      <c r="B836" s="4"/>
      <c r="C836" s="4"/>
      <c r="D836" s="4"/>
      <c r="E836" s="4"/>
    </row>
    <row r="837" spans="2:5" ht="12.75">
      <c r="B837" s="4"/>
      <c r="C837" s="4"/>
      <c r="D837" s="4"/>
      <c r="E837" s="4"/>
    </row>
    <row r="838" spans="2:5" ht="12.75">
      <c r="B838" s="4"/>
      <c r="C838" s="4"/>
      <c r="D838" s="4"/>
      <c r="E838" s="4"/>
    </row>
    <row r="839" spans="2:5" ht="12.75">
      <c r="B839" s="4"/>
      <c r="C839" s="4"/>
      <c r="D839" s="4"/>
      <c r="E839" s="4"/>
    </row>
    <row r="840" spans="2:5" ht="12.75">
      <c r="B840" s="4"/>
      <c r="C840" s="4"/>
      <c r="D840" s="4"/>
      <c r="E840" s="4"/>
    </row>
    <row r="841" spans="2:5" ht="12.75">
      <c r="B841" s="4"/>
      <c r="C841" s="4"/>
      <c r="D841" s="4"/>
      <c r="E841" s="4"/>
    </row>
    <row r="842" spans="2:5" ht="12.75">
      <c r="B842" s="4"/>
      <c r="C842" s="4"/>
      <c r="D842" s="4"/>
      <c r="E842" s="4"/>
    </row>
    <row r="843" spans="2:5" ht="12.75">
      <c r="B843" s="4"/>
      <c r="C843" s="4"/>
      <c r="D843" s="4"/>
      <c r="E843" s="4"/>
    </row>
    <row r="844" spans="2:5" ht="12.75">
      <c r="B844" s="4"/>
      <c r="C844" s="4"/>
      <c r="D844" s="4"/>
      <c r="E844" s="4"/>
    </row>
    <row r="845" spans="2:5" ht="12.75">
      <c r="B845" s="4"/>
      <c r="C845" s="4"/>
      <c r="D845" s="4"/>
      <c r="E845" s="4"/>
    </row>
    <row r="846" spans="2:5" ht="12.75">
      <c r="B846" s="4"/>
      <c r="C846" s="4"/>
      <c r="D846" s="4"/>
      <c r="E846" s="4"/>
    </row>
    <row r="847" spans="2:5" ht="12.75">
      <c r="B847" s="4"/>
      <c r="C847" s="4"/>
      <c r="D847" s="4"/>
      <c r="E847" s="4"/>
    </row>
    <row r="848" spans="2:5" ht="12.75">
      <c r="B848" s="4"/>
      <c r="C848" s="4"/>
      <c r="D848" s="4"/>
      <c r="E848" s="4"/>
    </row>
    <row r="849" spans="2:5" ht="12.75">
      <c r="B849" s="4"/>
      <c r="C849" s="4"/>
      <c r="D849" s="4"/>
      <c r="E849" s="4"/>
    </row>
    <row r="850" spans="2:5" ht="12.75">
      <c r="B850" s="4"/>
      <c r="C850" s="4"/>
      <c r="D850" s="4"/>
      <c r="E850" s="4"/>
    </row>
    <row r="851" spans="2:5" ht="12.75">
      <c r="B851" s="4"/>
      <c r="C851" s="4"/>
      <c r="D851" s="4"/>
      <c r="E851" s="4"/>
    </row>
    <row r="852" spans="2:5" ht="12.75">
      <c r="B852" s="4"/>
      <c r="C852" s="4"/>
      <c r="D852" s="4"/>
      <c r="E852" s="4"/>
    </row>
    <row r="853" spans="2:5" ht="12.75">
      <c r="B853" s="4"/>
      <c r="C853" s="4"/>
      <c r="D853" s="4"/>
      <c r="E853" s="4"/>
    </row>
    <row r="854" spans="2:5" ht="12.75">
      <c r="B854" s="4"/>
      <c r="C854" s="4"/>
      <c r="D854" s="4"/>
      <c r="E854" s="4"/>
    </row>
    <row r="855" spans="2:5" ht="12.75">
      <c r="B855" s="4"/>
      <c r="C855" s="4"/>
      <c r="D855" s="4"/>
      <c r="E855" s="4"/>
    </row>
    <row r="856" spans="2:5" ht="12.75">
      <c r="B856" s="4"/>
      <c r="C856" s="4"/>
      <c r="D856" s="4"/>
      <c r="E856" s="4"/>
    </row>
    <row r="857" spans="2:5" ht="12.75">
      <c r="B857" s="4"/>
      <c r="C857" s="4"/>
      <c r="D857" s="4"/>
      <c r="E857" s="4"/>
    </row>
    <row r="858" spans="2:5" ht="12.75">
      <c r="B858" s="4"/>
      <c r="C858" s="4"/>
      <c r="D858" s="4"/>
      <c r="E858" s="4"/>
    </row>
    <row r="859" spans="2:5" ht="12.75">
      <c r="B859" s="4"/>
      <c r="C859" s="4"/>
      <c r="D859" s="4"/>
      <c r="E859" s="4"/>
    </row>
    <row r="860" spans="2:5" ht="12.75">
      <c r="B860" s="4"/>
      <c r="C860" s="4"/>
      <c r="D860" s="4"/>
      <c r="E860" s="4"/>
    </row>
    <row r="861" spans="2:5" ht="12.75">
      <c r="B861" s="4"/>
      <c r="C861" s="4"/>
      <c r="D861" s="4"/>
      <c r="E861" s="4"/>
    </row>
    <row r="862" spans="2:5" ht="12.75">
      <c r="B862" s="4"/>
      <c r="C862" s="4"/>
      <c r="D862" s="4"/>
      <c r="E862" s="4"/>
    </row>
    <row r="863" spans="2:5" ht="12.75">
      <c r="B863" s="4"/>
      <c r="C863" s="4"/>
      <c r="D863" s="4"/>
      <c r="E863" s="4"/>
    </row>
    <row r="864" spans="2:5" ht="12.75">
      <c r="B864" s="4"/>
      <c r="C864" s="4"/>
      <c r="D864" s="4"/>
      <c r="E864" s="4"/>
    </row>
    <row r="865" spans="2:5" ht="12.75">
      <c r="B865" s="4"/>
      <c r="C865" s="4"/>
      <c r="D865" s="4"/>
      <c r="E865" s="4"/>
    </row>
    <row r="866" spans="2:5" ht="12.75">
      <c r="B866" s="4"/>
      <c r="C866" s="4"/>
      <c r="D866" s="4"/>
      <c r="E866" s="4"/>
    </row>
    <row r="867" spans="2:5" ht="12.75">
      <c r="B867" s="4"/>
      <c r="C867" s="4"/>
      <c r="D867" s="4"/>
      <c r="E867" s="4"/>
    </row>
    <row r="868" spans="2:5" ht="12.75">
      <c r="B868" s="4"/>
      <c r="C868" s="4"/>
      <c r="D868" s="4"/>
      <c r="E868" s="4"/>
    </row>
    <row r="869" spans="2:5" ht="12.75">
      <c r="B869" s="4"/>
      <c r="C869" s="4"/>
      <c r="D869" s="4"/>
      <c r="E869" s="4"/>
    </row>
    <row r="870" spans="2:5" ht="12.75">
      <c r="B870" s="4"/>
      <c r="C870" s="4"/>
      <c r="D870" s="4"/>
      <c r="E870" s="4"/>
    </row>
    <row r="871" spans="2:5" ht="12.75">
      <c r="B871" s="4"/>
      <c r="C871" s="4"/>
      <c r="D871" s="4"/>
      <c r="E871" s="4"/>
    </row>
    <row r="872" spans="2:5" ht="12.75">
      <c r="B872" s="4"/>
      <c r="C872" s="4"/>
      <c r="D872" s="4"/>
      <c r="E872" s="4"/>
    </row>
    <row r="873" spans="2:5" ht="12.75">
      <c r="B873" s="4"/>
      <c r="C873" s="4"/>
      <c r="D873" s="4"/>
      <c r="E873" s="4"/>
    </row>
    <row r="874" spans="2:5" ht="12.75">
      <c r="B874" s="4"/>
      <c r="C874" s="4"/>
      <c r="D874" s="4"/>
      <c r="E874" s="4"/>
    </row>
    <row r="875" spans="2:5" ht="12.75">
      <c r="B875" s="4"/>
      <c r="C875" s="4"/>
      <c r="D875" s="4"/>
      <c r="E875" s="4"/>
    </row>
    <row r="876" spans="2:5" ht="12.75">
      <c r="B876" s="4"/>
      <c r="C876" s="4"/>
      <c r="D876" s="4"/>
      <c r="E876" s="4"/>
    </row>
    <row r="877" spans="2:5" ht="12.75">
      <c r="B877" s="4"/>
      <c r="C877" s="4"/>
      <c r="D877" s="4"/>
      <c r="E877" s="4"/>
    </row>
    <row r="878" spans="2:5" ht="12.75">
      <c r="B878" s="4"/>
      <c r="C878" s="4"/>
      <c r="D878" s="4"/>
      <c r="E878" s="4"/>
    </row>
    <row r="879" spans="2:5" ht="12.75">
      <c r="B879" s="4"/>
      <c r="C879" s="4"/>
      <c r="D879" s="4"/>
      <c r="E879" s="4"/>
    </row>
    <row r="880" spans="2:5" ht="12.75">
      <c r="B880" s="4"/>
      <c r="C880" s="4"/>
      <c r="D880" s="4"/>
      <c r="E880" s="4"/>
    </row>
    <row r="881" spans="2:5" ht="12.75">
      <c r="B881" s="4"/>
      <c r="C881" s="4"/>
      <c r="D881" s="4"/>
      <c r="E881" s="4"/>
    </row>
    <row r="882" spans="2:5" ht="12.75">
      <c r="B882" s="4"/>
      <c r="C882" s="4"/>
      <c r="D882" s="4"/>
      <c r="E882" s="4"/>
    </row>
    <row r="883" spans="2:5" ht="12.75">
      <c r="B883" s="4"/>
      <c r="C883" s="4"/>
      <c r="D883" s="4"/>
      <c r="E883" s="4"/>
    </row>
    <row r="884" spans="2:5" ht="12.75">
      <c r="B884" s="4"/>
      <c r="C884" s="4"/>
      <c r="D884" s="4"/>
      <c r="E884" s="4"/>
    </row>
    <row r="885" spans="2:5" ht="12.75">
      <c r="B885" s="4"/>
      <c r="C885" s="4"/>
      <c r="D885" s="4"/>
      <c r="E885" s="4"/>
    </row>
    <row r="886" spans="2:5" ht="12.75">
      <c r="B886" s="4"/>
      <c r="C886" s="4"/>
      <c r="D886" s="4"/>
      <c r="E886" s="4"/>
    </row>
    <row r="887" spans="2:5" ht="12.75">
      <c r="B887" s="4"/>
      <c r="C887" s="4"/>
      <c r="D887" s="4"/>
      <c r="E887" s="4"/>
    </row>
    <row r="888" spans="2:5" ht="12.75">
      <c r="B888" s="4"/>
      <c r="C888" s="4"/>
      <c r="D888" s="4"/>
      <c r="E888" s="4"/>
    </row>
    <row r="889" spans="2:5" ht="12.75">
      <c r="B889" s="4"/>
      <c r="C889" s="4"/>
      <c r="D889" s="4"/>
      <c r="E889" s="4"/>
    </row>
    <row r="890" spans="2:5" ht="12.75">
      <c r="B890" s="4"/>
      <c r="C890" s="4"/>
      <c r="D890" s="4"/>
      <c r="E890" s="4"/>
    </row>
    <row r="891" spans="2:5" ht="12.75">
      <c r="B891" s="4"/>
      <c r="C891" s="4"/>
      <c r="D891" s="4"/>
      <c r="E891" s="4"/>
    </row>
    <row r="892" spans="2:5" ht="12.75">
      <c r="B892" s="4"/>
      <c r="C892" s="4"/>
      <c r="D892" s="4"/>
      <c r="E892" s="4"/>
    </row>
    <row r="893" spans="2:5" ht="12.75">
      <c r="B893" s="4"/>
      <c r="C893" s="4"/>
      <c r="D893" s="4"/>
      <c r="E893" s="4"/>
    </row>
    <row r="894" spans="2:5" ht="12.75">
      <c r="B894" s="4"/>
      <c r="C894" s="4"/>
      <c r="D894" s="4"/>
      <c r="E894" s="4"/>
    </row>
    <row r="895" spans="2:5" ht="12.75">
      <c r="B895" s="4"/>
      <c r="C895" s="4"/>
      <c r="D895" s="4"/>
      <c r="E895" s="4"/>
    </row>
    <row r="896" spans="2:5" ht="12.75">
      <c r="B896" s="4"/>
      <c r="C896" s="4"/>
      <c r="D896" s="4"/>
      <c r="E896" s="4"/>
    </row>
    <row r="897" spans="2:5" ht="12.75">
      <c r="B897" s="4"/>
      <c r="C897" s="4"/>
      <c r="D897" s="4"/>
      <c r="E897" s="4"/>
    </row>
    <row r="898" spans="2:5" ht="12.75">
      <c r="B898" s="4"/>
      <c r="C898" s="4"/>
      <c r="D898" s="4"/>
      <c r="E898" s="4"/>
    </row>
    <row r="899" spans="2:5" ht="12.75">
      <c r="B899" s="4"/>
      <c r="C899" s="4"/>
      <c r="D899" s="4"/>
      <c r="E899" s="4"/>
    </row>
    <row r="900" spans="2:5" ht="12.75">
      <c r="B900" s="4"/>
      <c r="C900" s="4"/>
      <c r="D900" s="4"/>
      <c r="E900" s="4"/>
    </row>
    <row r="901" spans="2:5" ht="12.75">
      <c r="B901" s="4"/>
      <c r="C901" s="4"/>
      <c r="D901" s="4"/>
      <c r="E901" s="4"/>
    </row>
    <row r="902" spans="2:5" ht="12.75">
      <c r="B902" s="4"/>
      <c r="C902" s="4"/>
      <c r="D902" s="4"/>
      <c r="E902" s="4"/>
    </row>
    <row r="903" spans="2:5" ht="12.75">
      <c r="B903" s="4"/>
      <c r="C903" s="4"/>
      <c r="D903" s="4"/>
      <c r="E903" s="4"/>
    </row>
    <row r="904" spans="2:5" ht="12.75">
      <c r="B904" s="4"/>
      <c r="C904" s="4"/>
      <c r="D904" s="4"/>
      <c r="E904" s="4"/>
    </row>
    <row r="905" spans="2:5" ht="12.75">
      <c r="B905" s="4"/>
      <c r="C905" s="4"/>
      <c r="D905" s="4"/>
      <c r="E905" s="4"/>
    </row>
    <row r="906" spans="2:5" ht="12.75">
      <c r="B906" s="4"/>
      <c r="C906" s="4"/>
      <c r="D906" s="4"/>
      <c r="E906" s="4"/>
    </row>
    <row r="907" spans="2:5" ht="12.75">
      <c r="B907" s="4"/>
      <c r="C907" s="4"/>
      <c r="D907" s="4"/>
      <c r="E907" s="4"/>
    </row>
    <row r="908" spans="2:5" ht="12.75">
      <c r="B908" s="4"/>
      <c r="C908" s="4"/>
      <c r="D908" s="4"/>
      <c r="E908" s="4"/>
    </row>
    <row r="909" spans="2:5" ht="12.75">
      <c r="B909" s="4"/>
      <c r="C909" s="4"/>
      <c r="D909" s="4"/>
      <c r="E909" s="4"/>
    </row>
    <row r="910" spans="2:5" ht="12.75">
      <c r="B910" s="4"/>
      <c r="C910" s="4"/>
      <c r="D910" s="4"/>
      <c r="E910" s="4"/>
    </row>
    <row r="911" spans="2:5" ht="12.75">
      <c r="B911" s="4"/>
      <c r="C911" s="4"/>
      <c r="D911" s="4"/>
      <c r="E911" s="4"/>
    </row>
    <row r="912" spans="2:5" ht="12.75">
      <c r="B912" s="4"/>
      <c r="C912" s="4"/>
      <c r="D912" s="4"/>
      <c r="E912" s="4"/>
    </row>
    <row r="913" spans="2:5" ht="12.75">
      <c r="B913" s="4"/>
      <c r="C913" s="4"/>
      <c r="D913" s="4"/>
      <c r="E913" s="4"/>
    </row>
    <row r="914" spans="2:5" ht="12.75">
      <c r="B914" s="4"/>
      <c r="C914" s="4"/>
      <c r="D914" s="4"/>
      <c r="E914" s="4"/>
    </row>
    <row r="915" spans="2:5" ht="12.75">
      <c r="B915" s="4"/>
      <c r="C915" s="4"/>
      <c r="D915" s="4"/>
      <c r="E915" s="4"/>
    </row>
    <row r="916" spans="2:5" ht="12.75">
      <c r="B916" s="4"/>
      <c r="C916" s="4"/>
      <c r="D916" s="4"/>
      <c r="E916" s="4"/>
    </row>
    <row r="917" spans="2:5" ht="12.75">
      <c r="B917" s="4"/>
      <c r="C917" s="4"/>
      <c r="D917" s="4"/>
      <c r="E917" s="4"/>
    </row>
    <row r="918" spans="2:5" ht="12.75">
      <c r="B918" s="4"/>
      <c r="C918" s="4"/>
      <c r="D918" s="4"/>
      <c r="E918" s="4"/>
    </row>
    <row r="919" spans="2:5" ht="12.75">
      <c r="B919" s="4"/>
      <c r="C919" s="4"/>
      <c r="D919" s="4"/>
      <c r="E919" s="4"/>
    </row>
    <row r="920" spans="2:5" ht="12.75">
      <c r="B920" s="4"/>
      <c r="C920" s="4"/>
      <c r="D920" s="4"/>
      <c r="E920" s="4"/>
    </row>
    <row r="921" spans="2:5" ht="12.75">
      <c r="B921" s="4"/>
      <c r="C921" s="4"/>
      <c r="D921" s="4"/>
      <c r="E921" s="4"/>
    </row>
    <row r="922" spans="2:5" ht="12.75">
      <c r="B922" s="4"/>
      <c r="C922" s="4"/>
      <c r="D922" s="4"/>
      <c r="E922" s="4"/>
    </row>
    <row r="923" spans="2:5" ht="12.75">
      <c r="B923" s="4"/>
      <c r="C923" s="4"/>
      <c r="D923" s="4"/>
      <c r="E923" s="4"/>
    </row>
    <row r="924" spans="2:5" ht="12.75">
      <c r="B924" s="4"/>
      <c r="C924" s="4"/>
      <c r="D924" s="4"/>
      <c r="E924" s="4"/>
    </row>
    <row r="925" spans="2:5" ht="12.75">
      <c r="B925" s="4"/>
      <c r="C925" s="4"/>
      <c r="D925" s="4"/>
      <c r="E925" s="4"/>
    </row>
    <row r="926" spans="2:5" ht="12.75">
      <c r="B926" s="4"/>
      <c r="C926" s="4"/>
      <c r="D926" s="4"/>
      <c r="E926" s="4"/>
    </row>
    <row r="927" spans="2:5" ht="12.75">
      <c r="B927" s="4"/>
      <c r="C927" s="4"/>
      <c r="D927" s="4"/>
      <c r="E927" s="4"/>
    </row>
    <row r="928" spans="2:5" ht="12.75">
      <c r="B928" s="4"/>
      <c r="C928" s="4"/>
      <c r="D928" s="4"/>
      <c r="E928" s="4"/>
    </row>
    <row r="929" spans="2:5" ht="12.75">
      <c r="B929" s="4"/>
      <c r="C929" s="4"/>
      <c r="D929" s="4"/>
      <c r="E929" s="4"/>
    </row>
    <row r="930" spans="2:5" ht="12.75">
      <c r="B930" s="4"/>
      <c r="C930" s="4"/>
      <c r="D930" s="4"/>
      <c r="E930" s="4"/>
    </row>
    <row r="931" spans="2:5" ht="12.75">
      <c r="B931" s="4"/>
      <c r="C931" s="4"/>
      <c r="D931" s="4"/>
      <c r="E931" s="4"/>
    </row>
    <row r="932" spans="2:5" ht="12.75">
      <c r="B932" s="4"/>
      <c r="C932" s="4"/>
      <c r="D932" s="4"/>
      <c r="E932" s="4"/>
    </row>
    <row r="933" spans="2:5" ht="12.75">
      <c r="B933" s="4"/>
      <c r="C933" s="4"/>
      <c r="D933" s="4"/>
      <c r="E933" s="4"/>
    </row>
    <row r="934" spans="2:5" ht="12.75">
      <c r="B934" s="4"/>
      <c r="C934" s="4"/>
      <c r="D934" s="4"/>
      <c r="E934" s="4"/>
    </row>
    <row r="935" spans="2:5" ht="12.75">
      <c r="B935" s="4"/>
      <c r="C935" s="4"/>
      <c r="D935" s="4"/>
      <c r="E935" s="4"/>
    </row>
    <row r="936" spans="2:5" ht="12.75">
      <c r="B936" s="4"/>
      <c r="C936" s="4"/>
      <c r="D936" s="4"/>
      <c r="E936" s="4"/>
    </row>
    <row r="937" spans="2:5" ht="12.75">
      <c r="B937" s="4"/>
      <c r="C937" s="4"/>
      <c r="D937" s="4"/>
      <c r="E937" s="4"/>
    </row>
    <row r="938" spans="2:5" ht="12.75">
      <c r="B938" s="4"/>
      <c r="C938" s="4"/>
      <c r="D938" s="4"/>
      <c r="E938" s="4"/>
    </row>
    <row r="939" spans="2:5" ht="12.75">
      <c r="B939" s="4"/>
      <c r="C939" s="4"/>
      <c r="D939" s="4"/>
      <c r="E939" s="4"/>
    </row>
    <row r="940" spans="2:5" ht="12.75">
      <c r="B940" s="4"/>
      <c r="C940" s="4"/>
      <c r="D940" s="4"/>
      <c r="E940" s="4"/>
    </row>
    <row r="941" spans="2:5" ht="12.75">
      <c r="B941" s="4"/>
      <c r="C941" s="4"/>
      <c r="D941" s="4"/>
      <c r="E941" s="4"/>
    </row>
    <row r="942" spans="2:5" ht="12.75">
      <c r="B942" s="4"/>
      <c r="C942" s="4"/>
      <c r="D942" s="4"/>
      <c r="E942" s="4"/>
    </row>
    <row r="943" spans="2:5" ht="12.75">
      <c r="B943" s="4"/>
      <c r="C943" s="4"/>
      <c r="D943" s="4"/>
      <c r="E943" s="4"/>
    </row>
    <row r="944" spans="2:5" ht="12.75">
      <c r="B944" s="4"/>
      <c r="C944" s="4"/>
      <c r="D944" s="4"/>
      <c r="E944" s="4"/>
    </row>
    <row r="945" spans="2:5" ht="12.75">
      <c r="B945" s="4"/>
      <c r="C945" s="4"/>
      <c r="D945" s="4"/>
      <c r="E945" s="4"/>
    </row>
    <row r="946" spans="2:5" ht="12.75">
      <c r="B946" s="4"/>
      <c r="C946" s="4"/>
      <c r="D946" s="4"/>
      <c r="E946" s="4"/>
    </row>
    <row r="947" spans="2:5" ht="12.75">
      <c r="B947" s="4"/>
      <c r="C947" s="4"/>
      <c r="D947" s="4"/>
      <c r="E947" s="4"/>
    </row>
    <row r="948" spans="2:5" ht="12.75">
      <c r="B948" s="4"/>
      <c r="C948" s="4"/>
      <c r="D948" s="4"/>
      <c r="E948" s="4"/>
    </row>
    <row r="949" spans="2:5" ht="12.75">
      <c r="B949" s="4"/>
      <c r="C949" s="4"/>
      <c r="D949" s="4"/>
      <c r="E949" s="4"/>
    </row>
    <row r="950" spans="2:5" ht="12.75">
      <c r="B950" s="4"/>
      <c r="C950" s="4"/>
      <c r="D950" s="4"/>
      <c r="E950" s="4"/>
    </row>
    <row r="951" spans="2:5" ht="12.75">
      <c r="B951" s="4"/>
      <c r="C951" s="4"/>
      <c r="D951" s="4"/>
      <c r="E951" s="4"/>
    </row>
    <row r="952" spans="2:5" ht="12.75">
      <c r="B952" s="4"/>
      <c r="C952" s="4"/>
      <c r="D952" s="4"/>
      <c r="E952" s="4"/>
    </row>
    <row r="953" spans="2:5" ht="12.75">
      <c r="B953" s="4"/>
      <c r="C953" s="4"/>
      <c r="D953" s="4"/>
      <c r="E953" s="4"/>
    </row>
    <row r="954" spans="2:5" ht="12.75">
      <c r="B954" s="4"/>
      <c r="C954" s="4"/>
      <c r="D954" s="4"/>
      <c r="E954" s="4"/>
    </row>
    <row r="955" spans="2:5" ht="12.75">
      <c r="B955" s="4"/>
      <c r="C955" s="4"/>
      <c r="D955" s="4"/>
      <c r="E955" s="4"/>
    </row>
    <row r="956" spans="2:5" ht="12.75">
      <c r="B956" s="4"/>
      <c r="C956" s="4"/>
      <c r="D956" s="4"/>
      <c r="E956" s="4"/>
    </row>
    <row r="957" spans="2:5" ht="12.75">
      <c r="B957" s="4"/>
      <c r="C957" s="4"/>
      <c r="D957" s="4"/>
      <c r="E957" s="4"/>
    </row>
    <row r="958" spans="2:5" ht="12.75">
      <c r="B958" s="4"/>
      <c r="C958" s="4"/>
      <c r="D958" s="4"/>
      <c r="E958" s="4"/>
    </row>
    <row r="959" spans="2:5" ht="12.75">
      <c r="B959" s="4"/>
      <c r="C959" s="4"/>
      <c r="D959" s="4"/>
      <c r="E959" s="4"/>
    </row>
    <row r="960" spans="2:5" ht="12.75">
      <c r="B960" s="4"/>
      <c r="C960" s="4"/>
      <c r="D960" s="4"/>
      <c r="E960" s="4"/>
    </row>
    <row r="961" spans="2:5" ht="12.75">
      <c r="B961" s="4"/>
      <c r="C961" s="4"/>
      <c r="D961" s="4"/>
      <c r="E961" s="4"/>
    </row>
    <row r="962" spans="2:5" ht="12.75">
      <c r="B962" s="4"/>
      <c r="C962" s="4"/>
      <c r="D962" s="4"/>
      <c r="E962" s="4"/>
    </row>
    <row r="963" spans="2:5" ht="12.75">
      <c r="B963" s="4"/>
      <c r="C963" s="4"/>
      <c r="D963" s="4"/>
      <c r="E963" s="4"/>
    </row>
    <row r="964" spans="2:5" ht="12.75">
      <c r="B964" s="4"/>
      <c r="C964" s="4"/>
      <c r="D964" s="4"/>
      <c r="E964" s="4"/>
    </row>
    <row r="965" spans="2:5" ht="12.75">
      <c r="B965" s="4"/>
      <c r="C965" s="4"/>
      <c r="D965" s="4"/>
      <c r="E965" s="4"/>
    </row>
    <row r="966" spans="2:5" ht="12.75">
      <c r="B966" s="4"/>
      <c r="C966" s="4"/>
      <c r="D966" s="4"/>
      <c r="E966" s="4"/>
    </row>
    <row r="967" spans="2:5" ht="12.75">
      <c r="B967" s="4"/>
      <c r="C967" s="4"/>
      <c r="D967" s="4"/>
      <c r="E967" s="4"/>
    </row>
    <row r="968" spans="2:5" ht="12.75">
      <c r="B968" s="4"/>
      <c r="C968" s="4"/>
      <c r="D968" s="4"/>
      <c r="E968" s="4"/>
    </row>
    <row r="969" spans="2:5" ht="12.75">
      <c r="B969" s="4"/>
      <c r="C969" s="4"/>
      <c r="D969" s="4"/>
      <c r="E969" s="4"/>
    </row>
    <row r="970" spans="2:5" ht="12.75">
      <c r="B970" s="4"/>
      <c r="C970" s="4"/>
      <c r="D970" s="4"/>
      <c r="E970" s="4"/>
    </row>
    <row r="971" spans="2:5" ht="12.75">
      <c r="B971" s="4"/>
      <c r="C971" s="4"/>
      <c r="D971" s="4"/>
      <c r="E971" s="4"/>
    </row>
    <row r="972" spans="2:5" ht="12.75">
      <c r="B972" s="4"/>
      <c r="C972" s="4"/>
      <c r="D972" s="4"/>
      <c r="E972" s="4"/>
    </row>
    <row r="973" spans="2:5" ht="12.75">
      <c r="B973" s="4"/>
      <c r="C973" s="4"/>
      <c r="D973" s="4"/>
      <c r="E973" s="4"/>
    </row>
    <row r="974" spans="2:5" ht="12.75">
      <c r="B974" s="4"/>
      <c r="C974" s="4"/>
      <c r="D974" s="4"/>
      <c r="E974" s="4"/>
    </row>
    <row r="975" spans="2:5" ht="12.75">
      <c r="B975" s="4"/>
      <c r="C975" s="4"/>
      <c r="D975" s="4"/>
      <c r="E975" s="4"/>
    </row>
    <row r="976" spans="2:5" ht="12.75">
      <c r="B976" s="4"/>
      <c r="C976" s="4"/>
      <c r="D976" s="4"/>
      <c r="E976" s="4"/>
    </row>
    <row r="977" spans="2:5" ht="12.75">
      <c r="B977" s="4"/>
      <c r="C977" s="4"/>
      <c r="D977" s="4"/>
      <c r="E977" s="4"/>
    </row>
    <row r="978" spans="2:5" ht="12.75">
      <c r="B978" s="4"/>
      <c r="C978" s="4"/>
      <c r="D978" s="4"/>
      <c r="E978" s="4"/>
    </row>
    <row r="979" spans="2:5" ht="12.75">
      <c r="B979" s="4"/>
      <c r="C979" s="4"/>
      <c r="D979" s="4"/>
      <c r="E979" s="4"/>
    </row>
    <row r="980" spans="2:5" ht="12.75">
      <c r="B980" s="4"/>
      <c r="C980" s="4"/>
      <c r="D980" s="4"/>
      <c r="E980" s="4"/>
    </row>
    <row r="981" spans="2:5" ht="12.75">
      <c r="B981" s="4"/>
      <c r="C981" s="4"/>
      <c r="D981" s="4"/>
      <c r="E981" s="4"/>
    </row>
    <row r="982" spans="2:5" ht="12.75">
      <c r="B982" s="4"/>
      <c r="C982" s="4"/>
      <c r="D982" s="4"/>
      <c r="E982" s="4"/>
    </row>
    <row r="983" spans="2:5" ht="12.75">
      <c r="B983" s="4"/>
      <c r="C983" s="4"/>
      <c r="D983" s="4"/>
      <c r="E983" s="4"/>
    </row>
    <row r="984" spans="2:5" ht="12.75">
      <c r="B984" s="4"/>
      <c r="C984" s="4"/>
      <c r="D984" s="4"/>
      <c r="E984" s="4"/>
    </row>
    <row r="985" spans="2:5" ht="12.75">
      <c r="B985" s="4"/>
      <c r="C985" s="4"/>
      <c r="D985" s="4"/>
      <c r="E985" s="4"/>
    </row>
    <row r="986" spans="2:5" ht="12.75">
      <c r="B986" s="4"/>
      <c r="C986" s="4"/>
      <c r="D986" s="4"/>
      <c r="E986" s="4"/>
    </row>
    <row r="987" spans="2:5" ht="12.75">
      <c r="B987" s="4"/>
      <c r="C987" s="4"/>
      <c r="D987" s="4"/>
      <c r="E987" s="4"/>
    </row>
    <row r="988" spans="2:5" ht="12.75">
      <c r="B988" s="4"/>
      <c r="C988" s="4"/>
      <c r="D988" s="4"/>
      <c r="E988" s="4"/>
    </row>
    <row r="989" spans="2:5" ht="12.75">
      <c r="B989" s="4"/>
      <c r="C989" s="4"/>
      <c r="D989" s="4"/>
      <c r="E989" s="4"/>
    </row>
    <row r="990" spans="2:5" ht="12.75">
      <c r="B990" s="4"/>
      <c r="C990" s="4"/>
      <c r="D990" s="4"/>
      <c r="E990" s="4"/>
    </row>
    <row r="991" spans="2:5" ht="12.75">
      <c r="B991" s="4"/>
      <c r="C991" s="4"/>
      <c r="D991" s="4"/>
      <c r="E991" s="4"/>
    </row>
    <row r="992" spans="2:5" ht="12.75">
      <c r="B992" s="4"/>
      <c r="C992" s="4"/>
      <c r="D992" s="4"/>
      <c r="E992" s="4"/>
    </row>
    <row r="993" spans="2:5" ht="12.75">
      <c r="B993" s="4"/>
      <c r="C993" s="4"/>
      <c r="D993" s="4"/>
      <c r="E993" s="4"/>
    </row>
    <row r="994" spans="2:5" ht="12.75">
      <c r="B994" s="4"/>
      <c r="C994" s="4"/>
      <c r="D994" s="4"/>
      <c r="E994" s="4"/>
    </row>
    <row r="995" spans="2:5" ht="12.75">
      <c r="B995" s="4"/>
      <c r="C995" s="4"/>
      <c r="D995" s="4"/>
      <c r="E995" s="4"/>
    </row>
    <row r="996" spans="2:5" ht="12.75">
      <c r="B996" s="4"/>
      <c r="C996" s="4"/>
      <c r="D996" s="4"/>
      <c r="E996" s="4"/>
    </row>
    <row r="997" spans="2:5" ht="12.75">
      <c r="B997" s="4"/>
      <c r="C997" s="4"/>
      <c r="D997" s="4"/>
      <c r="E997" s="4"/>
    </row>
    <row r="998" spans="2:5" ht="12.75">
      <c r="B998" s="4"/>
      <c r="C998" s="4"/>
      <c r="D998" s="4"/>
      <c r="E998" s="4"/>
    </row>
    <row r="999" spans="2:5" ht="12.75">
      <c r="B999" s="4"/>
      <c r="C999" s="4"/>
      <c r="D999" s="4"/>
      <c r="E999" s="4"/>
    </row>
    <row r="1000" spans="2:5" ht="12.75">
      <c r="B1000" s="4"/>
      <c r="C1000" s="4"/>
      <c r="D1000" s="4"/>
      <c r="E1000" s="4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19A55C-3A68-45E5-87D6-4697FB03B1DE}">
  <sheetPr>
    <outlinePr summaryBelow="0" summaryRight="0"/>
  </sheetPr>
  <dimension ref="A1:AM1000"/>
  <sheetViews>
    <sheetView zoomScale="85" zoomScaleNormal="85" workbookViewId="0">
      <selection activeCell="E147" sqref="E147"/>
    </sheetView>
  </sheetViews>
  <sheetFormatPr defaultColWidth="12.5703125" defaultRowHeight="15.75" customHeight="1"/>
  <cols>
    <col min="2" max="2" width="36.140625" customWidth="1"/>
    <col min="3" max="3" width="23.5703125" customWidth="1"/>
    <col min="4" max="4" width="38.85546875" bestFit="1" customWidth="1"/>
    <col min="5" max="5" width="21" customWidth="1"/>
    <col min="24" max="24" width="13.85546875" bestFit="1" customWidth="1"/>
    <col min="25" max="25" width="12.85546875" bestFit="1" customWidth="1"/>
  </cols>
  <sheetData>
    <row r="1" spans="1:6" ht="45.75" customHeight="1">
      <c r="A1" s="1" t="s">
        <v>54</v>
      </c>
      <c r="B1" s="1" t="s">
        <v>19</v>
      </c>
      <c r="C1" s="1" t="s">
        <v>29</v>
      </c>
      <c r="D1" s="1" t="s">
        <v>32</v>
      </c>
      <c r="E1" s="1" t="s">
        <v>34</v>
      </c>
    </row>
    <row r="2" spans="1:6" ht="12.75">
      <c r="A2" s="2">
        <v>1</v>
      </c>
      <c r="B2" s="6">
        <v>0</v>
      </c>
      <c r="C2" s="6">
        <v>200000</v>
      </c>
      <c r="D2" s="6">
        <v>0</v>
      </c>
      <c r="E2" s="6">
        <v>39600000</v>
      </c>
    </row>
    <row r="3" spans="1:6" ht="12.75">
      <c r="A3" s="2">
        <v>2</v>
      </c>
      <c r="B3" s="6">
        <v>200000</v>
      </c>
      <c r="C3" s="6">
        <v>0</v>
      </c>
      <c r="D3" s="6">
        <v>0</v>
      </c>
      <c r="E3" s="6">
        <v>10800000</v>
      </c>
    </row>
    <row r="4" spans="1:6" ht="12.75">
      <c r="A4" s="2">
        <v>3</v>
      </c>
      <c r="B4" s="6">
        <v>0</v>
      </c>
      <c r="C4" s="6">
        <v>0</v>
      </c>
      <c r="D4" s="6">
        <v>0</v>
      </c>
      <c r="E4" s="6">
        <v>22400000</v>
      </c>
    </row>
    <row r="5" spans="1:6" ht="12.75">
      <c r="A5" s="2">
        <v>4</v>
      </c>
      <c r="B5" s="6">
        <v>0</v>
      </c>
      <c r="C5" s="6">
        <v>0</v>
      </c>
      <c r="D5" s="6">
        <v>0</v>
      </c>
      <c r="E5" s="6">
        <v>7200000</v>
      </c>
    </row>
    <row r="6" spans="1:6" ht="12.75">
      <c r="A6" s="2">
        <v>5</v>
      </c>
      <c r="B6" s="6">
        <v>400000</v>
      </c>
      <c r="C6" s="6">
        <v>0</v>
      </c>
      <c r="D6" s="6">
        <v>0</v>
      </c>
      <c r="E6" s="6">
        <v>26400000</v>
      </c>
    </row>
    <row r="7" spans="1:6" ht="12.75">
      <c r="A7" s="2">
        <v>6</v>
      </c>
      <c r="B7" s="6">
        <v>0</v>
      </c>
      <c r="C7" s="6">
        <v>200000</v>
      </c>
      <c r="D7" s="6">
        <v>0</v>
      </c>
      <c r="E7" s="6">
        <v>42800000</v>
      </c>
      <c r="F7" s="3"/>
    </row>
    <row r="8" spans="1:6" ht="12.75">
      <c r="A8" s="2">
        <v>7</v>
      </c>
      <c r="B8" s="6">
        <v>400000</v>
      </c>
      <c r="C8" s="6">
        <v>0</v>
      </c>
      <c r="D8" s="6">
        <v>0</v>
      </c>
      <c r="E8" s="6">
        <v>23600000</v>
      </c>
    </row>
    <row r="9" spans="1:6" ht="12.75">
      <c r="A9" s="2">
        <v>8</v>
      </c>
      <c r="B9" s="6">
        <v>800000</v>
      </c>
      <c r="C9" s="6">
        <v>0</v>
      </c>
      <c r="D9" s="6">
        <v>0</v>
      </c>
      <c r="E9" s="6">
        <v>37600000</v>
      </c>
    </row>
    <row r="10" spans="1:6" ht="12.75">
      <c r="A10" s="2">
        <v>9</v>
      </c>
      <c r="B10" s="6">
        <v>0</v>
      </c>
      <c r="C10" s="6">
        <v>0</v>
      </c>
      <c r="D10" s="6">
        <v>0</v>
      </c>
      <c r="E10" s="6">
        <v>29200000</v>
      </c>
    </row>
    <row r="11" spans="1:6" ht="12.75">
      <c r="A11" s="2">
        <v>10</v>
      </c>
      <c r="B11" s="6">
        <v>0</v>
      </c>
      <c r="C11" s="6">
        <v>0</v>
      </c>
      <c r="D11" s="6">
        <v>0</v>
      </c>
      <c r="E11" s="6">
        <v>28000000</v>
      </c>
    </row>
    <row r="12" spans="1:6" ht="12.75">
      <c r="A12" s="2">
        <v>11</v>
      </c>
      <c r="B12" s="6">
        <v>0</v>
      </c>
      <c r="C12" s="6">
        <v>200000</v>
      </c>
      <c r="D12" s="6">
        <v>0</v>
      </c>
      <c r="E12" s="6">
        <v>38800000</v>
      </c>
    </row>
    <row r="13" spans="1:6" ht="12.75">
      <c r="A13" s="2">
        <v>12</v>
      </c>
      <c r="B13" s="6">
        <v>200000</v>
      </c>
      <c r="C13" s="6">
        <v>0</v>
      </c>
      <c r="D13" s="6">
        <v>0</v>
      </c>
      <c r="E13" s="6">
        <v>16800000</v>
      </c>
    </row>
    <row r="14" spans="1:6" ht="12.75">
      <c r="A14" s="2">
        <v>13</v>
      </c>
      <c r="B14" s="6">
        <v>200000</v>
      </c>
      <c r="C14" s="6">
        <v>0</v>
      </c>
      <c r="D14" s="6">
        <v>400000</v>
      </c>
      <c r="E14" s="6">
        <v>18200000</v>
      </c>
    </row>
    <row r="15" spans="1:6" ht="12.75">
      <c r="A15" s="2">
        <v>14</v>
      </c>
      <c r="B15" s="6">
        <v>400000</v>
      </c>
      <c r="C15" s="6">
        <v>0</v>
      </c>
      <c r="D15" s="6">
        <v>0</v>
      </c>
      <c r="E15" s="6">
        <v>12400000</v>
      </c>
    </row>
    <row r="16" spans="1:6" ht="12.75">
      <c r="A16" s="2">
        <v>15</v>
      </c>
      <c r="B16" s="6">
        <v>0</v>
      </c>
      <c r="C16" s="6">
        <v>0</v>
      </c>
      <c r="D16" s="6">
        <v>0</v>
      </c>
      <c r="E16" s="6">
        <v>14200000</v>
      </c>
    </row>
    <row r="17" spans="1:18" ht="12.75">
      <c r="A17" s="2">
        <v>16</v>
      </c>
      <c r="B17" s="6">
        <v>600000</v>
      </c>
      <c r="C17" s="6">
        <v>0</v>
      </c>
      <c r="D17" s="6">
        <v>0</v>
      </c>
      <c r="E17" s="6">
        <v>17600000</v>
      </c>
    </row>
    <row r="18" spans="1:18" ht="12.75">
      <c r="A18" s="2">
        <v>17</v>
      </c>
      <c r="B18" s="6">
        <v>0</v>
      </c>
      <c r="C18" s="6">
        <v>200000</v>
      </c>
      <c r="D18" s="6">
        <v>0</v>
      </c>
      <c r="E18" s="6">
        <v>31000000</v>
      </c>
    </row>
    <row r="19" spans="1:18" ht="12.75">
      <c r="A19" s="2">
        <v>18</v>
      </c>
      <c r="B19" s="6">
        <v>0</v>
      </c>
      <c r="C19" s="6">
        <v>0</v>
      </c>
      <c r="D19" s="6">
        <v>0</v>
      </c>
      <c r="E19" s="6">
        <v>13200000</v>
      </c>
    </row>
    <row r="20" spans="1:18" ht="12.75">
      <c r="A20" s="2">
        <v>19</v>
      </c>
      <c r="B20" s="6">
        <v>200000</v>
      </c>
      <c r="C20" s="6">
        <v>0</v>
      </c>
      <c r="D20" s="6">
        <v>0</v>
      </c>
      <c r="E20" s="6">
        <v>9000000</v>
      </c>
    </row>
    <row r="21" spans="1:18" ht="12.75">
      <c r="A21" s="2">
        <v>20</v>
      </c>
      <c r="B21" s="6">
        <v>200000</v>
      </c>
      <c r="C21" s="6">
        <v>0</v>
      </c>
      <c r="D21" s="6">
        <v>0</v>
      </c>
      <c r="E21" s="6">
        <v>800000</v>
      </c>
    </row>
    <row r="22" spans="1:18" ht="12.75">
      <c r="A22" s="2">
        <v>21</v>
      </c>
      <c r="B22" s="6">
        <v>0</v>
      </c>
      <c r="C22" s="6">
        <v>0</v>
      </c>
      <c r="D22" s="6">
        <v>0</v>
      </c>
      <c r="E22" s="6">
        <v>600000</v>
      </c>
    </row>
    <row r="23" spans="1:18" ht="12.75">
      <c r="A23" s="2">
        <v>22</v>
      </c>
      <c r="B23" s="6">
        <v>1200000</v>
      </c>
      <c r="C23" s="6">
        <v>0</v>
      </c>
      <c r="D23" s="6">
        <v>0</v>
      </c>
      <c r="E23" s="6">
        <v>3600000</v>
      </c>
    </row>
    <row r="24" spans="1:18" ht="12.75">
      <c r="A24" s="2">
        <v>23</v>
      </c>
      <c r="B24" s="6">
        <v>200000</v>
      </c>
      <c r="C24" s="6">
        <v>0</v>
      </c>
      <c r="D24" s="6">
        <v>0</v>
      </c>
      <c r="E24" s="6">
        <v>4000000</v>
      </c>
    </row>
    <row r="25" spans="1:18" ht="12.75">
      <c r="A25" s="2">
        <v>24</v>
      </c>
      <c r="B25" s="6">
        <v>1000000</v>
      </c>
      <c r="C25" s="6">
        <v>0</v>
      </c>
      <c r="D25" s="6">
        <v>0</v>
      </c>
      <c r="E25" s="6">
        <v>2000000</v>
      </c>
    </row>
    <row r="26" spans="1:18" ht="12.75">
      <c r="B26" s="4"/>
      <c r="C26" s="4"/>
      <c r="D26" s="4"/>
      <c r="E26" s="4"/>
    </row>
    <row r="27" spans="1:18" ht="12.75">
      <c r="B27" s="4"/>
      <c r="C27" s="4"/>
      <c r="D27" s="4"/>
      <c r="E27" s="4"/>
    </row>
    <row r="28" spans="1:18" ht="12.75">
      <c r="B28" s="4" t="s">
        <v>55</v>
      </c>
      <c r="C28" s="4"/>
      <c r="D28" s="4"/>
      <c r="E28" s="4"/>
      <c r="H28" t="s">
        <v>56</v>
      </c>
      <c r="I28" s="12">
        <v>2.2000000000000002</v>
      </c>
      <c r="N28" t="s">
        <v>57</v>
      </c>
    </row>
    <row r="29" spans="1:18" ht="12.75">
      <c r="B29" s="4"/>
      <c r="C29" s="4"/>
      <c r="D29" s="4"/>
      <c r="E29" s="4"/>
      <c r="G29" s="5"/>
    </row>
    <row r="30" spans="1:18" ht="12.75">
      <c r="B30" s="9"/>
      <c r="C30" s="9" t="str">
        <f>B1</f>
        <v>GRUPO A: BIOSPADA 60 (UFC/mL)</v>
      </c>
      <c r="D30" s="9" t="str">
        <f t="shared" ref="D30:F30" si="0">C1</f>
        <v>GRUPO B: HIPOCLORITO DE SODIO 5,25% (UFC/mL)</v>
      </c>
      <c r="E30" s="9" t="str">
        <f t="shared" si="0"/>
        <v>GRUPO C: BIOSPADA 60 + HIPOCLORITO DE SODIO 5,25%  COMBINADO (UFC/mL)</v>
      </c>
      <c r="F30" s="9" t="str">
        <f t="shared" si="0"/>
        <v>GRUPO D: CONTROL (UFC/mL)</v>
      </c>
      <c r="I30" s="13" t="str">
        <f>B1</f>
        <v>GRUPO A: BIOSPADA 60 (UFC/mL)</v>
      </c>
      <c r="J30" s="13" t="str">
        <f t="shared" ref="J30:L30" si="1">C1</f>
        <v>GRUPO B: HIPOCLORITO DE SODIO 5,25% (UFC/mL)</v>
      </c>
      <c r="K30" s="13" t="str">
        <f t="shared" si="1"/>
        <v>GRUPO C: BIOSPADA 60 + HIPOCLORITO DE SODIO 5,25%  COMBINADO (UFC/mL)</v>
      </c>
      <c r="L30" s="13" t="str">
        <f t="shared" si="1"/>
        <v>GRUPO D: CONTROL (UFC/mL)</v>
      </c>
      <c r="N30" s="10"/>
      <c r="O30" s="10" t="str">
        <f>B1</f>
        <v>GRUPO A: BIOSPADA 60 (UFC/mL)</v>
      </c>
      <c r="P30" s="10" t="str">
        <f t="shared" ref="P30:R30" si="2">C1</f>
        <v>GRUPO B: HIPOCLORITO DE SODIO 5,25% (UFC/mL)</v>
      </c>
      <c r="Q30" s="10" t="str">
        <f t="shared" si="2"/>
        <v>GRUPO C: BIOSPADA 60 + HIPOCLORITO DE SODIO 5,25%  COMBINADO (UFC/mL)</v>
      </c>
      <c r="R30" s="10" t="str">
        <f t="shared" si="2"/>
        <v>GRUPO D: CONTROL (UFC/mL)</v>
      </c>
    </row>
    <row r="31" spans="1:18" ht="12.75">
      <c r="B31" s="4" t="s">
        <v>6</v>
      </c>
      <c r="C31" s="11">
        <f>AVERAGE(B2:B25)</f>
        <v>250000</v>
      </c>
      <c r="D31" s="11">
        <f t="shared" ref="D31:F31" si="3">AVERAGE(C2:C25)</f>
        <v>33333.333333333336</v>
      </c>
      <c r="E31" s="11">
        <f t="shared" si="3"/>
        <v>16666.666666666668</v>
      </c>
      <c r="F31" s="11">
        <f t="shared" si="3"/>
        <v>18741666.666666668</v>
      </c>
      <c r="H31" t="s">
        <v>58</v>
      </c>
      <c r="I31" s="15">
        <f>I38-$I45</f>
        <v>0</v>
      </c>
      <c r="J31" s="16">
        <f t="shared" ref="J31:L31" si="4">J38-$I45</f>
        <v>0</v>
      </c>
      <c r="K31" s="16">
        <f t="shared" si="4"/>
        <v>0</v>
      </c>
      <c r="L31" s="17">
        <f t="shared" si="4"/>
        <v>600000</v>
      </c>
      <c r="N31" t="s">
        <v>59</v>
      </c>
      <c r="O31" t="e" vm="1">
        <f>[1]!SHAPIRO(B2:B25)</f>
        <v>#VALUE!</v>
      </c>
      <c r="P31" t="e" vm="1">
        <f>[1]!SHAPIRO(C2:C25)</f>
        <v>#VALUE!</v>
      </c>
      <c r="Q31" t="e" vm="1">
        <f>[1]!SHAPIRO(D2:D25)</f>
        <v>#VALUE!</v>
      </c>
      <c r="R31" t="e" vm="1">
        <f>[1]!SHAPIRO(E2:E25)</f>
        <v>#VALUE!</v>
      </c>
    </row>
    <row r="32" spans="1:18" ht="12.75">
      <c r="B32" s="4" t="s">
        <v>7</v>
      </c>
      <c r="C32" s="4">
        <f>_xlfn.STDEV.S(B2:B25)/SQRT(COUNT(B2:B25))</f>
        <v>69417.869311223796</v>
      </c>
      <c r="D32" s="4">
        <f t="shared" ref="D32:F32" si="5">_xlfn.STDEV.S(C2:C25)/SQRT(COUNT(C2:C25))</f>
        <v>15541.746804005232</v>
      </c>
      <c r="E32" s="4">
        <f t="shared" si="5"/>
        <v>16666.666666666668</v>
      </c>
      <c r="F32" s="4">
        <f t="shared" si="5"/>
        <v>2684779.4060103334</v>
      </c>
      <c r="H32" t="s">
        <v>60</v>
      </c>
      <c r="I32" s="18">
        <f>MAX(I39-I38,0)</f>
        <v>0</v>
      </c>
      <c r="J32">
        <f t="shared" ref="J32:L32" si="6">MAX(J39-J38,0)</f>
        <v>0</v>
      </c>
      <c r="K32">
        <f t="shared" si="6"/>
        <v>0</v>
      </c>
      <c r="L32" s="19">
        <f t="shared" si="6"/>
        <v>7950000</v>
      </c>
      <c r="N32" t="s">
        <v>25</v>
      </c>
      <c r="O32" t="e" vm="1">
        <f>[1]!SWTEST(B2:B25)</f>
        <v>#VALUE!</v>
      </c>
      <c r="P32" t="e" vm="1">
        <f>[1]!SWTEST(C2:C25)</f>
        <v>#VALUE!</v>
      </c>
      <c r="Q32" t="e" vm="1">
        <f>[1]!SWTEST(D2:D25)</f>
        <v>#VALUE!</v>
      </c>
      <c r="R32" t="e" vm="1">
        <f>[1]!SWTEST(E2:E25)</f>
        <v>#VALUE!</v>
      </c>
    </row>
    <row r="33" spans="2:18" ht="12.75">
      <c r="B33" s="4" t="s">
        <v>9</v>
      </c>
      <c r="C33" s="11">
        <f>MEDIAN(B2:B25)</f>
        <v>200000</v>
      </c>
      <c r="D33" s="11">
        <f t="shared" ref="D33:F33" si="7">MEDIAN(C2:C25)</f>
        <v>0</v>
      </c>
      <c r="E33" s="11">
        <f t="shared" si="7"/>
        <v>0</v>
      </c>
      <c r="F33" s="11">
        <f t="shared" si="7"/>
        <v>17200000</v>
      </c>
      <c r="H33" t="s">
        <v>61</v>
      </c>
      <c r="I33" s="18">
        <f t="shared" ref="I33:L35" si="8">MAX(I40-I39,0)</f>
        <v>200000</v>
      </c>
      <c r="J33">
        <f t="shared" si="8"/>
        <v>0</v>
      </c>
      <c r="K33">
        <f t="shared" si="8"/>
        <v>0</v>
      </c>
      <c r="L33" s="19">
        <f t="shared" si="8"/>
        <v>8650000</v>
      </c>
      <c r="N33" t="s">
        <v>62</v>
      </c>
      <c r="O33">
        <v>0.05</v>
      </c>
      <c r="P33">
        <v>0.05</v>
      </c>
      <c r="Q33">
        <v>0.05</v>
      </c>
      <c r="R33">
        <v>0.05</v>
      </c>
    </row>
    <row r="34" spans="2:18" ht="12.75">
      <c r="B34" s="4" t="s">
        <v>63</v>
      </c>
      <c r="C34" s="4">
        <f>MODE(B2:B25)</f>
        <v>0</v>
      </c>
      <c r="D34" s="4">
        <f t="shared" ref="D34:F34" si="9">MODE(C2:C25)</f>
        <v>0</v>
      </c>
      <c r="E34" s="4">
        <f t="shared" si="9"/>
        <v>0</v>
      </c>
      <c r="F34" s="4" t="e">
        <f t="shared" si="9"/>
        <v>#N/A</v>
      </c>
      <c r="H34" t="s">
        <v>64</v>
      </c>
      <c r="I34" s="18">
        <f t="shared" si="8"/>
        <v>200000</v>
      </c>
      <c r="J34">
        <f t="shared" si="8"/>
        <v>0</v>
      </c>
      <c r="K34">
        <f t="shared" si="8"/>
        <v>0</v>
      </c>
      <c r="L34" s="19">
        <f t="shared" si="8"/>
        <v>11100000</v>
      </c>
      <c r="N34" s="8" t="s">
        <v>65</v>
      </c>
      <c r="O34" s="26" t="e" vm="2">
        <f>IF(O32&lt;O33,"no","yes")</f>
        <v>#VALUE!</v>
      </c>
      <c r="P34" s="26" t="e" vm="2">
        <f t="shared" ref="P34:R34" si="10">IF(P32&lt;P33,"no","yes")</f>
        <v>#VALUE!</v>
      </c>
      <c r="Q34" s="26" t="e" vm="2">
        <f t="shared" si="10"/>
        <v>#VALUE!</v>
      </c>
      <c r="R34" s="26" t="e" vm="2">
        <f t="shared" si="10"/>
        <v>#VALUE!</v>
      </c>
    </row>
    <row r="35" spans="2:18" ht="12.75">
      <c r="B35" s="4" t="s">
        <v>66</v>
      </c>
      <c r="C35" s="4">
        <f>_xlfn.STDEV.S(B2:B25)</f>
        <v>340076.71768741164</v>
      </c>
      <c r="D35" s="4">
        <f t="shared" ref="D35:F35" si="11">_xlfn.STDEV.S(C2:C25)</f>
        <v>76138.698762688102</v>
      </c>
      <c r="E35" s="4">
        <f t="shared" si="11"/>
        <v>81649.658092772603</v>
      </c>
      <c r="F35" s="4">
        <f t="shared" si="11"/>
        <v>13152679.23331565</v>
      </c>
      <c r="H35" t="s">
        <v>67</v>
      </c>
      <c r="I35" s="18">
        <f t="shared" si="8"/>
        <v>800000</v>
      </c>
      <c r="J35">
        <f t="shared" si="8"/>
        <v>0</v>
      </c>
      <c r="K35">
        <f t="shared" si="8"/>
        <v>0</v>
      </c>
      <c r="L35" s="19">
        <f t="shared" si="8"/>
        <v>14500000</v>
      </c>
    </row>
    <row r="36" spans="2:18" ht="12.75">
      <c r="B36" s="4" t="s">
        <v>68</v>
      </c>
      <c r="C36" s="4">
        <f>_xlfn.VAR.S(B2:B25)</f>
        <v>115652173913.04347</v>
      </c>
      <c r="D36" s="4">
        <f t="shared" ref="D36:F36" si="12">_xlfn.VAR.S(C2:C25)</f>
        <v>5797101449.275362</v>
      </c>
      <c r="E36" s="4">
        <f t="shared" si="12"/>
        <v>6666666666.666667</v>
      </c>
      <c r="F36" s="4">
        <f t="shared" si="12"/>
        <v>172992971014492.75</v>
      </c>
      <c r="H36" t="s">
        <v>6</v>
      </c>
      <c r="I36" s="22">
        <f>I43-$I45</f>
        <v>250000</v>
      </c>
      <c r="J36" s="23">
        <f t="shared" ref="J36:L36" si="13">J43-$I45</f>
        <v>33333.333333333336</v>
      </c>
      <c r="K36" s="23">
        <f t="shared" si="13"/>
        <v>16666.666666666668</v>
      </c>
      <c r="L36" s="24">
        <f t="shared" si="13"/>
        <v>18741666.666666668</v>
      </c>
      <c r="N36" t="s">
        <v>69</v>
      </c>
    </row>
    <row r="37" spans="2:18" ht="12.75">
      <c r="B37" s="4" t="s">
        <v>70</v>
      </c>
      <c r="C37" s="4">
        <f>KURT(B2:B25)</f>
        <v>1.9767747657396613</v>
      </c>
      <c r="D37" s="4">
        <f t="shared" ref="D37:F37" si="14">KURT(C2:C25)</f>
        <v>1.7922077922077855</v>
      </c>
      <c r="E37" s="4">
        <f t="shared" si="14"/>
        <v>23.999999999999993</v>
      </c>
      <c r="F37" s="4">
        <f t="shared" si="14"/>
        <v>-1.0147964411420172</v>
      </c>
    </row>
    <row r="38" spans="2:18" ht="12.75">
      <c r="B38" s="4" t="s">
        <v>71</v>
      </c>
      <c r="C38" s="4">
        <f>SKEW(B2:B25)</f>
        <v>1.5990923587895942</v>
      </c>
      <c r="D38" s="4">
        <f t="shared" ref="D38:F38" si="15">SKEW(C2:C25)</f>
        <v>1.9103891689547163</v>
      </c>
      <c r="E38" s="4">
        <f t="shared" si="15"/>
        <v>4.898979485566354</v>
      </c>
      <c r="F38" s="4">
        <f t="shared" si="15"/>
        <v>0.32445575803619819</v>
      </c>
      <c r="H38" t="s">
        <v>58</v>
      </c>
      <c r="I38" s="15">
        <f t="array" ref="I38">MIN(IF(ISBLANK(B2:B25),"",IF(B2:B25&gt;=I39-$I28*(I41-I39),B2:B25,"")))</f>
        <v>0</v>
      </c>
      <c r="J38" s="16">
        <f t="array" ref="J38">MIN(IF(ISBLANK(C2:C25),"",IF(C2:C25&gt;=J39-$I28*(J41-J39),C2:C25,"")))</f>
        <v>0</v>
      </c>
      <c r="K38" s="16">
        <f t="array" ref="K38">MIN(IF(ISBLANK(D2:D25),"",IF(D2:D25&gt;=K39-$I28*(K41-K39),D2:D25,"")))</f>
        <v>0</v>
      </c>
      <c r="L38" s="17">
        <f t="array" ref="L38">MIN(IF(ISBLANK(E2:E25),"",IF(E2:E25&gt;=L39-$I28*(L41-L39),E2:E25,"")))</f>
        <v>600000</v>
      </c>
      <c r="N38" s="27" t="s">
        <v>72</v>
      </c>
      <c r="O38" s="27" t="e" vm="1">
        <f>[1]!DAGOSTINO(B2:B25)</f>
        <v>#VALUE!</v>
      </c>
      <c r="P38" s="27" t="e" vm="1">
        <f>[1]!DAGOSTINO(C2:C25)</f>
        <v>#VALUE!</v>
      </c>
      <c r="Q38" s="27" t="e" vm="1">
        <f>[1]!DAGOSTINO(D2:D25)</f>
        <v>#VALUE!</v>
      </c>
      <c r="R38" s="27" t="e" vm="1">
        <f>[1]!DAGOSTINO(E2:E25)</f>
        <v>#VALUE!</v>
      </c>
    </row>
    <row r="39" spans="2:18" ht="12.75">
      <c r="B39" s="4" t="s">
        <v>73</v>
      </c>
      <c r="C39" s="4">
        <f>C40-C41</f>
        <v>1200000</v>
      </c>
      <c r="D39" s="4">
        <f t="shared" ref="D39:F39" si="16">D40-D41</f>
        <v>200000</v>
      </c>
      <c r="E39" s="4">
        <f t="shared" si="16"/>
        <v>400000</v>
      </c>
      <c r="F39" s="4">
        <f t="shared" si="16"/>
        <v>42200000</v>
      </c>
      <c r="H39" t="s">
        <v>74</v>
      </c>
      <c r="I39" s="18">
        <f>_xlfn.QUARTILE.INC(B2:B25,1)</f>
        <v>0</v>
      </c>
      <c r="J39">
        <f t="shared" ref="J39:L39" si="17">_xlfn.QUARTILE.INC(C2:C25,1)</f>
        <v>0</v>
      </c>
      <c r="K39">
        <f t="shared" si="17"/>
        <v>0</v>
      </c>
      <c r="L39" s="19">
        <f t="shared" si="17"/>
        <v>8550000</v>
      </c>
      <c r="N39" t="s">
        <v>25</v>
      </c>
      <c r="O39" t="e" vm="1">
        <f>[1]!DPTEST(B2:B25)</f>
        <v>#VALUE!</v>
      </c>
      <c r="P39" t="e" vm="1">
        <f>[1]!DPTEST(C2:C25)</f>
        <v>#VALUE!</v>
      </c>
      <c r="Q39" t="e" vm="1">
        <f>[1]!DPTEST(D2:D25)</f>
        <v>#VALUE!</v>
      </c>
      <c r="R39" t="e" vm="1">
        <f>[1]!DPTEST(E2:E25)</f>
        <v>#VALUE!</v>
      </c>
    </row>
    <row r="40" spans="2:18" ht="12.75">
      <c r="B40" s="4" t="s">
        <v>10</v>
      </c>
      <c r="C40" s="11">
        <f>MAX(B2:B25)</f>
        <v>1200000</v>
      </c>
      <c r="D40" s="11">
        <f t="shared" ref="D40:F40" si="18">MAX(C2:C25)</f>
        <v>200000</v>
      </c>
      <c r="E40" s="11">
        <f t="shared" si="18"/>
        <v>400000</v>
      </c>
      <c r="F40" s="11">
        <f t="shared" si="18"/>
        <v>42800000</v>
      </c>
      <c r="H40" t="s">
        <v>9</v>
      </c>
      <c r="I40" s="20">
        <f>MEDIAN(B2:B25)</f>
        <v>200000</v>
      </c>
      <c r="J40" s="14">
        <f t="shared" ref="J40:L40" si="19">MEDIAN(C2:C25)</f>
        <v>0</v>
      </c>
      <c r="K40" s="14">
        <f t="shared" si="19"/>
        <v>0</v>
      </c>
      <c r="L40" s="21">
        <f t="shared" si="19"/>
        <v>17200000</v>
      </c>
      <c r="N40" t="s">
        <v>62</v>
      </c>
      <c r="O40">
        <v>0.05</v>
      </c>
      <c r="P40">
        <v>0.05</v>
      </c>
      <c r="Q40">
        <v>0.05</v>
      </c>
      <c r="R40">
        <v>0.05</v>
      </c>
    </row>
    <row r="41" spans="2:18" ht="12.75">
      <c r="B41" s="4" t="s">
        <v>11</v>
      </c>
      <c r="C41" s="11">
        <f>MIN(B2:B25)</f>
        <v>0</v>
      </c>
      <c r="D41" s="11">
        <f t="shared" ref="D41:F41" si="20">MIN(C2:C25)</f>
        <v>0</v>
      </c>
      <c r="E41" s="11">
        <f t="shared" si="20"/>
        <v>0</v>
      </c>
      <c r="F41" s="11">
        <f t="shared" si="20"/>
        <v>600000</v>
      </c>
      <c r="H41" t="s">
        <v>75</v>
      </c>
      <c r="I41" s="18">
        <f>_xlfn.QUARTILE.INC(B2:B25,3)</f>
        <v>400000</v>
      </c>
      <c r="J41">
        <f t="shared" ref="J41:L41" si="21">_xlfn.QUARTILE.INC(C2:C25,3)</f>
        <v>0</v>
      </c>
      <c r="K41">
        <f t="shared" si="21"/>
        <v>0</v>
      </c>
      <c r="L41" s="19">
        <f t="shared" si="21"/>
        <v>28300000</v>
      </c>
      <c r="N41" s="8" t="s">
        <v>65</v>
      </c>
      <c r="O41" s="26" t="e" vm="2">
        <f>IF(O39&lt;O40,"no","yes")</f>
        <v>#VALUE!</v>
      </c>
      <c r="P41" s="26" t="e" vm="2">
        <f t="shared" ref="P41:R41" si="22">IF(P39&lt;P40,"no","yes")</f>
        <v>#VALUE!</v>
      </c>
      <c r="Q41" s="26" t="e" vm="2">
        <f t="shared" si="22"/>
        <v>#VALUE!</v>
      </c>
      <c r="R41" s="26" t="e" vm="2">
        <f t="shared" si="22"/>
        <v>#VALUE!</v>
      </c>
    </row>
    <row r="42" spans="2:18" ht="12.75">
      <c r="B42" s="4" t="s">
        <v>76</v>
      </c>
      <c r="C42" s="11">
        <f>SUM(B2:B25)</f>
        <v>6000000</v>
      </c>
      <c r="D42" s="11">
        <f t="shared" ref="D42:F42" si="23">SUM(C2:C25)</f>
        <v>800000</v>
      </c>
      <c r="E42" s="11">
        <f t="shared" si="23"/>
        <v>400000</v>
      </c>
      <c r="F42" s="11">
        <f t="shared" si="23"/>
        <v>449800000</v>
      </c>
      <c r="H42" t="s">
        <v>77</v>
      </c>
      <c r="I42" s="18">
        <f t="array" ref="I42">MAX(IF(ISBLANK(B2:B25),"",IF(B2:B25&lt;=I41+$I28*(I41-I39),B2:B25,"")))</f>
        <v>1200000</v>
      </c>
      <c r="J42">
        <f t="array" ref="J42">MAX(IF(ISBLANK(C2:C25),"",IF(C2:C25&lt;=J41+$I28*(J41-J39),C2:C25,"")))</f>
        <v>0</v>
      </c>
      <c r="K42">
        <f t="array" ref="K42">MAX(IF(ISBLANK(D2:D25),"",IF(D2:D25&lt;=K41+$I28*(K41-K39),D2:D25,"")))</f>
        <v>0</v>
      </c>
      <c r="L42" s="19">
        <f t="array" ref="L42">MAX(IF(ISBLANK(E2:E25),"",IF(E2:E25&lt;=L41+$I28*(L41-L39),E2:E25,"")))</f>
        <v>42800000</v>
      </c>
    </row>
    <row r="43" spans="2:18" ht="12.75">
      <c r="B43" s="4" t="s">
        <v>78</v>
      </c>
      <c r="C43" s="4">
        <f>COUNT(B2:B25)</f>
        <v>24</v>
      </c>
      <c r="D43" s="4">
        <f t="shared" ref="D43:F43" si="24">COUNT(C2:C25)</f>
        <v>24</v>
      </c>
      <c r="E43" s="4">
        <f t="shared" si="24"/>
        <v>24</v>
      </c>
      <c r="F43" s="4">
        <f t="shared" si="24"/>
        <v>24</v>
      </c>
      <c r="H43" t="s">
        <v>6</v>
      </c>
      <c r="I43" s="22">
        <f>AVERAGE(B2:B25)</f>
        <v>250000</v>
      </c>
      <c r="J43" s="23">
        <f t="shared" ref="J43:L43" si="25">AVERAGE(C2:C25)</f>
        <v>33333.333333333336</v>
      </c>
      <c r="K43" s="23">
        <f t="shared" si="25"/>
        <v>16666.666666666668</v>
      </c>
      <c r="L43" s="24">
        <f t="shared" si="25"/>
        <v>18741666.666666668</v>
      </c>
    </row>
    <row r="44" spans="2:18" ht="12.75">
      <c r="B44" s="4" t="s">
        <v>79</v>
      </c>
      <c r="C44" s="4" t="e">
        <f>GEOMEAN(B2:B25)</f>
        <v>#NUM!</v>
      </c>
      <c r="D44" s="4" t="e">
        <f t="shared" ref="D44:F44" si="26">GEOMEAN(C2:C25)</f>
        <v>#NUM!</v>
      </c>
      <c r="E44" s="4" t="e">
        <f t="shared" si="26"/>
        <v>#NUM!</v>
      </c>
      <c r="F44" s="4">
        <f t="shared" si="26"/>
        <v>12143944.808717242</v>
      </c>
    </row>
    <row r="45" spans="2:18" ht="12.75">
      <c r="B45" s="4" t="s">
        <v>80</v>
      </c>
      <c r="C45" s="4" t="e">
        <f>HARMEAN(B2:B25)</f>
        <v>#NUM!</v>
      </c>
      <c r="D45" s="4" t="e">
        <f t="shared" ref="D45:F45" si="27">HARMEAN(C2:C25)</f>
        <v>#NUM!</v>
      </c>
      <c r="E45" s="4" t="e">
        <f t="shared" si="27"/>
        <v>#NUM!</v>
      </c>
      <c r="F45" s="4">
        <f t="shared" si="27"/>
        <v>4787314.8036709353</v>
      </c>
      <c r="H45" t="s">
        <v>81</v>
      </c>
      <c r="I45" s="12">
        <f>IF(MIN(I38:L38)&gt;=0,0,MIN(I38:L38))</f>
        <v>0</v>
      </c>
    </row>
    <row r="46" spans="2:18" ht="12.75">
      <c r="B46" s="4" t="s">
        <v>82</v>
      </c>
      <c r="C46" s="4">
        <f>AVEDEV(B2:B25)</f>
        <v>254166.66666666666</v>
      </c>
      <c r="D46" s="4">
        <f t="shared" ref="D46:F46" si="28">AVEDEV(C2:C25)</f>
        <v>55555.55555555554</v>
      </c>
      <c r="E46" s="4">
        <f t="shared" si="28"/>
        <v>31944.444444444423</v>
      </c>
      <c r="F46" s="4">
        <f t="shared" si="28"/>
        <v>10998611.111111106</v>
      </c>
    </row>
    <row r="47" spans="2:18" ht="12.75">
      <c r="B47" s="4" t="s">
        <v>83</v>
      </c>
      <c r="C47" s="4" t="e" vm="1">
        <f>[1]!MAD(B2:B25)</f>
        <v>#VALUE!</v>
      </c>
      <c r="D47" s="4" t="e" vm="1">
        <f>[1]!MAD(C2:C25)</f>
        <v>#VALUE!</v>
      </c>
      <c r="E47" s="4" t="e" vm="1">
        <f>[1]!MAD(D2:D25)</f>
        <v>#VALUE!</v>
      </c>
      <c r="F47" s="4" t="e" vm="1">
        <f>[1]!MAD(E2:E25)</f>
        <v>#VALUE!</v>
      </c>
      <c r="H47" t="s">
        <v>84</v>
      </c>
      <c r="I47" t="s">
        <v>85</v>
      </c>
      <c r="J47" s="14">
        <f>C2</f>
        <v>200000</v>
      </c>
      <c r="K47" s="14">
        <f>D14</f>
        <v>400000</v>
      </c>
      <c r="L47" t="s">
        <v>85</v>
      </c>
    </row>
    <row r="48" spans="2:18" ht="12.75">
      <c r="B48" s="7" t="s">
        <v>12</v>
      </c>
      <c r="C48" s="7" t="e" vm="1">
        <f>[1]!IQR(B2:B25,FALSE)</f>
        <v>#VALUE!</v>
      </c>
      <c r="D48" s="7" t="e" vm="1">
        <f>[1]!IQR(C2:C25,FALSE)</f>
        <v>#VALUE!</v>
      </c>
      <c r="E48" s="7" t="e" vm="1">
        <f>[1]!IQR(D2:D25,FALSE)</f>
        <v>#VALUE!</v>
      </c>
      <c r="F48" s="7" t="e" vm="1">
        <f>[1]!IQR(E2:E25,FALSE)</f>
        <v>#VALUE!</v>
      </c>
      <c r="J48" s="14">
        <f>C7</f>
        <v>200000</v>
      </c>
    </row>
    <row r="49" spans="2:11" ht="12.75">
      <c r="B49" s="4"/>
      <c r="C49" s="4"/>
      <c r="D49" s="4"/>
      <c r="E49" s="4"/>
      <c r="J49" s="14">
        <f>C12</f>
        <v>200000</v>
      </c>
    </row>
    <row r="50" spans="2:11" ht="12.75">
      <c r="B50" s="4"/>
      <c r="C50" s="4"/>
      <c r="D50" s="4"/>
      <c r="E50" s="4"/>
      <c r="J50" s="14">
        <f>C18</f>
        <v>200000</v>
      </c>
    </row>
    <row r="51" spans="2:11" ht="12.75">
      <c r="B51" s="4"/>
      <c r="C51" s="4"/>
      <c r="D51" s="4"/>
      <c r="E51" s="4"/>
    </row>
    <row r="52" spans="2:11" ht="12.75">
      <c r="B52" s="4"/>
      <c r="C52" s="4"/>
      <c r="D52" s="4"/>
      <c r="E52" s="4"/>
    </row>
    <row r="53" spans="2:11" ht="12.75">
      <c r="B53" s="4"/>
      <c r="C53" s="4"/>
      <c r="D53" s="4"/>
      <c r="E53" s="4"/>
    </row>
    <row r="54" spans="2:11" ht="12.75">
      <c r="B54" s="4"/>
      <c r="C54" s="4"/>
      <c r="D54" s="4"/>
      <c r="E54" s="4"/>
    </row>
    <row r="55" spans="2:11" ht="12.75">
      <c r="B55" s="4"/>
      <c r="C55" s="4"/>
      <c r="D55" s="4"/>
      <c r="E55" s="4"/>
    </row>
    <row r="56" spans="2:11" ht="12.75">
      <c r="B56" s="4"/>
      <c r="C56" s="4"/>
      <c r="D56" s="4"/>
      <c r="E56" s="4"/>
    </row>
    <row r="57" spans="2:11" ht="12.75">
      <c r="B57" s="9"/>
      <c r="C57" s="9" t="s">
        <v>19</v>
      </c>
      <c r="D57" s="9" t="s">
        <v>29</v>
      </c>
      <c r="E57" s="9" t="s">
        <v>32</v>
      </c>
      <c r="F57" s="9" t="s">
        <v>34</v>
      </c>
      <c r="G57" s="9"/>
      <c r="H57" s="9"/>
      <c r="I57" s="9"/>
      <c r="J57" s="9"/>
      <c r="K57" s="9"/>
    </row>
    <row r="58" spans="2:11" ht="12.75">
      <c r="B58" s="4" t="s">
        <v>78</v>
      </c>
      <c r="C58" s="4">
        <v>24</v>
      </c>
      <c r="D58" s="4">
        <v>24</v>
      </c>
      <c r="E58" s="4">
        <v>24</v>
      </c>
      <c r="F58" s="4">
        <v>24</v>
      </c>
      <c r="G58" s="4"/>
      <c r="H58" s="11"/>
      <c r="I58" s="11"/>
      <c r="J58" s="11"/>
      <c r="K58" s="11"/>
    </row>
    <row r="59" spans="2:11" ht="12.75">
      <c r="B59" s="4" t="s">
        <v>6</v>
      </c>
      <c r="C59" s="11">
        <v>250000</v>
      </c>
      <c r="D59" s="11">
        <v>33333.333333333336</v>
      </c>
      <c r="E59" s="11">
        <v>16666.666666666668</v>
      </c>
      <c r="F59" s="11">
        <v>18741666.666666668</v>
      </c>
      <c r="G59" s="4"/>
      <c r="H59" s="4"/>
      <c r="I59" s="4"/>
      <c r="J59" s="4"/>
      <c r="K59" s="4"/>
    </row>
    <row r="60" spans="2:11" ht="12.75">
      <c r="B60" s="4" t="s">
        <v>7</v>
      </c>
      <c r="C60" s="4">
        <v>69417.869311223796</v>
      </c>
      <c r="D60" s="4">
        <v>15541.746804005232</v>
      </c>
      <c r="E60" s="4">
        <v>16666.666666666668</v>
      </c>
      <c r="F60" s="4">
        <v>2684779.4060103334</v>
      </c>
      <c r="G60" s="4"/>
      <c r="H60" s="11"/>
      <c r="I60" s="11"/>
      <c r="J60" s="11"/>
      <c r="K60" s="11"/>
    </row>
    <row r="61" spans="2:11" ht="12.75">
      <c r="B61" s="4" t="s">
        <v>9</v>
      </c>
      <c r="C61" s="11">
        <v>200000</v>
      </c>
      <c r="D61" s="11">
        <v>0</v>
      </c>
      <c r="E61" s="11">
        <v>0</v>
      </c>
      <c r="F61" s="11">
        <v>17200000</v>
      </c>
      <c r="G61" s="4"/>
      <c r="H61" s="4"/>
      <c r="I61" s="4"/>
      <c r="J61" s="4"/>
      <c r="K61" s="4"/>
    </row>
    <row r="62" spans="2:11" ht="12.75">
      <c r="B62" s="4" t="s">
        <v>10</v>
      </c>
      <c r="C62" s="4">
        <v>1200000</v>
      </c>
      <c r="D62" s="4">
        <v>200000</v>
      </c>
      <c r="E62" s="4">
        <v>400000</v>
      </c>
      <c r="F62">
        <v>42800000</v>
      </c>
      <c r="G62" s="7"/>
      <c r="H62" s="7"/>
      <c r="I62" s="7"/>
      <c r="J62" s="7"/>
      <c r="K62" s="7"/>
    </row>
    <row r="63" spans="2:11" ht="12.75">
      <c r="B63" s="4" t="s">
        <v>11</v>
      </c>
      <c r="C63" s="4">
        <v>0</v>
      </c>
      <c r="D63" s="4">
        <v>0</v>
      </c>
      <c r="E63" s="4">
        <v>0</v>
      </c>
      <c r="F63">
        <v>600000</v>
      </c>
    </row>
    <row r="64" spans="2:11" ht="12.75">
      <c r="B64" s="7" t="s">
        <v>12</v>
      </c>
      <c r="C64" s="7">
        <v>400000</v>
      </c>
      <c r="D64" s="7">
        <v>0</v>
      </c>
      <c r="E64" s="7">
        <v>0</v>
      </c>
      <c r="F64" s="7">
        <v>19750000</v>
      </c>
    </row>
    <row r="65" spans="2:37" ht="12.75">
      <c r="B65" s="4" t="s">
        <v>13</v>
      </c>
      <c r="C65" s="4">
        <v>2.1036989171678844E-3</v>
      </c>
      <c r="D65" s="4">
        <v>6.6229878875756487E-4</v>
      </c>
      <c r="E65" s="4">
        <v>9.3036689463588118E-14</v>
      </c>
      <c r="F65">
        <v>0.26148359546758815</v>
      </c>
    </row>
    <row r="66" spans="2:37" ht="12.75">
      <c r="B66" s="9"/>
      <c r="C66" s="4" t="s">
        <v>78</v>
      </c>
      <c r="D66" s="4" t="s">
        <v>6</v>
      </c>
      <c r="E66" s="4" t="s">
        <v>7</v>
      </c>
      <c r="F66" s="4" t="s">
        <v>9</v>
      </c>
      <c r="G66" s="7" t="s">
        <v>12</v>
      </c>
      <c r="H66" s="4" t="s">
        <v>25</v>
      </c>
    </row>
    <row r="67" spans="2:37" ht="12.75">
      <c r="B67" s="28" t="s">
        <v>19</v>
      </c>
      <c r="C67" s="4">
        <v>24</v>
      </c>
      <c r="D67" s="11">
        <v>250000</v>
      </c>
      <c r="E67" s="29">
        <v>69417.869311223796</v>
      </c>
      <c r="F67" s="11">
        <v>200000</v>
      </c>
      <c r="G67" s="7">
        <v>400000</v>
      </c>
      <c r="H67" s="31">
        <v>2.1036989171678844E-3</v>
      </c>
    </row>
    <row r="68" spans="2:37" ht="12.75">
      <c r="B68" s="28" t="s">
        <v>29</v>
      </c>
      <c r="C68" s="4">
        <v>24</v>
      </c>
      <c r="D68" s="11">
        <v>33333.333333333336</v>
      </c>
      <c r="E68" s="29">
        <v>15541.746804005232</v>
      </c>
      <c r="F68" s="11">
        <v>0</v>
      </c>
      <c r="G68" s="7">
        <v>0</v>
      </c>
      <c r="H68" s="31">
        <v>6.6229878875756487E-4</v>
      </c>
    </row>
    <row r="69" spans="2:37" ht="12.75">
      <c r="B69" s="28" t="s">
        <v>32</v>
      </c>
      <c r="C69" s="4">
        <v>24</v>
      </c>
      <c r="D69" s="11">
        <v>16666.666666666668</v>
      </c>
      <c r="E69" s="29">
        <v>16666.666666666668</v>
      </c>
      <c r="F69" s="11">
        <v>0</v>
      </c>
      <c r="G69" s="7">
        <v>0</v>
      </c>
      <c r="H69" s="31">
        <v>9.3036689463588118E-14</v>
      </c>
    </row>
    <row r="70" spans="2:37" ht="12.75">
      <c r="B70" s="28" t="s">
        <v>34</v>
      </c>
      <c r="C70" s="4">
        <v>24</v>
      </c>
      <c r="D70" s="11">
        <v>18741666.666666668</v>
      </c>
      <c r="E70" s="29">
        <v>2684779.4060103334</v>
      </c>
      <c r="F70" s="11">
        <v>17200000</v>
      </c>
      <c r="G70" s="7">
        <v>19750000</v>
      </c>
      <c r="H70" s="30">
        <v>0.26148359546758815</v>
      </c>
    </row>
    <row r="71" spans="2:37" ht="12.75">
      <c r="B71" s="4"/>
      <c r="C71" s="4"/>
      <c r="D71" s="4"/>
      <c r="E71" s="4"/>
    </row>
    <row r="72" spans="2:37" ht="12.75">
      <c r="B72" s="4"/>
      <c r="C72" s="4"/>
      <c r="D72" s="4"/>
      <c r="E72" s="4"/>
    </row>
    <row r="73" spans="2:37" ht="12.75">
      <c r="B73" s="4"/>
      <c r="C73" s="4"/>
      <c r="D73" s="4"/>
      <c r="E73" s="4"/>
    </row>
    <row r="74" spans="2:37" ht="13.5" thickBot="1">
      <c r="B74" s="4" t="s">
        <v>86</v>
      </c>
      <c r="C74" s="4"/>
      <c r="D74" s="4"/>
      <c r="E74" s="4"/>
      <c r="L74" t="s">
        <v>14</v>
      </c>
      <c r="S74" t="s">
        <v>87</v>
      </c>
      <c r="V74" t="s">
        <v>88</v>
      </c>
      <c r="Y74" t="s">
        <v>62</v>
      </c>
      <c r="Z74">
        <v>0.05</v>
      </c>
      <c r="AG74" t="s">
        <v>15</v>
      </c>
      <c r="AJ74" t="s">
        <v>62</v>
      </c>
      <c r="AK74">
        <v>0.05</v>
      </c>
    </row>
    <row r="75" spans="2:37" ht="13.5" thickTop="1">
      <c r="B75" s="4"/>
      <c r="C75" s="4"/>
      <c r="D75" s="4"/>
      <c r="E75" s="4"/>
      <c r="V75" s="33" t="s">
        <v>89</v>
      </c>
      <c r="W75" s="33" t="s">
        <v>22</v>
      </c>
      <c r="X75" s="33" t="s">
        <v>5</v>
      </c>
      <c r="Y75" s="33" t="s">
        <v>90</v>
      </c>
      <c r="Z75" s="33" t="s">
        <v>91</v>
      </c>
      <c r="AA75" s="33" t="s">
        <v>92</v>
      </c>
      <c r="AG75" s="33" t="s">
        <v>89</v>
      </c>
      <c r="AH75" s="33" t="s">
        <v>93</v>
      </c>
      <c r="AI75" s="33" t="s">
        <v>94</v>
      </c>
      <c r="AJ75" s="33" t="s">
        <v>95</v>
      </c>
      <c r="AK75" s="33" t="s">
        <v>92</v>
      </c>
    </row>
    <row r="76" spans="2:37" ht="13.5" thickBot="1">
      <c r="B76" s="4" t="s">
        <v>96</v>
      </c>
      <c r="C76" s="4"/>
      <c r="D76" s="4"/>
      <c r="E76" s="4"/>
      <c r="G76" t="s">
        <v>97</v>
      </c>
      <c r="H76">
        <v>0.05</v>
      </c>
      <c r="M76" t="str">
        <f>B1</f>
        <v>GRUPO A: BIOSPADA 60 (UFC/mL)</v>
      </c>
      <c r="N76" t="str">
        <f t="shared" ref="N76:P76" si="29">C1</f>
        <v>GRUPO B: HIPOCLORITO DE SODIO 5,25% (UFC/mL)</v>
      </c>
      <c r="O76" t="str">
        <f t="shared" si="29"/>
        <v>GRUPO C: BIOSPADA 60 + HIPOCLORITO DE SODIO 5,25%  COMBINADO (UFC/mL)</v>
      </c>
      <c r="P76" t="str">
        <f t="shared" si="29"/>
        <v>GRUPO D: CONTROL (UFC/mL)</v>
      </c>
      <c r="S76" t="s">
        <v>98</v>
      </c>
      <c r="T76" s="25" t="s">
        <v>25</v>
      </c>
      <c r="V76" t="str">
        <f>B1</f>
        <v>GRUPO A: BIOSPADA 60 (UFC/mL)</v>
      </c>
      <c r="W76" s="14">
        <f>AVERAGE(B2:B25)</f>
        <v>250000</v>
      </c>
      <c r="X76">
        <f>COUNT(B2:B25)</f>
        <v>24</v>
      </c>
      <c r="Y76">
        <f>DEVSQ(B2:B25)</f>
        <v>2660000000000</v>
      </c>
      <c r="AG76" t="str">
        <f>B1</f>
        <v>GRUPO A: BIOSPADA 60 (UFC/mL)</v>
      </c>
      <c r="AH76" t="e" vm="1">
        <f>[1]!RANK_SUM(B2:E25,1,1)</f>
        <v>#VALUE!</v>
      </c>
      <c r="AI76">
        <f>COUNT(B2:B25)</f>
        <v>24</v>
      </c>
      <c r="AJ76" t="e" vm="2">
        <f>AH76/AI76</f>
        <v>#VALUE!</v>
      </c>
    </row>
    <row r="77" spans="2:37" ht="13.5" thickTop="1">
      <c r="B77" s="32" t="s">
        <v>99</v>
      </c>
      <c r="C77" s="32" t="s">
        <v>78</v>
      </c>
      <c r="D77" s="32" t="s">
        <v>76</v>
      </c>
      <c r="E77" s="32" t="s">
        <v>6</v>
      </c>
      <c r="F77" s="33" t="s">
        <v>100</v>
      </c>
      <c r="G77" s="33" t="s">
        <v>101</v>
      </c>
      <c r="H77" s="33" t="s">
        <v>102</v>
      </c>
      <c r="I77" s="33" t="s">
        <v>103</v>
      </c>
      <c r="J77" s="33" t="s">
        <v>104</v>
      </c>
      <c r="L77" t="s">
        <v>105</v>
      </c>
      <c r="M77" s="35">
        <f>MEDIAN(B2:B25)</f>
        <v>200000</v>
      </c>
      <c r="N77" s="36">
        <f t="shared" ref="N77:P77" si="30">MEDIAN(C2:C25)</f>
        <v>0</v>
      </c>
      <c r="O77" s="36">
        <f t="shared" si="30"/>
        <v>0</v>
      </c>
      <c r="P77" s="37">
        <f t="shared" si="30"/>
        <v>17200000</v>
      </c>
      <c r="S77" t="s">
        <v>106</v>
      </c>
      <c r="T77" s="41" t="e" vm="1">
        <f>[1]!LEVENE(B2:E25)</f>
        <v>#VALUE!</v>
      </c>
      <c r="V77" t="str">
        <f>C1</f>
        <v>GRUPO B: HIPOCLORITO DE SODIO 5,25% (UFC/mL)</v>
      </c>
      <c r="W77" s="14">
        <f>AVERAGE(C2:C25)</f>
        <v>33333.333333333336</v>
      </c>
      <c r="X77">
        <f>COUNT(C2:C25)</f>
        <v>24</v>
      </c>
      <c r="Y77">
        <f>DEVSQ(C2:C25)</f>
        <v>133333333333.33337</v>
      </c>
      <c r="AG77" t="str">
        <f>C1</f>
        <v>GRUPO B: HIPOCLORITO DE SODIO 5,25% (UFC/mL)</v>
      </c>
      <c r="AH77" t="e" vm="1">
        <f>[1]!RANK_SUM(B2:E25,2,1)</f>
        <v>#VALUE!</v>
      </c>
      <c r="AI77">
        <f>COUNT(C2:C25)</f>
        <v>24</v>
      </c>
      <c r="AJ77" t="e" vm="2">
        <f>AH77/AI77</f>
        <v>#VALUE!</v>
      </c>
    </row>
    <row r="78" spans="2:37" ht="12.75">
      <c r="B78" s="4" t="str">
        <f>B1</f>
        <v>GRUPO A: BIOSPADA 60 (UFC/mL)</v>
      </c>
      <c r="C78" s="4">
        <f>COUNT(B2:B25)</f>
        <v>24</v>
      </c>
      <c r="D78" s="11">
        <f>SUM(B2:B25)</f>
        <v>6000000</v>
      </c>
      <c r="E78" s="11">
        <f>AVERAGE(B2:B25)</f>
        <v>250000</v>
      </c>
      <c r="F78">
        <f>_xlfn.VAR.S(B2:B25)</f>
        <v>115652173913.04347</v>
      </c>
      <c r="G78">
        <f>DEVSQ(B2:B25)</f>
        <v>2660000000000</v>
      </c>
      <c r="H78">
        <f>SQRT(E86/C78)</f>
        <v>1342886.6876237553</v>
      </c>
      <c r="I78">
        <f>E78-H78*_xlfn.T.INV.2T(H76,D86)</f>
        <v>-2417088.8755053664</v>
      </c>
      <c r="J78">
        <f>E78+H78*_xlfn.T.INV.2T(H76,D86)</f>
        <v>2917088.8755053664</v>
      </c>
      <c r="L78" t="s">
        <v>107</v>
      </c>
      <c r="M78" s="18" t="e" vm="1">
        <f>[1]!RANK_SUM(B2:E25, 1,1)</f>
        <v>#VALUE!</v>
      </c>
      <c r="N78" t="e" vm="1">
        <f>[1]!RANK_SUM(B2:E25, 2,1)</f>
        <v>#VALUE!</v>
      </c>
      <c r="O78" t="e" vm="1">
        <f>[1]!RANK_SUM(B2:E25, 3,1)</f>
        <v>#VALUE!</v>
      </c>
      <c r="P78" s="19" t="e" vm="1">
        <f>[1]!RANK_SUM(B2:E25, 4,1)</f>
        <v>#VALUE!</v>
      </c>
      <c r="S78" t="s">
        <v>108</v>
      </c>
      <c r="T78" s="42" t="e" vm="1">
        <f>[1]!LEVENE(B2:E25,1)</f>
        <v>#VALUE!</v>
      </c>
      <c r="V78" t="str">
        <f>D1</f>
        <v>GRUPO C: BIOSPADA 60 + HIPOCLORITO DE SODIO 5,25%  COMBINADO (UFC/mL)</v>
      </c>
      <c r="W78" s="14">
        <f>AVERAGE(D2:D25)</f>
        <v>16666.666666666668</v>
      </c>
      <c r="X78">
        <f>COUNT(D2:D25)</f>
        <v>24</v>
      </c>
      <c r="Y78">
        <f>DEVSQ(D2:D25)</f>
        <v>153333333333.33325</v>
      </c>
      <c r="AG78" t="str">
        <f>D1</f>
        <v>GRUPO C: BIOSPADA 60 + HIPOCLORITO DE SODIO 5,25%  COMBINADO (UFC/mL)</v>
      </c>
      <c r="AH78" t="e" vm="1">
        <f>[1]!RANK_SUM(B2:E25,3,1)</f>
        <v>#VALUE!</v>
      </c>
      <c r="AI78">
        <f>COUNT(D2:D25)</f>
        <v>24</v>
      </c>
      <c r="AJ78" t="e" vm="2">
        <f>AH78/AI78</f>
        <v>#VALUE!</v>
      </c>
    </row>
    <row r="79" spans="2:37" ht="12.75">
      <c r="B79" s="4" t="str">
        <f>C1</f>
        <v>GRUPO B: HIPOCLORITO DE SODIO 5,25% (UFC/mL)</v>
      </c>
      <c r="C79" s="4">
        <f>COUNT(C2:C25)</f>
        <v>24</v>
      </c>
      <c r="D79" s="11">
        <f>SUM(C2:C25)</f>
        <v>800000</v>
      </c>
      <c r="E79" s="11">
        <f>AVERAGE(C2:C25)</f>
        <v>33333.333333333336</v>
      </c>
      <c r="F79">
        <f>_xlfn.VAR.S(C2:C25)</f>
        <v>5797101449.275362</v>
      </c>
      <c r="G79">
        <f>DEVSQ(C2:C25)</f>
        <v>133333333333.33337</v>
      </c>
      <c r="H79">
        <f>SQRT(E86/C79)</f>
        <v>1342886.6876237553</v>
      </c>
      <c r="I79">
        <f>E79-H79*_xlfn.T.INV.2T(H76,D86)</f>
        <v>-2633755.5421720329</v>
      </c>
      <c r="J79">
        <f>E79+H79*_xlfn.T.INV.2T(H76,D86)</f>
        <v>2700422.2088386999</v>
      </c>
      <c r="L79" t="s">
        <v>109</v>
      </c>
      <c r="M79" s="18">
        <f>COUNT(B2:B25)</f>
        <v>24</v>
      </c>
      <c r="N79">
        <f t="shared" ref="N79:P79" si="31">COUNT(C2:C25)</f>
        <v>24</v>
      </c>
      <c r="O79">
        <f t="shared" si="31"/>
        <v>24</v>
      </c>
      <c r="P79" s="19">
        <f t="shared" si="31"/>
        <v>24</v>
      </c>
      <c r="Q79" s="41">
        <f>SUM(M79:P79)</f>
        <v>96</v>
      </c>
      <c r="S79" t="s">
        <v>110</v>
      </c>
      <c r="T79" s="44" t="e" vm="1">
        <f>[1]!LEVENE(B2:E25,-1)</f>
        <v>#VALUE!</v>
      </c>
      <c r="V79" t="str">
        <f>E1</f>
        <v>GRUPO D: CONTROL (UFC/mL)</v>
      </c>
      <c r="W79" s="14">
        <f>AVERAGE(E2:E25)</f>
        <v>18741666.666666668</v>
      </c>
      <c r="X79">
        <f>COUNT(E2:E25)</f>
        <v>24</v>
      </c>
      <c r="Y79">
        <f>DEVSQ(E2:E25)</f>
        <v>3978838333333333.5</v>
      </c>
      <c r="AG79" t="str">
        <f>E1</f>
        <v>GRUPO D: CONTROL (UFC/mL)</v>
      </c>
      <c r="AH79" t="e" vm="1">
        <f>[1]!RANK_SUM(B2:E25,4,1)</f>
        <v>#VALUE!</v>
      </c>
      <c r="AI79">
        <f>COUNT(E2:E25)</f>
        <v>24</v>
      </c>
      <c r="AJ79" t="e" vm="2">
        <f>AH79/AI79</f>
        <v>#VALUE!</v>
      </c>
    </row>
    <row r="80" spans="2:37" ht="12.75">
      <c r="B80" s="4" t="str">
        <f>D1</f>
        <v>GRUPO C: BIOSPADA 60 + HIPOCLORITO DE SODIO 5,25%  COMBINADO (UFC/mL)</v>
      </c>
      <c r="C80" s="4">
        <f>COUNT(D2:D25)</f>
        <v>24</v>
      </c>
      <c r="D80" s="11">
        <f>SUM(D2:D25)</f>
        <v>400000</v>
      </c>
      <c r="E80" s="11">
        <f>AVERAGE(D2:D25)</f>
        <v>16666.666666666668</v>
      </c>
      <c r="F80">
        <f>_xlfn.VAR.S(D2:D25)</f>
        <v>6666666666.666667</v>
      </c>
      <c r="G80">
        <f>DEVSQ(D2:D25)</f>
        <v>153333333333.33325</v>
      </c>
      <c r="H80">
        <f>SQRT(E86/C80)</f>
        <v>1342886.6876237553</v>
      </c>
      <c r="I80">
        <f>E80-H80*_xlfn.T.INV.2T(H76,D86)</f>
        <v>-2650422.2088386999</v>
      </c>
      <c r="J80">
        <f>E80+H80*_xlfn.T.INV.2T(H76,D86)</f>
        <v>2683755.5421720329</v>
      </c>
      <c r="L80" t="s">
        <v>111</v>
      </c>
      <c r="M80" s="38" t="e" vm="2">
        <f>M78^2/M79</f>
        <v>#VALUE!</v>
      </c>
      <c r="N80" s="39" t="e" vm="2">
        <f t="shared" ref="N80:P80" si="32">N78^2/N79</f>
        <v>#VALUE!</v>
      </c>
      <c r="O80" s="39" t="e" vm="2">
        <f t="shared" si="32"/>
        <v>#VALUE!</v>
      </c>
      <c r="P80" s="40" t="e" vm="2">
        <f t="shared" si="32"/>
        <v>#VALUE!</v>
      </c>
      <c r="Q80" s="42" t="e" vm="2">
        <f>SUM(M80:P80)</f>
        <v>#VALUE!</v>
      </c>
      <c r="V80" s="27"/>
      <c r="W80" s="27"/>
      <c r="X80" s="27">
        <f>SUM(X76:X79)</f>
        <v>96</v>
      </c>
      <c r="Y80" s="27">
        <f>SUM(Y76:Y79)</f>
        <v>3981785000000000</v>
      </c>
      <c r="Z80" s="27">
        <f>X80-COUNT(X76:X79)</f>
        <v>92</v>
      </c>
      <c r="AA80" s="27" t="e" vm="1">
        <f>[1]!QCRIT(COUNT(X76:X79),Z80,Z74,2)</f>
        <v>#VALUE!</v>
      </c>
      <c r="AG80" s="27"/>
      <c r="AH80" s="27"/>
      <c r="AI80" s="27">
        <f>SUM(AI76:AI79)</f>
        <v>96</v>
      </c>
      <c r="AJ80" s="27"/>
      <c r="AK80" s="27" t="e" vm="1">
        <f>[1]!QCRIT(COUNT(AI76:AI79),,AK74,2)</f>
        <v>#VALUE!</v>
      </c>
    </row>
    <row r="81" spans="2:39" ht="13.5" thickBot="1">
      <c r="B81" s="4" t="str">
        <f>E1</f>
        <v>GRUPO D: CONTROL (UFC/mL)</v>
      </c>
      <c r="C81" s="4">
        <f>COUNT(E2:E25)</f>
        <v>24</v>
      </c>
      <c r="D81" s="11">
        <f>SUM(E2:E25)</f>
        <v>449800000</v>
      </c>
      <c r="E81" s="11">
        <f>AVERAGE(E2:E25)</f>
        <v>18741666.666666668</v>
      </c>
      <c r="F81">
        <f>_xlfn.VAR.S(E2:E25)</f>
        <v>172992971014492.75</v>
      </c>
      <c r="G81">
        <f>DEVSQ(E2:E25)</f>
        <v>3978838333333333.5</v>
      </c>
      <c r="H81">
        <f>SQRT(E86/C81)</f>
        <v>1342886.6876237553</v>
      </c>
      <c r="I81">
        <f>E81-H81*_xlfn.T.INV.2T(H76,D86)</f>
        <v>16074577.791161302</v>
      </c>
      <c r="J81">
        <f>E81+H81*_xlfn.T.INV.2T(H76,D86)</f>
        <v>21408755.542172033</v>
      </c>
      <c r="L81" t="s">
        <v>112</v>
      </c>
      <c r="Q81" s="42" t="e" vm="2">
        <f>12*Q80/(Q79*(Q79+1))-3*(Q79+1)</f>
        <v>#VALUE!</v>
      </c>
      <c r="V81" t="s">
        <v>113</v>
      </c>
      <c r="AG81" t="s">
        <v>113</v>
      </c>
    </row>
    <row r="82" spans="2:39" ht="13.5" thickTop="1">
      <c r="B82" s="34"/>
      <c r="C82" s="34"/>
      <c r="D82" s="34"/>
      <c r="E82" s="34"/>
      <c r="F82" s="27"/>
      <c r="G82" s="27"/>
      <c r="H82" s="27"/>
      <c r="I82" s="27"/>
      <c r="J82" s="27"/>
      <c r="L82" t="s">
        <v>114</v>
      </c>
      <c r="Q82" s="42" t="e" vm="2">
        <f>Q81/(1-[1]!TiesCorrection(B2:E25)/(Q79*(Q79^2-1)))</f>
        <v>#VALUE!</v>
      </c>
      <c r="V82" s="33" t="s">
        <v>20</v>
      </c>
      <c r="W82" s="33" t="s">
        <v>21</v>
      </c>
      <c r="X82" s="33" t="s">
        <v>22</v>
      </c>
      <c r="Y82" s="33" t="s">
        <v>115</v>
      </c>
      <c r="Z82" s="33" t="s">
        <v>116</v>
      </c>
      <c r="AA82" s="33" t="s">
        <v>23</v>
      </c>
      <c r="AB82" s="33" t="s">
        <v>24</v>
      </c>
      <c r="AC82" s="33" t="s">
        <v>25</v>
      </c>
      <c r="AD82" s="33" t="s">
        <v>117</v>
      </c>
      <c r="AE82" s="33" t="s">
        <v>118</v>
      </c>
      <c r="AG82" s="33" t="s">
        <v>20</v>
      </c>
      <c r="AH82" s="33" t="s">
        <v>21</v>
      </c>
      <c r="AI82" s="33" t="s">
        <v>95</v>
      </c>
      <c r="AJ82" s="33" t="s">
        <v>115</v>
      </c>
      <c r="AK82" s="33" t="s">
        <v>116</v>
      </c>
      <c r="AL82" s="33" t="s">
        <v>25</v>
      </c>
      <c r="AM82" s="33" t="s">
        <v>119</v>
      </c>
    </row>
    <row r="83" spans="2:39" ht="13.5" thickBot="1">
      <c r="B83" s="4" t="s">
        <v>120</v>
      </c>
      <c r="C83" s="4"/>
      <c r="D83" s="4"/>
      <c r="E83" s="4"/>
      <c r="L83" t="s">
        <v>91</v>
      </c>
      <c r="Q83" s="42">
        <f>COUNTA(M76:P76)-1</f>
        <v>3</v>
      </c>
      <c r="V83" s="27" t="str">
        <f>V76</f>
        <v>GRUPO A: BIOSPADA 60 (UFC/mL)</v>
      </c>
      <c r="W83" s="27" t="str">
        <f>V77</f>
        <v>GRUPO B: HIPOCLORITO DE SODIO 5,25% (UFC/mL)</v>
      </c>
      <c r="X83" s="51">
        <f>ABS(W76-W77)</f>
        <v>216666.66666666666</v>
      </c>
      <c r="Y83" s="51">
        <f>SQRT(Y80/Z80/HARMEAN(X76,X77))</f>
        <v>1342886.6876237553</v>
      </c>
      <c r="Z83" s="27">
        <f>X83/Y83</f>
        <v>0.16134396793377959</v>
      </c>
      <c r="AA83" s="27" t="e" vm="2">
        <f>X83-Y83*AA$80</f>
        <v>#VALUE!</v>
      </c>
      <c r="AB83" s="27" t="e" vm="2">
        <f>X83+Y83*AA$80</f>
        <v>#VALUE!</v>
      </c>
      <c r="AC83" s="27" t="e" vm="1">
        <f>[1]!QDIST(Z83,COUNT($X$76:$X$79),Z$80)</f>
        <v>#VALUE!</v>
      </c>
      <c r="AD83" s="27" t="e" vm="2">
        <f>Y83*AA$80</f>
        <v>#VALUE!</v>
      </c>
      <c r="AE83" s="27">
        <f>X83*SQRT(Z$80/Y$80)</f>
        <v>3.2934199542810925E-2</v>
      </c>
      <c r="AG83" s="27" t="str">
        <f>AG76</f>
        <v>GRUPO A: BIOSPADA 60 (UFC/mL)</v>
      </c>
      <c r="AH83" s="27" t="str">
        <f>AG77</f>
        <v>GRUPO B: HIPOCLORITO DE SODIO 5,25% (UFC/mL)</v>
      </c>
      <c r="AI83" s="27" t="e" vm="2">
        <f>ABS(AJ76-AJ77)</f>
        <v>#VALUE!</v>
      </c>
      <c r="AJ83" s="27">
        <f>SQRT(AI$80*(AI$80+1)/12/HARMEAN(AI76,AI77))</f>
        <v>5.6862407030773268</v>
      </c>
      <c r="AK83" s="27" t="e" vm="2">
        <f>AI83/AJ83</f>
        <v>#VALUE!</v>
      </c>
      <c r="AL83" s="27" t="e" vm="1">
        <f>[1]!QDIST(AK83,COUNT(AI$76:AI$79))</f>
        <v>#VALUE!</v>
      </c>
      <c r="AM83" s="27" t="e" vm="2">
        <f>AJ83*AK$80</f>
        <v>#VALUE!</v>
      </c>
    </row>
    <row r="84" spans="2:39" ht="13.5" thickTop="1">
      <c r="B84" s="32" t="s">
        <v>121</v>
      </c>
      <c r="C84" s="32" t="s">
        <v>101</v>
      </c>
      <c r="D84" s="32" t="s">
        <v>91</v>
      </c>
      <c r="E84" s="32" t="s">
        <v>122</v>
      </c>
      <c r="F84" s="33" t="s">
        <v>123</v>
      </c>
      <c r="G84" s="33" t="s">
        <v>124</v>
      </c>
      <c r="H84" s="90" t="s">
        <v>26</v>
      </c>
      <c r="I84" s="33" t="s">
        <v>125</v>
      </c>
      <c r="J84" s="33" t="s">
        <v>126</v>
      </c>
      <c r="L84" t="s">
        <v>25</v>
      </c>
      <c r="Q84" s="46" t="e" vm="2">
        <f>_xlfn.CHISQ.DIST.RT(Q82,Q83)</f>
        <v>#VALUE!</v>
      </c>
      <c r="V84" t="str">
        <f>V76</f>
        <v>GRUPO A: BIOSPADA 60 (UFC/mL)</v>
      </c>
      <c r="W84" t="str">
        <f>V78</f>
        <v>GRUPO C: BIOSPADA 60 + HIPOCLORITO DE SODIO 5,25%  COMBINADO (UFC/mL)</v>
      </c>
      <c r="X84" s="52">
        <f>ABS(W76-W78)</f>
        <v>233333.33333333334</v>
      </c>
      <c r="Y84" s="52">
        <f>SQRT(Y80/Z80/HARMEAN(X76,X78))</f>
        <v>1342886.6876237553</v>
      </c>
      <c r="Z84">
        <f t="shared" ref="Z84:Z88" si="33">X84/Y84</f>
        <v>0.17375504239022418</v>
      </c>
      <c r="AA84" t="e" vm="2">
        <f t="shared" ref="AA84:AA88" si="34">X84-Y84*AA$80</f>
        <v>#VALUE!</v>
      </c>
      <c r="AB84" t="e" vm="2">
        <f t="shared" ref="AB84:AB88" si="35">X84+Y84*AA$80</f>
        <v>#VALUE!</v>
      </c>
      <c r="AC84" t="e" vm="1">
        <f>[1]!QDIST(Z84,COUNT($X$76:$X$79),Z$80)</f>
        <v>#VALUE!</v>
      </c>
      <c r="AD84" t="e" vm="2">
        <f t="shared" ref="AD84:AD88" si="36">Y84*AA$80</f>
        <v>#VALUE!</v>
      </c>
      <c r="AE84">
        <f t="shared" ref="AE84:AE88" si="37">X84*SQRT(Z$80/Y$80)</f>
        <v>3.5467599507642535E-2</v>
      </c>
      <c r="AG84" t="str">
        <f>AG76</f>
        <v>GRUPO A: BIOSPADA 60 (UFC/mL)</v>
      </c>
      <c r="AH84" t="str">
        <f>AG78</f>
        <v>GRUPO C: BIOSPADA 60 + HIPOCLORITO DE SODIO 5,25%  COMBINADO (UFC/mL)</v>
      </c>
      <c r="AI84" t="e" vm="2">
        <f>ABS(AJ76-AJ78)</f>
        <v>#VALUE!</v>
      </c>
      <c r="AJ84">
        <f>SQRT(AI$80*(AI$80+1)/12/HARMEAN(AI76,AI78))</f>
        <v>5.6862407030773268</v>
      </c>
      <c r="AK84" t="e" vm="2">
        <f t="shared" ref="AK84:AK88" si="38">AI84/AJ84</f>
        <v>#VALUE!</v>
      </c>
      <c r="AL84" t="e" vm="1">
        <f>[1]!QDIST(AK84,COUNT(AI$76:AI$79))</f>
        <v>#VALUE!</v>
      </c>
      <c r="AM84" t="e" vm="2">
        <f t="shared" ref="AM84:AM88" si="39">AJ84*AK$80</f>
        <v>#VALUE!</v>
      </c>
    </row>
    <row r="85" spans="2:39" ht="12.75">
      <c r="B85" s="4" t="s">
        <v>127</v>
      </c>
      <c r="C85" s="4">
        <f>C87-C86</f>
        <v>6256024583333344</v>
      </c>
      <c r="D85" s="4">
        <f>COUNTA(B78:B81)-1</f>
        <v>3</v>
      </c>
      <c r="E85" s="4">
        <f>C85/D85</f>
        <v>2085341527777781.3</v>
      </c>
      <c r="F85">
        <f>E85/E86</f>
        <v>48.182265128718868</v>
      </c>
      <c r="G85" s="45">
        <f>_xlfn.F.DIST.RT(F85,D85,D86)</f>
        <v>8.2672534466757408E-19</v>
      </c>
      <c r="H85" s="91">
        <f>C85/C87</f>
        <v>0.61107061353415359</v>
      </c>
      <c r="I85">
        <f>SQRT(DEVSQ(E78:E81)/(E86*D85))</f>
        <v>1.4168960372459523</v>
      </c>
      <c r="J85">
        <f>(C87-D87*E86)/(C87+E86)</f>
        <v>0.59586910089044898</v>
      </c>
      <c r="L85" t="s">
        <v>62</v>
      </c>
      <c r="Q85" s="42">
        <v>0.05</v>
      </c>
      <c r="V85" t="str">
        <f>V76</f>
        <v>GRUPO A: BIOSPADA 60 (UFC/mL)</v>
      </c>
      <c r="W85" t="str">
        <f>V79</f>
        <v>GRUPO D: CONTROL (UFC/mL)</v>
      </c>
      <c r="X85" s="52">
        <f>ABS(W76-W79)</f>
        <v>18491666.666666668</v>
      </c>
      <c r="Y85" s="52">
        <f>SQRT(Y80/Z80/HARMEAN(X76,X79))</f>
        <v>1342886.6876237553</v>
      </c>
      <c r="Z85">
        <f t="shared" si="33"/>
        <v>13.770087109425267</v>
      </c>
      <c r="AA85" t="e" vm="2">
        <f t="shared" si="34"/>
        <v>#VALUE!</v>
      </c>
      <c r="AB85" t="e" vm="2">
        <f t="shared" si="35"/>
        <v>#VALUE!</v>
      </c>
      <c r="AC85" s="45" t="e" vm="1">
        <f>[1]!QDIST(Z85,COUNT($X$76:$X$79),Z$80)</f>
        <v>#VALUE!</v>
      </c>
      <c r="AD85" t="e" vm="2">
        <f t="shared" si="36"/>
        <v>#VALUE!</v>
      </c>
      <c r="AE85">
        <f t="shared" si="37"/>
        <v>2.8108072609806709</v>
      </c>
      <c r="AG85" t="str">
        <f>AG76</f>
        <v>GRUPO A: BIOSPADA 60 (UFC/mL)</v>
      </c>
      <c r="AH85" t="str">
        <f>AG79</f>
        <v>GRUPO D: CONTROL (UFC/mL)</v>
      </c>
      <c r="AI85" t="e" vm="2">
        <f>ABS(AJ76-AJ79)</f>
        <v>#VALUE!</v>
      </c>
      <c r="AJ85">
        <f>SQRT(AI$80*(AI$80+1)/12/HARMEAN(AI76,AI79))</f>
        <v>5.6862407030773268</v>
      </c>
      <c r="AK85" t="e" vm="2">
        <f t="shared" si="38"/>
        <v>#VALUE!</v>
      </c>
      <c r="AL85" t="e" vm="1">
        <f>[1]!QDIST(AK85,COUNT(AI$76:AI$79))</f>
        <v>#VALUE!</v>
      </c>
      <c r="AM85" t="e" vm="2">
        <f t="shared" si="39"/>
        <v>#VALUE!</v>
      </c>
    </row>
    <row r="86" spans="2:39" ht="12.75">
      <c r="B86" s="4" t="s">
        <v>128</v>
      </c>
      <c r="C86" s="4">
        <f>SUM(G78:G81)</f>
        <v>3981785000000000</v>
      </c>
      <c r="D86" s="4">
        <f>D87-D85</f>
        <v>92</v>
      </c>
      <c r="E86" s="4">
        <f>C86/D86</f>
        <v>43280271739130.438</v>
      </c>
      <c r="H86" s="91"/>
      <c r="L86" t="s">
        <v>129</v>
      </c>
      <c r="Q86" s="43" t="e" vm="2">
        <f>IF(Q84&lt;Q85,"yes","no")</f>
        <v>#VALUE!</v>
      </c>
      <c r="V86" t="str">
        <f>V77</f>
        <v>GRUPO B: HIPOCLORITO DE SODIO 5,25% (UFC/mL)</v>
      </c>
      <c r="W86" t="str">
        <f>V78</f>
        <v>GRUPO C: BIOSPADA 60 + HIPOCLORITO DE SODIO 5,25%  COMBINADO (UFC/mL)</v>
      </c>
      <c r="X86" s="52">
        <f>ABS(W77-W78)</f>
        <v>16666.666666666668</v>
      </c>
      <c r="Y86" s="52">
        <f>SQRT(Y80/Z80/HARMEAN(X77,X78))</f>
        <v>1342886.6876237553</v>
      </c>
      <c r="Z86">
        <f t="shared" si="33"/>
        <v>1.2411074456444585E-2</v>
      </c>
      <c r="AA86" t="e" vm="2">
        <f t="shared" si="34"/>
        <v>#VALUE!</v>
      </c>
      <c r="AB86" t="e" vm="2">
        <f t="shared" si="35"/>
        <v>#VALUE!</v>
      </c>
      <c r="AC86" t="e" vm="1">
        <f>[1]!QDIST(Z86,COUNT($X$76:$X$79),Z$80)</f>
        <v>#VALUE!</v>
      </c>
      <c r="AD86" t="e" vm="2">
        <f t="shared" si="36"/>
        <v>#VALUE!</v>
      </c>
      <c r="AE86">
        <f t="shared" si="37"/>
        <v>2.53339996483161E-3</v>
      </c>
      <c r="AG86" t="str">
        <f>AG77</f>
        <v>GRUPO B: HIPOCLORITO DE SODIO 5,25% (UFC/mL)</v>
      </c>
      <c r="AH86" t="str">
        <f>AG78</f>
        <v>GRUPO C: BIOSPADA 60 + HIPOCLORITO DE SODIO 5,25%  COMBINADO (UFC/mL)</v>
      </c>
      <c r="AI86" t="e" vm="2">
        <f>ABS(AJ77-AJ78)</f>
        <v>#VALUE!</v>
      </c>
      <c r="AJ86">
        <f>SQRT(AI$80*(AI$80+1)/12/HARMEAN(AI77,AI78))</f>
        <v>5.6862407030773268</v>
      </c>
      <c r="AK86" t="e" vm="2">
        <f t="shared" si="38"/>
        <v>#VALUE!</v>
      </c>
      <c r="AL86" t="e" vm="1">
        <f>[1]!QDIST(AK86,COUNT(AI$76:AI$79))</f>
        <v>#VALUE!</v>
      </c>
      <c r="AM86" t="e" vm="2">
        <f t="shared" si="39"/>
        <v>#VALUE!</v>
      </c>
    </row>
    <row r="87" spans="2:39" ht="12.75">
      <c r="B87" s="7" t="s">
        <v>130</v>
      </c>
      <c r="C87" s="7">
        <f>DEVSQ(B2:E25)</f>
        <v>1.0237809583333344E+16</v>
      </c>
      <c r="D87" s="7">
        <f>COUNT(B2:E25)-1</f>
        <v>95</v>
      </c>
      <c r="E87" s="7">
        <f>C87/D87</f>
        <v>107766416666666.78</v>
      </c>
      <c r="F87" s="8"/>
      <c r="G87" s="8"/>
      <c r="H87" s="92"/>
      <c r="I87" s="8"/>
      <c r="J87" s="8"/>
      <c r="V87" t="str">
        <f>V77</f>
        <v>GRUPO B: HIPOCLORITO DE SODIO 5,25% (UFC/mL)</v>
      </c>
      <c r="W87" t="str">
        <f>V79</f>
        <v>GRUPO D: CONTROL (UFC/mL)</v>
      </c>
      <c r="X87" s="52">
        <f>ABS(W77-W79)</f>
        <v>18708333.333333336</v>
      </c>
      <c r="Y87" s="52">
        <f>SQRT(Y80/Z80/HARMEAN(X77,X79))</f>
        <v>1342886.6876237553</v>
      </c>
      <c r="Z87">
        <f t="shared" si="33"/>
        <v>13.931431077359047</v>
      </c>
      <c r="AA87" t="e" vm="2">
        <f t="shared" si="34"/>
        <v>#VALUE!</v>
      </c>
      <c r="AB87" t="e" vm="2">
        <f t="shared" si="35"/>
        <v>#VALUE!</v>
      </c>
      <c r="AC87" s="45" t="e" vm="1">
        <f>[1]!QDIST(Z87,COUNT($X$76:$X$79),Z$80)</f>
        <v>#VALUE!</v>
      </c>
      <c r="AD87" t="e" vm="2">
        <f t="shared" si="36"/>
        <v>#VALUE!</v>
      </c>
      <c r="AE87">
        <f t="shared" si="37"/>
        <v>2.8437414605234821</v>
      </c>
      <c r="AG87" t="str">
        <f>AG77</f>
        <v>GRUPO B: HIPOCLORITO DE SODIO 5,25% (UFC/mL)</v>
      </c>
      <c r="AH87" t="str">
        <f>AG79</f>
        <v>GRUPO D: CONTROL (UFC/mL)</v>
      </c>
      <c r="AI87" t="e" vm="2">
        <f>ABS(AJ77-AJ79)</f>
        <v>#VALUE!</v>
      </c>
      <c r="AJ87">
        <f>SQRT(AI$80*(AI$80+1)/12/HARMEAN(AI77,AI79))</f>
        <v>5.6862407030773268</v>
      </c>
      <c r="AK87" t="e" vm="2">
        <f t="shared" si="38"/>
        <v>#VALUE!</v>
      </c>
      <c r="AL87" t="e" vm="1">
        <f>[1]!QDIST(AK87,COUNT(AI$76:AI$79))</f>
        <v>#VALUE!</v>
      </c>
      <c r="AM87" t="e" vm="2">
        <f t="shared" si="39"/>
        <v>#VALUE!</v>
      </c>
    </row>
    <row r="88" spans="2:39" ht="12.75">
      <c r="B88" s="4"/>
      <c r="C88" s="4"/>
      <c r="D88" s="4"/>
      <c r="E88" s="4"/>
      <c r="V88" s="8" t="str">
        <f>V78</f>
        <v>GRUPO C: BIOSPADA 60 + HIPOCLORITO DE SODIO 5,25%  COMBINADO (UFC/mL)</v>
      </c>
      <c r="W88" s="8" t="str">
        <f>V79</f>
        <v>GRUPO D: CONTROL (UFC/mL)</v>
      </c>
      <c r="X88" s="53">
        <f>ABS(W78-W79)</f>
        <v>18725000</v>
      </c>
      <c r="Y88" s="53">
        <f>SQRT(Y80/Z80/HARMEAN(X78,X79))</f>
        <v>1342886.6876237553</v>
      </c>
      <c r="Z88" s="8">
        <f t="shared" si="33"/>
        <v>13.94384215181549</v>
      </c>
      <c r="AA88" s="8" t="e" vm="2">
        <f t="shared" si="34"/>
        <v>#VALUE!</v>
      </c>
      <c r="AB88" s="8" t="e" vm="2">
        <f t="shared" si="35"/>
        <v>#VALUE!</v>
      </c>
      <c r="AC88" s="47" t="e" vm="1">
        <f>[1]!QDIST(Z88,COUNT($X$76:$X$79),Z$80)</f>
        <v>#VALUE!</v>
      </c>
      <c r="AD88" s="8" t="e" vm="2">
        <f t="shared" si="36"/>
        <v>#VALUE!</v>
      </c>
      <c r="AE88" s="8">
        <f t="shared" si="37"/>
        <v>2.8462748604883132</v>
      </c>
      <c r="AG88" s="8" t="str">
        <f>AG78</f>
        <v>GRUPO C: BIOSPADA 60 + HIPOCLORITO DE SODIO 5,25%  COMBINADO (UFC/mL)</v>
      </c>
      <c r="AH88" s="8" t="str">
        <f>AG79</f>
        <v>GRUPO D: CONTROL (UFC/mL)</v>
      </c>
      <c r="AI88" s="8" t="e" vm="2">
        <f>ABS(AJ78-AJ79)</f>
        <v>#VALUE!</v>
      </c>
      <c r="AJ88" s="8">
        <f>SQRT(AI$80*(AI$80+1)/12/HARMEAN(AI78,AI79))</f>
        <v>5.6862407030773268</v>
      </c>
      <c r="AK88" s="8" t="e" vm="2">
        <f t="shared" si="38"/>
        <v>#VALUE!</v>
      </c>
      <c r="AL88" s="8" t="e" vm="1">
        <f>[1]!QDIST(AK88,COUNT(AI$76:AI$79))</f>
        <v>#VALUE!</v>
      </c>
      <c r="AM88" s="8" t="e" vm="2">
        <f t="shared" si="39"/>
        <v>#VALUE!</v>
      </c>
    </row>
    <row r="89" spans="2:39" ht="12.75">
      <c r="B89" s="4"/>
      <c r="C89" s="4"/>
      <c r="D89" s="4"/>
      <c r="E89" s="4"/>
      <c r="X89" s="50"/>
      <c r="Y89" s="50"/>
    </row>
    <row r="90" spans="2:39" ht="12.75">
      <c r="B90" s="4"/>
      <c r="C90" s="4"/>
      <c r="D90" s="4"/>
      <c r="E90" s="4"/>
    </row>
    <row r="91" spans="2:39" ht="12.75">
      <c r="B91" s="4"/>
      <c r="C91" s="4"/>
      <c r="D91" s="4"/>
      <c r="E91" s="4"/>
    </row>
    <row r="92" spans="2:39" ht="12.75">
      <c r="B92" s="4"/>
      <c r="C92" s="4"/>
      <c r="D92" s="4"/>
      <c r="E92" s="4"/>
    </row>
    <row r="93" spans="2:39" ht="12.75">
      <c r="B93" s="4"/>
      <c r="C93" s="4"/>
      <c r="D93" s="4"/>
      <c r="E93" s="4"/>
    </row>
    <row r="94" spans="2:39" ht="12.75">
      <c r="B94" s="4"/>
      <c r="C94" s="4"/>
      <c r="D94" s="4"/>
      <c r="E94" s="4"/>
    </row>
    <row r="95" spans="2:39" ht="12.75">
      <c r="B95" s="4"/>
      <c r="C95" s="4"/>
      <c r="D95" s="4"/>
      <c r="E95" s="4"/>
    </row>
    <row r="96" spans="2:39" ht="12.75">
      <c r="B96" s="4"/>
      <c r="C96" s="4"/>
      <c r="D96" s="4"/>
      <c r="E96" s="4"/>
    </row>
    <row r="97" spans="2:5" ht="12.75">
      <c r="B97" s="4"/>
      <c r="C97" s="4"/>
      <c r="D97" s="4"/>
      <c r="E97" s="4"/>
    </row>
    <row r="98" spans="2:5" ht="12.75">
      <c r="B98" s="4" t="s">
        <v>56</v>
      </c>
      <c r="C98" s="77">
        <v>2.2000000000000002</v>
      </c>
      <c r="D98" s="4"/>
      <c r="E98" s="4"/>
    </row>
    <row r="99" spans="2:5" ht="12.75">
      <c r="B99" s="4"/>
      <c r="C99" s="4"/>
      <c r="D99" s="4"/>
      <c r="E99" s="4"/>
    </row>
    <row r="100" spans="2:5" ht="12.75">
      <c r="B100" s="4"/>
      <c r="C100" s="78" t="str">
        <f>B1</f>
        <v>GRUPO A: BIOSPADA 60 (UFC/mL)</v>
      </c>
      <c r="D100" s="78" t="str">
        <f t="shared" ref="D100:E100" si="40">C1</f>
        <v>GRUPO B: HIPOCLORITO DE SODIO 5,25% (UFC/mL)</v>
      </c>
      <c r="E100" s="78" t="str">
        <f t="shared" si="40"/>
        <v>GRUPO C: BIOSPADA 60 + HIPOCLORITO DE SODIO 5,25%  COMBINADO (UFC/mL)</v>
      </c>
    </row>
    <row r="101" spans="2:5" ht="12.75">
      <c r="B101" s="4" t="s">
        <v>58</v>
      </c>
      <c r="C101" s="79">
        <f>C108-$C115</f>
        <v>0</v>
      </c>
      <c r="D101" s="80">
        <f t="shared" ref="D101:E101" si="41">D108-$C115</f>
        <v>0</v>
      </c>
      <c r="E101" s="81">
        <f t="shared" si="41"/>
        <v>0</v>
      </c>
    </row>
    <row r="102" spans="2:5" ht="12.75">
      <c r="B102" s="4" t="s">
        <v>60</v>
      </c>
      <c r="C102" s="82">
        <f>MAX(C109-C108,0)</f>
        <v>0</v>
      </c>
      <c r="D102" s="4">
        <f t="shared" ref="D102:E102" si="42">MAX(D109-D108,0)</f>
        <v>0</v>
      </c>
      <c r="E102" s="83">
        <f t="shared" si="42"/>
        <v>0</v>
      </c>
    </row>
    <row r="103" spans="2:5" ht="12.75">
      <c r="B103" s="4" t="s">
        <v>61</v>
      </c>
      <c r="C103" s="82">
        <f t="shared" ref="C103:E105" si="43">MAX(C110-C109,0)</f>
        <v>200000</v>
      </c>
      <c r="D103" s="4">
        <f t="shared" si="43"/>
        <v>0</v>
      </c>
      <c r="E103" s="83">
        <f t="shared" si="43"/>
        <v>0</v>
      </c>
    </row>
    <row r="104" spans="2:5" ht="12.75">
      <c r="B104" s="4" t="s">
        <v>64</v>
      </c>
      <c r="C104" s="82">
        <f t="shared" si="43"/>
        <v>200000</v>
      </c>
      <c r="D104" s="4">
        <f t="shared" si="43"/>
        <v>0</v>
      </c>
      <c r="E104" s="83">
        <f t="shared" si="43"/>
        <v>0</v>
      </c>
    </row>
    <row r="105" spans="2:5" ht="12.75">
      <c r="B105" s="4" t="s">
        <v>67</v>
      </c>
      <c r="C105" s="82">
        <f t="shared" si="43"/>
        <v>800000</v>
      </c>
      <c r="D105" s="4">
        <f t="shared" si="43"/>
        <v>0</v>
      </c>
      <c r="E105" s="83">
        <f t="shared" si="43"/>
        <v>0</v>
      </c>
    </row>
    <row r="106" spans="2:5" ht="12.75">
      <c r="B106" s="4" t="s">
        <v>6</v>
      </c>
      <c r="C106" s="86">
        <f>C113-$C115</f>
        <v>250000</v>
      </c>
      <c r="D106" s="87">
        <f t="shared" ref="D106:E106" si="44">D113-$C115</f>
        <v>33333.333333333336</v>
      </c>
      <c r="E106" s="88">
        <f t="shared" si="44"/>
        <v>16666.666666666668</v>
      </c>
    </row>
    <row r="107" spans="2:5" ht="12.75">
      <c r="B107" s="4"/>
      <c r="C107" s="4"/>
      <c r="D107" s="4"/>
      <c r="E107" s="4"/>
    </row>
    <row r="108" spans="2:5" ht="12.75">
      <c r="B108" s="4" t="s">
        <v>58</v>
      </c>
      <c r="C108" s="79">
        <f t="array" ref="C108">MIN(IF(ISBLANK(B2:B25),"",IF(B2:B25&gt;=C109-$C98*(C111-C109),B2:B25,"")))</f>
        <v>0</v>
      </c>
      <c r="D108" s="80">
        <f t="array" ref="D108">MIN(IF(ISBLANK(C2:C25),"",IF(C2:C25&gt;=D109-$C98*(D111-D109),C2:C25,"")))</f>
        <v>0</v>
      </c>
      <c r="E108" s="81">
        <f t="array" ref="E108">MIN(IF(ISBLANK(D2:D25),"",IF(D2:D25&gt;=E109-$C98*(E111-E109),D2:D25,"")))</f>
        <v>0</v>
      </c>
    </row>
    <row r="109" spans="2:5" ht="12.75">
      <c r="B109" s="4" t="s">
        <v>74</v>
      </c>
      <c r="C109" s="82">
        <f>_xlfn.QUARTILE.INC(B2:B25,1)</f>
        <v>0</v>
      </c>
      <c r="D109" s="4">
        <f t="shared" ref="D109:E109" si="45">_xlfn.QUARTILE.INC(C2:C25,1)</f>
        <v>0</v>
      </c>
      <c r="E109" s="83">
        <f t="shared" si="45"/>
        <v>0</v>
      </c>
    </row>
    <row r="110" spans="2:5" ht="12.75">
      <c r="B110" s="4" t="s">
        <v>9</v>
      </c>
      <c r="C110" s="84">
        <f>MEDIAN(B2:B25)</f>
        <v>200000</v>
      </c>
      <c r="D110" s="11">
        <f t="shared" ref="D110:E110" si="46">MEDIAN(C2:C25)</f>
        <v>0</v>
      </c>
      <c r="E110" s="85">
        <f t="shared" si="46"/>
        <v>0</v>
      </c>
    </row>
    <row r="111" spans="2:5" ht="12.75">
      <c r="B111" s="4" t="s">
        <v>75</v>
      </c>
      <c r="C111" s="82">
        <f>_xlfn.QUARTILE.INC(B2:B25,3)</f>
        <v>400000</v>
      </c>
      <c r="D111" s="4">
        <f t="shared" ref="D111:E111" si="47">_xlfn.QUARTILE.INC(C2:C25,3)</f>
        <v>0</v>
      </c>
      <c r="E111" s="83">
        <f t="shared" si="47"/>
        <v>0</v>
      </c>
    </row>
    <row r="112" spans="2:5" ht="12.75">
      <c r="B112" s="4" t="s">
        <v>77</v>
      </c>
      <c r="C112" s="82">
        <f t="array" ref="C112">MAX(IF(ISBLANK(B2:B25),"",IF(B2:B25&lt;=C111+$C98*(C111-C109),B2:B25,"")))</f>
        <v>1200000</v>
      </c>
      <c r="D112" s="4">
        <f t="array" ref="D112">MAX(IF(ISBLANK(C2:C25),"",IF(C2:C25&lt;=D111+$C98*(D111-D109),C2:C25,"")))</f>
        <v>0</v>
      </c>
      <c r="E112" s="83">
        <f t="array" ref="E112">MAX(IF(ISBLANK(D2:D25),"",IF(D2:D25&lt;=E111+$C98*(E111-E109),D2:D25,"")))</f>
        <v>0</v>
      </c>
    </row>
    <row r="113" spans="2:5" ht="12.75">
      <c r="B113" s="4" t="s">
        <v>6</v>
      </c>
      <c r="C113" s="86">
        <f>AVERAGE(B2:B25)</f>
        <v>250000</v>
      </c>
      <c r="D113" s="87">
        <f t="shared" ref="D113:E113" si="48">AVERAGE(C2:C25)</f>
        <v>33333.333333333336</v>
      </c>
      <c r="E113" s="88">
        <f t="shared" si="48"/>
        <v>16666.666666666668</v>
      </c>
    </row>
    <row r="114" spans="2:5" ht="12.75">
      <c r="B114" s="4"/>
      <c r="C114" s="4"/>
      <c r="D114" s="4"/>
      <c r="E114" s="4"/>
    </row>
    <row r="115" spans="2:5" ht="12.75">
      <c r="B115" s="4" t="s">
        <v>81</v>
      </c>
      <c r="C115" s="77">
        <f>IF(MIN(C108:E108)&gt;=0,0,MIN(C108:E108))</f>
        <v>0</v>
      </c>
      <c r="D115" s="4"/>
      <c r="E115" s="4"/>
    </row>
    <row r="116" spans="2:5" ht="12.75">
      <c r="B116" s="4"/>
      <c r="C116" s="4"/>
      <c r="D116" s="4"/>
      <c r="E116" s="4"/>
    </row>
    <row r="117" spans="2:5" ht="12.75">
      <c r="B117" s="4" t="s">
        <v>84</v>
      </c>
      <c r="C117" s="4" t="s">
        <v>85</v>
      </c>
      <c r="D117" s="11">
        <f>C2</f>
        <v>200000</v>
      </c>
      <c r="E117" s="11">
        <f>D14</f>
        <v>400000</v>
      </c>
    </row>
    <row r="118" spans="2:5" ht="12.75">
      <c r="B118" s="4"/>
      <c r="C118" s="4"/>
      <c r="D118" s="11">
        <f>C7</f>
        <v>200000</v>
      </c>
      <c r="E118" s="4"/>
    </row>
    <row r="119" spans="2:5" ht="12.75">
      <c r="B119" s="4"/>
      <c r="C119" s="4"/>
      <c r="D119" s="11">
        <f>C12</f>
        <v>200000</v>
      </c>
      <c r="E119" s="4"/>
    </row>
    <row r="120" spans="2:5" ht="12.75">
      <c r="B120" s="4"/>
      <c r="C120" s="4"/>
      <c r="D120" s="11">
        <f>C18</f>
        <v>200000</v>
      </c>
      <c r="E120" s="4"/>
    </row>
    <row r="121" spans="2:5" ht="12.75">
      <c r="B121" s="4"/>
      <c r="C121" s="4"/>
      <c r="D121" s="4"/>
      <c r="E121" s="4"/>
    </row>
    <row r="122" spans="2:5" ht="12.75">
      <c r="B122" s="4"/>
      <c r="C122" s="4"/>
      <c r="D122" s="4"/>
      <c r="E122" s="4"/>
    </row>
    <row r="123" spans="2:5" ht="12.75">
      <c r="B123" s="4"/>
      <c r="C123" s="4"/>
      <c r="D123" s="4"/>
      <c r="E123" s="4"/>
    </row>
    <row r="124" spans="2:5" ht="12.75">
      <c r="B124" s="4"/>
      <c r="C124" s="4"/>
      <c r="D124" s="4"/>
      <c r="E124" s="4"/>
    </row>
    <row r="125" spans="2:5" ht="12.75">
      <c r="B125" s="4"/>
      <c r="C125" s="4"/>
      <c r="D125" s="4"/>
      <c r="E125" s="4"/>
    </row>
    <row r="126" spans="2:5" ht="12.75">
      <c r="B126" s="4"/>
      <c r="C126" s="4"/>
      <c r="D126" s="4"/>
      <c r="E126" s="4"/>
    </row>
    <row r="127" spans="2:5" ht="12.75">
      <c r="B127" s="4"/>
      <c r="C127" s="4"/>
      <c r="D127" s="4"/>
      <c r="E127" s="4"/>
    </row>
    <row r="128" spans="2:5" ht="12.75">
      <c r="B128" s="4"/>
      <c r="C128" s="4"/>
      <c r="D128" s="4"/>
      <c r="E128" s="4"/>
    </row>
    <row r="129" spans="2:5" ht="12.75">
      <c r="B129" s="4"/>
      <c r="C129" s="4"/>
      <c r="D129" s="4"/>
      <c r="E129" s="4"/>
    </row>
    <row r="130" spans="2:5" ht="12.75">
      <c r="B130" s="4"/>
      <c r="C130" s="4"/>
      <c r="D130" s="4"/>
      <c r="E130" s="4"/>
    </row>
    <row r="131" spans="2:5" ht="12.75">
      <c r="B131" s="4"/>
      <c r="C131" s="4"/>
      <c r="D131" s="4"/>
      <c r="E131" s="4"/>
    </row>
    <row r="132" spans="2:5" ht="12.75">
      <c r="B132" s="4"/>
      <c r="C132" s="4"/>
      <c r="D132" s="4"/>
      <c r="E132" s="4"/>
    </row>
    <row r="133" spans="2:5" ht="12.75">
      <c r="B133" s="4"/>
      <c r="C133" s="4"/>
      <c r="D133" s="4"/>
      <c r="E133" s="4"/>
    </row>
    <row r="134" spans="2:5" ht="12.75">
      <c r="B134" s="4"/>
      <c r="C134" s="4"/>
      <c r="D134" s="4"/>
      <c r="E134" s="4"/>
    </row>
    <row r="135" spans="2:5" ht="12.75">
      <c r="B135" s="4"/>
      <c r="C135" s="4"/>
      <c r="D135" s="4"/>
      <c r="E135" s="4"/>
    </row>
    <row r="136" spans="2:5" ht="12.75">
      <c r="B136" s="4"/>
      <c r="C136" s="4"/>
      <c r="D136" s="4"/>
      <c r="E136" s="4"/>
    </row>
    <row r="137" spans="2:5" ht="12.75">
      <c r="B137" s="4"/>
      <c r="C137" s="4"/>
      <c r="D137" s="4"/>
      <c r="E137" s="4"/>
    </row>
    <row r="138" spans="2:5" ht="12.75">
      <c r="B138" s="4"/>
      <c r="C138" s="4"/>
      <c r="D138" s="4"/>
      <c r="E138" s="4"/>
    </row>
    <row r="139" spans="2:5" ht="12.75">
      <c r="B139" s="4"/>
      <c r="C139" s="4"/>
      <c r="D139" s="4"/>
      <c r="E139" s="4"/>
    </row>
    <row r="140" spans="2:5" ht="12.75">
      <c r="B140" s="4"/>
      <c r="C140" s="4"/>
      <c r="D140" s="4"/>
      <c r="E140" s="4"/>
    </row>
    <row r="141" spans="2:5" ht="12.75">
      <c r="B141" s="4"/>
      <c r="C141" s="4"/>
      <c r="D141" s="4"/>
      <c r="E141" s="4"/>
    </row>
    <row r="142" spans="2:5" ht="12.75">
      <c r="B142" s="4"/>
      <c r="C142" s="4"/>
      <c r="D142" s="4"/>
      <c r="E142" s="4"/>
    </row>
    <row r="143" spans="2:5" ht="12.75">
      <c r="B143" s="4"/>
      <c r="C143" s="4"/>
      <c r="D143" s="4"/>
      <c r="E143" s="4"/>
    </row>
    <row r="144" spans="2:5" ht="12.75">
      <c r="B144" s="4"/>
      <c r="C144" s="4"/>
      <c r="D144" s="4"/>
      <c r="E144" s="4"/>
    </row>
    <row r="145" spans="2:5" ht="12.75">
      <c r="B145" s="4"/>
      <c r="C145" s="4"/>
      <c r="D145" s="4"/>
      <c r="E145" s="4"/>
    </row>
    <row r="146" spans="2:5" ht="12.75">
      <c r="B146" s="4"/>
      <c r="C146" s="4"/>
      <c r="D146" s="4"/>
      <c r="E146" s="4"/>
    </row>
    <row r="147" spans="2:5" ht="12.75">
      <c r="B147" s="4"/>
      <c r="C147" s="4"/>
      <c r="D147" s="4"/>
      <c r="E147" s="4"/>
    </row>
    <row r="148" spans="2:5" ht="12.75">
      <c r="B148" s="4"/>
      <c r="C148" s="4"/>
      <c r="D148" s="4"/>
      <c r="E148" s="4"/>
    </row>
    <row r="149" spans="2:5" ht="12.75">
      <c r="B149" s="4"/>
      <c r="C149" s="4"/>
      <c r="D149" s="4"/>
      <c r="E149" s="4"/>
    </row>
    <row r="150" spans="2:5" ht="12.75">
      <c r="B150" s="4"/>
      <c r="C150" s="4"/>
      <c r="D150" s="4"/>
      <c r="E150" s="4"/>
    </row>
    <row r="151" spans="2:5" ht="12.75">
      <c r="B151" s="4"/>
      <c r="C151" s="4"/>
      <c r="D151" s="4"/>
      <c r="E151" s="4"/>
    </row>
    <row r="152" spans="2:5" ht="12.75">
      <c r="B152" s="4"/>
      <c r="C152" s="4"/>
      <c r="D152" s="4"/>
      <c r="E152" s="4"/>
    </row>
    <row r="153" spans="2:5" ht="12.75">
      <c r="B153" s="4"/>
      <c r="C153" s="4"/>
      <c r="D153" s="4"/>
      <c r="E153" s="4"/>
    </row>
    <row r="154" spans="2:5" ht="12.75">
      <c r="B154" s="4"/>
      <c r="C154" s="4"/>
      <c r="D154" s="4"/>
      <c r="E154" s="4"/>
    </row>
    <row r="155" spans="2:5" ht="12.75">
      <c r="B155" s="4"/>
      <c r="C155" s="4"/>
      <c r="D155" s="4"/>
      <c r="E155" s="4"/>
    </row>
    <row r="156" spans="2:5" ht="12.75">
      <c r="B156" s="4"/>
      <c r="C156" s="4"/>
      <c r="D156" s="4"/>
      <c r="E156" s="4"/>
    </row>
    <row r="157" spans="2:5" ht="12.75">
      <c r="B157" s="4"/>
      <c r="C157" s="4"/>
      <c r="D157" s="4"/>
      <c r="E157" s="4"/>
    </row>
    <row r="158" spans="2:5" ht="12.75">
      <c r="B158" s="4"/>
      <c r="C158" s="4"/>
      <c r="D158" s="4"/>
      <c r="E158" s="4"/>
    </row>
    <row r="159" spans="2:5" ht="12.75">
      <c r="B159" s="4"/>
      <c r="C159" s="4"/>
      <c r="D159" s="4"/>
      <c r="E159" s="4"/>
    </row>
    <row r="160" spans="2:5" ht="12.75">
      <c r="B160" s="4"/>
      <c r="C160" s="4"/>
      <c r="D160" s="4"/>
      <c r="E160" s="4"/>
    </row>
    <row r="161" spans="2:5" ht="12.75">
      <c r="B161" s="4"/>
      <c r="C161" s="4"/>
      <c r="D161" s="4"/>
      <c r="E161" s="4"/>
    </row>
    <row r="162" spans="2:5" ht="12.75">
      <c r="B162" s="4"/>
      <c r="C162" s="4"/>
      <c r="D162" s="4"/>
      <c r="E162" s="4"/>
    </row>
    <row r="163" spans="2:5" ht="12.75">
      <c r="B163" s="4"/>
      <c r="C163" s="4"/>
      <c r="D163" s="4"/>
      <c r="E163" s="4"/>
    </row>
    <row r="164" spans="2:5" ht="12.75">
      <c r="B164" s="4"/>
      <c r="C164" s="4"/>
      <c r="D164" s="4"/>
      <c r="E164" s="4"/>
    </row>
    <row r="165" spans="2:5" ht="12.75">
      <c r="B165" s="4"/>
      <c r="C165" s="4"/>
      <c r="D165" s="4"/>
      <c r="E165" s="4"/>
    </row>
    <row r="166" spans="2:5" ht="12.75">
      <c r="B166" s="4"/>
      <c r="C166" s="4"/>
      <c r="D166" s="4"/>
      <c r="E166" s="4"/>
    </row>
    <row r="167" spans="2:5" ht="12.75">
      <c r="B167" s="4"/>
      <c r="C167" s="4"/>
      <c r="D167" s="4"/>
      <c r="E167" s="4"/>
    </row>
    <row r="168" spans="2:5" ht="12.75">
      <c r="B168" s="4"/>
      <c r="C168" s="4"/>
      <c r="D168" s="4"/>
      <c r="E168" s="4"/>
    </row>
    <row r="169" spans="2:5" ht="12.75">
      <c r="B169" s="4"/>
      <c r="C169" s="4"/>
      <c r="D169" s="4"/>
      <c r="E169" s="4"/>
    </row>
    <row r="170" spans="2:5" ht="12.75">
      <c r="B170" s="4"/>
      <c r="C170" s="4"/>
      <c r="D170" s="4"/>
      <c r="E170" s="4"/>
    </row>
    <row r="171" spans="2:5" ht="12.75">
      <c r="B171" s="4"/>
      <c r="C171" s="4"/>
      <c r="D171" s="4"/>
      <c r="E171" s="4"/>
    </row>
    <row r="172" spans="2:5" ht="12.75">
      <c r="B172" s="4"/>
      <c r="C172" s="4"/>
      <c r="D172" s="4"/>
      <c r="E172" s="4"/>
    </row>
    <row r="173" spans="2:5" ht="12.75">
      <c r="B173" s="4"/>
      <c r="C173" s="4"/>
      <c r="D173" s="4"/>
      <c r="E173" s="4"/>
    </row>
    <row r="174" spans="2:5" ht="12.75">
      <c r="B174" s="4"/>
      <c r="C174" s="4"/>
      <c r="D174" s="4"/>
      <c r="E174" s="4"/>
    </row>
    <row r="175" spans="2:5" ht="12.75">
      <c r="B175" s="4"/>
      <c r="C175" s="4"/>
      <c r="D175" s="4"/>
      <c r="E175" s="4"/>
    </row>
    <row r="176" spans="2:5" ht="12.75">
      <c r="B176" s="4"/>
      <c r="C176" s="4"/>
      <c r="D176" s="4"/>
      <c r="E176" s="4"/>
    </row>
    <row r="177" spans="2:5" ht="12.75">
      <c r="B177" s="4"/>
      <c r="C177" s="4"/>
      <c r="D177" s="4"/>
      <c r="E177" s="4"/>
    </row>
    <row r="178" spans="2:5" ht="12.75">
      <c r="B178" s="4"/>
      <c r="C178" s="4"/>
      <c r="D178" s="4"/>
      <c r="E178" s="4"/>
    </row>
    <row r="179" spans="2:5" ht="12.75">
      <c r="B179" s="4"/>
      <c r="C179" s="4"/>
      <c r="D179" s="4"/>
      <c r="E179" s="4"/>
    </row>
    <row r="180" spans="2:5" ht="12.75">
      <c r="B180" s="4"/>
      <c r="C180" s="4"/>
      <c r="D180" s="4"/>
      <c r="E180" s="4"/>
    </row>
    <row r="181" spans="2:5" ht="12.75">
      <c r="B181" s="4"/>
      <c r="C181" s="4"/>
      <c r="D181" s="4"/>
      <c r="E181" s="4"/>
    </row>
    <row r="182" spans="2:5" ht="12.75">
      <c r="B182" s="4"/>
      <c r="C182" s="4"/>
      <c r="D182" s="4"/>
      <c r="E182" s="4"/>
    </row>
    <row r="183" spans="2:5" ht="12.75">
      <c r="B183" s="4"/>
      <c r="C183" s="4"/>
      <c r="D183" s="4"/>
      <c r="E183" s="4"/>
    </row>
    <row r="184" spans="2:5" ht="12.75">
      <c r="B184" s="4"/>
      <c r="C184" s="4"/>
      <c r="D184" s="4"/>
      <c r="E184" s="4"/>
    </row>
    <row r="185" spans="2:5" ht="12.75">
      <c r="B185" s="4"/>
      <c r="C185" s="4"/>
      <c r="D185" s="4"/>
      <c r="E185" s="4"/>
    </row>
    <row r="186" spans="2:5" ht="12.75">
      <c r="B186" s="4"/>
      <c r="C186" s="4"/>
      <c r="D186" s="4"/>
      <c r="E186" s="4"/>
    </row>
    <row r="187" spans="2:5" ht="12.75">
      <c r="B187" s="4"/>
      <c r="C187" s="4"/>
      <c r="D187" s="4"/>
      <c r="E187" s="4"/>
    </row>
    <row r="188" spans="2:5" ht="12.75">
      <c r="B188" s="4"/>
      <c r="C188" s="4"/>
      <c r="D188" s="4"/>
      <c r="E188" s="4"/>
    </row>
    <row r="189" spans="2:5" ht="12.75">
      <c r="B189" s="4"/>
      <c r="C189" s="4"/>
      <c r="D189" s="4"/>
      <c r="E189" s="4"/>
    </row>
    <row r="190" spans="2:5" ht="12.75">
      <c r="B190" s="4"/>
      <c r="C190" s="4"/>
      <c r="D190" s="4"/>
      <c r="E190" s="4"/>
    </row>
    <row r="191" spans="2:5" ht="12.75">
      <c r="B191" s="4"/>
      <c r="C191" s="4"/>
      <c r="D191" s="4"/>
      <c r="E191" s="4"/>
    </row>
    <row r="192" spans="2:5" ht="12.75">
      <c r="B192" s="4"/>
      <c r="C192" s="4"/>
      <c r="D192" s="4"/>
      <c r="E192" s="4"/>
    </row>
    <row r="193" spans="2:5" ht="12.75">
      <c r="B193" s="4"/>
      <c r="C193" s="4"/>
      <c r="D193" s="4"/>
      <c r="E193" s="4"/>
    </row>
    <row r="194" spans="2:5" ht="12.75">
      <c r="B194" s="4"/>
      <c r="C194" s="4"/>
      <c r="D194" s="4"/>
      <c r="E194" s="4"/>
    </row>
    <row r="195" spans="2:5" ht="12.75">
      <c r="B195" s="4"/>
      <c r="C195" s="4"/>
      <c r="D195" s="4"/>
      <c r="E195" s="4"/>
    </row>
    <row r="196" spans="2:5" ht="12.75">
      <c r="B196" s="4"/>
      <c r="C196" s="4"/>
      <c r="D196" s="4"/>
      <c r="E196" s="4"/>
    </row>
    <row r="197" spans="2:5" ht="12.75">
      <c r="B197" s="4"/>
      <c r="C197" s="4"/>
      <c r="D197" s="4"/>
      <c r="E197" s="4"/>
    </row>
    <row r="198" spans="2:5" ht="12.75">
      <c r="B198" s="4"/>
      <c r="C198" s="4"/>
      <c r="D198" s="4"/>
      <c r="E198" s="4"/>
    </row>
    <row r="199" spans="2:5" ht="12.75">
      <c r="B199" s="4"/>
      <c r="C199" s="4"/>
      <c r="D199" s="4"/>
      <c r="E199" s="4"/>
    </row>
    <row r="200" spans="2:5" ht="12.75">
      <c r="B200" s="4"/>
      <c r="C200" s="4"/>
      <c r="D200" s="4"/>
      <c r="E200" s="4"/>
    </row>
    <row r="201" spans="2:5" ht="12.75">
      <c r="B201" s="4"/>
      <c r="C201" s="4"/>
      <c r="D201" s="4"/>
      <c r="E201" s="4"/>
    </row>
    <row r="202" spans="2:5" ht="12.75">
      <c r="B202" s="4"/>
      <c r="C202" s="4"/>
      <c r="D202" s="4"/>
      <c r="E202" s="4"/>
    </row>
    <row r="203" spans="2:5" ht="12.75">
      <c r="B203" s="4"/>
      <c r="C203" s="4"/>
      <c r="D203" s="4"/>
      <c r="E203" s="4"/>
    </row>
    <row r="204" spans="2:5" ht="12.75">
      <c r="B204" s="4"/>
      <c r="C204" s="4"/>
      <c r="D204" s="4"/>
      <c r="E204" s="4"/>
    </row>
    <row r="205" spans="2:5" ht="12.75">
      <c r="B205" s="4"/>
      <c r="C205" s="4"/>
      <c r="D205" s="4"/>
      <c r="E205" s="4"/>
    </row>
    <row r="206" spans="2:5" ht="12.75">
      <c r="B206" s="4"/>
      <c r="C206" s="4"/>
      <c r="D206" s="4"/>
      <c r="E206" s="4"/>
    </row>
    <row r="207" spans="2:5" ht="12.75">
      <c r="B207" s="4"/>
      <c r="C207" s="4"/>
      <c r="D207" s="4"/>
      <c r="E207" s="4"/>
    </row>
    <row r="208" spans="2:5" ht="12.75">
      <c r="B208" s="4"/>
      <c r="C208" s="4"/>
      <c r="D208" s="4"/>
      <c r="E208" s="4"/>
    </row>
    <row r="209" spans="2:5" ht="12.75">
      <c r="B209" s="4"/>
      <c r="C209" s="4"/>
      <c r="D209" s="4"/>
      <c r="E209" s="4"/>
    </row>
    <row r="210" spans="2:5" ht="12.75">
      <c r="B210" s="4"/>
      <c r="C210" s="4"/>
      <c r="D210" s="4"/>
      <c r="E210" s="4"/>
    </row>
    <row r="211" spans="2:5" ht="12.75">
      <c r="B211" s="4"/>
      <c r="C211" s="4"/>
      <c r="D211" s="4"/>
      <c r="E211" s="4"/>
    </row>
    <row r="212" spans="2:5" ht="12.75">
      <c r="B212" s="4"/>
      <c r="C212" s="4"/>
      <c r="D212" s="4"/>
      <c r="E212" s="4"/>
    </row>
    <row r="213" spans="2:5" ht="12.75">
      <c r="B213" s="4"/>
      <c r="C213" s="4"/>
      <c r="D213" s="4"/>
      <c r="E213" s="4"/>
    </row>
    <row r="214" spans="2:5" ht="12.75">
      <c r="B214" s="4"/>
      <c r="C214" s="4"/>
      <c r="D214" s="4"/>
      <c r="E214" s="4"/>
    </row>
    <row r="215" spans="2:5" ht="12.75">
      <c r="B215" s="4"/>
      <c r="C215" s="4"/>
      <c r="D215" s="4"/>
      <c r="E215" s="4"/>
    </row>
    <row r="216" spans="2:5" ht="12.75">
      <c r="B216" s="4"/>
      <c r="C216" s="4"/>
      <c r="D216" s="4"/>
      <c r="E216" s="4"/>
    </row>
    <row r="217" spans="2:5" ht="12.75">
      <c r="B217" s="4"/>
      <c r="C217" s="4"/>
      <c r="D217" s="4"/>
      <c r="E217" s="4"/>
    </row>
    <row r="218" spans="2:5" ht="12.75">
      <c r="B218" s="4"/>
      <c r="C218" s="4"/>
      <c r="D218" s="4"/>
      <c r="E218" s="4"/>
    </row>
    <row r="219" spans="2:5" ht="12.75">
      <c r="B219" s="4"/>
      <c r="C219" s="4"/>
      <c r="D219" s="4"/>
      <c r="E219" s="4"/>
    </row>
    <row r="220" spans="2:5" ht="12.75">
      <c r="B220" s="4"/>
      <c r="C220" s="4"/>
      <c r="D220" s="4"/>
      <c r="E220" s="4"/>
    </row>
    <row r="221" spans="2:5" ht="12.75">
      <c r="B221" s="4"/>
      <c r="C221" s="4"/>
      <c r="D221" s="4"/>
      <c r="E221" s="4"/>
    </row>
    <row r="222" spans="2:5" ht="12.75">
      <c r="B222" s="4"/>
      <c r="C222" s="4"/>
      <c r="D222" s="4"/>
      <c r="E222" s="4"/>
    </row>
    <row r="223" spans="2:5" ht="12.75">
      <c r="B223" s="4"/>
      <c r="C223" s="4"/>
      <c r="D223" s="4"/>
      <c r="E223" s="4"/>
    </row>
    <row r="224" spans="2:5" ht="12.75">
      <c r="B224" s="4"/>
      <c r="C224" s="4"/>
      <c r="D224" s="4"/>
      <c r="E224" s="4"/>
    </row>
    <row r="225" spans="2:5" ht="12.75">
      <c r="B225" s="4"/>
      <c r="C225" s="4"/>
      <c r="D225" s="4"/>
      <c r="E225" s="4"/>
    </row>
    <row r="226" spans="2:5" ht="12.75">
      <c r="B226" s="4"/>
      <c r="C226" s="4"/>
      <c r="D226" s="4"/>
      <c r="E226" s="4"/>
    </row>
    <row r="227" spans="2:5" ht="12.75">
      <c r="B227" s="4"/>
      <c r="C227" s="4"/>
      <c r="D227" s="4"/>
      <c r="E227" s="4"/>
    </row>
    <row r="228" spans="2:5" ht="12.75">
      <c r="B228" s="4"/>
      <c r="C228" s="4"/>
      <c r="D228" s="4"/>
      <c r="E228" s="4"/>
    </row>
    <row r="229" spans="2:5" ht="12.75">
      <c r="B229" s="4"/>
      <c r="C229" s="4"/>
      <c r="D229" s="4"/>
      <c r="E229" s="4"/>
    </row>
    <row r="230" spans="2:5" ht="12.75">
      <c r="B230" s="4"/>
      <c r="C230" s="4"/>
      <c r="D230" s="4"/>
      <c r="E230" s="4"/>
    </row>
    <row r="231" spans="2:5" ht="12.75">
      <c r="B231" s="4"/>
      <c r="C231" s="4"/>
      <c r="D231" s="4"/>
      <c r="E231" s="4"/>
    </row>
    <row r="232" spans="2:5" ht="12.75">
      <c r="B232" s="4"/>
      <c r="C232" s="4"/>
      <c r="D232" s="4"/>
      <c r="E232" s="4"/>
    </row>
    <row r="233" spans="2:5" ht="12.75">
      <c r="B233" s="4"/>
      <c r="C233" s="4"/>
      <c r="D233" s="4"/>
      <c r="E233" s="4"/>
    </row>
    <row r="234" spans="2:5" ht="12.75">
      <c r="B234" s="4"/>
      <c r="C234" s="4"/>
      <c r="D234" s="4"/>
      <c r="E234" s="4"/>
    </row>
    <row r="235" spans="2:5" ht="12.75">
      <c r="B235" s="4"/>
      <c r="C235" s="4"/>
      <c r="D235" s="4"/>
      <c r="E235" s="4"/>
    </row>
    <row r="236" spans="2:5" ht="12.75">
      <c r="B236" s="4"/>
      <c r="C236" s="4"/>
      <c r="D236" s="4"/>
      <c r="E236" s="4"/>
    </row>
    <row r="237" spans="2:5" ht="12.75">
      <c r="B237" s="4"/>
      <c r="C237" s="4"/>
      <c r="D237" s="4"/>
      <c r="E237" s="4"/>
    </row>
    <row r="238" spans="2:5" ht="12.75">
      <c r="B238" s="4"/>
      <c r="C238" s="4"/>
      <c r="D238" s="4"/>
      <c r="E238" s="4"/>
    </row>
    <row r="239" spans="2:5" ht="12.75">
      <c r="B239" s="4"/>
      <c r="C239" s="4"/>
      <c r="D239" s="4"/>
      <c r="E239" s="4"/>
    </row>
    <row r="240" spans="2:5" ht="12.75">
      <c r="B240" s="4"/>
      <c r="C240" s="4"/>
      <c r="D240" s="4"/>
      <c r="E240" s="4"/>
    </row>
    <row r="241" spans="2:5" ht="12.75">
      <c r="B241" s="4"/>
      <c r="C241" s="4"/>
      <c r="D241" s="4"/>
      <c r="E241" s="4"/>
    </row>
    <row r="242" spans="2:5" ht="12.75">
      <c r="B242" s="4"/>
      <c r="C242" s="4"/>
      <c r="D242" s="4"/>
      <c r="E242" s="4"/>
    </row>
    <row r="243" spans="2:5" ht="12.75">
      <c r="B243" s="4"/>
      <c r="C243" s="4"/>
      <c r="D243" s="4"/>
      <c r="E243" s="4"/>
    </row>
    <row r="244" spans="2:5" ht="12.75">
      <c r="B244" s="4"/>
      <c r="C244" s="4"/>
      <c r="D244" s="4"/>
      <c r="E244" s="4"/>
    </row>
    <row r="245" spans="2:5" ht="12.75">
      <c r="B245" s="4"/>
      <c r="C245" s="4"/>
      <c r="D245" s="4"/>
      <c r="E245" s="4"/>
    </row>
    <row r="246" spans="2:5" ht="12.75">
      <c r="B246" s="4"/>
      <c r="C246" s="4"/>
      <c r="D246" s="4"/>
      <c r="E246" s="4"/>
    </row>
    <row r="247" spans="2:5" ht="12.75">
      <c r="B247" s="4"/>
      <c r="C247" s="4"/>
      <c r="D247" s="4"/>
      <c r="E247" s="4"/>
    </row>
    <row r="248" spans="2:5" ht="12.75">
      <c r="B248" s="4"/>
      <c r="C248" s="4"/>
      <c r="D248" s="4"/>
      <c r="E248" s="4"/>
    </row>
    <row r="249" spans="2:5" ht="12.75">
      <c r="B249" s="4"/>
      <c r="C249" s="4"/>
      <c r="D249" s="4"/>
      <c r="E249" s="4"/>
    </row>
    <row r="250" spans="2:5" ht="12.75">
      <c r="B250" s="4"/>
      <c r="C250" s="4"/>
      <c r="D250" s="4"/>
      <c r="E250" s="4"/>
    </row>
    <row r="251" spans="2:5" ht="12.75">
      <c r="B251" s="4"/>
      <c r="C251" s="4"/>
      <c r="D251" s="4"/>
      <c r="E251" s="4"/>
    </row>
    <row r="252" spans="2:5" ht="12.75">
      <c r="B252" s="4"/>
      <c r="C252" s="4"/>
      <c r="D252" s="4"/>
      <c r="E252" s="4"/>
    </row>
    <row r="253" spans="2:5" ht="12.75">
      <c r="B253" s="4"/>
      <c r="C253" s="4"/>
      <c r="D253" s="4"/>
      <c r="E253" s="4"/>
    </row>
    <row r="254" spans="2:5" ht="12.75">
      <c r="B254" s="4"/>
      <c r="C254" s="4"/>
      <c r="D254" s="4"/>
      <c r="E254" s="4"/>
    </row>
    <row r="255" spans="2:5" ht="12.75">
      <c r="B255" s="4"/>
      <c r="C255" s="4"/>
      <c r="D255" s="4"/>
      <c r="E255" s="4"/>
    </row>
    <row r="256" spans="2:5" ht="12.75">
      <c r="B256" s="4"/>
      <c r="C256" s="4"/>
      <c r="D256" s="4"/>
      <c r="E256" s="4"/>
    </row>
    <row r="257" spans="2:5" ht="12.75">
      <c r="B257" s="4"/>
      <c r="C257" s="4"/>
      <c r="D257" s="4"/>
      <c r="E257" s="4"/>
    </row>
    <row r="258" spans="2:5" ht="12.75">
      <c r="B258" s="4"/>
      <c r="C258" s="4"/>
      <c r="D258" s="4"/>
      <c r="E258" s="4"/>
    </row>
    <row r="259" spans="2:5" ht="12.75">
      <c r="B259" s="4"/>
      <c r="C259" s="4"/>
      <c r="D259" s="4"/>
      <c r="E259" s="4"/>
    </row>
    <row r="260" spans="2:5" ht="12.75">
      <c r="B260" s="4"/>
      <c r="C260" s="4"/>
      <c r="D260" s="4"/>
      <c r="E260" s="4"/>
    </row>
    <row r="261" spans="2:5" ht="12.75">
      <c r="B261" s="4"/>
      <c r="C261" s="4"/>
      <c r="D261" s="4"/>
      <c r="E261" s="4"/>
    </row>
    <row r="262" spans="2:5" ht="12.75">
      <c r="B262" s="4"/>
      <c r="C262" s="4"/>
      <c r="D262" s="4"/>
      <c r="E262" s="4"/>
    </row>
    <row r="263" spans="2:5" ht="12.75">
      <c r="B263" s="4"/>
      <c r="C263" s="4"/>
      <c r="D263" s="4"/>
      <c r="E263" s="4"/>
    </row>
    <row r="264" spans="2:5" ht="12.75">
      <c r="B264" s="4"/>
      <c r="C264" s="4"/>
      <c r="D264" s="4"/>
      <c r="E264" s="4"/>
    </row>
    <row r="265" spans="2:5" ht="12.75">
      <c r="B265" s="4"/>
      <c r="C265" s="4"/>
      <c r="D265" s="4"/>
      <c r="E265" s="4"/>
    </row>
    <row r="266" spans="2:5" ht="12.75">
      <c r="B266" s="4"/>
      <c r="C266" s="4"/>
      <c r="D266" s="4"/>
      <c r="E266" s="4"/>
    </row>
    <row r="267" spans="2:5" ht="12.75">
      <c r="B267" s="4"/>
      <c r="C267" s="4"/>
      <c r="D267" s="4"/>
      <c r="E267" s="4"/>
    </row>
    <row r="268" spans="2:5" ht="12.75">
      <c r="B268" s="4"/>
      <c r="C268" s="4"/>
      <c r="D268" s="4"/>
      <c r="E268" s="4"/>
    </row>
    <row r="269" spans="2:5" ht="12.75">
      <c r="B269" s="4"/>
      <c r="C269" s="4"/>
      <c r="D269" s="4"/>
      <c r="E269" s="4"/>
    </row>
    <row r="270" spans="2:5" ht="12.75">
      <c r="B270" s="4"/>
      <c r="C270" s="4"/>
      <c r="D270" s="4"/>
      <c r="E270" s="4"/>
    </row>
    <row r="271" spans="2:5" ht="12.75">
      <c r="B271" s="4"/>
      <c r="C271" s="4"/>
      <c r="D271" s="4"/>
      <c r="E271" s="4"/>
    </row>
    <row r="272" spans="2:5" ht="12.75">
      <c r="B272" s="4"/>
      <c r="C272" s="4"/>
      <c r="D272" s="4"/>
      <c r="E272" s="4"/>
    </row>
    <row r="273" spans="2:5" ht="12.75">
      <c r="B273" s="4"/>
      <c r="C273" s="4"/>
      <c r="D273" s="4"/>
      <c r="E273" s="4"/>
    </row>
    <row r="274" spans="2:5" ht="12.75">
      <c r="B274" s="4"/>
      <c r="C274" s="4"/>
      <c r="D274" s="4"/>
      <c r="E274" s="4"/>
    </row>
    <row r="275" spans="2:5" ht="12.75">
      <c r="B275" s="4"/>
      <c r="C275" s="4"/>
      <c r="D275" s="4"/>
      <c r="E275" s="4"/>
    </row>
    <row r="276" spans="2:5" ht="12.75">
      <c r="B276" s="4"/>
      <c r="C276" s="4"/>
      <c r="D276" s="4"/>
      <c r="E276" s="4"/>
    </row>
    <row r="277" spans="2:5" ht="12.75">
      <c r="B277" s="4"/>
      <c r="C277" s="4"/>
      <c r="D277" s="4"/>
      <c r="E277" s="4"/>
    </row>
    <row r="278" spans="2:5" ht="12.75">
      <c r="B278" s="4"/>
      <c r="C278" s="4"/>
      <c r="D278" s="4"/>
      <c r="E278" s="4"/>
    </row>
    <row r="279" spans="2:5" ht="12.75">
      <c r="B279" s="4"/>
      <c r="C279" s="4"/>
      <c r="D279" s="4"/>
      <c r="E279" s="4"/>
    </row>
    <row r="280" spans="2:5" ht="12.75">
      <c r="B280" s="4"/>
      <c r="C280" s="4"/>
      <c r="D280" s="4"/>
      <c r="E280" s="4"/>
    </row>
    <row r="281" spans="2:5" ht="12.75">
      <c r="B281" s="4"/>
      <c r="C281" s="4"/>
      <c r="D281" s="4"/>
      <c r="E281" s="4"/>
    </row>
    <row r="282" spans="2:5" ht="12.75">
      <c r="B282" s="4"/>
      <c r="C282" s="4"/>
      <c r="D282" s="4"/>
      <c r="E282" s="4"/>
    </row>
    <row r="283" spans="2:5" ht="12.75">
      <c r="B283" s="4"/>
      <c r="C283" s="4"/>
      <c r="D283" s="4"/>
      <c r="E283" s="4"/>
    </row>
    <row r="284" spans="2:5" ht="12.75">
      <c r="B284" s="4"/>
      <c r="C284" s="4"/>
      <c r="D284" s="4"/>
      <c r="E284" s="4"/>
    </row>
    <row r="285" spans="2:5" ht="12.75">
      <c r="B285" s="4"/>
      <c r="C285" s="4"/>
      <c r="D285" s="4"/>
      <c r="E285" s="4"/>
    </row>
    <row r="286" spans="2:5" ht="12.75">
      <c r="B286" s="4"/>
      <c r="C286" s="4"/>
      <c r="D286" s="4"/>
      <c r="E286" s="4"/>
    </row>
    <row r="287" spans="2:5" ht="12.75">
      <c r="B287" s="4"/>
      <c r="C287" s="4"/>
      <c r="D287" s="4"/>
      <c r="E287" s="4"/>
    </row>
    <row r="288" spans="2:5" ht="12.75">
      <c r="B288" s="4"/>
      <c r="C288" s="4"/>
      <c r="D288" s="4"/>
      <c r="E288" s="4"/>
    </row>
    <row r="289" spans="2:5" ht="12.75">
      <c r="B289" s="4"/>
      <c r="C289" s="4"/>
      <c r="D289" s="4"/>
      <c r="E289" s="4"/>
    </row>
    <row r="290" spans="2:5" ht="12.75">
      <c r="B290" s="4"/>
      <c r="C290" s="4"/>
      <c r="D290" s="4"/>
      <c r="E290" s="4"/>
    </row>
    <row r="291" spans="2:5" ht="12.75">
      <c r="B291" s="4"/>
      <c r="C291" s="4"/>
      <c r="D291" s="4"/>
      <c r="E291" s="4"/>
    </row>
    <row r="292" spans="2:5" ht="12.75">
      <c r="B292" s="4"/>
      <c r="C292" s="4"/>
      <c r="D292" s="4"/>
      <c r="E292" s="4"/>
    </row>
    <row r="293" spans="2:5" ht="12.75">
      <c r="B293" s="4"/>
      <c r="C293" s="4"/>
      <c r="D293" s="4"/>
      <c r="E293" s="4"/>
    </row>
    <row r="294" spans="2:5" ht="12.75">
      <c r="B294" s="4"/>
      <c r="C294" s="4"/>
      <c r="D294" s="4"/>
      <c r="E294" s="4"/>
    </row>
    <row r="295" spans="2:5" ht="12.75">
      <c r="B295" s="4"/>
      <c r="C295" s="4"/>
      <c r="D295" s="4"/>
      <c r="E295" s="4"/>
    </row>
    <row r="296" spans="2:5" ht="12.75">
      <c r="B296" s="4"/>
      <c r="C296" s="4"/>
      <c r="D296" s="4"/>
      <c r="E296" s="4"/>
    </row>
    <row r="297" spans="2:5" ht="12.75">
      <c r="B297" s="4"/>
      <c r="C297" s="4"/>
      <c r="D297" s="4"/>
      <c r="E297" s="4"/>
    </row>
    <row r="298" spans="2:5" ht="12.75">
      <c r="B298" s="4"/>
      <c r="C298" s="4"/>
      <c r="D298" s="4"/>
      <c r="E298" s="4"/>
    </row>
    <row r="299" spans="2:5" ht="12.75">
      <c r="B299" s="4"/>
      <c r="C299" s="4"/>
      <c r="D299" s="4"/>
      <c r="E299" s="4"/>
    </row>
    <row r="300" spans="2:5" ht="12.75">
      <c r="B300" s="4"/>
      <c r="C300" s="4"/>
      <c r="D300" s="4"/>
      <c r="E300" s="4"/>
    </row>
    <row r="301" spans="2:5" ht="12.75">
      <c r="B301" s="4"/>
      <c r="C301" s="4"/>
      <c r="D301" s="4"/>
      <c r="E301" s="4"/>
    </row>
    <row r="302" spans="2:5" ht="12.75">
      <c r="B302" s="4"/>
      <c r="C302" s="4"/>
      <c r="D302" s="4"/>
      <c r="E302" s="4"/>
    </row>
    <row r="303" spans="2:5" ht="12.75">
      <c r="B303" s="4"/>
      <c r="C303" s="4"/>
      <c r="D303" s="4"/>
      <c r="E303" s="4"/>
    </row>
    <row r="304" spans="2:5" ht="12.75">
      <c r="B304" s="4"/>
      <c r="C304" s="4"/>
      <c r="D304" s="4"/>
      <c r="E304" s="4"/>
    </row>
    <row r="305" spans="2:5" ht="12.75">
      <c r="B305" s="4"/>
      <c r="C305" s="4"/>
      <c r="D305" s="4"/>
      <c r="E305" s="4"/>
    </row>
    <row r="306" spans="2:5" ht="12.75">
      <c r="B306" s="4"/>
      <c r="C306" s="4"/>
      <c r="D306" s="4"/>
      <c r="E306" s="4"/>
    </row>
    <row r="307" spans="2:5" ht="12.75">
      <c r="B307" s="4"/>
      <c r="C307" s="4"/>
      <c r="D307" s="4"/>
      <c r="E307" s="4"/>
    </row>
    <row r="308" spans="2:5" ht="12.75">
      <c r="B308" s="4"/>
      <c r="C308" s="4"/>
      <c r="D308" s="4"/>
      <c r="E308" s="4"/>
    </row>
    <row r="309" spans="2:5" ht="12.75">
      <c r="B309" s="4"/>
      <c r="C309" s="4"/>
      <c r="D309" s="4"/>
      <c r="E309" s="4"/>
    </row>
    <row r="310" spans="2:5" ht="12.75">
      <c r="B310" s="4"/>
      <c r="C310" s="4"/>
      <c r="D310" s="4"/>
      <c r="E310" s="4"/>
    </row>
    <row r="311" spans="2:5" ht="12.75">
      <c r="B311" s="4"/>
      <c r="C311" s="4"/>
      <c r="D311" s="4"/>
      <c r="E311" s="4"/>
    </row>
    <row r="312" spans="2:5" ht="12.75">
      <c r="B312" s="4"/>
      <c r="C312" s="4"/>
      <c r="D312" s="4"/>
      <c r="E312" s="4"/>
    </row>
    <row r="313" spans="2:5" ht="12.75">
      <c r="B313" s="4"/>
      <c r="C313" s="4"/>
      <c r="D313" s="4"/>
      <c r="E313" s="4"/>
    </row>
    <row r="314" spans="2:5" ht="12.75">
      <c r="B314" s="4"/>
      <c r="C314" s="4"/>
      <c r="D314" s="4"/>
      <c r="E314" s="4"/>
    </row>
    <row r="315" spans="2:5" ht="12.75">
      <c r="B315" s="4"/>
      <c r="C315" s="4"/>
      <c r="D315" s="4"/>
      <c r="E315" s="4"/>
    </row>
    <row r="316" spans="2:5" ht="12.75">
      <c r="B316" s="4"/>
      <c r="C316" s="4"/>
      <c r="D316" s="4"/>
      <c r="E316" s="4"/>
    </row>
    <row r="317" spans="2:5" ht="12.75">
      <c r="B317" s="4"/>
      <c r="C317" s="4"/>
      <c r="D317" s="4"/>
      <c r="E317" s="4"/>
    </row>
    <row r="318" spans="2:5" ht="12.75">
      <c r="B318" s="4"/>
      <c r="C318" s="4"/>
      <c r="D318" s="4"/>
      <c r="E318" s="4"/>
    </row>
    <row r="319" spans="2:5" ht="12.75">
      <c r="B319" s="4"/>
      <c r="C319" s="4"/>
      <c r="D319" s="4"/>
      <c r="E319" s="4"/>
    </row>
    <row r="320" spans="2:5" ht="12.75">
      <c r="B320" s="4"/>
      <c r="C320" s="4"/>
      <c r="D320" s="4"/>
      <c r="E320" s="4"/>
    </row>
    <row r="321" spans="2:5" ht="12.75">
      <c r="B321" s="4"/>
      <c r="C321" s="4"/>
      <c r="D321" s="4"/>
      <c r="E321" s="4"/>
    </row>
    <row r="322" spans="2:5" ht="12.75">
      <c r="B322" s="4"/>
      <c r="C322" s="4"/>
      <c r="D322" s="4"/>
      <c r="E322" s="4"/>
    </row>
    <row r="323" spans="2:5" ht="12.75">
      <c r="B323" s="4"/>
      <c r="C323" s="4"/>
      <c r="D323" s="4"/>
      <c r="E323" s="4"/>
    </row>
    <row r="324" spans="2:5" ht="12.75">
      <c r="B324" s="4"/>
      <c r="C324" s="4"/>
      <c r="D324" s="4"/>
      <c r="E324" s="4"/>
    </row>
    <row r="325" spans="2:5" ht="12.75">
      <c r="B325" s="4"/>
      <c r="C325" s="4"/>
      <c r="D325" s="4"/>
      <c r="E325" s="4"/>
    </row>
    <row r="326" spans="2:5" ht="12.75">
      <c r="B326" s="4"/>
      <c r="C326" s="4"/>
      <c r="D326" s="4"/>
      <c r="E326" s="4"/>
    </row>
    <row r="327" spans="2:5" ht="12.75">
      <c r="B327" s="4"/>
      <c r="C327" s="4"/>
      <c r="D327" s="4"/>
      <c r="E327" s="4"/>
    </row>
    <row r="328" spans="2:5" ht="12.75">
      <c r="B328" s="4"/>
      <c r="C328" s="4"/>
      <c r="D328" s="4"/>
      <c r="E328" s="4"/>
    </row>
    <row r="329" spans="2:5" ht="12.75">
      <c r="B329" s="4"/>
      <c r="C329" s="4"/>
      <c r="D329" s="4"/>
      <c r="E329" s="4"/>
    </row>
    <row r="330" spans="2:5" ht="12.75">
      <c r="B330" s="4"/>
      <c r="C330" s="4"/>
      <c r="D330" s="4"/>
      <c r="E330" s="4"/>
    </row>
    <row r="331" spans="2:5" ht="12.75">
      <c r="B331" s="4"/>
      <c r="C331" s="4"/>
      <c r="D331" s="4"/>
      <c r="E331" s="4"/>
    </row>
    <row r="332" spans="2:5" ht="12.75">
      <c r="B332" s="4"/>
      <c r="C332" s="4"/>
      <c r="D332" s="4"/>
      <c r="E332" s="4"/>
    </row>
    <row r="333" spans="2:5" ht="12.75">
      <c r="B333" s="4"/>
      <c r="C333" s="4"/>
      <c r="D333" s="4"/>
      <c r="E333" s="4"/>
    </row>
    <row r="334" spans="2:5" ht="12.75">
      <c r="B334" s="4"/>
      <c r="C334" s="4"/>
      <c r="D334" s="4"/>
      <c r="E334" s="4"/>
    </row>
    <row r="335" spans="2:5" ht="12.75">
      <c r="B335" s="4"/>
      <c r="C335" s="4"/>
      <c r="D335" s="4"/>
      <c r="E335" s="4"/>
    </row>
    <row r="336" spans="2:5" ht="12.75">
      <c r="B336" s="4"/>
      <c r="C336" s="4"/>
      <c r="D336" s="4"/>
      <c r="E336" s="4"/>
    </row>
    <row r="337" spans="2:5" ht="12.75">
      <c r="B337" s="4"/>
      <c r="C337" s="4"/>
      <c r="D337" s="4"/>
      <c r="E337" s="4"/>
    </row>
    <row r="338" spans="2:5" ht="12.75">
      <c r="B338" s="4"/>
      <c r="C338" s="4"/>
      <c r="D338" s="4"/>
      <c r="E338" s="4"/>
    </row>
    <row r="339" spans="2:5" ht="12.75">
      <c r="B339" s="4"/>
      <c r="C339" s="4"/>
      <c r="D339" s="4"/>
      <c r="E339" s="4"/>
    </row>
    <row r="340" spans="2:5" ht="12.75">
      <c r="B340" s="4"/>
      <c r="C340" s="4"/>
      <c r="D340" s="4"/>
      <c r="E340" s="4"/>
    </row>
    <row r="341" spans="2:5" ht="12.75">
      <c r="B341" s="4"/>
      <c r="C341" s="4"/>
      <c r="D341" s="4"/>
      <c r="E341" s="4"/>
    </row>
    <row r="342" spans="2:5" ht="12.75">
      <c r="B342" s="4"/>
      <c r="C342" s="4"/>
      <c r="D342" s="4"/>
      <c r="E342" s="4"/>
    </row>
    <row r="343" spans="2:5" ht="12.75">
      <c r="B343" s="4"/>
      <c r="C343" s="4"/>
      <c r="D343" s="4"/>
      <c r="E343" s="4"/>
    </row>
    <row r="344" spans="2:5" ht="12.75">
      <c r="B344" s="4"/>
      <c r="C344" s="4"/>
      <c r="D344" s="4"/>
      <c r="E344" s="4"/>
    </row>
    <row r="345" spans="2:5" ht="12.75">
      <c r="B345" s="4"/>
      <c r="C345" s="4"/>
      <c r="D345" s="4"/>
      <c r="E345" s="4"/>
    </row>
    <row r="346" spans="2:5" ht="12.75">
      <c r="B346" s="4"/>
      <c r="C346" s="4"/>
      <c r="D346" s="4"/>
      <c r="E346" s="4"/>
    </row>
    <row r="347" spans="2:5" ht="12.75">
      <c r="B347" s="4"/>
      <c r="C347" s="4"/>
      <c r="D347" s="4"/>
      <c r="E347" s="4"/>
    </row>
    <row r="348" spans="2:5" ht="12.75">
      <c r="B348" s="4"/>
      <c r="C348" s="4"/>
      <c r="D348" s="4"/>
      <c r="E348" s="4"/>
    </row>
    <row r="349" spans="2:5" ht="12.75">
      <c r="B349" s="4"/>
      <c r="C349" s="4"/>
      <c r="D349" s="4"/>
      <c r="E349" s="4"/>
    </row>
    <row r="350" spans="2:5" ht="12.75">
      <c r="B350" s="4"/>
      <c r="C350" s="4"/>
      <c r="D350" s="4"/>
      <c r="E350" s="4"/>
    </row>
    <row r="351" spans="2:5" ht="12.75">
      <c r="B351" s="4"/>
      <c r="C351" s="4"/>
      <c r="D351" s="4"/>
      <c r="E351" s="4"/>
    </row>
    <row r="352" spans="2:5" ht="12.75">
      <c r="B352" s="4"/>
      <c r="C352" s="4"/>
      <c r="D352" s="4"/>
      <c r="E352" s="4"/>
    </row>
    <row r="353" spans="2:5" ht="12.75">
      <c r="B353" s="4"/>
      <c r="C353" s="4"/>
      <c r="D353" s="4"/>
      <c r="E353" s="4"/>
    </row>
    <row r="354" spans="2:5" ht="12.75">
      <c r="B354" s="4"/>
      <c r="C354" s="4"/>
      <c r="D354" s="4"/>
      <c r="E354" s="4"/>
    </row>
    <row r="355" spans="2:5" ht="12.75">
      <c r="B355" s="4"/>
      <c r="C355" s="4"/>
      <c r="D355" s="4"/>
      <c r="E355" s="4"/>
    </row>
    <row r="356" spans="2:5" ht="12.75">
      <c r="B356" s="4"/>
      <c r="C356" s="4"/>
      <c r="D356" s="4"/>
      <c r="E356" s="4"/>
    </row>
    <row r="357" spans="2:5" ht="12.75">
      <c r="B357" s="4"/>
      <c r="C357" s="4"/>
      <c r="D357" s="4"/>
      <c r="E357" s="4"/>
    </row>
    <row r="358" spans="2:5" ht="12.75">
      <c r="B358" s="4"/>
      <c r="C358" s="4"/>
      <c r="D358" s="4"/>
      <c r="E358" s="4"/>
    </row>
    <row r="359" spans="2:5" ht="12.75">
      <c r="B359" s="4"/>
      <c r="C359" s="4"/>
      <c r="D359" s="4"/>
      <c r="E359" s="4"/>
    </row>
    <row r="360" spans="2:5" ht="12.75">
      <c r="B360" s="4"/>
      <c r="C360" s="4"/>
      <c r="D360" s="4"/>
      <c r="E360" s="4"/>
    </row>
    <row r="361" spans="2:5" ht="12.75">
      <c r="B361" s="4"/>
      <c r="C361" s="4"/>
      <c r="D361" s="4"/>
      <c r="E361" s="4"/>
    </row>
    <row r="362" spans="2:5" ht="12.75">
      <c r="B362" s="4"/>
      <c r="C362" s="4"/>
      <c r="D362" s="4"/>
      <c r="E362" s="4"/>
    </row>
    <row r="363" spans="2:5" ht="12.75">
      <c r="B363" s="4"/>
      <c r="C363" s="4"/>
      <c r="D363" s="4"/>
      <c r="E363" s="4"/>
    </row>
    <row r="364" spans="2:5" ht="12.75">
      <c r="B364" s="4"/>
      <c r="C364" s="4"/>
      <c r="D364" s="4"/>
      <c r="E364" s="4"/>
    </row>
    <row r="365" spans="2:5" ht="12.75">
      <c r="B365" s="4"/>
      <c r="C365" s="4"/>
      <c r="D365" s="4"/>
      <c r="E365" s="4"/>
    </row>
    <row r="366" spans="2:5" ht="12.75">
      <c r="B366" s="4"/>
      <c r="C366" s="4"/>
      <c r="D366" s="4"/>
      <c r="E366" s="4"/>
    </row>
    <row r="367" spans="2:5" ht="12.75">
      <c r="B367" s="4"/>
      <c r="C367" s="4"/>
      <c r="D367" s="4"/>
      <c r="E367" s="4"/>
    </row>
    <row r="368" spans="2:5" ht="12.75">
      <c r="B368" s="4"/>
      <c r="C368" s="4"/>
      <c r="D368" s="4"/>
      <c r="E368" s="4"/>
    </row>
    <row r="369" spans="2:5" ht="12.75">
      <c r="B369" s="4"/>
      <c r="C369" s="4"/>
      <c r="D369" s="4"/>
      <c r="E369" s="4"/>
    </row>
    <row r="370" spans="2:5" ht="12.75">
      <c r="B370" s="4"/>
      <c r="C370" s="4"/>
      <c r="D370" s="4"/>
      <c r="E370" s="4"/>
    </row>
    <row r="371" spans="2:5" ht="12.75">
      <c r="B371" s="4"/>
      <c r="C371" s="4"/>
      <c r="D371" s="4"/>
      <c r="E371" s="4"/>
    </row>
    <row r="372" spans="2:5" ht="12.75">
      <c r="B372" s="4"/>
      <c r="C372" s="4"/>
      <c r="D372" s="4"/>
      <c r="E372" s="4"/>
    </row>
    <row r="373" spans="2:5" ht="12.75">
      <c r="B373" s="4"/>
      <c r="C373" s="4"/>
      <c r="D373" s="4"/>
      <c r="E373" s="4"/>
    </row>
    <row r="374" spans="2:5" ht="12.75">
      <c r="B374" s="4"/>
      <c r="C374" s="4"/>
      <c r="D374" s="4"/>
      <c r="E374" s="4"/>
    </row>
    <row r="375" spans="2:5" ht="12.75">
      <c r="B375" s="4"/>
      <c r="C375" s="4"/>
      <c r="D375" s="4"/>
      <c r="E375" s="4"/>
    </row>
    <row r="376" spans="2:5" ht="12.75">
      <c r="B376" s="4"/>
      <c r="C376" s="4"/>
      <c r="D376" s="4"/>
      <c r="E376" s="4"/>
    </row>
    <row r="377" spans="2:5" ht="12.75">
      <c r="B377" s="4"/>
      <c r="C377" s="4"/>
      <c r="D377" s="4"/>
      <c r="E377" s="4"/>
    </row>
    <row r="378" spans="2:5" ht="12.75">
      <c r="B378" s="4"/>
      <c r="C378" s="4"/>
      <c r="D378" s="4"/>
      <c r="E378" s="4"/>
    </row>
    <row r="379" spans="2:5" ht="12.75">
      <c r="B379" s="4"/>
      <c r="C379" s="4"/>
      <c r="D379" s="4"/>
      <c r="E379" s="4"/>
    </row>
    <row r="380" spans="2:5" ht="12.75">
      <c r="B380" s="4"/>
      <c r="C380" s="4"/>
      <c r="D380" s="4"/>
      <c r="E380" s="4"/>
    </row>
    <row r="381" spans="2:5" ht="12.75">
      <c r="B381" s="4"/>
      <c r="C381" s="4"/>
      <c r="D381" s="4"/>
      <c r="E381" s="4"/>
    </row>
    <row r="382" spans="2:5" ht="12.75">
      <c r="B382" s="4"/>
      <c r="C382" s="4"/>
      <c r="D382" s="4"/>
      <c r="E382" s="4"/>
    </row>
    <row r="383" spans="2:5" ht="12.75">
      <c r="B383" s="4"/>
      <c r="C383" s="4"/>
      <c r="D383" s="4"/>
      <c r="E383" s="4"/>
    </row>
    <row r="384" spans="2:5" ht="12.75">
      <c r="B384" s="4"/>
      <c r="C384" s="4"/>
      <c r="D384" s="4"/>
      <c r="E384" s="4"/>
    </row>
    <row r="385" spans="2:5" ht="12.75">
      <c r="B385" s="4"/>
      <c r="C385" s="4"/>
      <c r="D385" s="4"/>
      <c r="E385" s="4"/>
    </row>
    <row r="386" spans="2:5" ht="12.75">
      <c r="B386" s="4"/>
      <c r="C386" s="4"/>
      <c r="D386" s="4"/>
      <c r="E386" s="4"/>
    </row>
    <row r="387" spans="2:5" ht="12.75">
      <c r="B387" s="4"/>
      <c r="C387" s="4"/>
      <c r="D387" s="4"/>
      <c r="E387" s="4"/>
    </row>
    <row r="388" spans="2:5" ht="12.75">
      <c r="B388" s="4"/>
      <c r="C388" s="4"/>
      <c r="D388" s="4"/>
      <c r="E388" s="4"/>
    </row>
    <row r="389" spans="2:5" ht="12.75">
      <c r="B389" s="4"/>
      <c r="C389" s="4"/>
      <c r="D389" s="4"/>
      <c r="E389" s="4"/>
    </row>
    <row r="390" spans="2:5" ht="12.75">
      <c r="B390" s="4"/>
      <c r="C390" s="4"/>
      <c r="D390" s="4"/>
      <c r="E390" s="4"/>
    </row>
    <row r="391" spans="2:5" ht="12.75">
      <c r="B391" s="4"/>
      <c r="C391" s="4"/>
      <c r="D391" s="4"/>
      <c r="E391" s="4"/>
    </row>
    <row r="392" spans="2:5" ht="12.75">
      <c r="B392" s="4"/>
      <c r="C392" s="4"/>
      <c r="D392" s="4"/>
      <c r="E392" s="4"/>
    </row>
    <row r="393" spans="2:5" ht="12.75">
      <c r="B393" s="4"/>
      <c r="C393" s="4"/>
      <c r="D393" s="4"/>
      <c r="E393" s="4"/>
    </row>
    <row r="394" spans="2:5" ht="12.75">
      <c r="B394" s="4"/>
      <c r="C394" s="4"/>
      <c r="D394" s="4"/>
      <c r="E394" s="4"/>
    </row>
    <row r="395" spans="2:5" ht="12.75">
      <c r="B395" s="4"/>
      <c r="C395" s="4"/>
      <c r="D395" s="4"/>
      <c r="E395" s="4"/>
    </row>
    <row r="396" spans="2:5" ht="12.75">
      <c r="B396" s="4"/>
      <c r="C396" s="4"/>
      <c r="D396" s="4"/>
      <c r="E396" s="4"/>
    </row>
    <row r="397" spans="2:5" ht="12.75">
      <c r="B397" s="4"/>
      <c r="C397" s="4"/>
      <c r="D397" s="4"/>
      <c r="E397" s="4"/>
    </row>
    <row r="398" spans="2:5" ht="12.75">
      <c r="B398" s="4"/>
      <c r="C398" s="4"/>
      <c r="D398" s="4"/>
      <c r="E398" s="4"/>
    </row>
    <row r="399" spans="2:5" ht="12.75">
      <c r="B399" s="4"/>
      <c r="C399" s="4"/>
      <c r="D399" s="4"/>
      <c r="E399" s="4"/>
    </row>
    <row r="400" spans="2:5" ht="12.75">
      <c r="B400" s="4"/>
      <c r="C400" s="4"/>
      <c r="D400" s="4"/>
      <c r="E400" s="4"/>
    </row>
    <row r="401" spans="2:5" ht="12.75">
      <c r="B401" s="4"/>
      <c r="C401" s="4"/>
      <c r="D401" s="4"/>
      <c r="E401" s="4"/>
    </row>
    <row r="402" spans="2:5" ht="12.75">
      <c r="B402" s="4"/>
      <c r="C402" s="4"/>
      <c r="D402" s="4"/>
      <c r="E402" s="4"/>
    </row>
    <row r="403" spans="2:5" ht="12.75">
      <c r="B403" s="4"/>
      <c r="C403" s="4"/>
      <c r="D403" s="4"/>
      <c r="E403" s="4"/>
    </row>
    <row r="404" spans="2:5" ht="12.75">
      <c r="B404" s="4"/>
      <c r="C404" s="4"/>
      <c r="D404" s="4"/>
      <c r="E404" s="4"/>
    </row>
    <row r="405" spans="2:5" ht="12.75">
      <c r="B405" s="4"/>
      <c r="C405" s="4"/>
      <c r="D405" s="4"/>
      <c r="E405" s="4"/>
    </row>
    <row r="406" spans="2:5" ht="12.75">
      <c r="B406" s="4"/>
      <c r="C406" s="4"/>
      <c r="D406" s="4"/>
      <c r="E406" s="4"/>
    </row>
    <row r="407" spans="2:5" ht="12.75">
      <c r="B407" s="4"/>
      <c r="C407" s="4"/>
      <c r="D407" s="4"/>
      <c r="E407" s="4"/>
    </row>
    <row r="408" spans="2:5" ht="12.75">
      <c r="B408" s="4"/>
      <c r="C408" s="4"/>
      <c r="D408" s="4"/>
      <c r="E408" s="4"/>
    </row>
    <row r="409" spans="2:5" ht="12.75">
      <c r="B409" s="4"/>
      <c r="C409" s="4"/>
      <c r="D409" s="4"/>
      <c r="E409" s="4"/>
    </row>
    <row r="410" spans="2:5" ht="12.75">
      <c r="B410" s="4"/>
      <c r="C410" s="4"/>
      <c r="D410" s="4"/>
      <c r="E410" s="4"/>
    </row>
    <row r="411" spans="2:5" ht="12.75">
      <c r="B411" s="4"/>
      <c r="C411" s="4"/>
      <c r="D411" s="4"/>
      <c r="E411" s="4"/>
    </row>
    <row r="412" spans="2:5" ht="12.75">
      <c r="B412" s="4"/>
      <c r="C412" s="4"/>
      <c r="D412" s="4"/>
      <c r="E412" s="4"/>
    </row>
    <row r="413" spans="2:5" ht="12.75">
      <c r="B413" s="4"/>
      <c r="C413" s="4"/>
      <c r="D413" s="4"/>
      <c r="E413" s="4"/>
    </row>
    <row r="414" spans="2:5" ht="12.75">
      <c r="B414" s="4"/>
      <c r="C414" s="4"/>
      <c r="D414" s="4"/>
      <c r="E414" s="4"/>
    </row>
    <row r="415" spans="2:5" ht="12.75">
      <c r="B415" s="4"/>
      <c r="C415" s="4"/>
      <c r="D415" s="4"/>
      <c r="E415" s="4"/>
    </row>
    <row r="416" spans="2:5" ht="12.75">
      <c r="B416" s="4"/>
      <c r="C416" s="4"/>
      <c r="D416" s="4"/>
      <c r="E416" s="4"/>
    </row>
    <row r="417" spans="2:5" ht="12.75">
      <c r="B417" s="4"/>
      <c r="C417" s="4"/>
      <c r="D417" s="4"/>
      <c r="E417" s="4"/>
    </row>
    <row r="418" spans="2:5" ht="12.75">
      <c r="B418" s="4"/>
      <c r="C418" s="4"/>
      <c r="D418" s="4"/>
      <c r="E418" s="4"/>
    </row>
    <row r="419" spans="2:5" ht="12.75">
      <c r="B419" s="4"/>
      <c r="C419" s="4"/>
      <c r="D419" s="4"/>
      <c r="E419" s="4"/>
    </row>
    <row r="420" spans="2:5" ht="12.75">
      <c r="B420" s="4"/>
      <c r="C420" s="4"/>
      <c r="D420" s="4"/>
      <c r="E420" s="4"/>
    </row>
    <row r="421" spans="2:5" ht="12.75">
      <c r="B421" s="4"/>
      <c r="C421" s="4"/>
      <c r="D421" s="4"/>
      <c r="E421" s="4"/>
    </row>
    <row r="422" spans="2:5" ht="12.75">
      <c r="B422" s="4"/>
      <c r="C422" s="4"/>
      <c r="D422" s="4"/>
      <c r="E422" s="4"/>
    </row>
    <row r="423" spans="2:5" ht="12.75">
      <c r="B423" s="4"/>
      <c r="C423" s="4"/>
      <c r="D423" s="4"/>
      <c r="E423" s="4"/>
    </row>
    <row r="424" spans="2:5" ht="12.75">
      <c r="B424" s="4"/>
      <c r="C424" s="4"/>
      <c r="D424" s="4"/>
      <c r="E424" s="4"/>
    </row>
    <row r="425" spans="2:5" ht="12.75">
      <c r="B425" s="4"/>
      <c r="C425" s="4"/>
      <c r="D425" s="4"/>
      <c r="E425" s="4"/>
    </row>
    <row r="426" spans="2:5" ht="12.75">
      <c r="B426" s="4"/>
      <c r="C426" s="4"/>
      <c r="D426" s="4"/>
      <c r="E426" s="4"/>
    </row>
    <row r="427" spans="2:5" ht="12.75">
      <c r="B427" s="4"/>
      <c r="C427" s="4"/>
      <c r="D427" s="4"/>
      <c r="E427" s="4"/>
    </row>
    <row r="428" spans="2:5" ht="12.75">
      <c r="B428" s="4"/>
      <c r="C428" s="4"/>
      <c r="D428" s="4"/>
      <c r="E428" s="4"/>
    </row>
    <row r="429" spans="2:5" ht="12.75">
      <c r="B429" s="4"/>
      <c r="C429" s="4"/>
      <c r="D429" s="4"/>
      <c r="E429" s="4"/>
    </row>
    <row r="430" spans="2:5" ht="12.75">
      <c r="B430" s="4"/>
      <c r="C430" s="4"/>
      <c r="D430" s="4"/>
      <c r="E430" s="4"/>
    </row>
    <row r="431" spans="2:5" ht="12.75">
      <c r="B431" s="4"/>
      <c r="C431" s="4"/>
      <c r="D431" s="4"/>
      <c r="E431" s="4"/>
    </row>
    <row r="432" spans="2:5" ht="12.75">
      <c r="B432" s="4"/>
      <c r="C432" s="4"/>
      <c r="D432" s="4"/>
      <c r="E432" s="4"/>
    </row>
    <row r="433" spans="2:5" ht="12.75">
      <c r="B433" s="4"/>
      <c r="C433" s="4"/>
      <c r="D433" s="4"/>
      <c r="E433" s="4"/>
    </row>
    <row r="434" spans="2:5" ht="12.75">
      <c r="B434" s="4"/>
      <c r="C434" s="4"/>
      <c r="D434" s="4"/>
      <c r="E434" s="4"/>
    </row>
    <row r="435" spans="2:5" ht="12.75">
      <c r="B435" s="4"/>
      <c r="C435" s="4"/>
      <c r="D435" s="4"/>
      <c r="E435" s="4"/>
    </row>
    <row r="436" spans="2:5" ht="12.75">
      <c r="B436" s="4"/>
      <c r="C436" s="4"/>
      <c r="D436" s="4"/>
      <c r="E436" s="4"/>
    </row>
    <row r="437" spans="2:5" ht="12.75">
      <c r="B437" s="4"/>
      <c r="C437" s="4"/>
      <c r="D437" s="4"/>
      <c r="E437" s="4"/>
    </row>
    <row r="438" spans="2:5" ht="12.75">
      <c r="B438" s="4"/>
      <c r="C438" s="4"/>
      <c r="D438" s="4"/>
      <c r="E438" s="4"/>
    </row>
    <row r="439" spans="2:5" ht="12.75">
      <c r="B439" s="4"/>
      <c r="C439" s="4"/>
      <c r="D439" s="4"/>
      <c r="E439" s="4"/>
    </row>
    <row r="440" spans="2:5" ht="12.75">
      <c r="B440" s="4"/>
      <c r="C440" s="4"/>
      <c r="D440" s="4"/>
      <c r="E440" s="4"/>
    </row>
    <row r="441" spans="2:5" ht="12.75">
      <c r="B441" s="4"/>
      <c r="C441" s="4"/>
      <c r="D441" s="4"/>
      <c r="E441" s="4"/>
    </row>
    <row r="442" spans="2:5" ht="12.75">
      <c r="B442" s="4"/>
      <c r="C442" s="4"/>
      <c r="D442" s="4"/>
      <c r="E442" s="4"/>
    </row>
    <row r="443" spans="2:5" ht="12.75">
      <c r="B443" s="4"/>
      <c r="C443" s="4"/>
      <c r="D443" s="4"/>
      <c r="E443" s="4"/>
    </row>
    <row r="444" spans="2:5" ht="12.75">
      <c r="B444" s="4"/>
      <c r="C444" s="4"/>
      <c r="D444" s="4"/>
      <c r="E444" s="4"/>
    </row>
    <row r="445" spans="2:5" ht="12.75">
      <c r="B445" s="4"/>
      <c r="C445" s="4"/>
      <c r="D445" s="4"/>
      <c r="E445" s="4"/>
    </row>
    <row r="446" spans="2:5" ht="12.75">
      <c r="B446" s="4"/>
      <c r="C446" s="4"/>
      <c r="D446" s="4"/>
      <c r="E446" s="4"/>
    </row>
    <row r="447" spans="2:5" ht="12.75">
      <c r="B447" s="4"/>
      <c r="C447" s="4"/>
      <c r="D447" s="4"/>
      <c r="E447" s="4"/>
    </row>
    <row r="448" spans="2:5" ht="12.75">
      <c r="B448" s="4"/>
      <c r="C448" s="4"/>
      <c r="D448" s="4"/>
      <c r="E448" s="4"/>
    </row>
    <row r="449" spans="2:5" ht="12.75">
      <c r="B449" s="4"/>
      <c r="C449" s="4"/>
      <c r="D449" s="4"/>
      <c r="E449" s="4"/>
    </row>
    <row r="450" spans="2:5" ht="12.75">
      <c r="B450" s="4"/>
      <c r="C450" s="4"/>
      <c r="D450" s="4"/>
      <c r="E450" s="4"/>
    </row>
    <row r="451" spans="2:5" ht="12.75">
      <c r="B451" s="4"/>
      <c r="C451" s="4"/>
      <c r="D451" s="4"/>
      <c r="E451" s="4"/>
    </row>
    <row r="452" spans="2:5" ht="12.75">
      <c r="B452" s="4"/>
      <c r="C452" s="4"/>
      <c r="D452" s="4"/>
      <c r="E452" s="4"/>
    </row>
    <row r="453" spans="2:5" ht="12.75">
      <c r="B453" s="4"/>
      <c r="C453" s="4"/>
      <c r="D453" s="4"/>
      <c r="E453" s="4"/>
    </row>
    <row r="454" spans="2:5" ht="12.75">
      <c r="B454" s="4"/>
      <c r="C454" s="4"/>
      <c r="D454" s="4"/>
      <c r="E454" s="4"/>
    </row>
    <row r="455" spans="2:5" ht="12.75">
      <c r="B455" s="4"/>
      <c r="C455" s="4"/>
      <c r="D455" s="4"/>
      <c r="E455" s="4"/>
    </row>
    <row r="456" spans="2:5" ht="12.75">
      <c r="B456" s="4"/>
      <c r="C456" s="4"/>
      <c r="D456" s="4"/>
      <c r="E456" s="4"/>
    </row>
    <row r="457" spans="2:5" ht="12.75">
      <c r="B457" s="4"/>
      <c r="C457" s="4"/>
      <c r="D457" s="4"/>
      <c r="E457" s="4"/>
    </row>
    <row r="458" spans="2:5" ht="12.75">
      <c r="B458" s="4"/>
      <c r="C458" s="4"/>
      <c r="D458" s="4"/>
      <c r="E458" s="4"/>
    </row>
    <row r="459" spans="2:5" ht="12.75">
      <c r="B459" s="4"/>
      <c r="C459" s="4"/>
      <c r="D459" s="4"/>
      <c r="E459" s="4"/>
    </row>
    <row r="460" spans="2:5" ht="12.75">
      <c r="B460" s="4"/>
      <c r="C460" s="4"/>
      <c r="D460" s="4"/>
      <c r="E460" s="4"/>
    </row>
    <row r="461" spans="2:5" ht="12.75">
      <c r="B461" s="4"/>
      <c r="C461" s="4"/>
      <c r="D461" s="4"/>
      <c r="E461" s="4"/>
    </row>
    <row r="462" spans="2:5" ht="12.75">
      <c r="B462" s="4"/>
      <c r="C462" s="4"/>
      <c r="D462" s="4"/>
      <c r="E462" s="4"/>
    </row>
    <row r="463" spans="2:5" ht="12.75">
      <c r="B463" s="4"/>
      <c r="C463" s="4"/>
      <c r="D463" s="4"/>
      <c r="E463" s="4"/>
    </row>
    <row r="464" spans="2:5" ht="12.75">
      <c r="B464" s="4"/>
      <c r="C464" s="4"/>
      <c r="D464" s="4"/>
      <c r="E464" s="4"/>
    </row>
    <row r="465" spans="2:5" ht="12.75">
      <c r="B465" s="4"/>
      <c r="C465" s="4"/>
      <c r="D465" s="4"/>
      <c r="E465" s="4"/>
    </row>
    <row r="466" spans="2:5" ht="12.75">
      <c r="B466" s="4"/>
      <c r="C466" s="4"/>
      <c r="D466" s="4"/>
      <c r="E466" s="4"/>
    </row>
    <row r="467" spans="2:5" ht="12.75">
      <c r="B467" s="4"/>
      <c r="C467" s="4"/>
      <c r="D467" s="4"/>
      <c r="E467" s="4"/>
    </row>
    <row r="468" spans="2:5" ht="12.75">
      <c r="B468" s="4"/>
      <c r="C468" s="4"/>
      <c r="D468" s="4"/>
      <c r="E468" s="4"/>
    </row>
    <row r="469" spans="2:5" ht="12.75">
      <c r="B469" s="4"/>
      <c r="C469" s="4"/>
      <c r="D469" s="4"/>
      <c r="E469" s="4"/>
    </row>
    <row r="470" spans="2:5" ht="12.75">
      <c r="B470" s="4"/>
      <c r="C470" s="4"/>
      <c r="D470" s="4"/>
      <c r="E470" s="4"/>
    </row>
    <row r="471" spans="2:5" ht="12.75">
      <c r="B471" s="4"/>
      <c r="C471" s="4"/>
      <c r="D471" s="4"/>
      <c r="E471" s="4"/>
    </row>
    <row r="472" spans="2:5" ht="12.75">
      <c r="B472" s="4"/>
      <c r="C472" s="4"/>
      <c r="D472" s="4"/>
      <c r="E472" s="4"/>
    </row>
    <row r="473" spans="2:5" ht="12.75">
      <c r="B473" s="4"/>
      <c r="C473" s="4"/>
      <c r="D473" s="4"/>
      <c r="E473" s="4"/>
    </row>
    <row r="474" spans="2:5" ht="12.75">
      <c r="B474" s="4"/>
      <c r="C474" s="4"/>
      <c r="D474" s="4"/>
      <c r="E474" s="4"/>
    </row>
    <row r="475" spans="2:5" ht="12.75">
      <c r="B475" s="4"/>
      <c r="C475" s="4"/>
      <c r="D475" s="4"/>
      <c r="E475" s="4"/>
    </row>
    <row r="476" spans="2:5" ht="12.75">
      <c r="B476" s="4"/>
      <c r="C476" s="4"/>
      <c r="D476" s="4"/>
      <c r="E476" s="4"/>
    </row>
    <row r="477" spans="2:5" ht="12.75">
      <c r="B477" s="4"/>
      <c r="C477" s="4"/>
      <c r="D477" s="4"/>
      <c r="E477" s="4"/>
    </row>
    <row r="478" spans="2:5" ht="12.75">
      <c r="B478" s="4"/>
      <c r="C478" s="4"/>
      <c r="D478" s="4"/>
      <c r="E478" s="4"/>
    </row>
    <row r="479" spans="2:5" ht="12.75">
      <c r="B479" s="4"/>
      <c r="C479" s="4"/>
      <c r="D479" s="4"/>
      <c r="E479" s="4"/>
    </row>
    <row r="480" spans="2:5" ht="12.75">
      <c r="B480" s="4"/>
      <c r="C480" s="4"/>
      <c r="D480" s="4"/>
      <c r="E480" s="4"/>
    </row>
    <row r="481" spans="2:5" ht="12.75">
      <c r="B481" s="4"/>
      <c r="C481" s="4"/>
      <c r="D481" s="4"/>
      <c r="E481" s="4"/>
    </row>
    <row r="482" spans="2:5" ht="12.75">
      <c r="B482" s="4"/>
      <c r="C482" s="4"/>
      <c r="D482" s="4"/>
      <c r="E482" s="4"/>
    </row>
    <row r="483" spans="2:5" ht="12.75">
      <c r="B483" s="4"/>
      <c r="C483" s="4"/>
      <c r="D483" s="4"/>
      <c r="E483" s="4"/>
    </row>
    <row r="484" spans="2:5" ht="12.75">
      <c r="B484" s="4"/>
      <c r="C484" s="4"/>
      <c r="D484" s="4"/>
      <c r="E484" s="4"/>
    </row>
    <row r="485" spans="2:5" ht="12.75">
      <c r="B485" s="4"/>
      <c r="C485" s="4"/>
      <c r="D485" s="4"/>
      <c r="E485" s="4"/>
    </row>
    <row r="486" spans="2:5" ht="12.75">
      <c r="B486" s="4"/>
      <c r="C486" s="4"/>
      <c r="D486" s="4"/>
      <c r="E486" s="4"/>
    </row>
    <row r="487" spans="2:5" ht="12.75">
      <c r="B487" s="4"/>
      <c r="C487" s="4"/>
      <c r="D487" s="4"/>
      <c r="E487" s="4"/>
    </row>
    <row r="488" spans="2:5" ht="12.75">
      <c r="B488" s="4"/>
      <c r="C488" s="4"/>
      <c r="D488" s="4"/>
      <c r="E488" s="4"/>
    </row>
    <row r="489" spans="2:5" ht="12.75">
      <c r="B489" s="4"/>
      <c r="C489" s="4"/>
      <c r="D489" s="4"/>
      <c r="E489" s="4"/>
    </row>
    <row r="490" spans="2:5" ht="12.75">
      <c r="B490" s="4"/>
      <c r="C490" s="4"/>
      <c r="D490" s="4"/>
      <c r="E490" s="4"/>
    </row>
    <row r="491" spans="2:5" ht="12.75">
      <c r="B491" s="4"/>
      <c r="C491" s="4"/>
      <c r="D491" s="4"/>
      <c r="E491" s="4"/>
    </row>
    <row r="492" spans="2:5" ht="12.75">
      <c r="B492" s="4"/>
      <c r="C492" s="4"/>
      <c r="D492" s="4"/>
      <c r="E492" s="4"/>
    </row>
    <row r="493" spans="2:5" ht="12.75">
      <c r="B493" s="4"/>
      <c r="C493" s="4"/>
      <c r="D493" s="4"/>
      <c r="E493" s="4"/>
    </row>
    <row r="494" spans="2:5" ht="12.75">
      <c r="B494" s="4"/>
      <c r="C494" s="4"/>
      <c r="D494" s="4"/>
      <c r="E494" s="4"/>
    </row>
    <row r="495" spans="2:5" ht="12.75">
      <c r="B495" s="4"/>
      <c r="C495" s="4"/>
      <c r="D495" s="4"/>
      <c r="E495" s="4"/>
    </row>
    <row r="496" spans="2:5" ht="12.75">
      <c r="B496" s="4"/>
      <c r="C496" s="4"/>
      <c r="D496" s="4"/>
      <c r="E496" s="4"/>
    </row>
    <row r="497" spans="2:5" ht="12.75">
      <c r="B497" s="4"/>
      <c r="C497" s="4"/>
      <c r="D497" s="4"/>
      <c r="E497" s="4"/>
    </row>
    <row r="498" spans="2:5" ht="12.75">
      <c r="B498" s="4"/>
      <c r="C498" s="4"/>
      <c r="D498" s="4"/>
      <c r="E498" s="4"/>
    </row>
    <row r="499" spans="2:5" ht="12.75">
      <c r="B499" s="4"/>
      <c r="C499" s="4"/>
      <c r="D499" s="4"/>
      <c r="E499" s="4"/>
    </row>
    <row r="500" spans="2:5" ht="12.75">
      <c r="B500" s="4"/>
      <c r="C500" s="4"/>
      <c r="D500" s="4"/>
      <c r="E500" s="4"/>
    </row>
    <row r="501" spans="2:5" ht="12.75">
      <c r="B501" s="4"/>
      <c r="C501" s="4"/>
      <c r="D501" s="4"/>
      <c r="E501" s="4"/>
    </row>
    <row r="502" spans="2:5" ht="12.75">
      <c r="B502" s="4"/>
      <c r="C502" s="4"/>
      <c r="D502" s="4"/>
      <c r="E502" s="4"/>
    </row>
    <row r="503" spans="2:5" ht="12.75">
      <c r="B503" s="4"/>
      <c r="C503" s="4"/>
      <c r="D503" s="4"/>
      <c r="E503" s="4"/>
    </row>
    <row r="504" spans="2:5" ht="12.75">
      <c r="B504" s="4"/>
      <c r="C504" s="4"/>
      <c r="D504" s="4"/>
      <c r="E504" s="4"/>
    </row>
    <row r="505" spans="2:5" ht="12.75">
      <c r="B505" s="4"/>
      <c r="C505" s="4"/>
      <c r="D505" s="4"/>
      <c r="E505" s="4"/>
    </row>
    <row r="506" spans="2:5" ht="12.75">
      <c r="B506" s="4"/>
      <c r="C506" s="4"/>
      <c r="D506" s="4"/>
      <c r="E506" s="4"/>
    </row>
    <row r="507" spans="2:5" ht="12.75">
      <c r="B507" s="4"/>
      <c r="C507" s="4"/>
      <c r="D507" s="4"/>
      <c r="E507" s="4"/>
    </row>
    <row r="508" spans="2:5" ht="12.75">
      <c r="B508" s="4"/>
      <c r="C508" s="4"/>
      <c r="D508" s="4"/>
      <c r="E508" s="4"/>
    </row>
    <row r="509" spans="2:5" ht="12.75">
      <c r="B509" s="4"/>
      <c r="C509" s="4"/>
      <c r="D509" s="4"/>
      <c r="E509" s="4"/>
    </row>
    <row r="510" spans="2:5" ht="12.75">
      <c r="B510" s="4"/>
      <c r="C510" s="4"/>
      <c r="D510" s="4"/>
      <c r="E510" s="4"/>
    </row>
    <row r="511" spans="2:5" ht="12.75">
      <c r="B511" s="4"/>
      <c r="C511" s="4"/>
      <c r="D511" s="4"/>
      <c r="E511" s="4"/>
    </row>
    <row r="512" spans="2:5" ht="12.75">
      <c r="B512" s="4"/>
      <c r="C512" s="4"/>
      <c r="D512" s="4"/>
      <c r="E512" s="4"/>
    </row>
    <row r="513" spans="2:5" ht="12.75">
      <c r="B513" s="4"/>
      <c r="C513" s="4"/>
      <c r="D513" s="4"/>
      <c r="E513" s="4"/>
    </row>
    <row r="514" spans="2:5" ht="12.75">
      <c r="B514" s="4"/>
      <c r="C514" s="4"/>
      <c r="D514" s="4"/>
      <c r="E514" s="4"/>
    </row>
    <row r="515" spans="2:5" ht="12.75">
      <c r="B515" s="4"/>
      <c r="C515" s="4"/>
      <c r="D515" s="4"/>
      <c r="E515" s="4"/>
    </row>
    <row r="516" spans="2:5" ht="12.75">
      <c r="B516" s="4"/>
      <c r="C516" s="4"/>
      <c r="D516" s="4"/>
      <c r="E516" s="4"/>
    </row>
    <row r="517" spans="2:5" ht="12.75">
      <c r="B517" s="4"/>
      <c r="C517" s="4"/>
      <c r="D517" s="4"/>
      <c r="E517" s="4"/>
    </row>
    <row r="518" spans="2:5" ht="12.75">
      <c r="B518" s="4"/>
      <c r="C518" s="4"/>
      <c r="D518" s="4"/>
      <c r="E518" s="4"/>
    </row>
    <row r="519" spans="2:5" ht="12.75">
      <c r="B519" s="4"/>
      <c r="C519" s="4"/>
      <c r="D519" s="4"/>
      <c r="E519" s="4"/>
    </row>
    <row r="520" spans="2:5" ht="12.75">
      <c r="B520" s="4"/>
      <c r="C520" s="4"/>
      <c r="D520" s="4"/>
      <c r="E520" s="4"/>
    </row>
    <row r="521" spans="2:5" ht="12.75">
      <c r="B521" s="4"/>
      <c r="C521" s="4"/>
      <c r="D521" s="4"/>
      <c r="E521" s="4"/>
    </row>
    <row r="522" spans="2:5" ht="12.75">
      <c r="B522" s="4"/>
      <c r="C522" s="4"/>
      <c r="D522" s="4"/>
      <c r="E522" s="4"/>
    </row>
    <row r="523" spans="2:5" ht="12.75">
      <c r="B523" s="4"/>
      <c r="C523" s="4"/>
      <c r="D523" s="4"/>
      <c r="E523" s="4"/>
    </row>
    <row r="524" spans="2:5" ht="12.75">
      <c r="B524" s="4"/>
      <c r="C524" s="4"/>
      <c r="D524" s="4"/>
      <c r="E524" s="4"/>
    </row>
    <row r="525" spans="2:5" ht="12.75">
      <c r="B525" s="4"/>
      <c r="C525" s="4"/>
      <c r="D525" s="4"/>
      <c r="E525" s="4"/>
    </row>
    <row r="526" spans="2:5" ht="12.75">
      <c r="B526" s="4"/>
      <c r="C526" s="4"/>
      <c r="D526" s="4"/>
      <c r="E526" s="4"/>
    </row>
    <row r="527" spans="2:5" ht="12.75">
      <c r="B527" s="4"/>
      <c r="C527" s="4"/>
      <c r="D527" s="4"/>
      <c r="E527" s="4"/>
    </row>
    <row r="528" spans="2:5" ht="12.75">
      <c r="B528" s="4"/>
      <c r="C528" s="4"/>
      <c r="D528" s="4"/>
      <c r="E528" s="4"/>
    </row>
    <row r="529" spans="2:5" ht="12.75">
      <c r="B529" s="4"/>
      <c r="C529" s="4"/>
      <c r="D529" s="4"/>
      <c r="E529" s="4"/>
    </row>
    <row r="530" spans="2:5" ht="12.75">
      <c r="B530" s="4"/>
      <c r="C530" s="4"/>
      <c r="D530" s="4"/>
      <c r="E530" s="4"/>
    </row>
    <row r="531" spans="2:5" ht="12.75">
      <c r="B531" s="4"/>
      <c r="C531" s="4"/>
      <c r="D531" s="4"/>
      <c r="E531" s="4"/>
    </row>
    <row r="532" spans="2:5" ht="12.75">
      <c r="B532" s="4"/>
      <c r="C532" s="4"/>
      <c r="D532" s="4"/>
      <c r="E532" s="4"/>
    </row>
    <row r="533" spans="2:5" ht="12.75">
      <c r="B533" s="4"/>
      <c r="C533" s="4"/>
      <c r="D533" s="4"/>
      <c r="E533" s="4"/>
    </row>
    <row r="534" spans="2:5" ht="12.75">
      <c r="B534" s="4"/>
      <c r="C534" s="4"/>
      <c r="D534" s="4"/>
      <c r="E534" s="4"/>
    </row>
    <row r="535" spans="2:5" ht="12.75">
      <c r="B535" s="4"/>
      <c r="C535" s="4"/>
      <c r="D535" s="4"/>
      <c r="E535" s="4"/>
    </row>
    <row r="536" spans="2:5" ht="12.75">
      <c r="B536" s="4"/>
      <c r="C536" s="4"/>
      <c r="D536" s="4"/>
      <c r="E536" s="4"/>
    </row>
    <row r="537" spans="2:5" ht="12.75">
      <c r="B537" s="4"/>
      <c r="C537" s="4"/>
      <c r="D537" s="4"/>
      <c r="E537" s="4"/>
    </row>
    <row r="538" spans="2:5" ht="12.75">
      <c r="B538" s="4"/>
      <c r="C538" s="4"/>
      <c r="D538" s="4"/>
      <c r="E538" s="4"/>
    </row>
    <row r="539" spans="2:5" ht="12.75">
      <c r="B539" s="4"/>
      <c r="C539" s="4"/>
      <c r="D539" s="4"/>
      <c r="E539" s="4"/>
    </row>
    <row r="540" spans="2:5" ht="12.75">
      <c r="B540" s="4"/>
      <c r="C540" s="4"/>
      <c r="D540" s="4"/>
      <c r="E540" s="4"/>
    </row>
    <row r="541" spans="2:5" ht="12.75">
      <c r="B541" s="4"/>
      <c r="C541" s="4"/>
      <c r="D541" s="4"/>
      <c r="E541" s="4"/>
    </row>
    <row r="542" spans="2:5" ht="12.75">
      <c r="B542" s="4"/>
      <c r="C542" s="4"/>
      <c r="D542" s="4"/>
      <c r="E542" s="4"/>
    </row>
    <row r="543" spans="2:5" ht="12.75">
      <c r="B543" s="4"/>
      <c r="C543" s="4"/>
      <c r="D543" s="4"/>
      <c r="E543" s="4"/>
    </row>
    <row r="544" spans="2:5" ht="12.75">
      <c r="B544" s="4"/>
      <c r="C544" s="4"/>
      <c r="D544" s="4"/>
      <c r="E544" s="4"/>
    </row>
    <row r="545" spans="2:5" ht="12.75">
      <c r="B545" s="4"/>
      <c r="C545" s="4"/>
      <c r="D545" s="4"/>
      <c r="E545" s="4"/>
    </row>
    <row r="546" spans="2:5" ht="12.75">
      <c r="B546" s="4"/>
      <c r="C546" s="4"/>
      <c r="D546" s="4"/>
      <c r="E546" s="4"/>
    </row>
    <row r="547" spans="2:5" ht="12.75">
      <c r="B547" s="4"/>
      <c r="C547" s="4"/>
      <c r="D547" s="4"/>
      <c r="E547" s="4"/>
    </row>
    <row r="548" spans="2:5" ht="12.75">
      <c r="B548" s="4"/>
      <c r="C548" s="4"/>
      <c r="D548" s="4"/>
      <c r="E548" s="4"/>
    </row>
    <row r="549" spans="2:5" ht="12.75">
      <c r="B549" s="4"/>
      <c r="C549" s="4"/>
      <c r="D549" s="4"/>
      <c r="E549" s="4"/>
    </row>
    <row r="550" spans="2:5" ht="12.75">
      <c r="B550" s="4"/>
      <c r="C550" s="4"/>
      <c r="D550" s="4"/>
      <c r="E550" s="4"/>
    </row>
    <row r="551" spans="2:5" ht="12.75">
      <c r="B551" s="4"/>
      <c r="C551" s="4"/>
      <c r="D551" s="4"/>
      <c r="E551" s="4"/>
    </row>
    <row r="552" spans="2:5" ht="12.75">
      <c r="B552" s="4"/>
      <c r="C552" s="4"/>
      <c r="D552" s="4"/>
      <c r="E552" s="4"/>
    </row>
    <row r="553" spans="2:5" ht="12.75">
      <c r="B553" s="4"/>
      <c r="C553" s="4"/>
      <c r="D553" s="4"/>
      <c r="E553" s="4"/>
    </row>
    <row r="554" spans="2:5" ht="12.75">
      <c r="B554" s="4"/>
      <c r="C554" s="4"/>
      <c r="D554" s="4"/>
      <c r="E554" s="4"/>
    </row>
    <row r="555" spans="2:5" ht="12.75">
      <c r="B555" s="4"/>
      <c r="C555" s="4"/>
      <c r="D555" s="4"/>
      <c r="E555" s="4"/>
    </row>
    <row r="556" spans="2:5" ht="12.75">
      <c r="B556" s="4"/>
      <c r="C556" s="4"/>
      <c r="D556" s="4"/>
      <c r="E556" s="4"/>
    </row>
    <row r="557" spans="2:5" ht="12.75">
      <c r="B557" s="4"/>
      <c r="C557" s="4"/>
      <c r="D557" s="4"/>
      <c r="E557" s="4"/>
    </row>
    <row r="558" spans="2:5" ht="12.75">
      <c r="B558" s="4"/>
      <c r="C558" s="4"/>
      <c r="D558" s="4"/>
      <c r="E558" s="4"/>
    </row>
    <row r="559" spans="2:5" ht="12.75">
      <c r="B559" s="4"/>
      <c r="C559" s="4"/>
      <c r="D559" s="4"/>
      <c r="E559" s="4"/>
    </row>
    <row r="560" spans="2:5" ht="12.75">
      <c r="B560" s="4"/>
      <c r="C560" s="4"/>
      <c r="D560" s="4"/>
      <c r="E560" s="4"/>
    </row>
    <row r="561" spans="2:5" ht="12.75">
      <c r="B561" s="4"/>
      <c r="C561" s="4"/>
      <c r="D561" s="4"/>
      <c r="E561" s="4"/>
    </row>
    <row r="562" spans="2:5" ht="12.75">
      <c r="B562" s="4"/>
      <c r="C562" s="4"/>
      <c r="D562" s="4"/>
      <c r="E562" s="4"/>
    </row>
    <row r="563" spans="2:5" ht="12.75">
      <c r="B563" s="4"/>
      <c r="C563" s="4"/>
      <c r="D563" s="4"/>
      <c r="E563" s="4"/>
    </row>
    <row r="564" spans="2:5" ht="12.75">
      <c r="B564" s="4"/>
      <c r="C564" s="4"/>
      <c r="D564" s="4"/>
      <c r="E564" s="4"/>
    </row>
    <row r="565" spans="2:5" ht="12.75">
      <c r="B565" s="4"/>
      <c r="C565" s="4"/>
      <c r="D565" s="4"/>
      <c r="E565" s="4"/>
    </row>
    <row r="566" spans="2:5" ht="12.75">
      <c r="B566" s="4"/>
      <c r="C566" s="4"/>
      <c r="D566" s="4"/>
      <c r="E566" s="4"/>
    </row>
    <row r="567" spans="2:5" ht="12.75">
      <c r="B567" s="4"/>
      <c r="C567" s="4"/>
      <c r="D567" s="4"/>
      <c r="E567" s="4"/>
    </row>
    <row r="568" spans="2:5" ht="12.75">
      <c r="B568" s="4"/>
      <c r="C568" s="4"/>
      <c r="D568" s="4"/>
      <c r="E568" s="4"/>
    </row>
    <row r="569" spans="2:5" ht="12.75">
      <c r="B569" s="4"/>
      <c r="C569" s="4"/>
      <c r="D569" s="4"/>
      <c r="E569" s="4"/>
    </row>
    <row r="570" spans="2:5" ht="12.75">
      <c r="B570" s="4"/>
      <c r="C570" s="4"/>
      <c r="D570" s="4"/>
      <c r="E570" s="4"/>
    </row>
    <row r="571" spans="2:5" ht="12.75">
      <c r="B571" s="4"/>
      <c r="C571" s="4"/>
      <c r="D571" s="4"/>
      <c r="E571" s="4"/>
    </row>
    <row r="572" spans="2:5" ht="12.75">
      <c r="B572" s="4"/>
      <c r="C572" s="4"/>
      <c r="D572" s="4"/>
      <c r="E572" s="4"/>
    </row>
    <row r="573" spans="2:5" ht="12.75">
      <c r="B573" s="4"/>
      <c r="C573" s="4"/>
      <c r="D573" s="4"/>
      <c r="E573" s="4"/>
    </row>
    <row r="574" spans="2:5" ht="12.75">
      <c r="B574" s="4"/>
      <c r="C574" s="4"/>
      <c r="D574" s="4"/>
      <c r="E574" s="4"/>
    </row>
    <row r="575" spans="2:5" ht="12.75">
      <c r="B575" s="4"/>
      <c r="C575" s="4"/>
      <c r="D575" s="4"/>
      <c r="E575" s="4"/>
    </row>
    <row r="576" spans="2:5" ht="12.75">
      <c r="B576" s="4"/>
      <c r="C576" s="4"/>
      <c r="D576" s="4"/>
      <c r="E576" s="4"/>
    </row>
    <row r="577" spans="2:5" ht="12.75">
      <c r="B577" s="4"/>
      <c r="C577" s="4"/>
      <c r="D577" s="4"/>
      <c r="E577" s="4"/>
    </row>
    <row r="578" spans="2:5" ht="12.75">
      <c r="B578" s="4"/>
      <c r="C578" s="4"/>
      <c r="D578" s="4"/>
      <c r="E578" s="4"/>
    </row>
    <row r="579" spans="2:5" ht="12.75">
      <c r="B579" s="4"/>
      <c r="C579" s="4"/>
      <c r="D579" s="4"/>
      <c r="E579" s="4"/>
    </row>
    <row r="580" spans="2:5" ht="12.75">
      <c r="B580" s="4"/>
      <c r="C580" s="4"/>
      <c r="D580" s="4"/>
      <c r="E580" s="4"/>
    </row>
    <row r="581" spans="2:5" ht="12.75">
      <c r="B581" s="4"/>
      <c r="C581" s="4"/>
      <c r="D581" s="4"/>
      <c r="E581" s="4"/>
    </row>
    <row r="582" spans="2:5" ht="12.75">
      <c r="B582" s="4"/>
      <c r="C582" s="4"/>
      <c r="D582" s="4"/>
      <c r="E582" s="4"/>
    </row>
    <row r="583" spans="2:5" ht="12.75">
      <c r="B583" s="4"/>
      <c r="C583" s="4"/>
      <c r="D583" s="4"/>
      <c r="E583" s="4"/>
    </row>
    <row r="584" spans="2:5" ht="12.75">
      <c r="B584" s="4"/>
      <c r="C584" s="4"/>
      <c r="D584" s="4"/>
      <c r="E584" s="4"/>
    </row>
    <row r="585" spans="2:5" ht="12.75">
      <c r="B585" s="4"/>
      <c r="C585" s="4"/>
      <c r="D585" s="4"/>
      <c r="E585" s="4"/>
    </row>
    <row r="586" spans="2:5" ht="12.75">
      <c r="B586" s="4"/>
      <c r="C586" s="4"/>
      <c r="D586" s="4"/>
      <c r="E586" s="4"/>
    </row>
    <row r="587" spans="2:5" ht="12.75">
      <c r="B587" s="4"/>
      <c r="C587" s="4"/>
      <c r="D587" s="4"/>
      <c r="E587" s="4"/>
    </row>
    <row r="588" spans="2:5" ht="12.75">
      <c r="B588" s="4"/>
      <c r="C588" s="4"/>
      <c r="D588" s="4"/>
      <c r="E588" s="4"/>
    </row>
    <row r="589" spans="2:5" ht="12.75">
      <c r="B589" s="4"/>
      <c r="C589" s="4"/>
      <c r="D589" s="4"/>
      <c r="E589" s="4"/>
    </row>
    <row r="590" spans="2:5" ht="12.75">
      <c r="B590" s="4"/>
      <c r="C590" s="4"/>
      <c r="D590" s="4"/>
      <c r="E590" s="4"/>
    </row>
    <row r="591" spans="2:5" ht="12.75">
      <c r="B591" s="4"/>
      <c r="C591" s="4"/>
      <c r="D591" s="4"/>
      <c r="E591" s="4"/>
    </row>
    <row r="592" spans="2:5" ht="12.75">
      <c r="B592" s="4"/>
      <c r="C592" s="4"/>
      <c r="D592" s="4"/>
      <c r="E592" s="4"/>
    </row>
    <row r="593" spans="2:5" ht="12.75">
      <c r="B593" s="4"/>
      <c r="C593" s="4"/>
      <c r="D593" s="4"/>
      <c r="E593" s="4"/>
    </row>
    <row r="594" spans="2:5" ht="12.75">
      <c r="B594" s="4"/>
      <c r="C594" s="4"/>
      <c r="D594" s="4"/>
      <c r="E594" s="4"/>
    </row>
    <row r="595" spans="2:5" ht="12.75">
      <c r="B595" s="4"/>
      <c r="C595" s="4"/>
      <c r="D595" s="4"/>
      <c r="E595" s="4"/>
    </row>
    <row r="596" spans="2:5" ht="12.75">
      <c r="B596" s="4"/>
      <c r="C596" s="4"/>
      <c r="D596" s="4"/>
      <c r="E596" s="4"/>
    </row>
    <row r="597" spans="2:5" ht="12.75">
      <c r="B597" s="4"/>
      <c r="C597" s="4"/>
      <c r="D597" s="4"/>
      <c r="E597" s="4"/>
    </row>
    <row r="598" spans="2:5" ht="12.75">
      <c r="B598" s="4"/>
      <c r="C598" s="4"/>
      <c r="D598" s="4"/>
      <c r="E598" s="4"/>
    </row>
    <row r="599" spans="2:5" ht="12.75">
      <c r="B599" s="4"/>
      <c r="C599" s="4"/>
      <c r="D599" s="4"/>
      <c r="E599" s="4"/>
    </row>
    <row r="600" spans="2:5" ht="12.75">
      <c r="B600" s="4"/>
      <c r="C600" s="4"/>
      <c r="D600" s="4"/>
      <c r="E600" s="4"/>
    </row>
    <row r="601" spans="2:5" ht="12.75">
      <c r="B601" s="4"/>
      <c r="C601" s="4"/>
      <c r="D601" s="4"/>
      <c r="E601" s="4"/>
    </row>
    <row r="602" spans="2:5" ht="12.75">
      <c r="B602" s="4"/>
      <c r="C602" s="4"/>
      <c r="D602" s="4"/>
      <c r="E602" s="4"/>
    </row>
    <row r="603" spans="2:5" ht="12.75">
      <c r="B603" s="4"/>
      <c r="C603" s="4"/>
      <c r="D603" s="4"/>
      <c r="E603" s="4"/>
    </row>
    <row r="604" spans="2:5" ht="12.75">
      <c r="B604" s="4"/>
      <c r="C604" s="4"/>
      <c r="D604" s="4"/>
      <c r="E604" s="4"/>
    </row>
    <row r="605" spans="2:5" ht="12.75">
      <c r="B605" s="4"/>
      <c r="C605" s="4"/>
      <c r="D605" s="4"/>
      <c r="E605" s="4"/>
    </row>
    <row r="606" spans="2:5" ht="12.75">
      <c r="B606" s="4"/>
      <c r="C606" s="4"/>
      <c r="D606" s="4"/>
      <c r="E606" s="4"/>
    </row>
    <row r="607" spans="2:5" ht="12.75">
      <c r="B607" s="4"/>
      <c r="C607" s="4"/>
      <c r="D607" s="4"/>
      <c r="E607" s="4"/>
    </row>
    <row r="608" spans="2:5" ht="12.75">
      <c r="B608" s="4"/>
      <c r="C608" s="4"/>
      <c r="D608" s="4"/>
      <c r="E608" s="4"/>
    </row>
    <row r="609" spans="2:5" ht="12.75">
      <c r="B609" s="4"/>
      <c r="C609" s="4"/>
      <c r="D609" s="4"/>
      <c r="E609" s="4"/>
    </row>
    <row r="610" spans="2:5" ht="12.75">
      <c r="B610" s="4"/>
      <c r="C610" s="4"/>
      <c r="D610" s="4"/>
      <c r="E610" s="4"/>
    </row>
    <row r="611" spans="2:5" ht="12.75">
      <c r="B611" s="4"/>
      <c r="C611" s="4"/>
      <c r="D611" s="4"/>
      <c r="E611" s="4"/>
    </row>
    <row r="612" spans="2:5" ht="12.75">
      <c r="B612" s="4"/>
      <c r="C612" s="4"/>
      <c r="D612" s="4"/>
      <c r="E612" s="4"/>
    </row>
    <row r="613" spans="2:5" ht="12.75">
      <c r="B613" s="4"/>
      <c r="C613" s="4"/>
      <c r="D613" s="4"/>
      <c r="E613" s="4"/>
    </row>
    <row r="614" spans="2:5" ht="12.75">
      <c r="B614" s="4"/>
      <c r="C614" s="4"/>
      <c r="D614" s="4"/>
      <c r="E614" s="4"/>
    </row>
    <row r="615" spans="2:5" ht="12.75">
      <c r="B615" s="4"/>
      <c r="C615" s="4"/>
      <c r="D615" s="4"/>
      <c r="E615" s="4"/>
    </row>
    <row r="616" spans="2:5" ht="12.75">
      <c r="B616" s="4"/>
      <c r="C616" s="4"/>
      <c r="D616" s="4"/>
      <c r="E616" s="4"/>
    </row>
    <row r="617" spans="2:5" ht="12.75">
      <c r="B617" s="4"/>
      <c r="C617" s="4"/>
      <c r="D617" s="4"/>
      <c r="E617" s="4"/>
    </row>
    <row r="618" spans="2:5" ht="12.75">
      <c r="B618" s="4"/>
      <c r="C618" s="4"/>
      <c r="D618" s="4"/>
      <c r="E618" s="4"/>
    </row>
    <row r="619" spans="2:5" ht="12.75">
      <c r="B619" s="4"/>
      <c r="C619" s="4"/>
      <c r="D619" s="4"/>
      <c r="E619" s="4"/>
    </row>
    <row r="620" spans="2:5" ht="12.75">
      <c r="B620" s="4"/>
      <c r="C620" s="4"/>
      <c r="D620" s="4"/>
      <c r="E620" s="4"/>
    </row>
    <row r="621" spans="2:5" ht="12.75">
      <c r="B621" s="4"/>
      <c r="C621" s="4"/>
      <c r="D621" s="4"/>
      <c r="E621" s="4"/>
    </row>
    <row r="622" spans="2:5" ht="12.75">
      <c r="B622" s="4"/>
      <c r="C622" s="4"/>
      <c r="D622" s="4"/>
      <c r="E622" s="4"/>
    </row>
    <row r="623" spans="2:5" ht="12.75">
      <c r="B623" s="4"/>
      <c r="C623" s="4"/>
      <c r="D623" s="4"/>
      <c r="E623" s="4"/>
    </row>
    <row r="624" spans="2:5" ht="12.75">
      <c r="B624" s="4"/>
      <c r="C624" s="4"/>
      <c r="D624" s="4"/>
      <c r="E624" s="4"/>
    </row>
    <row r="625" spans="2:5" ht="12.75">
      <c r="B625" s="4"/>
      <c r="C625" s="4"/>
      <c r="D625" s="4"/>
      <c r="E625" s="4"/>
    </row>
    <row r="626" spans="2:5" ht="12.75">
      <c r="B626" s="4"/>
      <c r="C626" s="4"/>
      <c r="D626" s="4"/>
      <c r="E626" s="4"/>
    </row>
    <row r="627" spans="2:5" ht="12.75">
      <c r="B627" s="4"/>
      <c r="C627" s="4"/>
      <c r="D627" s="4"/>
      <c r="E627" s="4"/>
    </row>
    <row r="628" spans="2:5" ht="12.75">
      <c r="B628" s="4"/>
      <c r="C628" s="4"/>
      <c r="D628" s="4"/>
      <c r="E628" s="4"/>
    </row>
    <row r="629" spans="2:5" ht="12.75">
      <c r="B629" s="4"/>
      <c r="C629" s="4"/>
      <c r="D629" s="4"/>
      <c r="E629" s="4"/>
    </row>
    <row r="630" spans="2:5" ht="12.75">
      <c r="B630" s="4"/>
      <c r="C630" s="4"/>
      <c r="D630" s="4"/>
      <c r="E630" s="4"/>
    </row>
    <row r="631" spans="2:5" ht="12.75">
      <c r="B631" s="4"/>
      <c r="C631" s="4"/>
      <c r="D631" s="4"/>
      <c r="E631" s="4"/>
    </row>
    <row r="632" spans="2:5" ht="12.75">
      <c r="B632" s="4"/>
      <c r="C632" s="4"/>
      <c r="D632" s="4"/>
      <c r="E632" s="4"/>
    </row>
    <row r="633" spans="2:5" ht="12.75">
      <c r="B633" s="4"/>
      <c r="C633" s="4"/>
      <c r="D633" s="4"/>
      <c r="E633" s="4"/>
    </row>
    <row r="634" spans="2:5" ht="12.75">
      <c r="B634" s="4"/>
      <c r="C634" s="4"/>
      <c r="D634" s="4"/>
      <c r="E634" s="4"/>
    </row>
    <row r="635" spans="2:5" ht="12.75">
      <c r="B635" s="4"/>
      <c r="C635" s="4"/>
      <c r="D635" s="4"/>
      <c r="E635" s="4"/>
    </row>
    <row r="636" spans="2:5" ht="12.75">
      <c r="B636" s="4"/>
      <c r="C636" s="4"/>
      <c r="D636" s="4"/>
      <c r="E636" s="4"/>
    </row>
    <row r="637" spans="2:5" ht="12.75">
      <c r="B637" s="4"/>
      <c r="C637" s="4"/>
      <c r="D637" s="4"/>
      <c r="E637" s="4"/>
    </row>
    <row r="638" spans="2:5" ht="12.75">
      <c r="B638" s="4"/>
      <c r="C638" s="4"/>
      <c r="D638" s="4"/>
      <c r="E638" s="4"/>
    </row>
    <row r="639" spans="2:5" ht="12.75">
      <c r="B639" s="4"/>
      <c r="C639" s="4"/>
      <c r="D639" s="4"/>
      <c r="E639" s="4"/>
    </row>
    <row r="640" spans="2:5" ht="12.75">
      <c r="B640" s="4"/>
      <c r="C640" s="4"/>
      <c r="D640" s="4"/>
      <c r="E640" s="4"/>
    </row>
    <row r="641" spans="2:5" ht="12.75">
      <c r="B641" s="4"/>
      <c r="C641" s="4"/>
      <c r="D641" s="4"/>
      <c r="E641" s="4"/>
    </row>
    <row r="642" spans="2:5" ht="12.75">
      <c r="B642" s="4"/>
      <c r="C642" s="4"/>
      <c r="D642" s="4"/>
      <c r="E642" s="4"/>
    </row>
    <row r="643" spans="2:5" ht="12.75">
      <c r="B643" s="4"/>
      <c r="C643" s="4"/>
      <c r="D643" s="4"/>
      <c r="E643" s="4"/>
    </row>
    <row r="644" spans="2:5" ht="12.75">
      <c r="B644" s="4"/>
      <c r="C644" s="4"/>
      <c r="D644" s="4"/>
      <c r="E644" s="4"/>
    </row>
    <row r="645" spans="2:5" ht="12.75">
      <c r="B645" s="4"/>
      <c r="C645" s="4"/>
      <c r="D645" s="4"/>
      <c r="E645" s="4"/>
    </row>
    <row r="646" spans="2:5" ht="12.75">
      <c r="B646" s="4"/>
      <c r="C646" s="4"/>
      <c r="D646" s="4"/>
      <c r="E646" s="4"/>
    </row>
    <row r="647" spans="2:5" ht="12.75">
      <c r="B647" s="4"/>
      <c r="C647" s="4"/>
      <c r="D647" s="4"/>
      <c r="E647" s="4"/>
    </row>
    <row r="648" spans="2:5" ht="12.75">
      <c r="B648" s="4"/>
      <c r="C648" s="4"/>
      <c r="D648" s="4"/>
      <c r="E648" s="4"/>
    </row>
    <row r="649" spans="2:5" ht="12.75">
      <c r="B649" s="4"/>
      <c r="C649" s="4"/>
      <c r="D649" s="4"/>
      <c r="E649" s="4"/>
    </row>
    <row r="650" spans="2:5" ht="12.75">
      <c r="B650" s="4"/>
      <c r="C650" s="4"/>
      <c r="D650" s="4"/>
      <c r="E650" s="4"/>
    </row>
    <row r="651" spans="2:5" ht="12.75">
      <c r="B651" s="4"/>
      <c r="C651" s="4"/>
      <c r="D651" s="4"/>
      <c r="E651" s="4"/>
    </row>
    <row r="652" spans="2:5" ht="12.75">
      <c r="B652" s="4"/>
      <c r="C652" s="4"/>
      <c r="D652" s="4"/>
      <c r="E652" s="4"/>
    </row>
    <row r="653" spans="2:5" ht="12.75">
      <c r="B653" s="4"/>
      <c r="C653" s="4"/>
      <c r="D653" s="4"/>
      <c r="E653" s="4"/>
    </row>
    <row r="654" spans="2:5" ht="12.75">
      <c r="B654" s="4"/>
      <c r="C654" s="4"/>
      <c r="D654" s="4"/>
      <c r="E654" s="4"/>
    </row>
    <row r="655" spans="2:5" ht="12.75">
      <c r="B655" s="4"/>
      <c r="C655" s="4"/>
      <c r="D655" s="4"/>
      <c r="E655" s="4"/>
    </row>
    <row r="656" spans="2:5" ht="12.75">
      <c r="B656" s="4"/>
      <c r="C656" s="4"/>
      <c r="D656" s="4"/>
      <c r="E656" s="4"/>
    </row>
    <row r="657" spans="2:5" ht="12.75">
      <c r="B657" s="4"/>
      <c r="C657" s="4"/>
      <c r="D657" s="4"/>
      <c r="E657" s="4"/>
    </row>
    <row r="658" spans="2:5" ht="12.75">
      <c r="B658" s="4"/>
      <c r="C658" s="4"/>
      <c r="D658" s="4"/>
      <c r="E658" s="4"/>
    </row>
    <row r="659" spans="2:5" ht="12.75">
      <c r="B659" s="4"/>
      <c r="C659" s="4"/>
      <c r="D659" s="4"/>
      <c r="E659" s="4"/>
    </row>
    <row r="660" spans="2:5" ht="12.75">
      <c r="B660" s="4"/>
      <c r="C660" s="4"/>
      <c r="D660" s="4"/>
      <c r="E660" s="4"/>
    </row>
    <row r="661" spans="2:5" ht="12.75">
      <c r="B661" s="4"/>
      <c r="C661" s="4"/>
      <c r="D661" s="4"/>
      <c r="E661" s="4"/>
    </row>
    <row r="662" spans="2:5" ht="12.75">
      <c r="B662" s="4"/>
      <c r="C662" s="4"/>
      <c r="D662" s="4"/>
      <c r="E662" s="4"/>
    </row>
    <row r="663" spans="2:5" ht="12.75">
      <c r="B663" s="4"/>
      <c r="C663" s="4"/>
      <c r="D663" s="4"/>
      <c r="E663" s="4"/>
    </row>
    <row r="664" spans="2:5" ht="12.75">
      <c r="B664" s="4"/>
      <c r="C664" s="4"/>
      <c r="D664" s="4"/>
      <c r="E664" s="4"/>
    </row>
    <row r="665" spans="2:5" ht="12.75">
      <c r="B665" s="4"/>
      <c r="C665" s="4"/>
      <c r="D665" s="4"/>
      <c r="E665" s="4"/>
    </row>
    <row r="666" spans="2:5" ht="12.75">
      <c r="B666" s="4"/>
      <c r="C666" s="4"/>
      <c r="D666" s="4"/>
      <c r="E666" s="4"/>
    </row>
    <row r="667" spans="2:5" ht="12.75">
      <c r="B667" s="4"/>
      <c r="C667" s="4"/>
      <c r="D667" s="4"/>
      <c r="E667" s="4"/>
    </row>
    <row r="668" spans="2:5" ht="12.75">
      <c r="B668" s="4"/>
      <c r="C668" s="4"/>
      <c r="D668" s="4"/>
      <c r="E668" s="4"/>
    </row>
    <row r="669" spans="2:5" ht="12.75">
      <c r="B669" s="4"/>
      <c r="C669" s="4"/>
      <c r="D669" s="4"/>
      <c r="E669" s="4"/>
    </row>
    <row r="670" spans="2:5" ht="12.75">
      <c r="B670" s="4"/>
      <c r="C670" s="4"/>
      <c r="D670" s="4"/>
      <c r="E670" s="4"/>
    </row>
    <row r="671" spans="2:5" ht="12.75">
      <c r="B671" s="4"/>
      <c r="C671" s="4"/>
      <c r="D671" s="4"/>
      <c r="E671" s="4"/>
    </row>
    <row r="672" spans="2:5" ht="12.75">
      <c r="B672" s="4"/>
      <c r="C672" s="4"/>
      <c r="D672" s="4"/>
      <c r="E672" s="4"/>
    </row>
    <row r="673" spans="2:5" ht="12.75">
      <c r="B673" s="4"/>
      <c r="C673" s="4"/>
      <c r="D673" s="4"/>
      <c r="E673" s="4"/>
    </row>
    <row r="674" spans="2:5" ht="12.75">
      <c r="B674" s="4"/>
      <c r="C674" s="4"/>
      <c r="D674" s="4"/>
      <c r="E674" s="4"/>
    </row>
    <row r="675" spans="2:5" ht="12.75">
      <c r="B675" s="4"/>
      <c r="C675" s="4"/>
      <c r="D675" s="4"/>
      <c r="E675" s="4"/>
    </row>
    <row r="676" spans="2:5" ht="12.75">
      <c r="B676" s="4"/>
      <c r="C676" s="4"/>
      <c r="D676" s="4"/>
      <c r="E676" s="4"/>
    </row>
    <row r="677" spans="2:5" ht="12.75">
      <c r="B677" s="4"/>
      <c r="C677" s="4"/>
      <c r="D677" s="4"/>
      <c r="E677" s="4"/>
    </row>
    <row r="678" spans="2:5" ht="12.75">
      <c r="B678" s="4"/>
      <c r="C678" s="4"/>
      <c r="D678" s="4"/>
      <c r="E678" s="4"/>
    </row>
    <row r="679" spans="2:5" ht="12.75">
      <c r="B679" s="4"/>
      <c r="C679" s="4"/>
      <c r="D679" s="4"/>
      <c r="E679" s="4"/>
    </row>
    <row r="680" spans="2:5" ht="12.75">
      <c r="B680" s="4"/>
      <c r="C680" s="4"/>
      <c r="D680" s="4"/>
      <c r="E680" s="4"/>
    </row>
    <row r="681" spans="2:5" ht="12.75">
      <c r="B681" s="4"/>
      <c r="C681" s="4"/>
      <c r="D681" s="4"/>
      <c r="E681" s="4"/>
    </row>
    <row r="682" spans="2:5" ht="12.75">
      <c r="B682" s="4"/>
      <c r="C682" s="4"/>
      <c r="D682" s="4"/>
      <c r="E682" s="4"/>
    </row>
    <row r="683" spans="2:5" ht="12.75">
      <c r="B683" s="4"/>
      <c r="C683" s="4"/>
      <c r="D683" s="4"/>
      <c r="E683" s="4"/>
    </row>
    <row r="684" spans="2:5" ht="12.75">
      <c r="B684" s="4"/>
      <c r="C684" s="4"/>
      <c r="D684" s="4"/>
      <c r="E684" s="4"/>
    </row>
    <row r="685" spans="2:5" ht="12.75">
      <c r="B685" s="4"/>
      <c r="C685" s="4"/>
      <c r="D685" s="4"/>
      <c r="E685" s="4"/>
    </row>
    <row r="686" spans="2:5" ht="12.75">
      <c r="B686" s="4"/>
      <c r="C686" s="4"/>
      <c r="D686" s="4"/>
      <c r="E686" s="4"/>
    </row>
    <row r="687" spans="2:5" ht="12.75">
      <c r="B687" s="4"/>
      <c r="C687" s="4"/>
      <c r="D687" s="4"/>
      <c r="E687" s="4"/>
    </row>
    <row r="688" spans="2:5" ht="12.75">
      <c r="B688" s="4"/>
      <c r="C688" s="4"/>
      <c r="D688" s="4"/>
      <c r="E688" s="4"/>
    </row>
    <row r="689" spans="2:5" ht="12.75">
      <c r="B689" s="4"/>
      <c r="C689" s="4"/>
      <c r="D689" s="4"/>
      <c r="E689" s="4"/>
    </row>
    <row r="690" spans="2:5" ht="12.75">
      <c r="B690" s="4"/>
      <c r="C690" s="4"/>
      <c r="D690" s="4"/>
      <c r="E690" s="4"/>
    </row>
    <row r="691" spans="2:5" ht="12.75">
      <c r="B691" s="4"/>
      <c r="C691" s="4"/>
      <c r="D691" s="4"/>
      <c r="E691" s="4"/>
    </row>
    <row r="692" spans="2:5" ht="12.75">
      <c r="B692" s="4"/>
      <c r="C692" s="4"/>
      <c r="D692" s="4"/>
      <c r="E692" s="4"/>
    </row>
    <row r="693" spans="2:5" ht="12.75">
      <c r="B693" s="4"/>
      <c r="C693" s="4"/>
      <c r="D693" s="4"/>
      <c r="E693" s="4"/>
    </row>
    <row r="694" spans="2:5" ht="12.75">
      <c r="B694" s="4"/>
      <c r="C694" s="4"/>
      <c r="D694" s="4"/>
      <c r="E694" s="4"/>
    </row>
    <row r="695" spans="2:5" ht="12.75">
      <c r="B695" s="4"/>
      <c r="C695" s="4"/>
      <c r="D695" s="4"/>
      <c r="E695" s="4"/>
    </row>
    <row r="696" spans="2:5" ht="12.75">
      <c r="B696" s="4"/>
      <c r="C696" s="4"/>
      <c r="D696" s="4"/>
      <c r="E696" s="4"/>
    </row>
    <row r="697" spans="2:5" ht="12.75">
      <c r="B697" s="4"/>
      <c r="C697" s="4"/>
      <c r="D697" s="4"/>
      <c r="E697" s="4"/>
    </row>
    <row r="698" spans="2:5" ht="12.75">
      <c r="B698" s="4"/>
      <c r="C698" s="4"/>
      <c r="D698" s="4"/>
      <c r="E698" s="4"/>
    </row>
    <row r="699" spans="2:5" ht="12.75">
      <c r="B699" s="4"/>
      <c r="C699" s="4"/>
      <c r="D699" s="4"/>
      <c r="E699" s="4"/>
    </row>
    <row r="700" spans="2:5" ht="12.75">
      <c r="B700" s="4"/>
      <c r="C700" s="4"/>
      <c r="D700" s="4"/>
      <c r="E700" s="4"/>
    </row>
    <row r="701" spans="2:5" ht="12.75">
      <c r="B701" s="4"/>
      <c r="C701" s="4"/>
      <c r="D701" s="4"/>
      <c r="E701" s="4"/>
    </row>
    <row r="702" spans="2:5" ht="12.75">
      <c r="B702" s="4"/>
      <c r="C702" s="4"/>
      <c r="D702" s="4"/>
      <c r="E702" s="4"/>
    </row>
    <row r="703" spans="2:5" ht="12.75">
      <c r="B703" s="4"/>
      <c r="C703" s="4"/>
      <c r="D703" s="4"/>
      <c r="E703" s="4"/>
    </row>
    <row r="704" spans="2:5" ht="12.75">
      <c r="B704" s="4"/>
      <c r="C704" s="4"/>
      <c r="D704" s="4"/>
      <c r="E704" s="4"/>
    </row>
    <row r="705" spans="2:5" ht="12.75">
      <c r="B705" s="4"/>
      <c r="C705" s="4"/>
      <c r="D705" s="4"/>
      <c r="E705" s="4"/>
    </row>
    <row r="706" spans="2:5" ht="12.75">
      <c r="B706" s="4"/>
      <c r="C706" s="4"/>
      <c r="D706" s="4"/>
      <c r="E706" s="4"/>
    </row>
    <row r="707" spans="2:5" ht="12.75">
      <c r="B707" s="4"/>
      <c r="C707" s="4"/>
      <c r="D707" s="4"/>
      <c r="E707" s="4"/>
    </row>
    <row r="708" spans="2:5" ht="12.75">
      <c r="B708" s="4"/>
      <c r="C708" s="4"/>
      <c r="D708" s="4"/>
      <c r="E708" s="4"/>
    </row>
    <row r="709" spans="2:5" ht="12.75">
      <c r="B709" s="4"/>
      <c r="C709" s="4"/>
      <c r="D709" s="4"/>
      <c r="E709" s="4"/>
    </row>
    <row r="710" spans="2:5" ht="12.75">
      <c r="B710" s="4"/>
      <c r="C710" s="4"/>
      <c r="D710" s="4"/>
      <c r="E710" s="4"/>
    </row>
    <row r="711" spans="2:5" ht="12.75">
      <c r="B711" s="4"/>
      <c r="C711" s="4"/>
      <c r="D711" s="4"/>
      <c r="E711" s="4"/>
    </row>
    <row r="712" spans="2:5" ht="12.75">
      <c r="B712" s="4"/>
      <c r="C712" s="4"/>
      <c r="D712" s="4"/>
      <c r="E712" s="4"/>
    </row>
    <row r="713" spans="2:5" ht="12.75">
      <c r="B713" s="4"/>
      <c r="C713" s="4"/>
      <c r="D713" s="4"/>
      <c r="E713" s="4"/>
    </row>
    <row r="714" spans="2:5" ht="12.75">
      <c r="B714" s="4"/>
      <c r="C714" s="4"/>
      <c r="D714" s="4"/>
      <c r="E714" s="4"/>
    </row>
    <row r="715" spans="2:5" ht="12.75">
      <c r="B715" s="4"/>
      <c r="C715" s="4"/>
      <c r="D715" s="4"/>
      <c r="E715" s="4"/>
    </row>
    <row r="716" spans="2:5" ht="12.75">
      <c r="B716" s="4"/>
      <c r="C716" s="4"/>
      <c r="D716" s="4"/>
      <c r="E716" s="4"/>
    </row>
    <row r="717" spans="2:5" ht="12.75">
      <c r="B717" s="4"/>
      <c r="C717" s="4"/>
      <c r="D717" s="4"/>
      <c r="E717" s="4"/>
    </row>
    <row r="718" spans="2:5" ht="12.75">
      <c r="B718" s="4"/>
      <c r="C718" s="4"/>
      <c r="D718" s="4"/>
      <c r="E718" s="4"/>
    </row>
    <row r="719" spans="2:5" ht="12.75">
      <c r="B719" s="4"/>
      <c r="C719" s="4"/>
      <c r="D719" s="4"/>
      <c r="E719" s="4"/>
    </row>
    <row r="720" spans="2:5" ht="12.75">
      <c r="B720" s="4"/>
      <c r="C720" s="4"/>
      <c r="D720" s="4"/>
      <c r="E720" s="4"/>
    </row>
    <row r="721" spans="2:5" ht="12.75">
      <c r="B721" s="4"/>
      <c r="C721" s="4"/>
      <c r="D721" s="4"/>
      <c r="E721" s="4"/>
    </row>
    <row r="722" spans="2:5" ht="12.75">
      <c r="B722" s="4"/>
      <c r="C722" s="4"/>
      <c r="D722" s="4"/>
      <c r="E722" s="4"/>
    </row>
    <row r="723" spans="2:5" ht="12.75">
      <c r="B723" s="4"/>
      <c r="C723" s="4"/>
      <c r="D723" s="4"/>
      <c r="E723" s="4"/>
    </row>
    <row r="724" spans="2:5" ht="12.75">
      <c r="B724" s="4"/>
      <c r="C724" s="4"/>
      <c r="D724" s="4"/>
      <c r="E724" s="4"/>
    </row>
    <row r="725" spans="2:5" ht="12.75">
      <c r="B725" s="4"/>
      <c r="C725" s="4"/>
      <c r="D725" s="4"/>
      <c r="E725" s="4"/>
    </row>
    <row r="726" spans="2:5" ht="12.75">
      <c r="B726" s="4"/>
      <c r="C726" s="4"/>
      <c r="D726" s="4"/>
      <c r="E726" s="4"/>
    </row>
    <row r="727" spans="2:5" ht="12.75">
      <c r="B727" s="4"/>
      <c r="C727" s="4"/>
      <c r="D727" s="4"/>
      <c r="E727" s="4"/>
    </row>
    <row r="728" spans="2:5" ht="12.75">
      <c r="B728" s="4"/>
      <c r="C728" s="4"/>
      <c r="D728" s="4"/>
      <c r="E728" s="4"/>
    </row>
    <row r="729" spans="2:5" ht="12.75">
      <c r="B729" s="4"/>
      <c r="C729" s="4"/>
      <c r="D729" s="4"/>
      <c r="E729" s="4"/>
    </row>
    <row r="730" spans="2:5" ht="12.75">
      <c r="B730" s="4"/>
      <c r="C730" s="4"/>
      <c r="D730" s="4"/>
      <c r="E730" s="4"/>
    </row>
    <row r="731" spans="2:5" ht="12.75">
      <c r="B731" s="4"/>
      <c r="C731" s="4"/>
      <c r="D731" s="4"/>
      <c r="E731" s="4"/>
    </row>
    <row r="732" spans="2:5" ht="12.75">
      <c r="B732" s="4"/>
      <c r="C732" s="4"/>
      <c r="D732" s="4"/>
      <c r="E732" s="4"/>
    </row>
    <row r="733" spans="2:5" ht="12.75">
      <c r="B733" s="4"/>
      <c r="C733" s="4"/>
      <c r="D733" s="4"/>
      <c r="E733" s="4"/>
    </row>
    <row r="734" spans="2:5" ht="12.75">
      <c r="B734" s="4"/>
      <c r="C734" s="4"/>
      <c r="D734" s="4"/>
      <c r="E734" s="4"/>
    </row>
    <row r="735" spans="2:5" ht="12.75">
      <c r="B735" s="4"/>
      <c r="C735" s="4"/>
      <c r="D735" s="4"/>
      <c r="E735" s="4"/>
    </row>
    <row r="736" spans="2:5" ht="12.75">
      <c r="B736" s="4"/>
      <c r="C736" s="4"/>
      <c r="D736" s="4"/>
      <c r="E736" s="4"/>
    </row>
    <row r="737" spans="2:5" ht="12.75">
      <c r="B737" s="4"/>
      <c r="C737" s="4"/>
      <c r="D737" s="4"/>
      <c r="E737" s="4"/>
    </row>
    <row r="738" spans="2:5" ht="12.75">
      <c r="B738" s="4"/>
      <c r="C738" s="4"/>
      <c r="D738" s="4"/>
      <c r="E738" s="4"/>
    </row>
    <row r="739" spans="2:5" ht="12.75">
      <c r="B739" s="4"/>
      <c r="C739" s="4"/>
      <c r="D739" s="4"/>
      <c r="E739" s="4"/>
    </row>
    <row r="740" spans="2:5" ht="12.75">
      <c r="B740" s="4"/>
      <c r="C740" s="4"/>
      <c r="D740" s="4"/>
      <c r="E740" s="4"/>
    </row>
    <row r="741" spans="2:5" ht="12.75">
      <c r="B741" s="4"/>
      <c r="C741" s="4"/>
      <c r="D741" s="4"/>
      <c r="E741" s="4"/>
    </row>
    <row r="742" spans="2:5" ht="12.75">
      <c r="B742" s="4"/>
      <c r="C742" s="4"/>
      <c r="D742" s="4"/>
      <c r="E742" s="4"/>
    </row>
    <row r="743" spans="2:5" ht="12.75">
      <c r="B743" s="4"/>
      <c r="C743" s="4"/>
      <c r="D743" s="4"/>
      <c r="E743" s="4"/>
    </row>
    <row r="744" spans="2:5" ht="12.75">
      <c r="B744" s="4"/>
      <c r="C744" s="4"/>
      <c r="D744" s="4"/>
      <c r="E744" s="4"/>
    </row>
    <row r="745" spans="2:5" ht="12.75">
      <c r="B745" s="4"/>
      <c r="C745" s="4"/>
      <c r="D745" s="4"/>
      <c r="E745" s="4"/>
    </row>
    <row r="746" spans="2:5" ht="12.75">
      <c r="B746" s="4"/>
      <c r="C746" s="4"/>
      <c r="D746" s="4"/>
      <c r="E746" s="4"/>
    </row>
    <row r="747" spans="2:5" ht="12.75">
      <c r="B747" s="4"/>
      <c r="C747" s="4"/>
      <c r="D747" s="4"/>
      <c r="E747" s="4"/>
    </row>
    <row r="748" spans="2:5" ht="12.75">
      <c r="B748" s="4"/>
      <c r="C748" s="4"/>
      <c r="D748" s="4"/>
      <c r="E748" s="4"/>
    </row>
    <row r="749" spans="2:5" ht="12.75">
      <c r="B749" s="4"/>
      <c r="C749" s="4"/>
      <c r="D749" s="4"/>
      <c r="E749" s="4"/>
    </row>
    <row r="750" spans="2:5" ht="12.75">
      <c r="B750" s="4"/>
      <c r="C750" s="4"/>
      <c r="D750" s="4"/>
      <c r="E750" s="4"/>
    </row>
    <row r="751" spans="2:5" ht="12.75">
      <c r="B751" s="4"/>
      <c r="C751" s="4"/>
      <c r="D751" s="4"/>
      <c r="E751" s="4"/>
    </row>
    <row r="752" spans="2:5" ht="12.75">
      <c r="B752" s="4"/>
      <c r="C752" s="4"/>
      <c r="D752" s="4"/>
      <c r="E752" s="4"/>
    </row>
    <row r="753" spans="2:5" ht="12.75">
      <c r="B753" s="4"/>
      <c r="C753" s="4"/>
      <c r="D753" s="4"/>
      <c r="E753" s="4"/>
    </row>
    <row r="754" spans="2:5" ht="12.75">
      <c r="B754" s="4"/>
      <c r="C754" s="4"/>
      <c r="D754" s="4"/>
      <c r="E754" s="4"/>
    </row>
    <row r="755" spans="2:5" ht="12.75">
      <c r="B755" s="4"/>
      <c r="C755" s="4"/>
      <c r="D755" s="4"/>
      <c r="E755" s="4"/>
    </row>
    <row r="756" spans="2:5" ht="12.75">
      <c r="B756" s="4"/>
      <c r="C756" s="4"/>
      <c r="D756" s="4"/>
      <c r="E756" s="4"/>
    </row>
    <row r="757" spans="2:5" ht="12.75">
      <c r="B757" s="4"/>
      <c r="C757" s="4"/>
      <c r="D757" s="4"/>
      <c r="E757" s="4"/>
    </row>
    <row r="758" spans="2:5" ht="12.75">
      <c r="B758" s="4"/>
      <c r="C758" s="4"/>
      <c r="D758" s="4"/>
      <c r="E758" s="4"/>
    </row>
    <row r="759" spans="2:5" ht="12.75">
      <c r="B759" s="4"/>
      <c r="C759" s="4"/>
      <c r="D759" s="4"/>
      <c r="E759" s="4"/>
    </row>
    <row r="760" spans="2:5" ht="12.75">
      <c r="B760" s="4"/>
      <c r="C760" s="4"/>
      <c r="D760" s="4"/>
      <c r="E760" s="4"/>
    </row>
    <row r="761" spans="2:5" ht="12.75">
      <c r="B761" s="4"/>
      <c r="C761" s="4"/>
      <c r="D761" s="4"/>
      <c r="E761" s="4"/>
    </row>
    <row r="762" spans="2:5" ht="12.75">
      <c r="B762" s="4"/>
      <c r="C762" s="4"/>
      <c r="D762" s="4"/>
      <c r="E762" s="4"/>
    </row>
    <row r="763" spans="2:5" ht="12.75">
      <c r="B763" s="4"/>
      <c r="C763" s="4"/>
      <c r="D763" s="4"/>
      <c r="E763" s="4"/>
    </row>
    <row r="764" spans="2:5" ht="12.75">
      <c r="B764" s="4"/>
      <c r="C764" s="4"/>
      <c r="D764" s="4"/>
      <c r="E764" s="4"/>
    </row>
    <row r="765" spans="2:5" ht="12.75">
      <c r="B765" s="4"/>
      <c r="C765" s="4"/>
      <c r="D765" s="4"/>
      <c r="E765" s="4"/>
    </row>
    <row r="766" spans="2:5" ht="12.75">
      <c r="B766" s="4"/>
      <c r="C766" s="4"/>
      <c r="D766" s="4"/>
      <c r="E766" s="4"/>
    </row>
    <row r="767" spans="2:5" ht="12.75">
      <c r="B767" s="4"/>
      <c r="C767" s="4"/>
      <c r="D767" s="4"/>
      <c r="E767" s="4"/>
    </row>
    <row r="768" spans="2:5" ht="12.75">
      <c r="B768" s="4"/>
      <c r="C768" s="4"/>
      <c r="D768" s="4"/>
      <c r="E768" s="4"/>
    </row>
    <row r="769" spans="2:5" ht="12.75">
      <c r="B769" s="4"/>
      <c r="C769" s="4"/>
      <c r="D769" s="4"/>
      <c r="E769" s="4"/>
    </row>
    <row r="770" spans="2:5" ht="12.75">
      <c r="B770" s="4"/>
      <c r="C770" s="4"/>
      <c r="D770" s="4"/>
      <c r="E770" s="4"/>
    </row>
    <row r="771" spans="2:5" ht="12.75">
      <c r="B771" s="4"/>
      <c r="C771" s="4"/>
      <c r="D771" s="4"/>
      <c r="E771" s="4"/>
    </row>
    <row r="772" spans="2:5" ht="12.75">
      <c r="B772" s="4"/>
      <c r="C772" s="4"/>
      <c r="D772" s="4"/>
      <c r="E772" s="4"/>
    </row>
    <row r="773" spans="2:5" ht="12.75">
      <c r="B773" s="4"/>
      <c r="C773" s="4"/>
      <c r="D773" s="4"/>
      <c r="E773" s="4"/>
    </row>
    <row r="774" spans="2:5" ht="12.75">
      <c r="B774" s="4"/>
      <c r="C774" s="4"/>
      <c r="D774" s="4"/>
      <c r="E774" s="4"/>
    </row>
    <row r="775" spans="2:5" ht="12.75">
      <c r="B775" s="4"/>
      <c r="C775" s="4"/>
      <c r="D775" s="4"/>
      <c r="E775" s="4"/>
    </row>
    <row r="776" spans="2:5" ht="12.75">
      <c r="B776" s="4"/>
      <c r="C776" s="4"/>
      <c r="D776" s="4"/>
      <c r="E776" s="4"/>
    </row>
    <row r="777" spans="2:5" ht="12.75">
      <c r="B777" s="4"/>
      <c r="C777" s="4"/>
      <c r="D777" s="4"/>
      <c r="E777" s="4"/>
    </row>
    <row r="778" spans="2:5" ht="12.75">
      <c r="B778" s="4"/>
      <c r="C778" s="4"/>
      <c r="D778" s="4"/>
      <c r="E778" s="4"/>
    </row>
    <row r="779" spans="2:5" ht="12.75">
      <c r="B779" s="4"/>
      <c r="C779" s="4"/>
      <c r="D779" s="4"/>
      <c r="E779" s="4"/>
    </row>
    <row r="780" spans="2:5" ht="12.75">
      <c r="B780" s="4"/>
      <c r="C780" s="4"/>
      <c r="D780" s="4"/>
      <c r="E780" s="4"/>
    </row>
    <row r="781" spans="2:5" ht="12.75">
      <c r="B781" s="4"/>
      <c r="C781" s="4"/>
      <c r="D781" s="4"/>
      <c r="E781" s="4"/>
    </row>
    <row r="782" spans="2:5" ht="12.75">
      <c r="B782" s="4"/>
      <c r="C782" s="4"/>
      <c r="D782" s="4"/>
      <c r="E782" s="4"/>
    </row>
    <row r="783" spans="2:5" ht="12.75">
      <c r="B783" s="4"/>
      <c r="C783" s="4"/>
      <c r="D783" s="4"/>
      <c r="E783" s="4"/>
    </row>
    <row r="784" spans="2:5" ht="12.75">
      <c r="B784" s="4"/>
      <c r="C784" s="4"/>
      <c r="D784" s="4"/>
      <c r="E784" s="4"/>
    </row>
    <row r="785" spans="2:5" ht="12.75">
      <c r="B785" s="4"/>
      <c r="C785" s="4"/>
      <c r="D785" s="4"/>
      <c r="E785" s="4"/>
    </row>
    <row r="786" spans="2:5" ht="12.75">
      <c r="B786" s="4"/>
      <c r="C786" s="4"/>
      <c r="D786" s="4"/>
      <c r="E786" s="4"/>
    </row>
    <row r="787" spans="2:5" ht="12.75">
      <c r="B787" s="4"/>
      <c r="C787" s="4"/>
      <c r="D787" s="4"/>
      <c r="E787" s="4"/>
    </row>
    <row r="788" spans="2:5" ht="12.75">
      <c r="B788" s="4"/>
      <c r="C788" s="4"/>
      <c r="D788" s="4"/>
      <c r="E788" s="4"/>
    </row>
    <row r="789" spans="2:5" ht="12.75">
      <c r="B789" s="4"/>
      <c r="C789" s="4"/>
      <c r="D789" s="4"/>
      <c r="E789" s="4"/>
    </row>
    <row r="790" spans="2:5" ht="12.75">
      <c r="B790" s="4"/>
      <c r="C790" s="4"/>
      <c r="D790" s="4"/>
      <c r="E790" s="4"/>
    </row>
    <row r="791" spans="2:5" ht="12.75">
      <c r="B791" s="4"/>
      <c r="C791" s="4"/>
      <c r="D791" s="4"/>
      <c r="E791" s="4"/>
    </row>
    <row r="792" spans="2:5" ht="12.75">
      <c r="B792" s="4"/>
      <c r="C792" s="4"/>
      <c r="D792" s="4"/>
      <c r="E792" s="4"/>
    </row>
    <row r="793" spans="2:5" ht="12.75">
      <c r="B793" s="4"/>
      <c r="C793" s="4"/>
      <c r="D793" s="4"/>
      <c r="E793" s="4"/>
    </row>
    <row r="794" spans="2:5" ht="12.75">
      <c r="B794" s="4"/>
      <c r="C794" s="4"/>
      <c r="D794" s="4"/>
      <c r="E794" s="4"/>
    </row>
    <row r="795" spans="2:5" ht="12.75">
      <c r="B795" s="4"/>
      <c r="C795" s="4"/>
      <c r="D795" s="4"/>
      <c r="E795" s="4"/>
    </row>
    <row r="796" spans="2:5" ht="12.75">
      <c r="B796" s="4"/>
      <c r="C796" s="4"/>
      <c r="D796" s="4"/>
      <c r="E796" s="4"/>
    </row>
    <row r="797" spans="2:5" ht="12.75">
      <c r="B797" s="4"/>
      <c r="C797" s="4"/>
      <c r="D797" s="4"/>
      <c r="E797" s="4"/>
    </row>
    <row r="798" spans="2:5" ht="12.75">
      <c r="B798" s="4"/>
      <c r="C798" s="4"/>
      <c r="D798" s="4"/>
      <c r="E798" s="4"/>
    </row>
    <row r="799" spans="2:5" ht="12.75">
      <c r="B799" s="4"/>
      <c r="C799" s="4"/>
      <c r="D799" s="4"/>
      <c r="E799" s="4"/>
    </row>
    <row r="800" spans="2:5" ht="12.75">
      <c r="B800" s="4"/>
      <c r="C800" s="4"/>
      <c r="D800" s="4"/>
      <c r="E800" s="4"/>
    </row>
    <row r="801" spans="2:5" ht="12.75">
      <c r="B801" s="4"/>
      <c r="C801" s="4"/>
      <c r="D801" s="4"/>
      <c r="E801" s="4"/>
    </row>
    <row r="802" spans="2:5" ht="12.75">
      <c r="B802" s="4"/>
      <c r="C802" s="4"/>
      <c r="D802" s="4"/>
      <c r="E802" s="4"/>
    </row>
    <row r="803" spans="2:5" ht="12.75">
      <c r="B803" s="4"/>
      <c r="C803" s="4"/>
      <c r="D803" s="4"/>
      <c r="E803" s="4"/>
    </row>
    <row r="804" spans="2:5" ht="12.75">
      <c r="B804" s="4"/>
      <c r="C804" s="4"/>
      <c r="D804" s="4"/>
      <c r="E804" s="4"/>
    </row>
    <row r="805" spans="2:5" ht="12.75">
      <c r="B805" s="4"/>
      <c r="C805" s="4"/>
      <c r="D805" s="4"/>
      <c r="E805" s="4"/>
    </row>
    <row r="806" spans="2:5" ht="12.75">
      <c r="B806" s="4"/>
      <c r="C806" s="4"/>
      <c r="D806" s="4"/>
      <c r="E806" s="4"/>
    </row>
    <row r="807" spans="2:5" ht="12.75">
      <c r="B807" s="4"/>
      <c r="C807" s="4"/>
      <c r="D807" s="4"/>
      <c r="E807" s="4"/>
    </row>
    <row r="808" spans="2:5" ht="12.75">
      <c r="B808" s="4"/>
      <c r="C808" s="4"/>
      <c r="D808" s="4"/>
      <c r="E808" s="4"/>
    </row>
    <row r="809" spans="2:5" ht="12.75">
      <c r="B809" s="4"/>
      <c r="C809" s="4"/>
      <c r="D809" s="4"/>
      <c r="E809" s="4"/>
    </row>
    <row r="810" spans="2:5" ht="12.75">
      <c r="B810" s="4"/>
      <c r="C810" s="4"/>
      <c r="D810" s="4"/>
      <c r="E810" s="4"/>
    </row>
    <row r="811" spans="2:5" ht="12.75">
      <c r="B811" s="4"/>
      <c r="C811" s="4"/>
      <c r="D811" s="4"/>
      <c r="E811" s="4"/>
    </row>
    <row r="812" spans="2:5" ht="12.75">
      <c r="B812" s="4"/>
      <c r="C812" s="4"/>
      <c r="D812" s="4"/>
      <c r="E812" s="4"/>
    </row>
    <row r="813" spans="2:5" ht="12.75">
      <c r="B813" s="4"/>
      <c r="C813" s="4"/>
      <c r="D813" s="4"/>
      <c r="E813" s="4"/>
    </row>
    <row r="814" spans="2:5" ht="12.75">
      <c r="B814" s="4"/>
      <c r="C814" s="4"/>
      <c r="D814" s="4"/>
      <c r="E814" s="4"/>
    </row>
    <row r="815" spans="2:5" ht="12.75">
      <c r="B815" s="4"/>
      <c r="C815" s="4"/>
      <c r="D815" s="4"/>
      <c r="E815" s="4"/>
    </row>
    <row r="816" spans="2:5" ht="12.75">
      <c r="B816" s="4"/>
      <c r="C816" s="4"/>
      <c r="D816" s="4"/>
      <c r="E816" s="4"/>
    </row>
    <row r="817" spans="2:5" ht="12.75">
      <c r="B817" s="4"/>
      <c r="C817" s="4"/>
      <c r="D817" s="4"/>
      <c r="E817" s="4"/>
    </row>
    <row r="818" spans="2:5" ht="12.75">
      <c r="B818" s="4"/>
      <c r="C818" s="4"/>
      <c r="D818" s="4"/>
      <c r="E818" s="4"/>
    </row>
    <row r="819" spans="2:5" ht="12.75">
      <c r="B819" s="4"/>
      <c r="C819" s="4"/>
      <c r="D819" s="4"/>
      <c r="E819" s="4"/>
    </row>
    <row r="820" spans="2:5" ht="12.75">
      <c r="B820" s="4"/>
      <c r="C820" s="4"/>
      <c r="D820" s="4"/>
      <c r="E820" s="4"/>
    </row>
    <row r="821" spans="2:5" ht="12.75">
      <c r="B821" s="4"/>
      <c r="C821" s="4"/>
      <c r="D821" s="4"/>
      <c r="E821" s="4"/>
    </row>
    <row r="822" spans="2:5" ht="12.75">
      <c r="B822" s="4"/>
      <c r="C822" s="4"/>
      <c r="D822" s="4"/>
      <c r="E822" s="4"/>
    </row>
    <row r="823" spans="2:5" ht="12.75">
      <c r="B823" s="4"/>
      <c r="C823" s="4"/>
      <c r="D823" s="4"/>
      <c r="E823" s="4"/>
    </row>
    <row r="824" spans="2:5" ht="12.75">
      <c r="B824" s="4"/>
      <c r="C824" s="4"/>
      <c r="D824" s="4"/>
      <c r="E824" s="4"/>
    </row>
    <row r="825" spans="2:5" ht="12.75">
      <c r="B825" s="4"/>
      <c r="C825" s="4"/>
      <c r="D825" s="4"/>
      <c r="E825" s="4"/>
    </row>
    <row r="826" spans="2:5" ht="12.75">
      <c r="B826" s="4"/>
      <c r="C826" s="4"/>
      <c r="D826" s="4"/>
      <c r="E826" s="4"/>
    </row>
    <row r="827" spans="2:5" ht="12.75">
      <c r="B827" s="4"/>
      <c r="C827" s="4"/>
      <c r="D827" s="4"/>
      <c r="E827" s="4"/>
    </row>
    <row r="828" spans="2:5" ht="12.75">
      <c r="B828" s="4"/>
      <c r="C828" s="4"/>
      <c r="D828" s="4"/>
      <c r="E828" s="4"/>
    </row>
    <row r="829" spans="2:5" ht="12.75">
      <c r="B829" s="4"/>
      <c r="C829" s="4"/>
      <c r="D829" s="4"/>
      <c r="E829" s="4"/>
    </row>
    <row r="830" spans="2:5" ht="12.75">
      <c r="B830" s="4"/>
      <c r="C830" s="4"/>
      <c r="D830" s="4"/>
      <c r="E830" s="4"/>
    </row>
    <row r="831" spans="2:5" ht="12.75">
      <c r="B831" s="4"/>
      <c r="C831" s="4"/>
      <c r="D831" s="4"/>
      <c r="E831" s="4"/>
    </row>
    <row r="832" spans="2:5" ht="12.75">
      <c r="B832" s="4"/>
      <c r="C832" s="4"/>
      <c r="D832" s="4"/>
      <c r="E832" s="4"/>
    </row>
    <row r="833" spans="2:5" ht="12.75">
      <c r="B833" s="4"/>
      <c r="C833" s="4"/>
      <c r="D833" s="4"/>
      <c r="E833" s="4"/>
    </row>
    <row r="834" spans="2:5" ht="12.75">
      <c r="B834" s="4"/>
      <c r="C834" s="4"/>
      <c r="D834" s="4"/>
      <c r="E834" s="4"/>
    </row>
    <row r="835" spans="2:5" ht="12.75">
      <c r="B835" s="4"/>
      <c r="C835" s="4"/>
      <c r="D835" s="4"/>
      <c r="E835" s="4"/>
    </row>
    <row r="836" spans="2:5" ht="12.75">
      <c r="B836" s="4"/>
      <c r="C836" s="4"/>
      <c r="D836" s="4"/>
      <c r="E836" s="4"/>
    </row>
    <row r="837" spans="2:5" ht="12.75">
      <c r="B837" s="4"/>
      <c r="C837" s="4"/>
      <c r="D837" s="4"/>
      <c r="E837" s="4"/>
    </row>
    <row r="838" spans="2:5" ht="12.75">
      <c r="B838" s="4"/>
      <c r="C838" s="4"/>
      <c r="D838" s="4"/>
      <c r="E838" s="4"/>
    </row>
    <row r="839" spans="2:5" ht="12.75">
      <c r="B839" s="4"/>
      <c r="C839" s="4"/>
      <c r="D839" s="4"/>
      <c r="E839" s="4"/>
    </row>
    <row r="840" spans="2:5" ht="12.75">
      <c r="B840" s="4"/>
      <c r="C840" s="4"/>
      <c r="D840" s="4"/>
      <c r="E840" s="4"/>
    </row>
    <row r="841" spans="2:5" ht="12.75">
      <c r="B841" s="4"/>
      <c r="C841" s="4"/>
      <c r="D841" s="4"/>
      <c r="E841" s="4"/>
    </row>
    <row r="842" spans="2:5" ht="12.75">
      <c r="B842" s="4"/>
      <c r="C842" s="4"/>
      <c r="D842" s="4"/>
      <c r="E842" s="4"/>
    </row>
    <row r="843" spans="2:5" ht="12.75">
      <c r="B843" s="4"/>
      <c r="C843" s="4"/>
      <c r="D843" s="4"/>
      <c r="E843" s="4"/>
    </row>
    <row r="844" spans="2:5" ht="12.75">
      <c r="B844" s="4"/>
      <c r="C844" s="4"/>
      <c r="D844" s="4"/>
      <c r="E844" s="4"/>
    </row>
    <row r="845" spans="2:5" ht="12.75">
      <c r="B845" s="4"/>
      <c r="C845" s="4"/>
      <c r="D845" s="4"/>
      <c r="E845" s="4"/>
    </row>
    <row r="846" spans="2:5" ht="12.75">
      <c r="B846" s="4"/>
      <c r="C846" s="4"/>
      <c r="D846" s="4"/>
      <c r="E846" s="4"/>
    </row>
    <row r="847" spans="2:5" ht="12.75">
      <c r="B847" s="4"/>
      <c r="C847" s="4"/>
      <c r="D847" s="4"/>
      <c r="E847" s="4"/>
    </row>
    <row r="848" spans="2:5" ht="12.75">
      <c r="B848" s="4"/>
      <c r="C848" s="4"/>
      <c r="D848" s="4"/>
      <c r="E848" s="4"/>
    </row>
    <row r="849" spans="2:5" ht="12.75">
      <c r="B849" s="4"/>
      <c r="C849" s="4"/>
      <c r="D849" s="4"/>
      <c r="E849" s="4"/>
    </row>
    <row r="850" spans="2:5" ht="12.75">
      <c r="B850" s="4"/>
      <c r="C850" s="4"/>
      <c r="D850" s="4"/>
      <c r="E850" s="4"/>
    </row>
    <row r="851" spans="2:5" ht="12.75">
      <c r="B851" s="4"/>
      <c r="C851" s="4"/>
      <c r="D851" s="4"/>
      <c r="E851" s="4"/>
    </row>
    <row r="852" spans="2:5" ht="12.75">
      <c r="B852" s="4"/>
      <c r="C852" s="4"/>
      <c r="D852" s="4"/>
      <c r="E852" s="4"/>
    </row>
    <row r="853" spans="2:5" ht="12.75">
      <c r="B853" s="4"/>
      <c r="C853" s="4"/>
      <c r="D853" s="4"/>
      <c r="E853" s="4"/>
    </row>
    <row r="854" spans="2:5" ht="12.75">
      <c r="B854" s="4"/>
      <c r="C854" s="4"/>
      <c r="D854" s="4"/>
      <c r="E854" s="4"/>
    </row>
    <row r="855" spans="2:5" ht="12.75">
      <c r="B855" s="4"/>
      <c r="C855" s="4"/>
      <c r="D855" s="4"/>
      <c r="E855" s="4"/>
    </row>
    <row r="856" spans="2:5" ht="12.75">
      <c r="B856" s="4"/>
      <c r="C856" s="4"/>
      <c r="D856" s="4"/>
      <c r="E856" s="4"/>
    </row>
    <row r="857" spans="2:5" ht="12.75">
      <c r="B857" s="4"/>
      <c r="C857" s="4"/>
      <c r="D857" s="4"/>
      <c r="E857" s="4"/>
    </row>
    <row r="858" spans="2:5" ht="12.75">
      <c r="B858" s="4"/>
      <c r="C858" s="4"/>
      <c r="D858" s="4"/>
      <c r="E858" s="4"/>
    </row>
    <row r="859" spans="2:5" ht="12.75">
      <c r="B859" s="4"/>
      <c r="C859" s="4"/>
      <c r="D859" s="4"/>
      <c r="E859" s="4"/>
    </row>
    <row r="860" spans="2:5" ht="12.75">
      <c r="B860" s="4"/>
      <c r="C860" s="4"/>
      <c r="D860" s="4"/>
      <c r="E860" s="4"/>
    </row>
    <row r="861" spans="2:5" ht="12.75">
      <c r="B861" s="4"/>
      <c r="C861" s="4"/>
      <c r="D861" s="4"/>
      <c r="E861" s="4"/>
    </row>
    <row r="862" spans="2:5" ht="12.75">
      <c r="B862" s="4"/>
      <c r="C862" s="4"/>
      <c r="D862" s="4"/>
      <c r="E862" s="4"/>
    </row>
    <row r="863" spans="2:5" ht="12.75">
      <c r="B863" s="4"/>
      <c r="C863" s="4"/>
      <c r="D863" s="4"/>
      <c r="E863" s="4"/>
    </row>
    <row r="864" spans="2:5" ht="12.75">
      <c r="B864" s="4"/>
      <c r="C864" s="4"/>
      <c r="D864" s="4"/>
      <c r="E864" s="4"/>
    </row>
    <row r="865" spans="2:5" ht="12.75">
      <c r="B865" s="4"/>
      <c r="C865" s="4"/>
      <c r="D865" s="4"/>
      <c r="E865" s="4"/>
    </row>
    <row r="866" spans="2:5" ht="12.75">
      <c r="B866" s="4"/>
      <c r="C866" s="4"/>
      <c r="D866" s="4"/>
      <c r="E866" s="4"/>
    </row>
    <row r="867" spans="2:5" ht="12.75">
      <c r="B867" s="4"/>
      <c r="C867" s="4"/>
      <c r="D867" s="4"/>
      <c r="E867" s="4"/>
    </row>
    <row r="868" spans="2:5" ht="12.75">
      <c r="B868" s="4"/>
      <c r="C868" s="4"/>
      <c r="D868" s="4"/>
      <c r="E868" s="4"/>
    </row>
    <row r="869" spans="2:5" ht="12.75">
      <c r="B869" s="4"/>
      <c r="C869" s="4"/>
      <c r="D869" s="4"/>
      <c r="E869" s="4"/>
    </row>
    <row r="870" spans="2:5" ht="12.75">
      <c r="B870" s="4"/>
      <c r="C870" s="4"/>
      <c r="D870" s="4"/>
      <c r="E870" s="4"/>
    </row>
    <row r="871" spans="2:5" ht="12.75">
      <c r="B871" s="4"/>
      <c r="C871" s="4"/>
      <c r="D871" s="4"/>
      <c r="E871" s="4"/>
    </row>
    <row r="872" spans="2:5" ht="12.75">
      <c r="B872" s="4"/>
      <c r="C872" s="4"/>
      <c r="D872" s="4"/>
      <c r="E872" s="4"/>
    </row>
    <row r="873" spans="2:5" ht="12.75">
      <c r="B873" s="4"/>
      <c r="C873" s="4"/>
      <c r="D873" s="4"/>
      <c r="E873" s="4"/>
    </row>
    <row r="874" spans="2:5" ht="12.75">
      <c r="B874" s="4"/>
      <c r="C874" s="4"/>
      <c r="D874" s="4"/>
      <c r="E874" s="4"/>
    </row>
    <row r="875" spans="2:5" ht="12.75">
      <c r="B875" s="4"/>
      <c r="C875" s="4"/>
      <c r="D875" s="4"/>
      <c r="E875" s="4"/>
    </row>
    <row r="876" spans="2:5" ht="12.75">
      <c r="B876" s="4"/>
      <c r="C876" s="4"/>
      <c r="D876" s="4"/>
      <c r="E876" s="4"/>
    </row>
    <row r="877" spans="2:5" ht="12.75">
      <c r="B877" s="4"/>
      <c r="C877" s="4"/>
      <c r="D877" s="4"/>
      <c r="E877" s="4"/>
    </row>
    <row r="878" spans="2:5" ht="12.75">
      <c r="B878" s="4"/>
      <c r="C878" s="4"/>
      <c r="D878" s="4"/>
      <c r="E878" s="4"/>
    </row>
    <row r="879" spans="2:5" ht="12.75">
      <c r="B879" s="4"/>
      <c r="C879" s="4"/>
      <c r="D879" s="4"/>
      <c r="E879" s="4"/>
    </row>
    <row r="880" spans="2:5" ht="12.75">
      <c r="B880" s="4"/>
      <c r="C880" s="4"/>
      <c r="D880" s="4"/>
      <c r="E880" s="4"/>
    </row>
    <row r="881" spans="2:5" ht="12.75">
      <c r="B881" s="4"/>
      <c r="C881" s="4"/>
      <c r="D881" s="4"/>
      <c r="E881" s="4"/>
    </row>
    <row r="882" spans="2:5" ht="12.75">
      <c r="B882" s="4"/>
      <c r="C882" s="4"/>
      <c r="D882" s="4"/>
      <c r="E882" s="4"/>
    </row>
    <row r="883" spans="2:5" ht="12.75">
      <c r="B883" s="4"/>
      <c r="C883" s="4"/>
      <c r="D883" s="4"/>
      <c r="E883" s="4"/>
    </row>
    <row r="884" spans="2:5" ht="12.75">
      <c r="B884" s="4"/>
      <c r="C884" s="4"/>
      <c r="D884" s="4"/>
      <c r="E884" s="4"/>
    </row>
    <row r="885" spans="2:5" ht="12.75">
      <c r="B885" s="4"/>
      <c r="C885" s="4"/>
      <c r="D885" s="4"/>
      <c r="E885" s="4"/>
    </row>
    <row r="886" spans="2:5" ht="12.75">
      <c r="B886" s="4"/>
      <c r="C886" s="4"/>
      <c r="D886" s="4"/>
      <c r="E886" s="4"/>
    </row>
    <row r="887" spans="2:5" ht="12.75">
      <c r="B887" s="4"/>
      <c r="C887" s="4"/>
      <c r="D887" s="4"/>
      <c r="E887" s="4"/>
    </row>
    <row r="888" spans="2:5" ht="12.75">
      <c r="B888" s="4"/>
      <c r="C888" s="4"/>
      <c r="D888" s="4"/>
      <c r="E888" s="4"/>
    </row>
    <row r="889" spans="2:5" ht="12.75">
      <c r="B889" s="4"/>
      <c r="C889" s="4"/>
      <c r="D889" s="4"/>
      <c r="E889" s="4"/>
    </row>
    <row r="890" spans="2:5" ht="12.75">
      <c r="B890" s="4"/>
      <c r="C890" s="4"/>
      <c r="D890" s="4"/>
      <c r="E890" s="4"/>
    </row>
    <row r="891" spans="2:5" ht="12.75">
      <c r="B891" s="4"/>
      <c r="C891" s="4"/>
      <c r="D891" s="4"/>
      <c r="E891" s="4"/>
    </row>
    <row r="892" spans="2:5" ht="12.75">
      <c r="B892" s="4"/>
      <c r="C892" s="4"/>
      <c r="D892" s="4"/>
      <c r="E892" s="4"/>
    </row>
    <row r="893" spans="2:5" ht="12.75">
      <c r="B893" s="4"/>
      <c r="C893" s="4"/>
      <c r="D893" s="4"/>
      <c r="E893" s="4"/>
    </row>
    <row r="894" spans="2:5" ht="12.75">
      <c r="B894" s="4"/>
      <c r="C894" s="4"/>
      <c r="D894" s="4"/>
      <c r="E894" s="4"/>
    </row>
    <row r="895" spans="2:5" ht="12.75">
      <c r="B895" s="4"/>
      <c r="C895" s="4"/>
      <c r="D895" s="4"/>
      <c r="E895" s="4"/>
    </row>
    <row r="896" spans="2:5" ht="12.75">
      <c r="B896" s="4"/>
      <c r="C896" s="4"/>
      <c r="D896" s="4"/>
      <c r="E896" s="4"/>
    </row>
    <row r="897" spans="2:5" ht="12.75">
      <c r="B897" s="4"/>
      <c r="C897" s="4"/>
      <c r="D897" s="4"/>
      <c r="E897" s="4"/>
    </row>
    <row r="898" spans="2:5" ht="12.75">
      <c r="B898" s="4"/>
      <c r="C898" s="4"/>
      <c r="D898" s="4"/>
      <c r="E898" s="4"/>
    </row>
    <row r="899" spans="2:5" ht="12.75">
      <c r="B899" s="4"/>
      <c r="C899" s="4"/>
      <c r="D899" s="4"/>
      <c r="E899" s="4"/>
    </row>
    <row r="900" spans="2:5" ht="12.75">
      <c r="B900" s="4"/>
      <c r="C900" s="4"/>
      <c r="D900" s="4"/>
      <c r="E900" s="4"/>
    </row>
    <row r="901" spans="2:5" ht="12.75">
      <c r="B901" s="4"/>
      <c r="C901" s="4"/>
      <c r="D901" s="4"/>
      <c r="E901" s="4"/>
    </row>
    <row r="902" spans="2:5" ht="12.75">
      <c r="B902" s="4"/>
      <c r="C902" s="4"/>
      <c r="D902" s="4"/>
      <c r="E902" s="4"/>
    </row>
    <row r="903" spans="2:5" ht="12.75">
      <c r="B903" s="4"/>
      <c r="C903" s="4"/>
      <c r="D903" s="4"/>
      <c r="E903" s="4"/>
    </row>
    <row r="904" spans="2:5" ht="12.75">
      <c r="B904" s="4"/>
      <c r="C904" s="4"/>
      <c r="D904" s="4"/>
      <c r="E904" s="4"/>
    </row>
    <row r="905" spans="2:5" ht="12.75">
      <c r="B905" s="4"/>
      <c r="C905" s="4"/>
      <c r="D905" s="4"/>
      <c r="E905" s="4"/>
    </row>
    <row r="906" spans="2:5" ht="12.75">
      <c r="B906" s="4"/>
      <c r="C906" s="4"/>
      <c r="D906" s="4"/>
      <c r="E906" s="4"/>
    </row>
    <row r="907" spans="2:5" ht="12.75">
      <c r="B907" s="4"/>
      <c r="C907" s="4"/>
      <c r="D907" s="4"/>
      <c r="E907" s="4"/>
    </row>
    <row r="908" spans="2:5" ht="12.75">
      <c r="B908" s="4"/>
      <c r="C908" s="4"/>
      <c r="D908" s="4"/>
      <c r="E908" s="4"/>
    </row>
    <row r="909" spans="2:5" ht="12.75">
      <c r="B909" s="4"/>
      <c r="C909" s="4"/>
      <c r="D909" s="4"/>
      <c r="E909" s="4"/>
    </row>
    <row r="910" spans="2:5" ht="12.75">
      <c r="B910" s="4"/>
      <c r="C910" s="4"/>
      <c r="D910" s="4"/>
      <c r="E910" s="4"/>
    </row>
    <row r="911" spans="2:5" ht="12.75">
      <c r="B911" s="4"/>
      <c r="C911" s="4"/>
      <c r="D911" s="4"/>
      <c r="E911" s="4"/>
    </row>
    <row r="912" spans="2:5" ht="12.75">
      <c r="B912" s="4"/>
      <c r="C912" s="4"/>
      <c r="D912" s="4"/>
      <c r="E912" s="4"/>
    </row>
    <row r="913" spans="2:5" ht="12.75">
      <c r="B913" s="4"/>
      <c r="C913" s="4"/>
      <c r="D913" s="4"/>
      <c r="E913" s="4"/>
    </row>
    <row r="914" spans="2:5" ht="12.75">
      <c r="B914" s="4"/>
      <c r="C914" s="4"/>
      <c r="D914" s="4"/>
      <c r="E914" s="4"/>
    </row>
    <row r="915" spans="2:5" ht="12.75">
      <c r="B915" s="4"/>
      <c r="C915" s="4"/>
      <c r="D915" s="4"/>
      <c r="E915" s="4"/>
    </row>
    <row r="916" spans="2:5" ht="12.75">
      <c r="B916" s="4"/>
      <c r="C916" s="4"/>
      <c r="D916" s="4"/>
      <c r="E916" s="4"/>
    </row>
    <row r="917" spans="2:5" ht="12.75">
      <c r="B917" s="4"/>
      <c r="C917" s="4"/>
      <c r="D917" s="4"/>
      <c r="E917" s="4"/>
    </row>
    <row r="918" spans="2:5" ht="12.75">
      <c r="B918" s="4"/>
      <c r="C918" s="4"/>
      <c r="D918" s="4"/>
      <c r="E918" s="4"/>
    </row>
    <row r="919" spans="2:5" ht="12.75">
      <c r="B919" s="4"/>
      <c r="C919" s="4"/>
      <c r="D919" s="4"/>
      <c r="E919" s="4"/>
    </row>
    <row r="920" spans="2:5" ht="12.75">
      <c r="B920" s="4"/>
      <c r="C920" s="4"/>
      <c r="D920" s="4"/>
      <c r="E920" s="4"/>
    </row>
    <row r="921" spans="2:5" ht="12.75">
      <c r="B921" s="4"/>
      <c r="C921" s="4"/>
      <c r="D921" s="4"/>
      <c r="E921" s="4"/>
    </row>
    <row r="922" spans="2:5" ht="12.75">
      <c r="B922" s="4"/>
      <c r="C922" s="4"/>
      <c r="D922" s="4"/>
      <c r="E922" s="4"/>
    </row>
    <row r="923" spans="2:5" ht="12.75">
      <c r="B923" s="4"/>
      <c r="C923" s="4"/>
      <c r="D923" s="4"/>
      <c r="E923" s="4"/>
    </row>
    <row r="924" spans="2:5" ht="12.75">
      <c r="B924" s="4"/>
      <c r="C924" s="4"/>
      <c r="D924" s="4"/>
      <c r="E924" s="4"/>
    </row>
    <row r="925" spans="2:5" ht="12.75">
      <c r="B925" s="4"/>
      <c r="C925" s="4"/>
      <c r="D925" s="4"/>
      <c r="E925" s="4"/>
    </row>
    <row r="926" spans="2:5" ht="12.75">
      <c r="B926" s="4"/>
      <c r="C926" s="4"/>
      <c r="D926" s="4"/>
      <c r="E926" s="4"/>
    </row>
    <row r="927" spans="2:5" ht="12.75">
      <c r="B927" s="4"/>
      <c r="C927" s="4"/>
      <c r="D927" s="4"/>
      <c r="E927" s="4"/>
    </row>
    <row r="928" spans="2:5" ht="12.75">
      <c r="B928" s="4"/>
      <c r="C928" s="4"/>
      <c r="D928" s="4"/>
      <c r="E928" s="4"/>
    </row>
    <row r="929" spans="2:5" ht="12.75">
      <c r="B929" s="4"/>
      <c r="C929" s="4"/>
      <c r="D929" s="4"/>
      <c r="E929" s="4"/>
    </row>
    <row r="930" spans="2:5" ht="12.75">
      <c r="B930" s="4"/>
      <c r="C930" s="4"/>
      <c r="D930" s="4"/>
      <c r="E930" s="4"/>
    </row>
    <row r="931" spans="2:5" ht="12.75">
      <c r="B931" s="4"/>
      <c r="C931" s="4"/>
      <c r="D931" s="4"/>
      <c r="E931" s="4"/>
    </row>
    <row r="932" spans="2:5" ht="12.75">
      <c r="B932" s="4"/>
      <c r="C932" s="4"/>
      <c r="D932" s="4"/>
      <c r="E932" s="4"/>
    </row>
    <row r="933" spans="2:5" ht="12.75">
      <c r="B933" s="4"/>
      <c r="C933" s="4"/>
      <c r="D933" s="4"/>
      <c r="E933" s="4"/>
    </row>
    <row r="934" spans="2:5" ht="12.75">
      <c r="B934" s="4"/>
      <c r="C934" s="4"/>
      <c r="D934" s="4"/>
      <c r="E934" s="4"/>
    </row>
    <row r="935" spans="2:5" ht="12.75">
      <c r="B935" s="4"/>
      <c r="C935" s="4"/>
      <c r="D935" s="4"/>
      <c r="E935" s="4"/>
    </row>
    <row r="936" spans="2:5" ht="12.75">
      <c r="B936" s="4"/>
      <c r="C936" s="4"/>
      <c r="D936" s="4"/>
      <c r="E936" s="4"/>
    </row>
    <row r="937" spans="2:5" ht="12.75">
      <c r="B937" s="4"/>
      <c r="C937" s="4"/>
      <c r="D937" s="4"/>
      <c r="E937" s="4"/>
    </row>
    <row r="938" spans="2:5" ht="12.75">
      <c r="B938" s="4"/>
      <c r="C938" s="4"/>
      <c r="D938" s="4"/>
      <c r="E938" s="4"/>
    </row>
    <row r="939" spans="2:5" ht="12.75">
      <c r="B939" s="4"/>
      <c r="C939" s="4"/>
      <c r="D939" s="4"/>
      <c r="E939" s="4"/>
    </row>
    <row r="940" spans="2:5" ht="12.75">
      <c r="B940" s="4"/>
      <c r="C940" s="4"/>
      <c r="D940" s="4"/>
      <c r="E940" s="4"/>
    </row>
    <row r="941" spans="2:5" ht="12.75">
      <c r="B941" s="4"/>
      <c r="C941" s="4"/>
      <c r="D941" s="4"/>
      <c r="E941" s="4"/>
    </row>
    <row r="942" spans="2:5" ht="12.75">
      <c r="B942" s="4"/>
      <c r="C942" s="4"/>
      <c r="D942" s="4"/>
      <c r="E942" s="4"/>
    </row>
    <row r="943" spans="2:5" ht="12.75">
      <c r="B943" s="4"/>
      <c r="C943" s="4"/>
      <c r="D943" s="4"/>
      <c r="E943" s="4"/>
    </row>
    <row r="944" spans="2:5" ht="12.75">
      <c r="B944" s="4"/>
      <c r="C944" s="4"/>
      <c r="D944" s="4"/>
      <c r="E944" s="4"/>
    </row>
    <row r="945" spans="2:5" ht="12.75">
      <c r="B945" s="4"/>
      <c r="C945" s="4"/>
      <c r="D945" s="4"/>
      <c r="E945" s="4"/>
    </row>
    <row r="946" spans="2:5" ht="12.75">
      <c r="B946" s="4"/>
      <c r="C946" s="4"/>
      <c r="D946" s="4"/>
      <c r="E946" s="4"/>
    </row>
    <row r="947" spans="2:5" ht="12.75">
      <c r="B947" s="4"/>
      <c r="C947" s="4"/>
      <c r="D947" s="4"/>
      <c r="E947" s="4"/>
    </row>
    <row r="948" spans="2:5" ht="12.75">
      <c r="B948" s="4"/>
      <c r="C948" s="4"/>
      <c r="D948" s="4"/>
      <c r="E948" s="4"/>
    </row>
    <row r="949" spans="2:5" ht="12.75">
      <c r="B949" s="4"/>
      <c r="C949" s="4"/>
      <c r="D949" s="4"/>
      <c r="E949" s="4"/>
    </row>
    <row r="950" spans="2:5" ht="12.75">
      <c r="B950" s="4"/>
      <c r="C950" s="4"/>
      <c r="D950" s="4"/>
      <c r="E950" s="4"/>
    </row>
    <row r="951" spans="2:5" ht="12.75">
      <c r="B951" s="4"/>
      <c r="C951" s="4"/>
      <c r="D951" s="4"/>
      <c r="E951" s="4"/>
    </row>
    <row r="952" spans="2:5" ht="12.75">
      <c r="B952" s="4"/>
      <c r="C952" s="4"/>
      <c r="D952" s="4"/>
      <c r="E952" s="4"/>
    </row>
    <row r="953" spans="2:5" ht="12.75">
      <c r="B953" s="4"/>
      <c r="C953" s="4"/>
      <c r="D953" s="4"/>
      <c r="E953" s="4"/>
    </row>
    <row r="954" spans="2:5" ht="12.75">
      <c r="B954" s="4"/>
      <c r="C954" s="4"/>
      <c r="D954" s="4"/>
      <c r="E954" s="4"/>
    </row>
    <row r="955" spans="2:5" ht="12.75">
      <c r="B955" s="4"/>
      <c r="C955" s="4"/>
      <c r="D955" s="4"/>
      <c r="E955" s="4"/>
    </row>
    <row r="956" spans="2:5" ht="12.75">
      <c r="B956" s="4"/>
      <c r="C956" s="4"/>
      <c r="D956" s="4"/>
      <c r="E956" s="4"/>
    </row>
    <row r="957" spans="2:5" ht="12.75">
      <c r="B957" s="4"/>
      <c r="C957" s="4"/>
      <c r="D957" s="4"/>
      <c r="E957" s="4"/>
    </row>
    <row r="958" spans="2:5" ht="12.75">
      <c r="B958" s="4"/>
      <c r="C958" s="4"/>
      <c r="D958" s="4"/>
      <c r="E958" s="4"/>
    </row>
    <row r="959" spans="2:5" ht="12.75">
      <c r="B959" s="4"/>
      <c r="C959" s="4"/>
      <c r="D959" s="4"/>
      <c r="E959" s="4"/>
    </row>
    <row r="960" spans="2:5" ht="12.75">
      <c r="B960" s="4"/>
      <c r="C960" s="4"/>
      <c r="D960" s="4"/>
      <c r="E960" s="4"/>
    </row>
    <row r="961" spans="2:5" ht="12.75">
      <c r="B961" s="4"/>
      <c r="C961" s="4"/>
      <c r="D961" s="4"/>
      <c r="E961" s="4"/>
    </row>
    <row r="962" spans="2:5" ht="12.75">
      <c r="B962" s="4"/>
      <c r="C962" s="4"/>
      <c r="D962" s="4"/>
      <c r="E962" s="4"/>
    </row>
    <row r="963" spans="2:5" ht="12.75">
      <c r="B963" s="4"/>
      <c r="C963" s="4"/>
      <c r="D963" s="4"/>
      <c r="E963" s="4"/>
    </row>
    <row r="964" spans="2:5" ht="12.75">
      <c r="B964" s="4"/>
      <c r="C964" s="4"/>
      <c r="D964" s="4"/>
      <c r="E964" s="4"/>
    </row>
    <row r="965" spans="2:5" ht="12.75">
      <c r="B965" s="4"/>
      <c r="C965" s="4"/>
      <c r="D965" s="4"/>
      <c r="E965" s="4"/>
    </row>
    <row r="966" spans="2:5" ht="12.75">
      <c r="B966" s="4"/>
      <c r="C966" s="4"/>
      <c r="D966" s="4"/>
      <c r="E966" s="4"/>
    </row>
    <row r="967" spans="2:5" ht="12.75">
      <c r="B967" s="4"/>
      <c r="C967" s="4"/>
      <c r="D967" s="4"/>
      <c r="E967" s="4"/>
    </row>
    <row r="968" spans="2:5" ht="12.75">
      <c r="B968" s="4"/>
      <c r="C968" s="4"/>
      <c r="D968" s="4"/>
      <c r="E968" s="4"/>
    </row>
    <row r="969" spans="2:5" ht="12.75">
      <c r="B969" s="4"/>
      <c r="C969" s="4"/>
      <c r="D969" s="4"/>
      <c r="E969" s="4"/>
    </row>
    <row r="970" spans="2:5" ht="12.75">
      <c r="B970" s="4"/>
      <c r="C970" s="4"/>
      <c r="D970" s="4"/>
      <c r="E970" s="4"/>
    </row>
    <row r="971" spans="2:5" ht="12.75">
      <c r="B971" s="4"/>
      <c r="C971" s="4"/>
      <c r="D971" s="4"/>
      <c r="E971" s="4"/>
    </row>
    <row r="972" spans="2:5" ht="12.75">
      <c r="B972" s="4"/>
      <c r="C972" s="4"/>
      <c r="D972" s="4"/>
      <c r="E972" s="4"/>
    </row>
    <row r="973" spans="2:5" ht="12.75">
      <c r="B973" s="4"/>
      <c r="C973" s="4"/>
      <c r="D973" s="4"/>
      <c r="E973" s="4"/>
    </row>
    <row r="974" spans="2:5" ht="12.75">
      <c r="B974" s="4"/>
      <c r="C974" s="4"/>
      <c r="D974" s="4"/>
      <c r="E974" s="4"/>
    </row>
    <row r="975" spans="2:5" ht="12.75">
      <c r="B975" s="4"/>
      <c r="C975" s="4"/>
      <c r="D975" s="4"/>
      <c r="E975" s="4"/>
    </row>
    <row r="976" spans="2:5" ht="12.75">
      <c r="B976" s="4"/>
      <c r="C976" s="4"/>
      <c r="D976" s="4"/>
      <c r="E976" s="4"/>
    </row>
    <row r="977" spans="2:5" ht="12.75">
      <c r="B977" s="4"/>
      <c r="C977" s="4"/>
      <c r="D977" s="4"/>
      <c r="E977" s="4"/>
    </row>
    <row r="978" spans="2:5" ht="12.75">
      <c r="B978" s="4"/>
      <c r="C978" s="4"/>
      <c r="D978" s="4"/>
      <c r="E978" s="4"/>
    </row>
    <row r="979" spans="2:5" ht="12.75">
      <c r="B979" s="4"/>
      <c r="C979" s="4"/>
      <c r="D979" s="4"/>
      <c r="E979" s="4"/>
    </row>
    <row r="980" spans="2:5" ht="12.75">
      <c r="B980" s="4"/>
      <c r="C980" s="4"/>
      <c r="D980" s="4"/>
      <c r="E980" s="4"/>
    </row>
    <row r="981" spans="2:5" ht="12.75">
      <c r="B981" s="4"/>
      <c r="C981" s="4"/>
      <c r="D981" s="4"/>
      <c r="E981" s="4"/>
    </row>
    <row r="982" spans="2:5" ht="12.75">
      <c r="B982" s="4"/>
      <c r="C982" s="4"/>
      <c r="D982" s="4"/>
      <c r="E982" s="4"/>
    </row>
    <row r="983" spans="2:5" ht="12.75">
      <c r="B983" s="4"/>
      <c r="C983" s="4"/>
      <c r="D983" s="4"/>
      <c r="E983" s="4"/>
    </row>
    <row r="984" spans="2:5" ht="12.75">
      <c r="B984" s="4"/>
      <c r="C984" s="4"/>
      <c r="D984" s="4"/>
      <c r="E984" s="4"/>
    </row>
    <row r="985" spans="2:5" ht="12.75">
      <c r="B985" s="4"/>
      <c r="C985" s="4"/>
      <c r="D985" s="4"/>
      <c r="E985" s="4"/>
    </row>
    <row r="986" spans="2:5" ht="12.75">
      <c r="B986" s="4"/>
      <c r="C986" s="4"/>
      <c r="D986" s="4"/>
      <c r="E986" s="4"/>
    </row>
    <row r="987" spans="2:5" ht="12.75">
      <c r="B987" s="4"/>
      <c r="C987" s="4"/>
      <c r="D987" s="4"/>
      <c r="E987" s="4"/>
    </row>
    <row r="988" spans="2:5" ht="12.75">
      <c r="B988" s="4"/>
      <c r="C988" s="4"/>
      <c r="D988" s="4"/>
      <c r="E988" s="4"/>
    </row>
    <row r="989" spans="2:5" ht="12.75">
      <c r="B989" s="4"/>
      <c r="C989" s="4"/>
      <c r="D989" s="4"/>
      <c r="E989" s="4"/>
    </row>
    <row r="990" spans="2:5" ht="12.75">
      <c r="B990" s="4"/>
      <c r="C990" s="4"/>
      <c r="D990" s="4"/>
      <c r="E990" s="4"/>
    </row>
    <row r="991" spans="2:5" ht="12.75">
      <c r="B991" s="4"/>
      <c r="C991" s="4"/>
      <c r="D991" s="4"/>
      <c r="E991" s="4"/>
    </row>
    <row r="992" spans="2:5" ht="12.75">
      <c r="B992" s="4"/>
      <c r="C992" s="4"/>
      <c r="D992" s="4"/>
      <c r="E992" s="4"/>
    </row>
    <row r="993" spans="2:5" ht="12.75">
      <c r="B993" s="4"/>
      <c r="C993" s="4"/>
      <c r="D993" s="4"/>
      <c r="E993" s="4"/>
    </row>
    <row r="994" spans="2:5" ht="12.75">
      <c r="B994" s="4"/>
      <c r="C994" s="4"/>
      <c r="D994" s="4"/>
      <c r="E994" s="4"/>
    </row>
    <row r="995" spans="2:5" ht="12.75">
      <c r="B995" s="4"/>
      <c r="C995" s="4"/>
      <c r="D995" s="4"/>
      <c r="E995" s="4"/>
    </row>
    <row r="996" spans="2:5" ht="12.75">
      <c r="B996" s="4"/>
      <c r="C996" s="4"/>
      <c r="D996" s="4"/>
      <c r="E996" s="4"/>
    </row>
    <row r="997" spans="2:5" ht="12.75">
      <c r="B997" s="4"/>
      <c r="C997" s="4"/>
      <c r="D997" s="4"/>
      <c r="E997" s="4"/>
    </row>
    <row r="998" spans="2:5" ht="12.75">
      <c r="B998" s="4"/>
      <c r="C998" s="4"/>
      <c r="D998" s="4"/>
      <c r="E998" s="4"/>
    </row>
    <row r="999" spans="2:5" ht="12.75">
      <c r="B999" s="4"/>
      <c r="C999" s="4"/>
      <c r="D999" s="4"/>
      <c r="E999" s="4"/>
    </row>
    <row r="1000" spans="2:5" ht="12.75">
      <c r="B1000" s="4"/>
      <c r="C1000" s="4"/>
      <c r="D1000" s="4"/>
      <c r="E1000" s="4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A7286AB2A90C7409CA6C9A87F5AB61F" ma:contentTypeVersion="15" ma:contentTypeDescription="Crear nuevo documento." ma:contentTypeScope="" ma:versionID="a75e863c2fd69d9e3e5c6564587d4445">
  <xsd:schema xmlns:xsd="http://www.w3.org/2001/XMLSchema" xmlns:xs="http://www.w3.org/2001/XMLSchema" xmlns:p="http://schemas.microsoft.com/office/2006/metadata/properties" xmlns:ns2="e97c7d5c-3433-40c9-a65f-4ae7ba5ceb7f" xmlns:ns3="63052927-b7c1-4c4c-b47c-8daec9592917" targetNamespace="http://schemas.microsoft.com/office/2006/metadata/properties" ma:root="true" ma:fieldsID="ed82a640261d259419cdfe27208c8ff7" ns2:_="" ns3:_="">
    <xsd:import namespace="e97c7d5c-3433-40c9-a65f-4ae7ba5ceb7f"/>
    <xsd:import namespace="63052927-b7c1-4c4c-b47c-8daec959291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7c7d5c-3433-40c9-a65f-4ae7ba5ceb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0" nillable="true" ma:taxonomy="true" ma:internalName="lcf76f155ced4ddcb4097134ff3c332f" ma:taxonomyFieldName="MediaServiceImageTags" ma:displayName="Etiquetas de imagen" ma:readOnly="false" ma:fieldId="{5cf76f15-5ced-4ddc-b409-7134ff3c332f}" ma:taxonomyMulti="true" ma:sspId="41409a9a-6146-49a3-b0cc-bee140049be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052927-b7c1-4c4c-b47c-8daec9592917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9e17dbfd-6557-4376-9f6c-c00552e150f7}" ma:internalName="TaxCatchAll" ma:showField="CatchAllData" ma:web="63052927-b7c1-4c4c-b47c-8daec959291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97c7d5c-3433-40c9-a65f-4ae7ba5ceb7f">
      <Terms xmlns="http://schemas.microsoft.com/office/infopath/2007/PartnerControls"/>
    </lcf76f155ced4ddcb4097134ff3c332f>
    <TaxCatchAll xmlns="63052927-b7c1-4c4c-b47c-8daec9592917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31E6D41-0FB0-4057-98E0-B07105F9C328}"/>
</file>

<file path=customXml/itemProps2.xml><?xml version="1.0" encoding="utf-8"?>
<ds:datastoreItem xmlns:ds="http://schemas.openxmlformats.org/officeDocument/2006/customXml" ds:itemID="{9E7FE80A-6D83-43F0-8CAF-D089A6F82DB6}"/>
</file>

<file path=customXml/itemProps3.xml><?xml version="1.0" encoding="utf-8"?>
<ds:datastoreItem xmlns:ds="http://schemas.openxmlformats.org/officeDocument/2006/customXml" ds:itemID="{ED5D8CE6-D51D-4C94-99C1-3417023FFB6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GERARDO ARDILA</dc:creator>
  <cp:keywords/>
  <dc:description/>
  <cp:lastModifiedBy/>
  <cp:revision/>
  <dcterms:created xsi:type="dcterms:W3CDTF">2023-04-10T02:06:24Z</dcterms:created>
  <dcterms:modified xsi:type="dcterms:W3CDTF">2024-02-27T17:25:41Z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0x0101009A7286AB2A90C7409CA6C9A87F5AB61F</vt:lpwstr>
  </property>
</Properties>
</file>