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3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Ex4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a7f392292d3858d/Tesis ECA enjuague de plata coloidal instrumentos de cada uno de los grupos/"/>
    </mc:Choice>
  </mc:AlternateContent>
  <xr:revisionPtr revIDLastSave="0" documentId="8_{08D30937-8224-4B25-8954-F8D114262899}" xr6:coauthVersionLast="47" xr6:coauthVersionMax="47" xr10:uidLastSave="{00000000-0000-0000-0000-000000000000}"/>
  <bookViews>
    <workbookView xWindow="-120" yWindow="-120" windowWidth="20730" windowHeight="11160" xr2:uid="{D5C1B2C2-4EB2-44EB-B92E-62B103C66FAF}"/>
  </bookViews>
  <sheets>
    <sheet name="Resultados" sheetId="6" r:id="rId1"/>
    <sheet name="OBJETIVOS" sheetId="4" r:id="rId2"/>
    <sheet name="Hoja5" sheetId="5" r:id="rId3"/>
    <sheet name="RECOLECCION" sheetId="3" r:id="rId4"/>
    <sheet name="SONDAJES" sheetId="1" r:id="rId5"/>
    <sheet name="CLASIFICACION ENJUAGUES" sheetId="2" r:id="rId6"/>
  </sheets>
  <externalReferences>
    <externalReference r:id="rId7"/>
  </externalReferences>
  <definedNames>
    <definedName name="_xlnm._FilterDatabase" localSheetId="5" hidden="1">'CLASIFICACION ENJUAGUES'!$B$1:$M$64</definedName>
    <definedName name="_xlnm._FilterDatabase" localSheetId="3" hidden="1">RECOLECCION!$A$1:$L$64</definedName>
    <definedName name="_xlchart.v1.0" hidden="1">SONDAJES!$K$3</definedName>
    <definedName name="_xlchart.v1.1" hidden="1">SONDAJES!$K$4:$K$381</definedName>
    <definedName name="_xlchart.v1.10" hidden="1">SONDAJES!$J$3</definedName>
    <definedName name="_xlchart.v1.11" hidden="1">SONDAJES!$J$4:$J$381</definedName>
    <definedName name="_xlchart.v1.12" hidden="1">SONDAJES!$E$3</definedName>
    <definedName name="_xlchart.v1.13" hidden="1">SONDAJES!$E$4:$E$381</definedName>
    <definedName name="_xlchart.v1.14" hidden="1">SONDAJES!$F$3</definedName>
    <definedName name="_xlchart.v1.15" hidden="1">SONDAJES!$F$4:$F$381</definedName>
    <definedName name="_xlchart.v1.16" hidden="1">SONDAJES!$G$3</definedName>
    <definedName name="_xlchart.v1.17" hidden="1">SONDAJES!$G$4:$G$381</definedName>
    <definedName name="_xlchart.v1.18" hidden="1">SONDAJES!$B$3</definedName>
    <definedName name="_xlchart.v1.19" hidden="1">SONDAJES!$B$4:$B$381</definedName>
    <definedName name="_xlchart.v1.2" hidden="1">SONDAJES!$L$3</definedName>
    <definedName name="_xlchart.v1.20" hidden="1">SONDAJES!$C$3</definedName>
    <definedName name="_xlchart.v1.21" hidden="1">SONDAJES!$C$4:$C$381</definedName>
    <definedName name="_xlchart.v1.22" hidden="1">SONDAJES!$D$3</definedName>
    <definedName name="_xlchart.v1.23" hidden="1">SONDAJES!$D$4:$D$381</definedName>
    <definedName name="_xlchart.v1.3" hidden="1">SONDAJES!$L$4:$L$381</definedName>
    <definedName name="_xlchart.v1.4" hidden="1">SONDAJES!$M$3</definedName>
    <definedName name="_xlchart.v1.5" hidden="1">SONDAJES!$M$4:$M$381</definedName>
    <definedName name="_xlchart.v1.6" hidden="1">SONDAJES!$H$3</definedName>
    <definedName name="_xlchart.v1.7" hidden="1">SONDAJES!$H$4:$H$381</definedName>
    <definedName name="_xlchart.v1.8" hidden="1">SONDAJES!$I$3</definedName>
    <definedName name="_xlchart.v1.9" hidden="1">SONDAJES!$I$4:$I$381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7" i="1" l="1"/>
  <c r="AJ7" i="1"/>
  <c r="AK12" i="1" s="1"/>
  <c r="AL6" i="1"/>
  <c r="AJ6" i="1"/>
  <c r="AK11" i="1" s="1"/>
  <c r="AL5" i="1"/>
  <c r="AJ5" i="1"/>
  <c r="AJ11" i="1" s="1"/>
  <c r="AF8" i="1"/>
  <c r="AG8" i="1"/>
  <c r="AE8" i="1"/>
  <c r="AF6" i="1"/>
  <c r="AG6" i="1"/>
  <c r="AE6" i="1"/>
  <c r="AF5" i="1"/>
  <c r="AG5" i="1"/>
  <c r="AE5" i="1"/>
  <c r="AH12" i="1" s="1"/>
  <c r="V15" i="1"/>
  <c r="U15" i="1"/>
  <c r="Y9" i="1"/>
  <c r="X9" i="1"/>
  <c r="W9" i="1"/>
  <c r="V9" i="1"/>
  <c r="U9" i="1"/>
  <c r="T9" i="1"/>
  <c r="Y8" i="1"/>
  <c r="X8" i="1"/>
  <c r="W8" i="1"/>
  <c r="V8" i="1"/>
  <c r="U8" i="1"/>
  <c r="T8" i="1"/>
  <c r="Y7" i="1"/>
  <c r="X7" i="1"/>
  <c r="W7" i="1"/>
  <c r="V7" i="1"/>
  <c r="U7" i="1"/>
  <c r="T7" i="1"/>
  <c r="AF7" i="1"/>
  <c r="AG7" i="1"/>
  <c r="AE7" i="1"/>
  <c r="AK7" i="1"/>
  <c r="AN8" i="1"/>
  <c r="AK6" i="1"/>
  <c r="AK5" i="1"/>
  <c r="U14" i="1" l="1"/>
  <c r="AL8" i="1"/>
  <c r="AM11" i="1" s="1"/>
  <c r="AP11" i="1" s="1"/>
  <c r="V13" i="1"/>
  <c r="V14" i="1" s="1"/>
  <c r="W14" i="1" s="1"/>
  <c r="AH8" i="1"/>
  <c r="AK13" i="1"/>
  <c r="AE9" i="1"/>
  <c r="AM5" i="1"/>
  <c r="AM6" i="1"/>
  <c r="AL13" i="1" s="1"/>
  <c r="AM7" i="1"/>
  <c r="AM12" i="1"/>
  <c r="AP12" i="1" s="1"/>
  <c r="U13" i="1"/>
  <c r="Z13" i="1" s="1"/>
  <c r="AJ12" i="1"/>
  <c r="W15" i="1"/>
  <c r="AG9" i="1"/>
  <c r="AF9" i="1"/>
  <c r="AJ13" i="1"/>
  <c r="Z9" i="1" l="1"/>
  <c r="AA9" i="1" s="1"/>
  <c r="AA13" i="1"/>
  <c r="Z7" i="1"/>
  <c r="Z8" i="1"/>
  <c r="AB8" i="1" s="1"/>
  <c r="AB13" i="1"/>
  <c r="AH9" i="1"/>
  <c r="AH10" i="1" s="1"/>
  <c r="AM13" i="1"/>
  <c r="AP13" i="1" s="1"/>
  <c r="W13" i="1"/>
  <c r="X13" i="1" s="1"/>
  <c r="Y13" i="1" s="1"/>
  <c r="AA8" i="1"/>
  <c r="AB9" i="1"/>
  <c r="AL12" i="1"/>
  <c r="AN12" i="1" s="1"/>
  <c r="AL11" i="1"/>
  <c r="AN11" i="1" s="1"/>
  <c r="AO11" i="1"/>
  <c r="AO12" i="1"/>
  <c r="AH11" i="1"/>
  <c r="AH13" i="1" l="1"/>
  <c r="AH15" i="1" s="1"/>
  <c r="AA7" i="1"/>
  <c r="AB7" i="1"/>
  <c r="AN13" i="1"/>
  <c r="AO13" i="1"/>
  <c r="CE7" i="3" l="1"/>
  <c r="CF7" i="3"/>
  <c r="CG7" i="3"/>
  <c r="CH7" i="3"/>
  <c r="CI7" i="3"/>
  <c r="CD7" i="3"/>
  <c r="BX8" i="3"/>
  <c r="BY8" i="3"/>
  <c r="BZ8" i="3"/>
  <c r="CA8" i="3"/>
  <c r="BX9" i="3"/>
  <c r="BY9" i="3"/>
  <c r="BZ9" i="3"/>
  <c r="CA9" i="3"/>
  <c r="BX10" i="3"/>
  <c r="BY10" i="3"/>
  <c r="BZ10" i="3"/>
  <c r="CA10" i="3"/>
  <c r="BX11" i="3"/>
  <c r="BY11" i="3"/>
  <c r="BZ11" i="3"/>
  <c r="CA11" i="3"/>
  <c r="BX12" i="3"/>
  <c r="BY12" i="3"/>
  <c r="BZ12" i="3"/>
  <c r="CA12" i="3"/>
  <c r="BX13" i="3"/>
  <c r="BY13" i="3"/>
  <c r="BZ13" i="3"/>
  <c r="CA13" i="3"/>
  <c r="BX14" i="3"/>
  <c r="BY14" i="3"/>
  <c r="BZ14" i="3"/>
  <c r="CA14" i="3"/>
  <c r="BX15" i="3"/>
  <c r="BY15" i="3"/>
  <c r="BZ15" i="3"/>
  <c r="CA15" i="3"/>
  <c r="BZ16" i="3"/>
  <c r="BX17" i="3"/>
  <c r="BY17" i="3"/>
  <c r="BZ17" i="3"/>
  <c r="CA17" i="3"/>
  <c r="BX18" i="3"/>
  <c r="BY18" i="3"/>
  <c r="BZ18" i="3"/>
  <c r="CA18" i="3"/>
  <c r="BX19" i="3"/>
  <c r="BY19" i="3"/>
  <c r="BZ19" i="3"/>
  <c r="CA19" i="3"/>
  <c r="BX20" i="3"/>
  <c r="BY20" i="3"/>
  <c r="BZ20" i="3"/>
  <c r="CA20" i="3"/>
  <c r="BX21" i="3"/>
  <c r="BY21" i="3"/>
  <c r="BZ21" i="3"/>
  <c r="CA21" i="3"/>
  <c r="BX22" i="3"/>
  <c r="BY22" i="3"/>
  <c r="BZ22" i="3"/>
  <c r="CA22" i="3"/>
  <c r="BX23" i="3"/>
  <c r="BY23" i="3"/>
  <c r="BZ23" i="3"/>
  <c r="CA23" i="3"/>
  <c r="BW7" i="3"/>
  <c r="BX7" i="3"/>
  <c r="BY7" i="3"/>
  <c r="BZ7" i="3"/>
  <c r="CA7" i="3"/>
  <c r="BV7" i="3"/>
  <c r="O135" i="3"/>
  <c r="P135" i="3"/>
  <c r="Q135" i="3"/>
  <c r="N135" i="3"/>
  <c r="I136" i="3"/>
  <c r="J136" i="3"/>
  <c r="K136" i="3"/>
  <c r="I137" i="3"/>
  <c r="J137" i="3"/>
  <c r="K137" i="3"/>
  <c r="I138" i="3"/>
  <c r="J138" i="3"/>
  <c r="K138" i="3"/>
  <c r="I139" i="3"/>
  <c r="J139" i="3"/>
  <c r="K139" i="3"/>
  <c r="I140" i="3"/>
  <c r="J140" i="3"/>
  <c r="K140" i="3"/>
  <c r="I141" i="3"/>
  <c r="J141" i="3"/>
  <c r="K141" i="3"/>
  <c r="I142" i="3"/>
  <c r="J142" i="3"/>
  <c r="K142" i="3"/>
  <c r="I143" i="3"/>
  <c r="J143" i="3"/>
  <c r="K143" i="3"/>
  <c r="I145" i="3"/>
  <c r="J145" i="3"/>
  <c r="K145" i="3"/>
  <c r="K144" i="3" s="1"/>
  <c r="I146" i="3"/>
  <c r="J146" i="3"/>
  <c r="K146" i="3"/>
  <c r="I147" i="3"/>
  <c r="J147" i="3"/>
  <c r="K147" i="3"/>
  <c r="I148" i="3"/>
  <c r="J148" i="3"/>
  <c r="K148" i="3"/>
  <c r="I149" i="3"/>
  <c r="J149" i="3"/>
  <c r="K149" i="3"/>
  <c r="I150" i="3"/>
  <c r="J150" i="3"/>
  <c r="K150" i="3"/>
  <c r="I151" i="3"/>
  <c r="J151" i="3"/>
  <c r="K151" i="3"/>
  <c r="H151" i="3"/>
  <c r="H150" i="3"/>
  <c r="H149" i="3"/>
  <c r="H148" i="3"/>
  <c r="H147" i="3"/>
  <c r="H146" i="3"/>
  <c r="H145" i="3"/>
  <c r="H143" i="3"/>
  <c r="H142" i="3"/>
  <c r="H141" i="3"/>
  <c r="H140" i="3"/>
  <c r="H139" i="3"/>
  <c r="H138" i="3"/>
  <c r="H137" i="3"/>
  <c r="H136" i="3"/>
  <c r="I135" i="3"/>
  <c r="J135" i="3"/>
  <c r="K135" i="3"/>
  <c r="H135" i="3"/>
  <c r="V5" i="6"/>
  <c r="V6" i="6"/>
  <c r="V7" i="6"/>
  <c r="V8" i="6"/>
  <c r="V9" i="6"/>
  <c r="V10" i="6"/>
  <c r="V11" i="6"/>
  <c r="V12" i="6"/>
  <c r="V13" i="6"/>
  <c r="V14" i="6"/>
  <c r="V15" i="6"/>
  <c r="V4" i="6"/>
  <c r="AB22" i="6"/>
  <c r="AA22" i="6"/>
  <c r="Z22" i="6"/>
  <c r="AC20" i="6"/>
  <c r="AC19" i="6"/>
  <c r="AC18" i="6"/>
  <c r="U23" i="3"/>
  <c r="Z10" i="3" s="1"/>
  <c r="CH16" i="3"/>
  <c r="CH9" i="3"/>
  <c r="BX25" i="3"/>
  <c r="O143" i="3"/>
  <c r="O136" i="3"/>
  <c r="K152" i="3"/>
  <c r="S19" i="3" a="1"/>
  <c r="CF15" i="3"/>
  <c r="CF8" i="3"/>
  <c r="BX24" i="3"/>
  <c r="P143" i="3"/>
  <c r="P136" i="3"/>
  <c r="J152" i="3"/>
  <c r="R20" i="3" a="1"/>
  <c r="CI16" i="3"/>
  <c r="CI9" i="3"/>
  <c r="CA25" i="3"/>
  <c r="Q143" i="3"/>
  <c r="Q136" i="3"/>
  <c r="I153" i="3"/>
  <c r="R13" i="3" a="1"/>
  <c r="CG15" i="3"/>
  <c r="CG8" i="3"/>
  <c r="BY24" i="3"/>
  <c r="O144" i="3"/>
  <c r="O137" i="3"/>
  <c r="J153" i="3"/>
  <c r="S12" i="3" a="1"/>
  <c r="CH15" i="3"/>
  <c r="CH8" i="3"/>
  <c r="BZ24" i="3"/>
  <c r="P144" i="3"/>
  <c r="P137" i="3"/>
  <c r="K153" i="3"/>
  <c r="AE4" i="3" a="1"/>
  <c r="CI15" i="3"/>
  <c r="CI8" i="3"/>
  <c r="CA24" i="3"/>
  <c r="Q144" i="3"/>
  <c r="Q137" i="3"/>
  <c r="I152" i="3"/>
  <c r="CF16" i="3"/>
  <c r="CG9" i="3"/>
  <c r="BY25" i="3"/>
  <c r="N144" i="3"/>
  <c r="N137" i="3"/>
  <c r="H153" i="3"/>
  <c r="CG16" i="3"/>
  <c r="CF9" i="3"/>
  <c r="BZ25" i="3"/>
  <c r="N143" i="3"/>
  <c r="N136" i="3"/>
  <c r="H152" i="3"/>
  <c r="CA16" i="3" l="1"/>
  <c r="BY16" i="3"/>
  <c r="BX16" i="3"/>
  <c r="CG18" i="3"/>
  <c r="CF18" i="3"/>
  <c r="CI18" i="3"/>
  <c r="CH18" i="3"/>
  <c r="CF11" i="3"/>
  <c r="CG11" i="3"/>
  <c r="CI11" i="3"/>
  <c r="CH11" i="3"/>
  <c r="J144" i="3"/>
  <c r="I144" i="3"/>
  <c r="N139" i="3"/>
  <c r="N146" i="3"/>
  <c r="Q146" i="3"/>
  <c r="P146" i="3"/>
  <c r="O146" i="3"/>
  <c r="Q139" i="3"/>
  <c r="P139" i="3"/>
  <c r="O139" i="3"/>
  <c r="H144" i="3"/>
  <c r="BA10" i="3"/>
  <c r="AF6" i="3"/>
  <c r="AE9" i="3"/>
  <c r="AG11" i="3"/>
  <c r="AF14" i="3"/>
  <c r="AE17" i="3"/>
  <c r="AG19" i="3"/>
  <c r="AF22" i="3"/>
  <c r="AE25" i="3"/>
  <c r="AG27" i="3"/>
  <c r="AF30" i="3"/>
  <c r="AE33" i="3"/>
  <c r="AG35" i="3"/>
  <c r="AF38" i="3"/>
  <c r="AE41" i="3"/>
  <c r="AG43" i="3"/>
  <c r="AF46" i="3"/>
  <c r="AE49" i="3"/>
  <c r="AG51" i="3"/>
  <c r="AF54" i="3"/>
  <c r="AE57" i="3"/>
  <c r="AG59" i="3"/>
  <c r="AF62" i="3"/>
  <c r="AE65" i="3"/>
  <c r="AG67" i="3"/>
  <c r="AG53" i="3"/>
  <c r="AE67" i="3"/>
  <c r="AE14" i="3"/>
  <c r="AG24" i="3"/>
  <c r="AF35" i="3"/>
  <c r="AE46" i="3"/>
  <c r="AG56" i="3"/>
  <c r="AF67" i="3"/>
  <c r="AE4" i="3"/>
  <c r="AG6" i="3"/>
  <c r="AF9" i="3"/>
  <c r="AE12" i="3"/>
  <c r="AG14" i="3"/>
  <c r="AF17" i="3"/>
  <c r="AE20" i="3"/>
  <c r="AG22" i="3"/>
  <c r="AF25" i="3"/>
  <c r="AE28" i="3"/>
  <c r="AG30" i="3"/>
  <c r="AF33" i="3"/>
  <c r="AE36" i="3"/>
  <c r="AG38" i="3"/>
  <c r="AF41" i="3"/>
  <c r="AE44" i="3"/>
  <c r="AG46" i="3"/>
  <c r="AF49" i="3"/>
  <c r="AE52" i="3"/>
  <c r="AG54" i="3"/>
  <c r="AF57" i="3"/>
  <c r="AE60" i="3"/>
  <c r="AG62" i="3"/>
  <c r="AF65" i="3"/>
  <c r="AG7" i="3"/>
  <c r="AF18" i="3"/>
  <c r="AG23" i="3"/>
  <c r="AE29" i="3"/>
  <c r="AF34" i="3"/>
  <c r="AF42" i="3"/>
  <c r="AF50" i="3"/>
  <c r="AG55" i="3"/>
  <c r="AG63" i="3"/>
  <c r="AG10" i="3"/>
  <c r="AE16" i="3"/>
  <c r="AE24" i="3"/>
  <c r="AE32" i="3"/>
  <c r="AE40" i="3"/>
  <c r="AE48" i="3"/>
  <c r="AE56" i="3"/>
  <c r="AE64" i="3"/>
  <c r="AF8" i="3"/>
  <c r="AG13" i="3"/>
  <c r="AG21" i="3"/>
  <c r="AE27" i="3"/>
  <c r="AF32" i="3"/>
  <c r="AF40" i="3"/>
  <c r="AG45" i="3"/>
  <c r="AE51" i="3"/>
  <c r="AF64" i="3"/>
  <c r="AG8" i="3"/>
  <c r="AF19" i="3"/>
  <c r="AE30" i="3"/>
  <c r="AG40" i="3"/>
  <c r="AF51" i="3"/>
  <c r="AE62" i="3"/>
  <c r="AF4" i="3"/>
  <c r="AJ8" i="3" s="1"/>
  <c r="AE7" i="3"/>
  <c r="AG9" i="3"/>
  <c r="AF12" i="3"/>
  <c r="AE15" i="3"/>
  <c r="AG17" i="3"/>
  <c r="AF20" i="3"/>
  <c r="AE23" i="3"/>
  <c r="AG25" i="3"/>
  <c r="AF28" i="3"/>
  <c r="AE31" i="3"/>
  <c r="AG33" i="3"/>
  <c r="AF36" i="3"/>
  <c r="AE39" i="3"/>
  <c r="AG41" i="3"/>
  <c r="AF44" i="3"/>
  <c r="AE47" i="3"/>
  <c r="AG49" i="3"/>
  <c r="AF52" i="3"/>
  <c r="AE55" i="3"/>
  <c r="AG57" i="3"/>
  <c r="AF60" i="3"/>
  <c r="AE63" i="3"/>
  <c r="AG65" i="3"/>
  <c r="AE5" i="3"/>
  <c r="AE13" i="3"/>
  <c r="AG15" i="3"/>
  <c r="AE21" i="3"/>
  <c r="AG31" i="3"/>
  <c r="AG39" i="3"/>
  <c r="AE45" i="3"/>
  <c r="AE53" i="3"/>
  <c r="AF58" i="3"/>
  <c r="AF5" i="3"/>
  <c r="AF13" i="3"/>
  <c r="AF21" i="3"/>
  <c r="AF29" i="3"/>
  <c r="AF37" i="3"/>
  <c r="AF45" i="3"/>
  <c r="AF53" i="3"/>
  <c r="AF61" i="3"/>
  <c r="AE11" i="3"/>
  <c r="AF16" i="3"/>
  <c r="AF24" i="3"/>
  <c r="AG29" i="3"/>
  <c r="AG37" i="3"/>
  <c r="AE43" i="3"/>
  <c r="AF48" i="3"/>
  <c r="AF56" i="3"/>
  <c r="AG61" i="3"/>
  <c r="AE6" i="3"/>
  <c r="AG16" i="3"/>
  <c r="AF27" i="3"/>
  <c r="AE38" i="3"/>
  <c r="AG48" i="3"/>
  <c r="AF59" i="3"/>
  <c r="AG4" i="3"/>
  <c r="AJ9" i="3" s="1"/>
  <c r="AF7" i="3"/>
  <c r="AE10" i="3"/>
  <c r="AG12" i="3"/>
  <c r="AF15" i="3"/>
  <c r="AE18" i="3"/>
  <c r="AG20" i="3"/>
  <c r="AF23" i="3"/>
  <c r="AE26" i="3"/>
  <c r="AG28" i="3"/>
  <c r="AF31" i="3"/>
  <c r="AE34" i="3"/>
  <c r="AG36" i="3"/>
  <c r="AF39" i="3"/>
  <c r="AE42" i="3"/>
  <c r="AG44" i="3"/>
  <c r="AF47" i="3"/>
  <c r="AE50" i="3"/>
  <c r="AG52" i="3"/>
  <c r="AF55" i="3"/>
  <c r="AE58" i="3"/>
  <c r="AG60" i="3"/>
  <c r="AF63" i="3"/>
  <c r="AE66" i="3"/>
  <c r="AF10" i="3"/>
  <c r="AF26" i="3"/>
  <c r="AE37" i="3"/>
  <c r="AG47" i="3"/>
  <c r="AE61" i="3"/>
  <c r="AF66" i="3"/>
  <c r="AE8" i="3"/>
  <c r="AG18" i="3"/>
  <c r="AG26" i="3"/>
  <c r="AG34" i="3"/>
  <c r="AG42" i="3"/>
  <c r="AG50" i="3"/>
  <c r="AG58" i="3"/>
  <c r="AG66" i="3"/>
  <c r="AG5" i="3"/>
  <c r="AE19" i="3"/>
  <c r="AE35" i="3"/>
  <c r="AE59" i="3"/>
  <c r="AF11" i="3"/>
  <c r="AE22" i="3"/>
  <c r="AG32" i="3"/>
  <c r="AF43" i="3"/>
  <c r="AE54" i="3"/>
  <c r="AG64" i="3"/>
  <c r="S19" i="3"/>
  <c r="S23" i="3" s="1" a="1"/>
  <c r="S23" i="3" s="1"/>
  <c r="AY10" i="3" s="1"/>
  <c r="T19" i="3"/>
  <c r="T23" i="3" s="1" a="1"/>
  <c r="T23" i="3" s="1"/>
  <c r="AZ10" i="3" s="1"/>
  <c r="R22" i="3"/>
  <c r="R20" i="3"/>
  <c r="R21" i="3"/>
  <c r="S12" i="3"/>
  <c r="T12" i="3"/>
  <c r="R14" i="3"/>
  <c r="R15" i="3"/>
  <c r="R13" i="3"/>
  <c r="BV25" i="3"/>
  <c r="CE15" i="3"/>
  <c r="CE8" i="3"/>
  <c r="CD16" i="3"/>
  <c r="CD8" i="3"/>
  <c r="BW25" i="3"/>
  <c r="CE9" i="3"/>
  <c r="BV24" i="3"/>
  <c r="S5" i="3" a="1"/>
  <c r="R6" i="3" a="1"/>
  <c r="BW24" i="3"/>
  <c r="CE16" i="3"/>
  <c r="CD9" i="3"/>
  <c r="CD15" i="3"/>
  <c r="CE11" i="3" l="1"/>
  <c r="CE18" i="3"/>
  <c r="CD18" i="3"/>
  <c r="CD11" i="3"/>
  <c r="BW13" i="3"/>
  <c r="BW17" i="3"/>
  <c r="BW22" i="3"/>
  <c r="BW19" i="3"/>
  <c r="BW10" i="3"/>
  <c r="BW15" i="3"/>
  <c r="BW12" i="3"/>
  <c r="BW9" i="3"/>
  <c r="BW21" i="3"/>
  <c r="BW18" i="3"/>
  <c r="BW11" i="3"/>
  <c r="BW8" i="3"/>
  <c r="BW20" i="3"/>
  <c r="BW14" i="3"/>
  <c r="BW23" i="3"/>
  <c r="BV18" i="3"/>
  <c r="BV9" i="3"/>
  <c r="BV17" i="3"/>
  <c r="BV11" i="3"/>
  <c r="BV8" i="3"/>
  <c r="BV12" i="3"/>
  <c r="BV20" i="3"/>
  <c r="BV23" i="3"/>
  <c r="BV14" i="3"/>
  <c r="BV21" i="3"/>
  <c r="BV22" i="3"/>
  <c r="BV13" i="3"/>
  <c r="BV19" i="3"/>
  <c r="BV10" i="3"/>
  <c r="BV15" i="3"/>
  <c r="AM39" i="3" a="1"/>
  <c r="AM39" i="3" s="1"/>
  <c r="AM24" i="3" a="1"/>
  <c r="AM24" i="3" s="1"/>
  <c r="AK23" i="3"/>
  <c r="AK24" i="3" s="1"/>
  <c r="AP24" i="3" s="1"/>
  <c r="AM23" i="3"/>
  <c r="AL23" i="3"/>
  <c r="AM37" i="3"/>
  <c r="AL37" i="3"/>
  <c r="AK37" i="3"/>
  <c r="AK38" i="3"/>
  <c r="AK39" i="3" s="1"/>
  <c r="AP39" i="3" s="1"/>
  <c r="AL38" i="3"/>
  <c r="AM38" i="3"/>
  <c r="AM22" i="3"/>
  <c r="AL22" i="3"/>
  <c r="AK22" i="3"/>
  <c r="AM9" i="3"/>
  <c r="AL9" i="3"/>
  <c r="AK9" i="3"/>
  <c r="AK10" i="3" s="1"/>
  <c r="AP10" i="3" s="1"/>
  <c r="AM8" i="3"/>
  <c r="AK8" i="3"/>
  <c r="AL8" i="3"/>
  <c r="AM10" i="3" a="1"/>
  <c r="AM10" i="3" s="1"/>
  <c r="T14" i="3" a="1"/>
  <c r="T14" i="3" s="1"/>
  <c r="BC8" i="3" s="1"/>
  <c r="S14" i="3" a="1"/>
  <c r="S14" i="3" s="1"/>
  <c r="BB8" i="3" s="1"/>
  <c r="S20" i="3" a="1"/>
  <c r="S20" i="3" s="1"/>
  <c r="AY7" i="3" s="1"/>
  <c r="U20" i="3" a="1"/>
  <c r="U20" i="3" s="1"/>
  <c r="BA7" i="3" s="1"/>
  <c r="T20" i="3" a="1"/>
  <c r="T20" i="3" s="1"/>
  <c r="AZ7" i="3" s="1"/>
  <c r="U22" i="3" a="1"/>
  <c r="U22" i="3" s="1"/>
  <c r="BA9" i="3" s="1"/>
  <c r="S22" i="3" a="1"/>
  <c r="S22" i="3" s="1"/>
  <c r="AY9" i="3" s="1"/>
  <c r="T22" i="3" a="1"/>
  <c r="T22" i="3" s="1"/>
  <c r="AZ9" i="3" s="1"/>
  <c r="T13" i="3" a="1"/>
  <c r="T13" i="3" s="1"/>
  <c r="BC7" i="3" s="1"/>
  <c r="S13" i="3" a="1"/>
  <c r="S13" i="3" s="1"/>
  <c r="BB7" i="3" s="1"/>
  <c r="S15" i="3" a="1"/>
  <c r="S15" i="3" s="1"/>
  <c r="BB9" i="3" s="1"/>
  <c r="T15" i="3" a="1"/>
  <c r="T15" i="3" s="1"/>
  <c r="BC9" i="3" s="1"/>
  <c r="U21" i="3" a="1"/>
  <c r="U21" i="3" s="1"/>
  <c r="BA8" i="3" s="1"/>
  <c r="S21" i="3" a="1"/>
  <c r="S21" i="3" s="1"/>
  <c r="AY8" i="3" s="1"/>
  <c r="T21" i="3" a="1"/>
  <c r="T21" i="3" s="1"/>
  <c r="AZ8" i="3" s="1"/>
  <c r="S5" i="3"/>
  <c r="T5" i="3"/>
  <c r="R6" i="3"/>
  <c r="R7" i="3"/>
  <c r="R8" i="3"/>
  <c r="BV16" i="3" l="1"/>
  <c r="BW16" i="3"/>
  <c r="AN24" i="3"/>
  <c r="AN10" i="3"/>
  <c r="AO10" i="3" s="1"/>
  <c r="AL43" i="3"/>
  <c r="AL44" i="3"/>
  <c r="AM44" i="3" s="1"/>
  <c r="AN39" i="3"/>
  <c r="AO39" i="3" s="1"/>
  <c r="AQ39" i="3"/>
  <c r="AL39" i="3"/>
  <c r="BG9" i="3" s="1"/>
  <c r="AO24" i="3"/>
  <c r="AL24" i="3"/>
  <c r="BG8" i="3" s="1"/>
  <c r="AQ24" i="3"/>
  <c r="AL29" i="3"/>
  <c r="AN29" i="3" s="1"/>
  <c r="AL28" i="3"/>
  <c r="AQ10" i="3"/>
  <c r="AL10" i="3"/>
  <c r="BG7" i="3" s="1"/>
  <c r="AL15" i="3"/>
  <c r="AN15" i="3" s="1"/>
  <c r="AL14" i="3"/>
  <c r="U14" i="3" a="1"/>
  <c r="U14" i="3" s="1"/>
  <c r="BD8" i="3" s="1"/>
  <c r="S7" i="3" a="1"/>
  <c r="S7" i="3" s="1"/>
  <c r="AV8" i="3" s="1"/>
  <c r="T7" i="3" a="1"/>
  <c r="T7" i="3" s="1"/>
  <c r="AW8" i="3" s="1"/>
  <c r="T6" i="3" a="1"/>
  <c r="T6" i="3" s="1"/>
  <c r="AW7" i="3" s="1"/>
  <c r="S6" i="3" a="1"/>
  <c r="S6" i="3" s="1"/>
  <c r="AV7" i="3" s="1"/>
  <c r="S16" i="3" a="1"/>
  <c r="S16" i="3" s="1"/>
  <c r="BB10" i="3" s="1"/>
  <c r="U13" i="3" a="1"/>
  <c r="U13" i="3" s="1"/>
  <c r="BD7" i="3" s="1"/>
  <c r="S8" i="3" a="1"/>
  <c r="S8" i="3" s="1"/>
  <c r="AV9" i="3" s="1"/>
  <c r="T8" i="3" a="1"/>
  <c r="T8" i="3" s="1"/>
  <c r="AW9" i="3" s="1"/>
  <c r="U15" i="3" a="1"/>
  <c r="U15" i="3" s="1"/>
  <c r="BD9" i="3" s="1"/>
  <c r="T16" i="3" a="1"/>
  <c r="T16" i="3" s="1"/>
  <c r="BC10" i="3" s="1"/>
  <c r="AX9" i="3" l="1"/>
  <c r="AV10" i="3"/>
  <c r="AX7" i="3"/>
  <c r="AX8" i="3"/>
  <c r="AW10" i="3"/>
  <c r="AK44" i="3"/>
  <c r="AR39" i="3"/>
  <c r="AK43" i="3"/>
  <c r="AO43" i="3" s="1"/>
  <c r="AM29" i="3"/>
  <c r="AN44" i="3"/>
  <c r="AK29" i="3"/>
  <c r="AK28" i="3"/>
  <c r="AO28" i="3" s="1"/>
  <c r="AR24" i="3"/>
  <c r="AR10" i="3"/>
  <c r="AK14" i="3"/>
  <c r="AO14" i="3" s="1"/>
  <c r="AK15" i="3"/>
  <c r="AM15" i="3"/>
  <c r="U8" i="3" a="1"/>
  <c r="U8" i="3" s="1"/>
  <c r="U7" i="3" a="1"/>
  <c r="U7" i="3" s="1"/>
  <c r="U6" i="3" a="1"/>
  <c r="U6" i="3" s="1"/>
  <c r="U9" i="3" s="1" a="1"/>
  <c r="U9" i="3" s="1"/>
  <c r="Y10" i="3" s="1"/>
  <c r="S4" i="3"/>
  <c r="S9" i="3" a="1"/>
  <c r="S9" i="3" s="1"/>
  <c r="X7" i="3" s="1"/>
  <c r="T9" i="3" a="1"/>
  <c r="T9" i="3" s="1"/>
  <c r="U16" i="3" a="1"/>
  <c r="U16" i="3" s="1"/>
  <c r="BD10" i="3" s="1"/>
  <c r="Y6" i="3"/>
  <c r="Y7" i="3"/>
  <c r="X9" i="3"/>
  <c r="BF8" i="3" l="1"/>
  <c r="AO29" i="3"/>
  <c r="Y8" i="3"/>
  <c r="Y9" i="3" s="1"/>
  <c r="Z9" i="3" s="1"/>
  <c r="AO15" i="3"/>
  <c r="BF7" i="3"/>
  <c r="BF9" i="3"/>
  <c r="AO44" i="3"/>
  <c r="X6" i="3"/>
  <c r="Z6" i="3" s="1"/>
  <c r="Z7" i="3"/>
  <c r="AC7" i="3"/>
  <c r="X10" i="3"/>
  <c r="X8" i="3" l="1"/>
  <c r="AC8" i="3" s="1"/>
  <c r="AA6" i="3"/>
  <c r="AB6" i="3" s="1"/>
  <c r="BE7" i="3" s="1"/>
  <c r="AC6" i="3"/>
  <c r="AA7" i="3"/>
  <c r="AB7" i="3" s="1"/>
  <c r="BB11" i="3" s="1"/>
  <c r="Z8" i="3" l="1"/>
  <c r="AA8" i="3" s="1"/>
  <c r="AB8" i="3" s="1"/>
  <c r="BE11" i="3" s="1"/>
</calcChain>
</file>

<file path=xl/sharedStrings.xml><?xml version="1.0" encoding="utf-8"?>
<sst xmlns="http://schemas.openxmlformats.org/spreadsheetml/2006/main" count="1290" uniqueCount="270">
  <si>
    <t xml:space="preserve"> inicial pro sondaje</t>
  </si>
  <si>
    <t xml:space="preserve">inserción inicial </t>
  </si>
  <si>
    <t>a los 30 días sondaje</t>
  </si>
  <si>
    <t>inserción 30 días</t>
  </si>
  <si>
    <t>Incisivo superior</t>
  </si>
  <si>
    <t>premolar inferior</t>
  </si>
  <si>
    <t>Molar superior</t>
  </si>
  <si>
    <t># de pacientes</t>
  </si>
  <si>
    <t>Color</t>
  </si>
  <si>
    <t>Operador</t>
  </si>
  <si>
    <t>Nombre Paciente</t>
  </si>
  <si>
    <t>Documento</t>
  </si>
  <si>
    <t>Fecha de valoración y entrega de enjuague</t>
  </si>
  <si>
    <t>BOP Inicial</t>
  </si>
  <si>
    <t>Biopelicula Inicial</t>
  </si>
  <si>
    <t xml:space="preserve">Diagnostico periodontal </t>
  </si>
  <si>
    <t>Segundo sondaje</t>
  </si>
  <si>
    <t xml:space="preserve">BOP Final </t>
  </si>
  <si>
    <t>Biopelicula final</t>
  </si>
  <si>
    <t>Esteban Torres Herrera</t>
  </si>
  <si>
    <t xml:space="preserve">Alejandra Rivas Arbelaez </t>
  </si>
  <si>
    <t xml:space="preserve">Gingivitis inducida por biopelicula en periodonto reducido, generalizada </t>
  </si>
  <si>
    <t>Oscar Ivan Calvache</t>
  </si>
  <si>
    <t>Catalina cardenas Perdomo</t>
  </si>
  <si>
    <t xml:space="preserve">Gingivitis inducida por biopelicula en periodonto reducido, localizada </t>
  </si>
  <si>
    <t>Diego Andres Gualtero</t>
  </si>
  <si>
    <t>Laura Carolina Pinilla</t>
  </si>
  <si>
    <t>Lizeth Rosas Barrera</t>
  </si>
  <si>
    <t>Camilo Meza Meza</t>
  </si>
  <si>
    <t>Oscar Javier Malagon</t>
  </si>
  <si>
    <t>Jose Daniel Hurtado</t>
  </si>
  <si>
    <t>Cristian Alejandro Taffur</t>
  </si>
  <si>
    <t>Ximena Carvajal</t>
  </si>
  <si>
    <t>Jose Eduardo Sierra</t>
  </si>
  <si>
    <t>Juan Pablo Hurtado</t>
  </si>
  <si>
    <t>Santiago Almeida</t>
  </si>
  <si>
    <t xml:space="preserve">Salome Moreno </t>
  </si>
  <si>
    <t>Natalia Torres Quiñones</t>
  </si>
  <si>
    <t>Hernan Dario Garcia</t>
  </si>
  <si>
    <t>Natalia Monroy Laverde</t>
  </si>
  <si>
    <t>Santiago Hernandez</t>
  </si>
  <si>
    <t>Juan Camilo Trianna</t>
  </si>
  <si>
    <t xml:space="preserve">Michael Steven Escalante </t>
  </si>
  <si>
    <t>Carlos Eduardo Barboza Garcia</t>
  </si>
  <si>
    <t>David Alejandro Novoa Garcia</t>
  </si>
  <si>
    <t>Juan Felipe Pestana</t>
  </si>
  <si>
    <t>Luis Alfonso Pachon Ayala</t>
  </si>
  <si>
    <t>Anthony Adre Pushaina</t>
  </si>
  <si>
    <t>Elizabeth Pacheco</t>
  </si>
  <si>
    <t>Juan Vergara</t>
  </si>
  <si>
    <t xml:space="preserve">Daniel Orlando Tellez Ramos </t>
  </si>
  <si>
    <t>Eliana Andrea Rodriguez Ramirez</t>
  </si>
  <si>
    <t>Steven Ibarra Orjuela</t>
  </si>
  <si>
    <t>Diego Cortes Pinzón</t>
  </si>
  <si>
    <t>Laura Alarcon</t>
  </si>
  <si>
    <t>Angelica Garcia</t>
  </si>
  <si>
    <t>Luis Sarmiento</t>
  </si>
  <si>
    <t>Juan Diego Figueroa</t>
  </si>
  <si>
    <t>Arlice Milena Ruiz Borja</t>
  </si>
  <si>
    <t>Mauricio Giraldo</t>
  </si>
  <si>
    <t>Santiago Naranjo</t>
  </si>
  <si>
    <t>Dieferson David Calderon</t>
  </si>
  <si>
    <t>Camila Carvajal Arbelaez</t>
  </si>
  <si>
    <t>Camilo Urbano Martinez</t>
  </si>
  <si>
    <t>Jesus Esteban Giraldo Valles</t>
  </si>
  <si>
    <t xml:space="preserve">Camilla Mollica </t>
  </si>
  <si>
    <t>Cindy Lorena Nieto Dueñas</t>
  </si>
  <si>
    <t>Juliana Vimos Macia</t>
  </si>
  <si>
    <t>Omar Perez Medina</t>
  </si>
  <si>
    <t>Oscar Vargas Ovalle</t>
  </si>
  <si>
    <t xml:space="preserve">Tatiana Jola Hoyos </t>
  </si>
  <si>
    <t>Valeria Castro</t>
  </si>
  <si>
    <t>Laura Sofia Mendez</t>
  </si>
  <si>
    <t>Dayana Garcia Martinez</t>
  </si>
  <si>
    <t>Tatiana Giraldo Arbelaez</t>
  </si>
  <si>
    <t>Nicolas Esteban Moreno Barbosa</t>
  </si>
  <si>
    <t>Juan Pablo Caycedo</t>
  </si>
  <si>
    <t>Brayan Bvenavides Bvenavides</t>
  </si>
  <si>
    <t>Luisa Maria Trujillo</t>
  </si>
  <si>
    <t>Claudia Isabel Polo</t>
  </si>
  <si>
    <t>Juan David Machuca</t>
  </si>
  <si>
    <t>Maria Alejandra Rivera Valencia</t>
  </si>
  <si>
    <t>Eliecer Antonio Florez Torres</t>
  </si>
  <si>
    <t>Yurani Rodriguez Cuellar</t>
  </si>
  <si>
    <t xml:space="preserve">Melisa Cabezas Rodriguez </t>
  </si>
  <si>
    <t>Juan Sebastian Fajardo Gamba</t>
  </si>
  <si>
    <t xml:space="preserve">Luisa Daniela Porras </t>
  </si>
  <si>
    <t>GRUPOS</t>
  </si>
  <si>
    <t xml:space="preserve"># de pacientes </t>
  </si>
  <si>
    <t>Nombre paciente</t>
  </si>
  <si>
    <t xml:space="preserve">Documento </t>
  </si>
  <si>
    <t xml:space="preserve">Diagnóstico periodontal </t>
  </si>
  <si>
    <t>Dientes presentes en boca</t>
  </si>
  <si>
    <t xml:space="preserve">Indice de placa Silnes y loe inicial </t>
  </si>
  <si>
    <t>Indices de placa Sillnes y Loe 30 días</t>
  </si>
  <si>
    <t xml:space="preserve">BOP Tiempo 1 (Día 0) </t>
  </si>
  <si>
    <t>BOP Tiempo 2 (posterior a utilización de enjuagues)</t>
  </si>
  <si>
    <t>AZUL</t>
  </si>
  <si>
    <t>Gingivitis inducida por biopelicula en periodonto reducido, generalizado</t>
  </si>
  <si>
    <t>Gingivitis inducida por biopelicula en periodonto reducido, localizado</t>
  </si>
  <si>
    <t>BLANCO</t>
  </si>
  <si>
    <t>VERDE</t>
  </si>
  <si>
    <t>SEXO</t>
  </si>
  <si>
    <t>F</t>
  </si>
  <si>
    <t>M</t>
  </si>
  <si>
    <t>COMPLICACION</t>
  </si>
  <si>
    <t>Ning</t>
  </si>
  <si>
    <t>NingOtr</t>
  </si>
  <si>
    <t>Pig;Ard;</t>
  </si>
  <si>
    <t>Ard;Hip;</t>
  </si>
  <si>
    <t>Sen;</t>
  </si>
  <si>
    <t>Hip;Inf;</t>
  </si>
  <si>
    <t>Ard;</t>
  </si>
  <si>
    <t>Ard;Sen;Otr</t>
  </si>
  <si>
    <t>Ard;Hip;Sen;Otr</t>
  </si>
  <si>
    <t>Hip;Sen;</t>
  </si>
  <si>
    <t>Etiquetas de fila</t>
  </si>
  <si>
    <t>Total general</t>
  </si>
  <si>
    <t>Etiquetas de columna</t>
  </si>
  <si>
    <t>COLOR</t>
  </si>
  <si>
    <t>Total</t>
  </si>
  <si>
    <t xml:space="preserve">Total </t>
  </si>
  <si>
    <t>Cuenta de GRUPOS</t>
  </si>
  <si>
    <t>(Todas)</t>
  </si>
  <si>
    <t>DIENTES POR PACINTE</t>
  </si>
  <si>
    <t>INICIAL</t>
  </si>
  <si>
    <t>30D</t>
  </si>
  <si>
    <t>PERDIODO</t>
  </si>
  <si>
    <t>COUNT</t>
  </si>
  <si>
    <t>MEAN</t>
  </si>
  <si>
    <t>VARIANCE</t>
  </si>
  <si>
    <t>Two Factor Anova</t>
  </si>
  <si>
    <t>ANOVA</t>
  </si>
  <si>
    <t>Alpha</t>
  </si>
  <si>
    <t>SS</t>
  </si>
  <si>
    <t>df</t>
  </si>
  <si>
    <t>MS</t>
  </si>
  <si>
    <t>p-value</t>
  </si>
  <si>
    <t>p eta-sq</t>
  </si>
  <si>
    <t>Inter</t>
  </si>
  <si>
    <t>Within</t>
  </si>
  <si>
    <t>Input in Excel Anova format</t>
  </si>
  <si>
    <t>Colores</t>
  </si>
  <si>
    <t>Periodo</t>
  </si>
  <si>
    <t>SUMMARY</t>
  </si>
  <si>
    <t>Hyp Mean Diff</t>
  </si>
  <si>
    <t>Groups</t>
  </si>
  <si>
    <t>Count</t>
  </si>
  <si>
    <t>Mean</t>
  </si>
  <si>
    <t>Cohen d</t>
  </si>
  <si>
    <t xml:space="preserve"> </t>
  </si>
  <si>
    <t>t-crit</t>
  </si>
  <si>
    <t>lower</t>
  </si>
  <si>
    <t>upper</t>
  </si>
  <si>
    <t>sig</t>
  </si>
  <si>
    <t>One Tail</t>
  </si>
  <si>
    <t>Two Tail</t>
  </si>
  <si>
    <t>T Test: Two Paired Samples</t>
  </si>
  <si>
    <t>Std Dev</t>
  </si>
  <si>
    <t>Std Err</t>
  </si>
  <si>
    <t>t</t>
  </si>
  <si>
    <t>Effect r</t>
  </si>
  <si>
    <t>Difference</t>
  </si>
  <si>
    <t>T TEST</t>
  </si>
  <si>
    <t>n</t>
  </si>
  <si>
    <t>SD</t>
  </si>
  <si>
    <t>ANOVA II</t>
  </si>
  <si>
    <t>T paired</t>
  </si>
  <si>
    <t>Diff</t>
  </si>
  <si>
    <t>Group 1</t>
  </si>
  <si>
    <t>Group 2</t>
  </si>
  <si>
    <t>blanco</t>
  </si>
  <si>
    <t>azul</t>
  </si>
  <si>
    <t>verde</t>
  </si>
  <si>
    <t>Silnees y Loe</t>
  </si>
  <si>
    <t>BOP</t>
  </si>
  <si>
    <t>%</t>
  </si>
  <si>
    <t>x</t>
  </si>
  <si>
    <t>xxx</t>
  </si>
  <si>
    <t>Descriptive Statistics</t>
  </si>
  <si>
    <t>Standard Error</t>
  </si>
  <si>
    <t>Median</t>
  </si>
  <si>
    <t>Mode</t>
  </si>
  <si>
    <t>Standard Deviation</t>
  </si>
  <si>
    <t>Sample Variance</t>
  </si>
  <si>
    <t>Kurtosis</t>
  </si>
  <si>
    <t>Skewness</t>
  </si>
  <si>
    <t>Range</t>
  </si>
  <si>
    <t>Maximum</t>
  </si>
  <si>
    <t>Minimum</t>
  </si>
  <si>
    <t>Sum</t>
  </si>
  <si>
    <t>Geometric Mean</t>
  </si>
  <si>
    <t>Harmonic Mean</t>
  </si>
  <si>
    <t>AAD</t>
  </si>
  <si>
    <t>MAD</t>
  </si>
  <si>
    <t>IQR</t>
  </si>
  <si>
    <t>Shapiro-Wilk Test</t>
  </si>
  <si>
    <t>W-stat</t>
  </si>
  <si>
    <t>alpha</t>
  </si>
  <si>
    <t>normal</t>
  </si>
  <si>
    <t>d'Agostino-Pearson</t>
  </si>
  <si>
    <t>DA-stat</t>
  </si>
  <si>
    <t>AZUL.INICIAL</t>
  </si>
  <si>
    <t>AZUL.30D</t>
  </si>
  <si>
    <t>BLANCO.INICIAL</t>
  </si>
  <si>
    <t>BLANCO.30D</t>
  </si>
  <si>
    <t>VERDE.INICIAL</t>
  </si>
  <si>
    <t>VERDE.30D</t>
  </si>
  <si>
    <t>Indice de placa Silnes y loe</t>
  </si>
  <si>
    <t>SW p-value</t>
  </si>
  <si>
    <t>BLANCO. inicial pro sondaje</t>
  </si>
  <si>
    <t>AZUL. inicial pro sondaje</t>
  </si>
  <si>
    <t>VERDE. inicial pro sondaje</t>
  </si>
  <si>
    <t xml:space="preserve">BLANCO.inserción inicial </t>
  </si>
  <si>
    <t xml:space="preserve">AZUL.inserción inicial </t>
  </si>
  <si>
    <t xml:space="preserve">VERDE.inserción inicial </t>
  </si>
  <si>
    <t>BLANCO.a los 30 días sondaje</t>
  </si>
  <si>
    <t>AZUL.a los 30 días sondaje</t>
  </si>
  <si>
    <t>VERDE.a los 30 días sondaje</t>
  </si>
  <si>
    <t>BLANCO.inserción 30 días</t>
  </si>
  <si>
    <t>AZUL.inserción 30 días</t>
  </si>
  <si>
    <t>VERDE.inserción 30 días</t>
  </si>
  <si>
    <t>Variance</t>
  </si>
  <si>
    <t>std err</t>
  </si>
  <si>
    <t>count</t>
  </si>
  <si>
    <t>median</t>
  </si>
  <si>
    <t>rank sum</t>
  </si>
  <si>
    <t>ANOVA: Single Factor</t>
  </si>
  <si>
    <t>DESCRIPTION</t>
  </si>
  <si>
    <t>Group</t>
  </si>
  <si>
    <t>Lower</t>
  </si>
  <si>
    <t>Upper</t>
  </si>
  <si>
    <t>Sources</t>
  </si>
  <si>
    <t>P value</t>
  </si>
  <si>
    <t>Eta-sq</t>
  </si>
  <si>
    <t>RMSSE</t>
  </si>
  <si>
    <t>Omega Sq</t>
  </si>
  <si>
    <t>Between Groups</t>
  </si>
  <si>
    <t>Within Groups</t>
  </si>
  <si>
    <t>Kruskal-Wallis Test</t>
  </si>
  <si>
    <t>r^2/n</t>
  </si>
  <si>
    <t>H-stat</t>
  </si>
  <si>
    <t>H-ties</t>
  </si>
  <si>
    <t>NEMENYI TEST</t>
  </si>
  <si>
    <t>group</t>
  </si>
  <si>
    <t>R sum</t>
  </si>
  <si>
    <t>size</t>
  </si>
  <si>
    <t>R mean</t>
  </si>
  <si>
    <t>q-crit</t>
  </si>
  <si>
    <t>Q TEST</t>
  </si>
  <si>
    <t>group 1</t>
  </si>
  <si>
    <t>group 2</t>
  </si>
  <si>
    <t>q-stat</t>
  </si>
  <si>
    <t>R-crit</t>
  </si>
  <si>
    <t>Prueba</t>
  </si>
  <si>
    <t>obejtivo</t>
  </si>
  <si>
    <t>Analisis exploratorio de datos</t>
  </si>
  <si>
    <t>Describir la muestra</t>
  </si>
  <si>
    <t>Shapiro Wilk</t>
  </si>
  <si>
    <t>Deterrminara si las medidas continuas presentan o no distribucion noraml{</t>
  </si>
  <si>
    <t>Comparar Silnees y Loe y/o BOP, intra e inter colores</t>
  </si>
  <si>
    <t>T pareada</t>
  </si>
  <si>
    <t>Ubicara las diferencias intra</t>
  </si>
  <si>
    <t>Kriskal Wallis</t>
  </si>
  <si>
    <t>Comparar colores por grupos</t>
  </si>
  <si>
    <t>Nemeny QTES</t>
  </si>
  <si>
    <t>Ubicar diferncais de colores por grupos</t>
  </si>
  <si>
    <t>Software Real Stattitstics V 9.4 de Agosto 2024</t>
  </si>
  <si>
    <t>Chi-sq pevalue</t>
  </si>
  <si>
    <t>GINGIVITIS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</si>
</sst>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0.000"/>
    <numFmt numFmtId="165" formatCode="_-* #,##0.000_-;\-* #,##0.000_-;_-* &quot;-&quot;??_-;_-@_-"/>
    <numFmt numFmtId="166" formatCode="0.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8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5" borderId="1" xfId="0" applyFill="1" applyBorder="1"/>
    <xf numFmtId="14" fontId="0" fillId="0" borderId="1" xfId="0" applyNumberFormat="1" applyBorder="1"/>
    <xf numFmtId="0" fontId="4" fillId="0" borderId="1" xfId="0" applyFont="1" applyBorder="1" applyAlignment="1">
      <alignment horizontal="center" vertical="center" wrapText="1"/>
    </xf>
    <xf numFmtId="0" fontId="0" fillId="6" borderId="1" xfId="0" applyFill="1" applyBorder="1"/>
    <xf numFmtId="0" fontId="0" fillId="7" borderId="1" xfId="0" applyFill="1" applyBorder="1"/>
    <xf numFmtId="0" fontId="0" fillId="0" borderId="2" xfId="0" applyBorder="1"/>
    <xf numFmtId="0" fontId="0" fillId="0" borderId="0" xfId="0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3" fillId="9" borderId="0" xfId="0" applyFont="1" applyFill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5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3" fillId="0" borderId="0" xfId="0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26" xfId="0" applyNumberFormat="1" applyBorder="1"/>
    <xf numFmtId="2" fontId="0" fillId="0" borderId="27" xfId="0" applyNumberFormat="1" applyBorder="1"/>
    <xf numFmtId="2" fontId="0" fillId="0" borderId="1" xfId="0" applyNumberFormat="1" applyBorder="1"/>
    <xf numFmtId="2" fontId="0" fillId="0" borderId="22" xfId="0" applyNumberFormat="1" applyBorder="1"/>
    <xf numFmtId="2" fontId="0" fillId="0" borderId="32" xfId="0" applyNumberFormat="1" applyBorder="1"/>
    <xf numFmtId="2" fontId="0" fillId="0" borderId="33" xfId="0" applyNumberFormat="1" applyBorder="1"/>
    <xf numFmtId="2" fontId="0" fillId="0" borderId="34" xfId="0" applyNumberFormat="1" applyBorder="1"/>
    <xf numFmtId="2" fontId="0" fillId="0" borderId="4" xfId="0" applyNumberFormat="1" applyBorder="1"/>
    <xf numFmtId="2" fontId="0" fillId="0" borderId="36" xfId="0" applyNumberForma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27" xfId="0" applyBorder="1"/>
    <xf numFmtId="2" fontId="0" fillId="0" borderId="3" xfId="0" applyNumberFormat="1" applyBorder="1"/>
    <xf numFmtId="0" fontId="5" fillId="0" borderId="0" xfId="0" applyFont="1" applyAlignment="1">
      <alignment horizontal="center"/>
    </xf>
    <xf numFmtId="0" fontId="0" fillId="10" borderId="22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0" borderId="32" xfId="0" applyFill="1" applyBorder="1"/>
    <xf numFmtId="0" fontId="0" fillId="10" borderId="4" xfId="0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20" xfId="0" applyBorder="1"/>
    <xf numFmtId="164" fontId="2" fillId="0" borderId="24" xfId="0" applyNumberFormat="1" applyFont="1" applyBorder="1" applyAlignment="1">
      <alignment horizontal="center"/>
    </xf>
    <xf numFmtId="165" fontId="2" fillId="0" borderId="1" xfId="1" applyNumberFormat="1" applyFont="1" applyBorder="1"/>
    <xf numFmtId="164" fontId="2" fillId="0" borderId="1" xfId="0" applyNumberFormat="1" applyFont="1" applyBorder="1"/>
    <xf numFmtId="165" fontId="2" fillId="0" borderId="34" xfId="1" applyNumberFormat="1" applyFont="1" applyBorder="1"/>
    <xf numFmtId="0" fontId="3" fillId="9" borderId="1" xfId="0" applyFont="1" applyFill="1" applyBorder="1"/>
    <xf numFmtId="0" fontId="0" fillId="0" borderId="1" xfId="0" applyBorder="1" applyAlignment="1">
      <alignment horizontal="left"/>
    </xf>
    <xf numFmtId="9" fontId="0" fillId="0" borderId="1" xfId="2" applyFont="1" applyBorder="1"/>
    <xf numFmtId="0" fontId="3" fillId="9" borderId="1" xfId="0" applyFont="1" applyFill="1" applyBorder="1" applyAlignment="1">
      <alignment horizontal="left"/>
    </xf>
    <xf numFmtId="0" fontId="0" fillId="11" borderId="1" xfId="0" applyFill="1" applyBorder="1" applyAlignment="1">
      <alignment horizontal="left"/>
    </xf>
    <xf numFmtId="9" fontId="0" fillId="11" borderId="1" xfId="2" applyFont="1" applyFill="1" applyBorder="1"/>
    <xf numFmtId="0" fontId="0" fillId="10" borderId="1" xfId="0" applyFill="1" applyBorder="1"/>
    <xf numFmtId="0" fontId="6" fillId="0" borderId="1" xfId="0" applyFont="1" applyBorder="1" applyAlignment="1">
      <alignment horizontal="left" wrapText="1"/>
    </xf>
    <xf numFmtId="0" fontId="5" fillId="0" borderId="5" xfId="0" applyFont="1" applyBorder="1" applyAlignment="1">
      <alignment horizontal="center"/>
    </xf>
    <xf numFmtId="0" fontId="0" fillId="0" borderId="5" xfId="0" applyBorder="1" applyAlignment="1">
      <alignment horizontal="right"/>
    </xf>
    <xf numFmtId="0" fontId="0" fillId="8" borderId="0" xfId="0" applyFill="1" applyAlignment="1">
      <alignment horizontal="center" vertical="center"/>
    </xf>
    <xf numFmtId="0" fontId="0" fillId="0" borderId="31" xfId="0" applyBorder="1"/>
    <xf numFmtId="0" fontId="2" fillId="0" borderId="0" xfId="0" applyFont="1"/>
    <xf numFmtId="165" fontId="2" fillId="0" borderId="0" xfId="1" applyNumberFormat="1" applyFont="1" applyBorder="1" applyAlignment="1"/>
    <xf numFmtId="2" fontId="0" fillId="0" borderId="21" xfId="0" applyNumberFormat="1" applyBorder="1"/>
    <xf numFmtId="164" fontId="2" fillId="0" borderId="0" xfId="0" applyNumberFormat="1" applyFont="1"/>
    <xf numFmtId="164" fontId="2" fillId="0" borderId="24" xfId="0" applyNumberFormat="1" applyFont="1" applyBorder="1"/>
    <xf numFmtId="0" fontId="0" fillId="0" borderId="15" xfId="0" applyBorder="1"/>
    <xf numFmtId="0" fontId="0" fillId="12" borderId="0" xfId="0" applyFill="1"/>
    <xf numFmtId="164" fontId="0" fillId="0" borderId="1" xfId="0" applyNumberFormat="1" applyBorder="1"/>
    <xf numFmtId="0" fontId="0" fillId="0" borderId="39" xfId="0" applyBorder="1"/>
    <xf numFmtId="0" fontId="0" fillId="0" borderId="40" xfId="0" applyBorder="1"/>
    <xf numFmtId="0" fontId="0" fillId="0" borderId="42" xfId="0" applyBorder="1"/>
    <xf numFmtId="0" fontId="0" fillId="10" borderId="44" xfId="0" applyFill="1" applyBorder="1" applyAlignment="1">
      <alignment horizontal="center"/>
    </xf>
    <xf numFmtId="0" fontId="0" fillId="10" borderId="45" xfId="0" applyFill="1" applyBorder="1" applyAlignment="1">
      <alignment horizontal="center" vertical="center"/>
    </xf>
    <xf numFmtId="0" fontId="0" fillId="10" borderId="45" xfId="0" applyFill="1" applyBorder="1" applyAlignment="1">
      <alignment horizontal="center" vertical="center" wrapText="1"/>
    </xf>
    <xf numFmtId="164" fontId="2" fillId="0" borderId="47" xfId="0" applyNumberFormat="1" applyFont="1" applyBorder="1" applyAlignment="1">
      <alignment horizontal="center"/>
    </xf>
    <xf numFmtId="0" fontId="0" fillId="0" borderId="48" xfId="0" applyBorder="1"/>
    <xf numFmtId="0" fontId="0" fillId="0" borderId="49" xfId="0" applyBorder="1"/>
    <xf numFmtId="0" fontId="0" fillId="0" borderId="15" xfId="0" applyBorder="1" applyAlignment="1">
      <alignment horizontal="right"/>
    </xf>
    <xf numFmtId="166" fontId="0" fillId="0" borderId="1" xfId="0" applyNumberFormat="1" applyBorder="1"/>
    <xf numFmtId="166" fontId="0" fillId="0" borderId="0" xfId="0" applyNumberFormat="1"/>
    <xf numFmtId="165" fontId="0" fillId="0" borderId="44" xfId="1" applyNumberFormat="1" applyFont="1" applyBorder="1"/>
    <xf numFmtId="165" fontId="0" fillId="0" borderId="41" xfId="1" applyNumberFormat="1" applyFont="1" applyBorder="1"/>
    <xf numFmtId="165" fontId="0" fillId="0" borderId="43" xfId="1" applyNumberFormat="1" applyFont="1" applyBorder="1"/>
    <xf numFmtId="165" fontId="2" fillId="0" borderId="44" xfId="1" applyNumberFormat="1" applyFont="1" applyBorder="1"/>
    <xf numFmtId="165" fontId="2" fillId="0" borderId="41" xfId="1" applyNumberFormat="1" applyFont="1" applyBorder="1"/>
    <xf numFmtId="165" fontId="2" fillId="0" borderId="43" xfId="1" applyNumberFormat="1" applyFont="1" applyBorder="1"/>
    <xf numFmtId="0" fontId="0" fillId="10" borderId="45" xfId="0" applyFill="1" applyBorder="1"/>
    <xf numFmtId="0" fontId="0" fillId="10" borderId="50" xfId="0" applyFill="1" applyBorder="1" applyAlignment="1">
      <alignment horizontal="center"/>
    </xf>
    <xf numFmtId="0" fontId="0" fillId="10" borderId="45" xfId="0" applyFill="1" applyBorder="1" applyAlignment="1">
      <alignment horizontal="center"/>
    </xf>
    <xf numFmtId="0" fontId="0" fillId="10" borderId="51" xfId="0" applyFill="1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2" fontId="0" fillId="0" borderId="55" xfId="0" applyNumberFormat="1" applyBorder="1"/>
    <xf numFmtId="2" fontId="0" fillId="0" borderId="53" xfId="0" applyNumberFormat="1" applyBorder="1"/>
    <xf numFmtId="2" fontId="0" fillId="0" borderId="56" xfId="0" applyNumberFormat="1" applyBorder="1"/>
    <xf numFmtId="2" fontId="0" fillId="0" borderId="52" xfId="0" applyNumberFormat="1" applyBorder="1"/>
    <xf numFmtId="2" fontId="0" fillId="0" borderId="54" xfId="0" applyNumberFormat="1" applyBorder="1"/>
    <xf numFmtId="0" fontId="0" fillId="0" borderId="17" xfId="0" applyBorder="1"/>
    <xf numFmtId="0" fontId="0" fillId="10" borderId="31" xfId="0" applyFill="1" applyBorder="1"/>
    <xf numFmtId="0" fontId="0" fillId="0" borderId="57" xfId="0" applyBorder="1"/>
    <xf numFmtId="0" fontId="0" fillId="0" borderId="29" xfId="0" applyBorder="1"/>
    <xf numFmtId="0" fontId="0" fillId="0" borderId="30" xfId="0" applyBorder="1"/>
    <xf numFmtId="2" fontId="0" fillId="0" borderId="30" xfId="0" applyNumberFormat="1" applyBorder="1"/>
    <xf numFmtId="2" fontId="0" fillId="0" borderId="31" xfId="0" applyNumberFormat="1" applyBorder="1"/>
    <xf numFmtId="0" fontId="0" fillId="0" borderId="58" xfId="0" applyBorder="1"/>
    <xf numFmtId="0" fontId="5" fillId="10" borderId="45" xfId="0" applyFont="1" applyFill="1" applyBorder="1" applyAlignment="1">
      <alignment horizontal="center"/>
    </xf>
    <xf numFmtId="165" fontId="2" fillId="0" borderId="31" xfId="1" applyNumberFormat="1" applyFont="1" applyBorder="1"/>
    <xf numFmtId="165" fontId="0" fillId="0" borderId="32" xfId="1" applyNumberFormat="1" applyFont="1" applyBorder="1"/>
    <xf numFmtId="165" fontId="2" fillId="0" borderId="27" xfId="1" applyNumberFormat="1" applyFont="1" applyBorder="1"/>
    <xf numFmtId="165" fontId="2" fillId="0" borderId="32" xfId="1" applyNumberFormat="1" applyFont="1" applyBorder="1"/>
    <xf numFmtId="0" fontId="0" fillId="0" borderId="0" xfId="0" applyAlignment="1">
      <alignment horizontal="center" vertical="center" wrapText="1"/>
    </xf>
    <xf numFmtId="2" fontId="0" fillId="0" borderId="0" xfId="0" applyNumberFormat="1"/>
    <xf numFmtId="0" fontId="0" fillId="10" borderId="29" xfId="0" applyFill="1" applyBorder="1"/>
    <xf numFmtId="0" fontId="0" fillId="10" borderId="30" xfId="0" applyFill="1" applyBorder="1"/>
    <xf numFmtId="0" fontId="3" fillId="9" borderId="2" xfId="0" applyFont="1" applyFill="1" applyBorder="1"/>
    <xf numFmtId="164" fontId="2" fillId="0" borderId="32" xfId="0" applyNumberFormat="1" applyFont="1" applyBorder="1"/>
    <xf numFmtId="164" fontId="2" fillId="0" borderId="27" xfId="0" applyNumberFormat="1" applyFont="1" applyBorder="1"/>
    <xf numFmtId="0" fontId="0" fillId="10" borderId="31" xfId="0" applyFill="1" applyBorder="1" applyAlignment="1">
      <alignment horizontal="center" vertical="center" wrapText="1"/>
    </xf>
    <xf numFmtId="0" fontId="0" fillId="10" borderId="32" xfId="0" applyFill="1" applyBorder="1" applyAlignment="1">
      <alignment horizontal="center" vertical="center" wrapText="1"/>
    </xf>
    <xf numFmtId="0" fontId="0" fillId="0" borderId="38" xfId="0" applyBorder="1" applyAlignment="1">
      <alignment horizontal="center"/>
    </xf>
    <xf numFmtId="0" fontId="0" fillId="0" borderId="28" xfId="0" applyBorder="1" applyAlignment="1">
      <alignment horizontal="center"/>
    </xf>
    <xf numFmtId="164" fontId="2" fillId="0" borderId="46" xfId="0" applyNumberFormat="1" applyFont="1" applyBorder="1" applyAlignment="1">
      <alignment horizontal="center"/>
    </xf>
    <xf numFmtId="164" fontId="2" fillId="0" borderId="47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36" xfId="0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 wrapText="1"/>
    </xf>
    <xf numFmtId="0" fontId="0" fillId="10" borderId="29" xfId="0" applyFill="1" applyBorder="1" applyAlignment="1">
      <alignment horizontal="center"/>
    </xf>
    <xf numFmtId="0" fontId="0" fillId="10" borderId="30" xfId="0" applyFill="1" applyBorder="1" applyAlignment="1">
      <alignment horizontal="center"/>
    </xf>
    <xf numFmtId="0" fontId="0" fillId="10" borderId="31" xfId="0" applyFill="1" applyBorder="1" applyAlignment="1">
      <alignment horizontal="center"/>
    </xf>
    <xf numFmtId="0" fontId="0" fillId="10" borderId="35" xfId="0" applyFill="1" applyBorder="1" applyAlignment="1">
      <alignment horizontal="center"/>
    </xf>
    <xf numFmtId="0" fontId="0" fillId="10" borderId="37" xfId="0" applyFill="1" applyBorder="1" applyAlignment="1">
      <alignment horizontal="center"/>
    </xf>
    <xf numFmtId="0" fontId="0" fillId="10" borderId="35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 wrapText="1"/>
    </xf>
    <xf numFmtId="0" fontId="0" fillId="10" borderId="39" xfId="0" applyFill="1" applyBorder="1" applyAlignment="1">
      <alignment horizontal="center"/>
    </xf>
    <xf numFmtId="0" fontId="0" fillId="10" borderId="44" xfId="0" applyFill="1" applyBorder="1" applyAlignment="1">
      <alignment horizontal="center"/>
    </xf>
    <xf numFmtId="0" fontId="0" fillId="0" borderId="20" xfId="0" applyBorder="1" applyAlignment="1">
      <alignment horizontal="center" vertical="center" wrapText="1"/>
    </xf>
    <xf numFmtId="0" fontId="0" fillId="0" borderId="45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10" borderId="30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7" xfId="0" applyBorder="1" applyAlignment="1">
      <alignment horizontal="center"/>
    </xf>
    <xf numFmtId="164" fontId="2" fillId="0" borderId="20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1" defaultTableStyle="TableStyleMedium2" defaultPivotStyle="PivotStyleLight16">
    <tableStyle name="Invisible" pivot="0" table="0" count="0" xr9:uid="{DD43142B-E93C-4FD3-AE23-C60EA4C09CA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_xlchart.v1.19</cx:f>
      </cx:numDim>
    </cx:data>
    <cx:data id="1">
      <cx:numDim type="val">
        <cx:f>_xlchart.v1.21</cx:f>
      </cx:numDim>
    </cx:data>
    <cx:data id="2">
      <cx:numDim type="val">
        <cx:f>_xlchart.v1.23</cx:f>
      </cx:numDim>
    </cx:data>
  </cx:chartData>
  <cx:chart>
    <cx:title pos="t" align="ctr" overlay="0">
      <cx:tx>
        <cx:txData>
          <cx:v>COMPARACIÓN PRO-SONDAJE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ptos Narrow" panose="02110004020202020204"/>
            </a:rPr>
            <a:t>COMPARACIÓN PRO-SONDAJE</a:t>
          </a:r>
        </a:p>
      </cx:txPr>
    </cx:title>
    <cx:plotArea>
      <cx:plotAreaRegion>
        <cx:series layoutId="boxWhisker" uniqueId="{72E71BB9-E7E7-4B51-B133-E84D1EFA3AEB}">
          <cx:tx>
            <cx:txData>
              <cx:f>_xlchart.v1.18</cx:f>
              <cx:v>BLANCO. inicial pro sondaje</cx:v>
            </cx:txData>
          </cx:tx>
          <cx:spPr>
            <a:solidFill>
              <a:schemeClr val="bg2"/>
            </a:solidFill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C30CFB7-F78D-4D07-A7FC-8381916B7347}">
          <cx:tx>
            <cx:txData>
              <cx:f>_xlchart.v1.20</cx:f>
              <cx:v>AZUL. inicial pro sondaje</cx:v>
            </cx:txData>
          </cx:tx>
          <cx:spPr>
            <a:solidFill>
              <a:srgbClr val="00B0F0"/>
            </a:solidFill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1C796CAB-448A-4ADF-9E9A-3076F1A8FDFC}">
          <cx:tx>
            <cx:txData>
              <cx:f>_xlchart.v1.22</cx:f>
              <cx:v>VERDE. inicial pro sondaje</cx:v>
            </cx:txData>
          </cx:tx>
          <cx:dataId val="2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title>
          <cx:tx>
            <cx:txData>
              <cx:v>Unidades de sondaje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s-E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ptos Narrow" panose="02110004020202020204"/>
                </a:rPr>
                <a:t>Unidades de sondaje</a:t>
              </a:r>
            </a:p>
          </cx:txPr>
        </cx:title>
        <cx:majorGridlines/>
        <cx:tickLabels/>
      </cx:axis>
    </cx:plotArea>
    <cx:legend pos="t" align="ctr" overlay="0"/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_xlchart.v1.13</cx:f>
      </cx:numDim>
    </cx:data>
    <cx:data id="1">
      <cx:numDim type="val">
        <cx:f>_xlchart.v1.15</cx:f>
      </cx:numDim>
    </cx:data>
    <cx:data id="2">
      <cx:numDim type="val">
        <cx:f>_xlchart.v1.17</cx:f>
      </cx:numDim>
    </cx:data>
  </cx:chartData>
  <cx:chart>
    <cx:title pos="t" align="ctr" overlay="0">
      <cx:tx>
        <cx:txData>
          <cx:v>COMPARACIÓN INSERCIÓN INICIAL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ptos Narrow" panose="02110004020202020204"/>
            </a:rPr>
            <a:t>COMPARACIÓN INSERCIÓN INICIAL</a:t>
          </a:r>
        </a:p>
      </cx:txPr>
    </cx:title>
    <cx:plotArea>
      <cx:plotAreaRegion>
        <cx:series layoutId="boxWhisker" uniqueId="{23F297E7-D06E-4409-A1EF-47C21A1FEF91}">
          <cx:tx>
            <cx:txData>
              <cx:f>_xlchart.v1.12</cx:f>
              <cx:v>BLANCO.inserción inicial </cx:v>
            </cx:txData>
          </cx:tx>
          <cx:spPr>
            <a:solidFill>
              <a:schemeClr val="bg2"/>
            </a:solidFill>
          </cx:spPr>
          <cx:dataId val="0"/>
          <cx:layoutPr>
            <cx:statistics quartileMethod="exclusive"/>
          </cx:layoutPr>
        </cx:series>
        <cx:series layoutId="boxWhisker" uniqueId="{D27F219C-D5FD-47FB-B6BA-AABA11C04643}">
          <cx:tx>
            <cx:txData>
              <cx:f>_xlchart.v1.14</cx:f>
              <cx:v>AZUL.inserción inicial </cx:v>
            </cx:txData>
          </cx:tx>
          <cx:spPr>
            <a:solidFill>
              <a:srgbClr val="00B0F0"/>
            </a:solidFill>
          </cx:spPr>
          <cx:dataId val="1"/>
          <cx:layoutPr>
            <cx:statistics quartileMethod="exclusive"/>
          </cx:layoutPr>
        </cx:series>
        <cx:series layoutId="boxWhisker" uniqueId="{5484EE0D-4A46-4BFE-B598-50C7F08E798C}">
          <cx:tx>
            <cx:txData>
              <cx:f>_xlchart.v1.16</cx:f>
              <cx:v>VERDE.inserción inicial </cx:v>
            </cx:txData>
          </cx:tx>
          <cx:dataId val="2"/>
          <cx:layoutPr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title>
          <cx:tx>
            <cx:txData>
              <cx:v>Unidades de inserción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s-E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ptos Narrow" panose="02110004020202020204"/>
                </a:rPr>
                <a:t>Unidades de inserción</a:t>
              </a:r>
            </a:p>
          </cx:txPr>
        </cx:title>
        <cx:majorGridlines/>
        <cx:tickLabels/>
      </cx:axis>
    </cx:plotArea>
    <cx:legend pos="t" align="ctr" overlay="0"/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_xlchart.v1.7</cx:f>
      </cx:numDim>
    </cx:data>
    <cx:data id="1">
      <cx:numDim type="val">
        <cx:f>_xlchart.v1.9</cx:f>
      </cx:numDim>
    </cx:data>
    <cx:data id="2">
      <cx:numDim type="val">
        <cx:f>_xlchart.v1.11</cx:f>
      </cx:numDim>
    </cx:data>
  </cx:chartData>
  <cx:chart>
    <cx:title pos="t" align="ctr" overlay="0">
      <cx:tx>
        <cx:txData>
          <cx:v>COMPARACIÓN SONDAJE A 30 DÍAS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ptos Narrow" panose="02110004020202020204"/>
            </a:rPr>
            <a:t>COMPARACIÓN SONDAJE A 30 DÍAS</a:t>
          </a:r>
        </a:p>
      </cx:txPr>
    </cx:title>
    <cx:plotArea>
      <cx:plotAreaRegion>
        <cx:series layoutId="boxWhisker" uniqueId="{CE15925F-80F1-481C-9C0C-0516CB2847C0}">
          <cx:tx>
            <cx:txData>
              <cx:f>_xlchart.v1.6</cx:f>
              <cx:v>BLANCO.a los 30 días sondaje</cx:v>
            </cx:txData>
          </cx:tx>
          <cx:spPr>
            <a:solidFill>
              <a:schemeClr val="bg2"/>
            </a:solidFill>
          </cx:spPr>
          <cx:dataId val="0"/>
          <cx:layoutPr>
            <cx:statistics quartileMethod="exclusive"/>
          </cx:layoutPr>
        </cx:series>
        <cx:series layoutId="boxWhisker" uniqueId="{5C0A6C48-F15C-48E4-AC43-BE922FD15D9B}">
          <cx:tx>
            <cx:txData>
              <cx:f>_xlchart.v1.8</cx:f>
              <cx:v>AZUL.a los 30 días sondaje</cx:v>
            </cx:txData>
          </cx:tx>
          <cx:spPr>
            <a:solidFill>
              <a:srgbClr val="00B0F0"/>
            </a:solidFill>
          </cx:spPr>
          <cx:dataId val="1"/>
          <cx:layoutPr>
            <cx:statistics quartileMethod="exclusive"/>
          </cx:layoutPr>
        </cx:series>
        <cx:series layoutId="boxWhisker" uniqueId="{27B29DE4-BC46-4BD7-A8C2-42D74988C0AD}">
          <cx:tx>
            <cx:txData>
              <cx:f>_xlchart.v1.10</cx:f>
              <cx:v>VERDE.a los 30 días sondaje</cx:v>
            </cx:txData>
          </cx:tx>
          <cx:dataId val="2"/>
          <cx:layoutPr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title>
          <cx:tx>
            <cx:txData>
              <cx:v>Unidades de sondaje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s-E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ptos Narrow" panose="02110004020202020204"/>
                </a:rPr>
                <a:t>Unidades de sondaje</a:t>
              </a:r>
            </a:p>
          </cx:txPr>
        </cx:title>
        <cx:majorGridlines/>
        <cx:tickLabels/>
      </cx:axis>
    </cx:plotArea>
    <cx:legend pos="t" align="ctr" overlay="0"/>
  </cx:chart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  <cx:data id="1">
      <cx:numDim type="val">
        <cx:f>_xlchart.v1.3</cx:f>
      </cx:numDim>
    </cx:data>
    <cx:data id="2">
      <cx:numDim type="val">
        <cx:f>_xlchart.v1.5</cx:f>
      </cx:numDim>
    </cx:data>
  </cx:chartData>
  <cx:chart>
    <cx:title pos="t" align="ctr" overlay="0">
      <cx:tx>
        <cx:txData>
          <cx:v>COMPARACIÓN INSERCIÓN A 30 DÍAS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ptos Narrow" panose="02110004020202020204"/>
            </a:rPr>
            <a:t>COMPARACIÓN INSERCIÓN A 30 DÍAS</a:t>
          </a:r>
        </a:p>
      </cx:txPr>
    </cx:title>
    <cx:plotArea>
      <cx:plotAreaRegion>
        <cx:series layoutId="boxWhisker" uniqueId="{A9150108-820E-4781-95CA-D76F211A0E0E}">
          <cx:tx>
            <cx:txData>
              <cx:f>_xlchart.v1.0</cx:f>
              <cx:v>BLANCO.inserción 30 días</cx:v>
            </cx:txData>
          </cx:tx>
          <cx:spPr>
            <a:solidFill>
              <a:schemeClr val="bg2"/>
            </a:solidFill>
          </cx:spPr>
          <cx:dataId val="0"/>
          <cx:layoutPr>
            <cx:statistics quartileMethod="exclusive"/>
          </cx:layoutPr>
        </cx:series>
        <cx:series layoutId="boxWhisker" uniqueId="{0C49DCA1-0FE7-4149-9FD4-9B83DA36F8ED}">
          <cx:tx>
            <cx:txData>
              <cx:f>_xlchart.v1.2</cx:f>
              <cx:v>AZUL.inserción 30 días</cx:v>
            </cx:txData>
          </cx:tx>
          <cx:spPr>
            <a:solidFill>
              <a:srgbClr val="00B0F0"/>
            </a:solidFill>
          </cx:spPr>
          <cx:dataId val="1"/>
          <cx:layoutPr>
            <cx:statistics quartileMethod="exclusive"/>
          </cx:layoutPr>
        </cx:series>
        <cx:series layoutId="boxWhisker" uniqueId="{A3E01702-CF08-4B5C-9BF6-1FED04C1A31E}">
          <cx:tx>
            <cx:txData>
              <cx:f>_xlchart.v1.4</cx:f>
              <cx:v>VERDE.inserción 30 días</cx:v>
            </cx:txData>
          </cx:tx>
          <cx:dataId val="2"/>
          <cx:layoutPr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title>
          <cx:tx>
            <cx:txData>
              <cx:v>Unidades de inserción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s-E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ptos Narrow" panose="02110004020202020204"/>
                </a:rPr>
                <a:t>Unidades de inserción</a:t>
              </a:r>
            </a:p>
          </cx:txPr>
        </cx:title>
        <cx:majorGridlines/>
        <cx:tickLabels/>
      </cx:axis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3.xml"/><Relationship Id="rId2" Type="http://schemas.microsoft.com/office/2014/relationships/chartEx" Target="../charts/chartEx2.xml"/><Relationship Id="rId1" Type="http://schemas.microsoft.com/office/2014/relationships/chartEx" Target="../charts/chartEx1.xml"/><Relationship Id="rId4" Type="http://schemas.microsoft.com/office/2014/relationships/chartEx" Target="../charts/chartEx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699249</xdr:colOff>
      <xdr:row>31</xdr:row>
      <xdr:rowOff>54069</xdr:rowOff>
    </xdr:from>
    <xdr:to>
      <xdr:col>53</xdr:col>
      <xdr:colOff>751355</xdr:colOff>
      <xdr:row>45</xdr:row>
      <xdr:rowOff>130269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>
              <a:extLst>
                <a:ext uri="{FF2B5EF4-FFF2-40B4-BE49-F238E27FC236}">
                  <a16:creationId xmlns:a16="http://schemas.microsoft.com/office/drawing/2014/main" id="{4719A752-4ABF-43E6-ACCB-6D25981EB84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3141399" y="6359619"/>
              <a:ext cx="5328956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38</xdr:col>
      <xdr:colOff>930088</xdr:colOff>
      <xdr:row>15</xdr:row>
      <xdr:rowOff>145677</xdr:rowOff>
    </xdr:from>
    <xdr:to>
      <xdr:col>45</xdr:col>
      <xdr:colOff>257735</xdr:colOff>
      <xdr:row>30</xdr:row>
      <xdr:rowOff>31377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Gráfico 6">
              <a:extLst>
                <a:ext uri="{FF2B5EF4-FFF2-40B4-BE49-F238E27FC236}">
                  <a16:creationId xmlns:a16="http://schemas.microsoft.com/office/drawing/2014/main" id="{00F6E699-737A-4983-AE3F-F069F9B4300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6914288" y="3403227"/>
              <a:ext cx="4775947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48</xdr:col>
      <xdr:colOff>258297</xdr:colOff>
      <xdr:row>16</xdr:row>
      <xdr:rowOff>8965</xdr:rowOff>
    </xdr:from>
    <xdr:to>
      <xdr:col>53</xdr:col>
      <xdr:colOff>348503</xdr:colOff>
      <xdr:row>30</xdr:row>
      <xdr:rowOff>85165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8" name="Gráfico 7">
              <a:extLst>
                <a:ext uri="{FF2B5EF4-FFF2-40B4-BE49-F238E27FC236}">
                  <a16:creationId xmlns:a16="http://schemas.microsoft.com/office/drawing/2014/main" id="{D80648FB-FF86-4FEF-83B8-3454D1109AE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3462447" y="3457015"/>
              <a:ext cx="4605056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38</xdr:col>
      <xdr:colOff>981075</xdr:colOff>
      <xdr:row>30</xdr:row>
      <xdr:rowOff>98612</xdr:rowOff>
    </xdr:from>
    <xdr:to>
      <xdr:col>46</xdr:col>
      <xdr:colOff>459440</xdr:colOff>
      <xdr:row>44</xdr:row>
      <xdr:rowOff>174812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9" name="Gráfico 8">
              <a:extLst>
                <a:ext uri="{FF2B5EF4-FFF2-40B4-BE49-F238E27FC236}">
                  <a16:creationId xmlns:a16="http://schemas.microsoft.com/office/drawing/2014/main" id="{795FA4F5-DFD4-4AAA-ACF9-838F5A4A6FC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6965275" y="6213662"/>
              <a:ext cx="543149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238903</xdr:colOff>
      <xdr:row>23</xdr:row>
      <xdr:rowOff>86349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EE54B54-33A1-21A6-1E72-513998F43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72903" cy="44678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anamericana\AppData\Roaming\Microsoft\Complementos\XRealStats.xlam" TargetMode="External"/><Relationship Id="rId1" Type="http://schemas.openxmlformats.org/officeDocument/2006/relationships/externalLinkPath" Target="file:///C:\Users\panamericana\AppData\Roaming\Microsoft\Complementos\XRealStat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  <sheetName val="XRealStats"/>
    </sheetNames>
    <definedNames>
      <definedName name="DAGOSTINO"/>
      <definedName name="DPTEST"/>
      <definedName name="IQR"/>
      <definedName name="MAD"/>
      <definedName name="QCRIT"/>
      <definedName name="QDIST"/>
      <definedName name="RANK_SUM"/>
      <definedName name="SHAPIRO"/>
      <definedName name="SortUnique"/>
      <definedName name="StdAnova2"/>
      <definedName name="SWTEST"/>
      <definedName name="TiesCorrection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37D68-2C57-411B-B8A0-EF74688D68A3}">
  <dimension ref="A1:BE130"/>
  <sheetViews>
    <sheetView tabSelected="1" topLeftCell="I1" zoomScale="70" zoomScaleNormal="70" workbookViewId="0">
      <selection activeCell="C28" sqref="C28"/>
    </sheetView>
  </sheetViews>
  <sheetFormatPr baseColWidth="10" defaultRowHeight="15" x14ac:dyDescent="0.25"/>
  <cols>
    <col min="1" max="1" width="25.85546875" customWidth="1"/>
    <col min="2" max="2" width="5.42578125" customWidth="1"/>
    <col min="3" max="3" width="69" bestFit="1" customWidth="1"/>
    <col min="4" max="4" width="3.85546875" customWidth="1"/>
    <col min="6" max="6" width="15" bestFit="1" customWidth="1"/>
    <col min="7" max="7" width="3.140625" bestFit="1" customWidth="1"/>
    <col min="8" max="8" width="7.85546875" customWidth="1"/>
    <col min="10" max="10" width="7.5703125" bestFit="1" customWidth="1"/>
    <col min="11" max="11" width="9.7109375" bestFit="1" customWidth="1"/>
    <col min="12" max="12" width="9.42578125" bestFit="1" customWidth="1"/>
    <col min="13" max="13" width="9.42578125" customWidth="1"/>
    <col min="14" max="14" width="7.5703125" bestFit="1" customWidth="1"/>
    <col min="15" max="15" width="4.140625" customWidth="1"/>
    <col min="16" max="16" width="20.42578125" bestFit="1" customWidth="1"/>
    <col min="17" max="17" width="20.5703125" customWidth="1"/>
    <col min="18" max="18" width="5.42578125" bestFit="1" customWidth="1"/>
    <col min="19" max="19" width="8.5703125" bestFit="1" customWidth="1"/>
    <col min="20" max="20" width="7.140625" bestFit="1" customWidth="1"/>
    <col min="21" max="21" width="5.42578125" bestFit="1" customWidth="1"/>
    <col min="22" max="22" width="6.42578125" bestFit="1" customWidth="1"/>
    <col min="23" max="23" width="7" customWidth="1"/>
    <col min="24" max="24" width="7.42578125" customWidth="1"/>
    <col min="25" max="25" width="8.140625" bestFit="1" customWidth="1"/>
    <col min="26" max="26" width="4.28515625" bestFit="1" customWidth="1"/>
    <col min="27" max="27" width="7.28515625" bestFit="1" customWidth="1"/>
    <col min="28" max="28" width="5.42578125" bestFit="1" customWidth="1"/>
    <col min="29" max="29" width="5.5703125" bestFit="1" customWidth="1"/>
    <col min="30" max="30" width="7.28515625" bestFit="1" customWidth="1"/>
    <col min="31" max="31" width="7.5703125" bestFit="1" customWidth="1"/>
    <col min="32" max="32" width="10.42578125" customWidth="1"/>
    <col min="33" max="33" width="7.28515625" bestFit="1" customWidth="1"/>
    <col min="34" max="34" width="7.42578125" customWidth="1"/>
    <col min="35" max="35" width="7.5703125" bestFit="1" customWidth="1"/>
    <col min="36" max="36" width="9.5703125" customWidth="1"/>
    <col min="37" max="37" width="7" customWidth="1"/>
    <col min="38" max="38" width="5.5703125" customWidth="1"/>
    <col min="39" max="39" width="27.7109375" bestFit="1" customWidth="1"/>
    <col min="40" max="40" width="7.7109375" customWidth="1"/>
    <col min="41" max="41" width="5.85546875" bestFit="1" customWidth="1"/>
    <col min="42" max="42" width="13.7109375" bestFit="1" customWidth="1"/>
    <col min="43" max="43" width="7.5703125" bestFit="1" customWidth="1"/>
    <col min="44" max="44" width="9.7109375" bestFit="1" customWidth="1"/>
    <col min="45" max="45" width="9.42578125" bestFit="1" customWidth="1"/>
    <col min="46" max="46" width="7.5703125" customWidth="1"/>
    <col min="47" max="47" width="7.5703125" bestFit="1" customWidth="1"/>
    <col min="49" max="49" width="27.7109375" bestFit="1" customWidth="1"/>
    <col min="50" max="50" width="6" customWidth="1"/>
    <col min="51" max="51" width="5.85546875" bestFit="1" customWidth="1"/>
    <col min="52" max="52" width="10" customWidth="1"/>
    <col min="53" max="53" width="18.140625" bestFit="1" customWidth="1"/>
    <col min="55" max="55" width="27.7109375" bestFit="1" customWidth="1"/>
    <col min="56" max="56" width="26" bestFit="1" customWidth="1"/>
  </cols>
  <sheetData>
    <row r="1" spans="1:57" x14ac:dyDescent="0.25">
      <c r="A1" t="s">
        <v>254</v>
      </c>
      <c r="C1" t="s">
        <v>255</v>
      </c>
    </row>
    <row r="2" spans="1:57" ht="15.75" thickBot="1" x14ac:dyDescent="0.3">
      <c r="A2" t="s">
        <v>256</v>
      </c>
      <c r="C2" t="s">
        <v>257</v>
      </c>
      <c r="X2" t="s">
        <v>166</v>
      </c>
      <c r="Y2" s="30"/>
      <c r="Z2" s="30"/>
    </row>
    <row r="3" spans="1:57" x14ac:dyDescent="0.25">
      <c r="A3" t="s">
        <v>258</v>
      </c>
      <c r="C3" t="s">
        <v>259</v>
      </c>
      <c r="P3" s="67"/>
      <c r="Q3" s="61"/>
      <c r="R3" s="61" t="s">
        <v>97</v>
      </c>
      <c r="S3" s="61" t="s">
        <v>100</v>
      </c>
      <c r="T3" s="61" t="s">
        <v>101</v>
      </c>
      <c r="U3" s="61" t="s">
        <v>120</v>
      </c>
      <c r="V3" s="61" t="s">
        <v>176</v>
      </c>
      <c r="X3" s="111"/>
      <c r="Y3" s="133"/>
      <c r="Z3" s="142" t="s">
        <v>164</v>
      </c>
      <c r="AA3" s="143"/>
      <c r="AB3" s="144"/>
      <c r="AC3" s="145" t="s">
        <v>165</v>
      </c>
      <c r="AD3" s="143"/>
      <c r="AE3" s="146"/>
      <c r="AF3" s="142" t="s">
        <v>148</v>
      </c>
      <c r="AG3" s="143"/>
      <c r="AH3" s="112"/>
      <c r="AI3" s="147" t="s">
        <v>137</v>
      </c>
      <c r="AJ3" s="154" t="s">
        <v>167</v>
      </c>
      <c r="AK3" s="131" t="s">
        <v>168</v>
      </c>
      <c r="AL3" s="124"/>
      <c r="AM3" s="126"/>
      <c r="AN3" s="127" t="s">
        <v>164</v>
      </c>
      <c r="AO3" s="127" t="s">
        <v>148</v>
      </c>
      <c r="AP3" s="127" t="s">
        <v>180</v>
      </c>
      <c r="AQ3" s="127" t="s">
        <v>181</v>
      </c>
      <c r="AR3" s="127" t="s">
        <v>188</v>
      </c>
      <c r="AS3" s="127" t="s">
        <v>189</v>
      </c>
      <c r="AT3" s="127" t="s">
        <v>195</v>
      </c>
      <c r="AU3" s="112" t="s">
        <v>209</v>
      </c>
      <c r="AW3" s="99" t="s">
        <v>229</v>
      </c>
      <c r="AX3" s="99" t="s">
        <v>164</v>
      </c>
      <c r="AY3" s="99" t="s">
        <v>148</v>
      </c>
      <c r="AZ3" s="99" t="s">
        <v>181</v>
      </c>
      <c r="BA3" s="99" t="s">
        <v>239</v>
      </c>
      <c r="BC3" t="s">
        <v>249</v>
      </c>
    </row>
    <row r="4" spans="1:57" ht="35.25" thickBot="1" x14ac:dyDescent="0.3">
      <c r="A4" t="s">
        <v>166</v>
      </c>
      <c r="C4" t="s">
        <v>260</v>
      </c>
      <c r="E4" s="149"/>
      <c r="F4" s="150"/>
      <c r="G4" s="85" t="s">
        <v>164</v>
      </c>
      <c r="H4" s="85" t="s">
        <v>148</v>
      </c>
      <c r="I4" s="86" t="s">
        <v>180</v>
      </c>
      <c r="J4" s="85" t="s">
        <v>181</v>
      </c>
      <c r="K4" s="85" t="s">
        <v>188</v>
      </c>
      <c r="L4" s="85" t="s">
        <v>189</v>
      </c>
      <c r="M4" s="85" t="s">
        <v>195</v>
      </c>
      <c r="N4" s="86" t="s">
        <v>209</v>
      </c>
      <c r="P4" s="138" t="s">
        <v>269</v>
      </c>
      <c r="Q4" s="68" t="s">
        <v>98</v>
      </c>
      <c r="R4" s="1">
        <v>20</v>
      </c>
      <c r="S4" s="1"/>
      <c r="T4" s="1"/>
      <c r="U4" s="1">
        <v>20</v>
      </c>
      <c r="V4" s="63">
        <f>+U4/63</f>
        <v>0.31746031746031744</v>
      </c>
      <c r="X4" s="151" t="s">
        <v>174</v>
      </c>
      <c r="Y4" s="134"/>
      <c r="Z4" s="100" t="s">
        <v>126</v>
      </c>
      <c r="AA4" s="101" t="s">
        <v>125</v>
      </c>
      <c r="AB4" s="102" t="s">
        <v>120</v>
      </c>
      <c r="AC4" s="84" t="s">
        <v>126</v>
      </c>
      <c r="AD4" s="101" t="s">
        <v>125</v>
      </c>
      <c r="AE4" s="102" t="s">
        <v>120</v>
      </c>
      <c r="AF4" s="100" t="s">
        <v>126</v>
      </c>
      <c r="AG4" s="101" t="s">
        <v>125</v>
      </c>
      <c r="AH4" s="102" t="s">
        <v>120</v>
      </c>
      <c r="AI4" s="148"/>
      <c r="AJ4" s="155"/>
      <c r="AK4" s="132"/>
      <c r="AL4" s="124"/>
      <c r="AM4" s="32" t="s">
        <v>210</v>
      </c>
      <c r="AN4" s="1">
        <v>378</v>
      </c>
      <c r="AO4" s="38">
        <v>2.1375661375661377</v>
      </c>
      <c r="AP4" s="38">
        <v>4.0595278697625213E-2</v>
      </c>
      <c r="AQ4" s="38">
        <v>2</v>
      </c>
      <c r="AR4" s="38">
        <v>3</v>
      </c>
      <c r="AS4" s="38">
        <v>1</v>
      </c>
      <c r="AT4" s="38">
        <v>1.75</v>
      </c>
      <c r="AU4" s="129">
        <v>0</v>
      </c>
      <c r="AW4" s="1" t="s">
        <v>210</v>
      </c>
      <c r="AX4" s="1">
        <v>378</v>
      </c>
      <c r="AY4" s="91">
        <v>2.1375661375661377</v>
      </c>
      <c r="AZ4" s="91">
        <v>2</v>
      </c>
      <c r="BA4" s="93">
        <v>5.9834221957471762E-2</v>
      </c>
      <c r="BC4" s="119" t="s">
        <v>250</v>
      </c>
      <c r="BD4" s="119" t="s">
        <v>251</v>
      </c>
      <c r="BE4" s="119" t="s">
        <v>137</v>
      </c>
    </row>
    <row r="5" spans="1:57" ht="20.25" customHeight="1" x14ac:dyDescent="0.25">
      <c r="A5" t="s">
        <v>261</v>
      </c>
      <c r="C5" t="s">
        <v>262</v>
      </c>
      <c r="E5" s="81" t="s">
        <v>175</v>
      </c>
      <c r="F5" s="1" t="s">
        <v>202</v>
      </c>
      <c r="G5" s="1">
        <v>21</v>
      </c>
      <c r="H5" s="38">
        <v>28.904761904761905</v>
      </c>
      <c r="I5" s="38">
        <v>1.7195026439071346</v>
      </c>
      <c r="J5" s="38">
        <v>29</v>
      </c>
      <c r="K5" s="38">
        <v>41</v>
      </c>
      <c r="L5" s="38">
        <v>15</v>
      </c>
      <c r="M5" s="38">
        <v>14</v>
      </c>
      <c r="N5" s="80">
        <v>0.45953364183376888</v>
      </c>
      <c r="P5" s="138"/>
      <c r="Q5" s="68" t="s">
        <v>99</v>
      </c>
      <c r="R5" s="1">
        <v>1</v>
      </c>
      <c r="S5" s="1">
        <v>21</v>
      </c>
      <c r="T5" s="1">
        <v>21</v>
      </c>
      <c r="U5" s="1">
        <v>43</v>
      </c>
      <c r="V5" s="63">
        <f t="shared" ref="V5:V15" si="0">+U5/63</f>
        <v>0.68253968253968256</v>
      </c>
      <c r="X5" s="151"/>
      <c r="Y5" s="113" t="s">
        <v>97</v>
      </c>
      <c r="Z5" s="114">
        <v>21</v>
      </c>
      <c r="AA5" s="115">
        <v>21</v>
      </c>
      <c r="AB5" s="115">
        <v>42</v>
      </c>
      <c r="AC5" s="116">
        <v>8.6783803623882338</v>
      </c>
      <c r="AD5" s="116">
        <v>9.800388719210023</v>
      </c>
      <c r="AE5" s="116">
        <v>14.499649561226436</v>
      </c>
      <c r="AF5" s="116">
        <v>16.714285714285715</v>
      </c>
      <c r="AG5" s="116">
        <v>38.952380952380949</v>
      </c>
      <c r="AH5" s="117">
        <v>27.833333333333332</v>
      </c>
      <c r="AI5" s="139">
        <v>6.7205362446870519E-4</v>
      </c>
      <c r="AJ5" s="58">
        <v>2.6283021222525684E-9</v>
      </c>
      <c r="AK5" s="40">
        <v>22.238095238095234</v>
      </c>
      <c r="AL5" s="125"/>
      <c r="AM5" s="32" t="s">
        <v>211</v>
      </c>
      <c r="AN5" s="1">
        <v>378</v>
      </c>
      <c r="AO5" s="38">
        <v>2.2380952380952381</v>
      </c>
      <c r="AP5" s="38">
        <v>3.6760325738027455E-2</v>
      </c>
      <c r="AQ5" s="38">
        <v>2</v>
      </c>
      <c r="AR5" s="38">
        <v>3</v>
      </c>
      <c r="AS5" s="38">
        <v>1</v>
      </c>
      <c r="AT5" s="38">
        <v>1</v>
      </c>
      <c r="AU5" s="129">
        <v>0</v>
      </c>
      <c r="AW5" s="1" t="s">
        <v>211</v>
      </c>
      <c r="AX5" s="1">
        <v>378</v>
      </c>
      <c r="AY5" s="91">
        <v>2.2380952380952381</v>
      </c>
      <c r="AZ5" s="91">
        <v>2</v>
      </c>
      <c r="BA5" s="94"/>
      <c r="BC5" s="114" t="s">
        <v>213</v>
      </c>
      <c r="BD5" s="115" t="s">
        <v>214</v>
      </c>
      <c r="BE5" s="120">
        <v>4.2022510404218449E-2</v>
      </c>
    </row>
    <row r="6" spans="1:57" x14ac:dyDescent="0.25">
      <c r="A6" t="s">
        <v>263</v>
      </c>
      <c r="C6" t="s">
        <v>264</v>
      </c>
      <c r="E6" s="82"/>
      <c r="F6" s="1" t="s">
        <v>203</v>
      </c>
      <c r="G6" s="1">
        <v>21</v>
      </c>
      <c r="H6" s="38">
        <v>14.761904761904763</v>
      </c>
      <c r="I6" s="38">
        <v>1.1167656571008167</v>
      </c>
      <c r="J6" s="38">
        <v>14</v>
      </c>
      <c r="K6" s="38">
        <v>30</v>
      </c>
      <c r="L6" s="38">
        <v>8</v>
      </c>
      <c r="M6" s="38">
        <v>8</v>
      </c>
      <c r="N6" s="59">
        <v>5.5283495993855292E-3</v>
      </c>
      <c r="P6" s="137" t="s">
        <v>102</v>
      </c>
      <c r="Q6" s="62" t="s">
        <v>103</v>
      </c>
      <c r="R6" s="1">
        <v>8</v>
      </c>
      <c r="S6" s="1">
        <v>12</v>
      </c>
      <c r="T6" s="1">
        <v>8</v>
      </c>
      <c r="U6" s="1">
        <v>28</v>
      </c>
      <c r="V6" s="63">
        <f t="shared" si="0"/>
        <v>0.44444444444444442</v>
      </c>
      <c r="X6" s="56"/>
      <c r="Y6" s="113" t="s">
        <v>100</v>
      </c>
      <c r="Z6" s="32">
        <v>21</v>
      </c>
      <c r="AA6" s="1">
        <v>21</v>
      </c>
      <c r="AB6" s="1">
        <v>42</v>
      </c>
      <c r="AC6" s="38">
        <v>11.868325191750644</v>
      </c>
      <c r="AD6" s="38">
        <v>14.231420636511775</v>
      </c>
      <c r="AE6" s="38">
        <v>13.575358560511676</v>
      </c>
      <c r="AF6" s="38">
        <v>34.571428571428569</v>
      </c>
      <c r="AG6" s="38">
        <v>42.666666666666664</v>
      </c>
      <c r="AH6" s="40">
        <v>38.61904761904762</v>
      </c>
      <c r="AI6" s="139"/>
      <c r="AJ6" s="59">
        <v>1.9653000893861777E-4</v>
      </c>
      <c r="AK6" s="40">
        <v>8.0952380952380949</v>
      </c>
      <c r="AL6" s="125"/>
      <c r="AM6" s="32" t="s">
        <v>212</v>
      </c>
      <c r="AN6" s="1">
        <v>378</v>
      </c>
      <c r="AO6" s="38">
        <v>2.2777777777777777</v>
      </c>
      <c r="AP6" s="38">
        <v>3.5720717612812092E-2</v>
      </c>
      <c r="AQ6" s="38">
        <v>2</v>
      </c>
      <c r="AR6" s="38">
        <v>3</v>
      </c>
      <c r="AS6" s="38">
        <v>1</v>
      </c>
      <c r="AT6" s="38">
        <v>1</v>
      </c>
      <c r="AU6" s="129">
        <v>0</v>
      </c>
      <c r="AW6" s="1" t="s">
        <v>212</v>
      </c>
      <c r="AX6" s="1">
        <v>378</v>
      </c>
      <c r="AY6" s="91">
        <v>2.2777777777777777</v>
      </c>
      <c r="AZ6" s="91">
        <v>2</v>
      </c>
      <c r="BA6" s="95"/>
      <c r="BC6" s="32" t="s">
        <v>213</v>
      </c>
      <c r="BD6" s="1" t="s">
        <v>215</v>
      </c>
      <c r="BE6" s="121">
        <v>0.73255447063613699</v>
      </c>
    </row>
    <row r="7" spans="1:57" ht="15.75" thickBot="1" x14ac:dyDescent="0.3">
      <c r="A7" t="s">
        <v>265</v>
      </c>
      <c r="C7" t="s">
        <v>266</v>
      </c>
      <c r="E7" s="82"/>
      <c r="F7" s="1" t="s">
        <v>204</v>
      </c>
      <c r="G7" s="1">
        <v>21</v>
      </c>
      <c r="H7" s="38">
        <v>30.904761904761905</v>
      </c>
      <c r="I7" s="38">
        <v>1.6328542959882966</v>
      </c>
      <c r="J7" s="38">
        <v>30</v>
      </c>
      <c r="K7" s="38">
        <v>43</v>
      </c>
      <c r="L7" s="38">
        <v>19</v>
      </c>
      <c r="M7" s="38">
        <v>12</v>
      </c>
      <c r="N7" s="80">
        <v>0.21285801473304744</v>
      </c>
      <c r="P7" s="137"/>
      <c r="Q7" s="62" t="s">
        <v>104</v>
      </c>
      <c r="R7" s="1">
        <v>13</v>
      </c>
      <c r="S7" s="1">
        <v>9</v>
      </c>
      <c r="T7" s="1">
        <v>13</v>
      </c>
      <c r="U7" s="1">
        <v>35</v>
      </c>
      <c r="V7" s="63">
        <f t="shared" si="0"/>
        <v>0.55555555555555558</v>
      </c>
      <c r="X7" s="56"/>
      <c r="Y7" s="113" t="s">
        <v>101</v>
      </c>
      <c r="Z7" s="32">
        <v>21</v>
      </c>
      <c r="AA7" s="1">
        <v>21</v>
      </c>
      <c r="AB7" s="1">
        <v>42</v>
      </c>
      <c r="AC7" s="38">
        <v>9.7689985839559483</v>
      </c>
      <c r="AD7" s="38">
        <v>18.381020231801731</v>
      </c>
      <c r="AE7" s="38">
        <v>18.459108211346187</v>
      </c>
      <c r="AF7" s="38">
        <v>21.333333333333332</v>
      </c>
      <c r="AG7" s="38">
        <v>43.80952380952381</v>
      </c>
      <c r="AH7" s="40">
        <v>32.571428571428569</v>
      </c>
      <c r="AI7" s="140"/>
      <c r="AJ7" s="60">
        <v>1.4134466928228899E-7</v>
      </c>
      <c r="AK7" s="37">
        <v>22.476190476190478</v>
      </c>
      <c r="AL7" s="125"/>
      <c r="AM7" s="32" t="s">
        <v>213</v>
      </c>
      <c r="AN7" s="1">
        <v>378</v>
      </c>
      <c r="AO7" s="38">
        <v>1.3783068783068784</v>
      </c>
      <c r="AP7" s="38">
        <v>6.3183284689240601E-2</v>
      </c>
      <c r="AQ7" s="38">
        <v>1</v>
      </c>
      <c r="AR7" s="38">
        <v>6</v>
      </c>
      <c r="AS7" s="38">
        <v>0</v>
      </c>
      <c r="AT7" s="38">
        <v>2</v>
      </c>
      <c r="AU7" s="129">
        <v>0</v>
      </c>
      <c r="AW7" s="1" t="s">
        <v>213</v>
      </c>
      <c r="AX7" s="1">
        <v>378</v>
      </c>
      <c r="AY7" s="91">
        <v>1.3783068783068784</v>
      </c>
      <c r="AZ7" s="91">
        <v>1</v>
      </c>
      <c r="BA7" s="97">
        <v>3.0000000000000001E-3</v>
      </c>
      <c r="BC7" s="46" t="s">
        <v>214</v>
      </c>
      <c r="BD7" s="47" t="s">
        <v>215</v>
      </c>
      <c r="BE7" s="122">
        <v>4.4791592510640132E-3</v>
      </c>
    </row>
    <row r="8" spans="1:57" ht="15.75" thickBot="1" x14ac:dyDescent="0.3">
      <c r="A8" t="s">
        <v>267</v>
      </c>
      <c r="E8" s="82"/>
      <c r="F8" s="1" t="s">
        <v>205</v>
      </c>
      <c r="G8" s="1">
        <v>21</v>
      </c>
      <c r="H8" s="38">
        <v>25.142857142857142</v>
      </c>
      <c r="I8" s="38">
        <v>1.4247568118065335</v>
      </c>
      <c r="J8" s="38">
        <v>25</v>
      </c>
      <c r="K8" s="38">
        <v>36</v>
      </c>
      <c r="L8" s="38">
        <v>15</v>
      </c>
      <c r="M8" s="38">
        <v>10</v>
      </c>
      <c r="N8" s="80">
        <v>0.32022944389518293</v>
      </c>
      <c r="P8" s="137" t="s">
        <v>124</v>
      </c>
      <c r="Q8" s="62">
        <v>28</v>
      </c>
      <c r="R8" s="1">
        <v>17</v>
      </c>
      <c r="S8" s="1">
        <v>14</v>
      </c>
      <c r="T8" s="1">
        <v>14</v>
      </c>
      <c r="U8" s="1">
        <v>45</v>
      </c>
      <c r="V8" s="63">
        <f t="shared" si="0"/>
        <v>0.7142857142857143</v>
      </c>
      <c r="X8" s="56"/>
      <c r="Y8" s="56"/>
      <c r="Z8" s="103">
        <v>63</v>
      </c>
      <c r="AA8" s="104">
        <v>63</v>
      </c>
      <c r="AB8" s="105">
        <v>126</v>
      </c>
      <c r="AC8" s="106">
        <v>12.598206132106899</v>
      </c>
      <c r="AD8" s="107">
        <v>14.480083254591733</v>
      </c>
      <c r="AE8" s="108">
        <v>16.149549111598645</v>
      </c>
      <c r="AF8" s="109">
        <v>24.206349206349206</v>
      </c>
      <c r="AG8" s="107">
        <v>41.80952380952381</v>
      </c>
      <c r="AH8" s="110">
        <v>33.007936507936506</v>
      </c>
      <c r="AI8" s="55"/>
      <c r="AK8" s="31"/>
      <c r="AM8" s="32" t="s">
        <v>214</v>
      </c>
      <c r="AN8" s="1">
        <v>378</v>
      </c>
      <c r="AO8" s="38">
        <v>1.0925925925925926</v>
      </c>
      <c r="AP8" s="38">
        <v>3.9978035179813971E-2</v>
      </c>
      <c r="AQ8" s="38">
        <v>1</v>
      </c>
      <c r="AR8" s="38">
        <v>4</v>
      </c>
      <c r="AS8" s="38">
        <v>0</v>
      </c>
      <c r="AT8" s="38">
        <v>1.75</v>
      </c>
      <c r="AU8" s="129">
        <v>0</v>
      </c>
      <c r="AW8" s="1" t="s">
        <v>214</v>
      </c>
      <c r="AX8" s="1">
        <v>378</v>
      </c>
      <c r="AY8" s="91">
        <v>1.0925925925925926</v>
      </c>
      <c r="AZ8" s="91">
        <v>1</v>
      </c>
      <c r="BA8" s="94"/>
      <c r="BC8" s="114" t="s">
        <v>216</v>
      </c>
      <c r="BD8" s="115" t="s">
        <v>217</v>
      </c>
      <c r="BE8" s="120">
        <v>6.0729199446996063E-14</v>
      </c>
    </row>
    <row r="9" spans="1:57" ht="15.75" thickBot="1" x14ac:dyDescent="0.3">
      <c r="E9" s="82"/>
      <c r="F9" s="1" t="s">
        <v>206</v>
      </c>
      <c r="G9" s="1">
        <v>21</v>
      </c>
      <c r="H9" s="38">
        <v>28.714285714285715</v>
      </c>
      <c r="I9" s="38">
        <v>1.0468611977463573</v>
      </c>
      <c r="J9" s="38">
        <v>30</v>
      </c>
      <c r="K9" s="38">
        <v>36</v>
      </c>
      <c r="L9" s="38">
        <v>18</v>
      </c>
      <c r="M9" s="38">
        <v>7</v>
      </c>
      <c r="N9" s="80">
        <v>0.69743972502487783</v>
      </c>
      <c r="P9" s="137"/>
      <c r="Q9" s="62">
        <v>27</v>
      </c>
      <c r="R9" s="1">
        <v>3</v>
      </c>
      <c r="S9" s="1">
        <v>1</v>
      </c>
      <c r="T9" s="1">
        <v>2</v>
      </c>
      <c r="U9" s="1">
        <v>6</v>
      </c>
      <c r="V9" s="63">
        <f t="shared" si="0"/>
        <v>9.5238095238095233E-2</v>
      </c>
      <c r="X9" s="33"/>
      <c r="Y9" s="33"/>
      <c r="Z9" s="34"/>
      <c r="AA9" s="34"/>
      <c r="AB9" s="34"/>
      <c r="AC9" s="34"/>
      <c r="AD9" s="34"/>
      <c r="AE9" s="34" t="s">
        <v>137</v>
      </c>
      <c r="AF9" s="135">
        <v>1.8533134659739E-12</v>
      </c>
      <c r="AG9" s="136"/>
      <c r="AH9" s="35"/>
      <c r="AI9" s="87">
        <v>1.2968350626862635E-2</v>
      </c>
      <c r="AK9" s="31"/>
      <c r="AM9" s="32" t="s">
        <v>215</v>
      </c>
      <c r="AN9" s="1">
        <v>378</v>
      </c>
      <c r="AO9" s="38">
        <v>1.4312169312169312</v>
      </c>
      <c r="AP9" s="38">
        <v>5.8200579750337302E-2</v>
      </c>
      <c r="AQ9" s="38">
        <v>1</v>
      </c>
      <c r="AR9" s="38">
        <v>6</v>
      </c>
      <c r="AS9" s="38">
        <v>0</v>
      </c>
      <c r="AT9" s="38">
        <v>1</v>
      </c>
      <c r="AU9" s="129">
        <v>0</v>
      </c>
      <c r="AW9" s="1" t="s">
        <v>215</v>
      </c>
      <c r="AX9" s="1">
        <v>378</v>
      </c>
      <c r="AY9" s="91">
        <v>1.4312169312169312</v>
      </c>
      <c r="AZ9" s="91">
        <v>1</v>
      </c>
      <c r="BA9" s="94"/>
      <c r="BC9" s="32" t="s">
        <v>216</v>
      </c>
      <c r="BD9" s="1" t="s">
        <v>218</v>
      </c>
      <c r="BE9" s="123">
        <v>1.0436090791543506E-7</v>
      </c>
    </row>
    <row r="10" spans="1:57" ht="15.75" thickBot="1" x14ac:dyDescent="0.3">
      <c r="E10" s="83"/>
      <c r="F10" s="1" t="s">
        <v>207</v>
      </c>
      <c r="G10" s="1">
        <v>21</v>
      </c>
      <c r="H10" s="38">
        <v>15.80952380952381</v>
      </c>
      <c r="I10" s="38">
        <v>0.88538140185875258</v>
      </c>
      <c r="J10" s="38">
        <v>16</v>
      </c>
      <c r="K10" s="38">
        <v>22</v>
      </c>
      <c r="L10" s="38">
        <v>8</v>
      </c>
      <c r="M10" s="38">
        <v>7</v>
      </c>
      <c r="N10" s="80">
        <v>0.28171823557096409</v>
      </c>
      <c r="P10" s="137"/>
      <c r="Q10" s="62">
        <v>26</v>
      </c>
      <c r="R10" s="1"/>
      <c r="S10" s="1">
        <v>3</v>
      </c>
      <c r="T10" s="1">
        <v>1</v>
      </c>
      <c r="U10" s="1">
        <v>4</v>
      </c>
      <c r="V10" s="63">
        <f t="shared" si="0"/>
        <v>6.3492063492063489E-2</v>
      </c>
      <c r="X10" s="56" t="s">
        <v>175</v>
      </c>
      <c r="Y10" s="118" t="s">
        <v>97</v>
      </c>
      <c r="Z10" s="114">
        <v>21</v>
      </c>
      <c r="AA10" s="115">
        <v>21</v>
      </c>
      <c r="AB10" s="115">
        <v>42</v>
      </c>
      <c r="AC10" s="116">
        <v>5.1176631571915898</v>
      </c>
      <c r="AD10" s="116">
        <v>7.8797510233811412</v>
      </c>
      <c r="AE10" s="116">
        <v>9.7102326381080495</v>
      </c>
      <c r="AF10" s="116">
        <v>14.761904761904763</v>
      </c>
      <c r="AG10" s="116">
        <v>28.904761904761905</v>
      </c>
      <c r="AH10" s="117">
        <v>21.833333333333336</v>
      </c>
      <c r="AI10" s="141">
        <v>6.0472177373832025E-6</v>
      </c>
      <c r="AJ10" s="58">
        <v>4.1046117929779642E-9</v>
      </c>
      <c r="AK10" s="40">
        <v>14.142857142857142</v>
      </c>
      <c r="AL10" s="125"/>
      <c r="AM10" s="32" t="s">
        <v>216</v>
      </c>
      <c r="AN10" s="1">
        <v>378</v>
      </c>
      <c r="AO10" s="38">
        <v>2.3439153439153437</v>
      </c>
      <c r="AP10" s="38">
        <v>3.426255300816046E-2</v>
      </c>
      <c r="AQ10" s="38">
        <v>2</v>
      </c>
      <c r="AR10" s="38">
        <v>3</v>
      </c>
      <c r="AS10" s="38">
        <v>1</v>
      </c>
      <c r="AT10" s="38">
        <v>1</v>
      </c>
      <c r="AU10" s="129">
        <v>0</v>
      </c>
      <c r="AW10" s="1" t="s">
        <v>216</v>
      </c>
      <c r="AX10" s="1">
        <v>378</v>
      </c>
      <c r="AY10" s="91">
        <v>2.3439153439153437</v>
      </c>
      <c r="AZ10" s="91">
        <v>2</v>
      </c>
      <c r="BA10" s="96">
        <v>2.4344453862763828E-3</v>
      </c>
      <c r="BC10" s="46" t="s">
        <v>217</v>
      </c>
      <c r="BD10" s="47" t="s">
        <v>218</v>
      </c>
      <c r="BE10" s="122">
        <v>2.1375732573241102E-3</v>
      </c>
    </row>
    <row r="11" spans="1:57" x14ac:dyDescent="0.25">
      <c r="E11" s="152" t="s">
        <v>208</v>
      </c>
      <c r="F11" s="1" t="s">
        <v>202</v>
      </c>
      <c r="G11" s="1">
        <v>21</v>
      </c>
      <c r="H11" s="38">
        <v>16.714285714285715</v>
      </c>
      <c r="I11" s="38">
        <v>1.8937778533458274</v>
      </c>
      <c r="J11" s="38">
        <v>14</v>
      </c>
      <c r="K11" s="38">
        <v>39</v>
      </c>
      <c r="L11" s="38">
        <v>6</v>
      </c>
      <c r="M11" s="38">
        <v>9</v>
      </c>
      <c r="N11" s="80">
        <v>7.316892886619597E-2</v>
      </c>
      <c r="P11" s="137"/>
      <c r="Q11" s="62">
        <v>32</v>
      </c>
      <c r="R11" s="1">
        <v>1</v>
      </c>
      <c r="S11" s="1">
        <v>2</v>
      </c>
      <c r="T11" s="1"/>
      <c r="U11" s="1">
        <v>3</v>
      </c>
      <c r="V11" s="63">
        <f t="shared" si="0"/>
        <v>4.7619047619047616E-2</v>
      </c>
      <c r="X11" s="56"/>
      <c r="Y11" s="113" t="s">
        <v>100</v>
      </c>
      <c r="Z11" s="32">
        <v>21</v>
      </c>
      <c r="AA11" s="1">
        <v>21</v>
      </c>
      <c r="AB11" s="1">
        <v>42</v>
      </c>
      <c r="AC11" s="38">
        <v>6.5290559370073913</v>
      </c>
      <c r="AD11" s="38">
        <v>7.4826784102001964</v>
      </c>
      <c r="AE11" s="38">
        <v>7.5239069224351836</v>
      </c>
      <c r="AF11" s="38">
        <v>25.142857142857142</v>
      </c>
      <c r="AG11" s="38">
        <v>30.904761904761905</v>
      </c>
      <c r="AH11" s="40">
        <v>28.023809523809526</v>
      </c>
      <c r="AI11" s="139"/>
      <c r="AJ11" s="59">
        <v>4.66548391556466E-8</v>
      </c>
      <c r="AK11" s="40">
        <v>5.7619047619047628</v>
      </c>
      <c r="AL11" s="125"/>
      <c r="AM11" s="32" t="s">
        <v>217</v>
      </c>
      <c r="AN11" s="1">
        <v>378</v>
      </c>
      <c r="AO11" s="38">
        <v>1.8650793650793651</v>
      </c>
      <c r="AP11" s="38">
        <v>3.0678113890080464E-2</v>
      </c>
      <c r="AQ11" s="38">
        <v>2</v>
      </c>
      <c r="AR11" s="38">
        <v>3</v>
      </c>
      <c r="AS11" s="38">
        <v>1</v>
      </c>
      <c r="AT11" s="38">
        <v>1</v>
      </c>
      <c r="AU11" s="129">
        <v>0</v>
      </c>
      <c r="AW11" s="1" t="s">
        <v>217</v>
      </c>
      <c r="AX11" s="1">
        <v>378</v>
      </c>
      <c r="AY11" s="91">
        <v>1.8650793650793651</v>
      </c>
      <c r="AZ11" s="91">
        <v>2</v>
      </c>
      <c r="BA11" s="97"/>
      <c r="BC11" s="114" t="s">
        <v>219</v>
      </c>
      <c r="BD11" s="115" t="s">
        <v>220</v>
      </c>
      <c r="BE11" s="120">
        <v>6.0729199446996063E-14</v>
      </c>
    </row>
    <row r="12" spans="1:57" x14ac:dyDescent="0.25">
      <c r="E12" s="153"/>
      <c r="F12" s="1" t="s">
        <v>203</v>
      </c>
      <c r="G12" s="1">
        <v>21</v>
      </c>
      <c r="H12" s="38">
        <v>38.952380952380949</v>
      </c>
      <c r="I12" s="38">
        <v>2.1386201497986308</v>
      </c>
      <c r="J12" s="38">
        <v>39</v>
      </c>
      <c r="K12" s="38">
        <v>56</v>
      </c>
      <c r="L12" s="38">
        <v>21</v>
      </c>
      <c r="M12" s="38">
        <v>15</v>
      </c>
      <c r="N12" s="80">
        <v>0.73553573965525443</v>
      </c>
      <c r="P12" s="137"/>
      <c r="Q12" s="62">
        <v>31</v>
      </c>
      <c r="R12" s="1"/>
      <c r="S12" s="1">
        <v>1</v>
      </c>
      <c r="T12" s="1">
        <v>1</v>
      </c>
      <c r="U12" s="1">
        <v>2</v>
      </c>
      <c r="V12" s="63">
        <f t="shared" si="0"/>
        <v>3.1746031746031744E-2</v>
      </c>
      <c r="X12" s="56"/>
      <c r="Y12" s="113" t="s">
        <v>101</v>
      </c>
      <c r="Z12" s="32">
        <v>21</v>
      </c>
      <c r="AA12" s="1">
        <v>21</v>
      </c>
      <c r="AB12" s="1">
        <v>42</v>
      </c>
      <c r="AC12" s="38">
        <v>4.0573272929238486</v>
      </c>
      <c r="AD12" s="38">
        <v>4.7973206807848161</v>
      </c>
      <c r="AE12" s="38">
        <v>7.8679948287257266</v>
      </c>
      <c r="AF12" s="38">
        <v>15.80952380952381</v>
      </c>
      <c r="AG12" s="38">
        <v>28.714285714285715</v>
      </c>
      <c r="AH12" s="40">
        <v>22.261904761904763</v>
      </c>
      <c r="AI12" s="139"/>
      <c r="AJ12" s="58">
        <v>3.2195618167201231E-10</v>
      </c>
      <c r="AK12" s="40">
        <v>12.904761904761905</v>
      </c>
      <c r="AL12" s="125"/>
      <c r="AM12" s="32" t="s">
        <v>218</v>
      </c>
      <c r="AN12" s="1">
        <v>378</v>
      </c>
      <c r="AO12" s="38">
        <v>2.0449735449735451</v>
      </c>
      <c r="AP12" s="38">
        <v>3.5365554199899236E-2</v>
      </c>
      <c r="AQ12" s="38">
        <v>2</v>
      </c>
      <c r="AR12" s="38">
        <v>3</v>
      </c>
      <c r="AS12" s="38">
        <v>1</v>
      </c>
      <c r="AT12" s="38">
        <v>1</v>
      </c>
      <c r="AU12" s="129">
        <v>0</v>
      </c>
      <c r="AW12" s="1" t="s">
        <v>218</v>
      </c>
      <c r="AX12" s="1">
        <v>378</v>
      </c>
      <c r="AY12" s="91">
        <v>2.0449735449735451</v>
      </c>
      <c r="AZ12" s="91">
        <v>2</v>
      </c>
      <c r="BA12" s="98"/>
      <c r="BC12" s="32" t="s">
        <v>219</v>
      </c>
      <c r="BD12" s="1" t="s">
        <v>221</v>
      </c>
      <c r="BE12" s="123">
        <v>4.5985637520118416E-10</v>
      </c>
    </row>
    <row r="13" spans="1:57" ht="15.75" thickBot="1" x14ac:dyDescent="0.3">
      <c r="E13" s="82"/>
      <c r="F13" s="1" t="s">
        <v>204</v>
      </c>
      <c r="G13" s="1">
        <v>21</v>
      </c>
      <c r="H13" s="38">
        <v>34.571428571428569</v>
      </c>
      <c r="I13" s="38">
        <v>2.5898808839785055</v>
      </c>
      <c r="J13" s="38">
        <v>33</v>
      </c>
      <c r="K13" s="38">
        <v>56</v>
      </c>
      <c r="L13" s="38">
        <v>15</v>
      </c>
      <c r="M13" s="38">
        <v>18</v>
      </c>
      <c r="N13" s="80">
        <v>0.55806823012415918</v>
      </c>
      <c r="P13" s="137"/>
      <c r="Q13" s="62">
        <v>24</v>
      </c>
      <c r="R13" s="1"/>
      <c r="S13" s="1"/>
      <c r="T13" s="1">
        <v>2</v>
      </c>
      <c r="U13" s="1">
        <v>2</v>
      </c>
      <c r="V13" s="63">
        <f t="shared" si="0"/>
        <v>3.1746031746031744E-2</v>
      </c>
      <c r="X13" s="56"/>
      <c r="Y13" s="56"/>
      <c r="Z13" s="103">
        <v>63</v>
      </c>
      <c r="AA13" s="104">
        <v>63</v>
      </c>
      <c r="AB13" s="105">
        <v>126</v>
      </c>
      <c r="AC13" s="106">
        <v>7.04527818474621</v>
      </c>
      <c r="AD13" s="107">
        <v>6.8199730769334588</v>
      </c>
      <c r="AE13" s="108">
        <v>8.8221546516943725</v>
      </c>
      <c r="AF13" s="109">
        <v>18.571428571428573</v>
      </c>
      <c r="AG13" s="107">
        <v>29.507936507936506</v>
      </c>
      <c r="AH13" s="110">
        <v>24.039682539682541</v>
      </c>
      <c r="AI13" s="55"/>
      <c r="AK13" s="31"/>
      <c r="AM13" s="32" t="s">
        <v>219</v>
      </c>
      <c r="AN13" s="1">
        <v>378</v>
      </c>
      <c r="AO13" s="38">
        <v>1.6534391534391535</v>
      </c>
      <c r="AP13" s="38">
        <v>5.5414362859857409E-2</v>
      </c>
      <c r="AQ13" s="38">
        <v>2</v>
      </c>
      <c r="AR13" s="38">
        <v>6</v>
      </c>
      <c r="AS13" s="38">
        <v>0</v>
      </c>
      <c r="AT13" s="38">
        <v>1</v>
      </c>
      <c r="AU13" s="129">
        <v>1.1102230246251565E-16</v>
      </c>
      <c r="AW13" s="1" t="s">
        <v>219</v>
      </c>
      <c r="AX13" s="1">
        <v>378</v>
      </c>
      <c r="AY13" s="91">
        <v>1.6534391534391535</v>
      </c>
      <c r="AZ13" s="91">
        <v>2</v>
      </c>
      <c r="BA13" s="97">
        <v>2.0027983947734604E-33</v>
      </c>
      <c r="BC13" s="46" t="s">
        <v>220</v>
      </c>
      <c r="BD13" s="47" t="s">
        <v>221</v>
      </c>
      <c r="BE13" s="122">
        <v>9.4496683433753503E-7</v>
      </c>
    </row>
    <row r="14" spans="1:57" ht="15.75" thickBot="1" x14ac:dyDescent="0.3">
      <c r="E14" s="82"/>
      <c r="F14" s="1" t="s">
        <v>205</v>
      </c>
      <c r="G14" s="1">
        <v>21</v>
      </c>
      <c r="H14" s="38">
        <v>42.666666666666664</v>
      </c>
      <c r="I14" s="38">
        <v>3.1055505863605632</v>
      </c>
      <c r="J14" s="38">
        <v>42</v>
      </c>
      <c r="K14" s="38">
        <v>76</v>
      </c>
      <c r="L14" s="38">
        <v>16</v>
      </c>
      <c r="M14" s="38">
        <v>15</v>
      </c>
      <c r="N14" s="80">
        <v>0.58510542924526876</v>
      </c>
      <c r="P14" s="137"/>
      <c r="Q14" s="62">
        <v>25</v>
      </c>
      <c r="R14" s="1"/>
      <c r="S14" s="1"/>
      <c r="T14" s="1">
        <v>1</v>
      </c>
      <c r="U14" s="1">
        <v>1</v>
      </c>
      <c r="V14" s="63">
        <f t="shared" si="0"/>
        <v>1.5873015873015872E-2</v>
      </c>
      <c r="X14" s="33"/>
      <c r="Y14" s="33"/>
      <c r="Z14" s="34"/>
      <c r="AA14" s="34"/>
      <c r="AB14" s="34"/>
      <c r="AC14" s="34"/>
      <c r="AD14" s="34"/>
      <c r="AE14" s="34" t="s">
        <v>137</v>
      </c>
      <c r="AF14" s="135">
        <v>1.7816865666361249E-17</v>
      </c>
      <c r="AG14" s="136"/>
      <c r="AH14" s="35"/>
      <c r="AI14" s="87">
        <v>4.3343514190919974E-3</v>
      </c>
      <c r="AJ14" s="34"/>
      <c r="AK14" s="35"/>
      <c r="AM14" s="32" t="s">
        <v>220</v>
      </c>
      <c r="AN14" s="1">
        <v>378</v>
      </c>
      <c r="AO14" s="38">
        <v>0.75661375661375663</v>
      </c>
      <c r="AP14" s="38">
        <v>3.3044564693485851E-2</v>
      </c>
      <c r="AQ14" s="38">
        <v>1</v>
      </c>
      <c r="AR14" s="38">
        <v>3</v>
      </c>
      <c r="AS14" s="38">
        <v>0</v>
      </c>
      <c r="AT14" s="38">
        <v>1</v>
      </c>
      <c r="AU14" s="129">
        <v>0</v>
      </c>
      <c r="AW14" s="1" t="s">
        <v>220</v>
      </c>
      <c r="AX14" s="1">
        <v>378</v>
      </c>
      <c r="AY14" s="91">
        <v>0.75661375661375663</v>
      </c>
      <c r="AZ14" s="91">
        <v>1</v>
      </c>
      <c r="BA14" s="94"/>
    </row>
    <row r="15" spans="1:57" ht="15.75" thickBot="1" x14ac:dyDescent="0.3">
      <c r="E15" s="82"/>
      <c r="F15" s="1" t="s">
        <v>206</v>
      </c>
      <c r="G15" s="1">
        <v>21</v>
      </c>
      <c r="H15" s="38">
        <v>34.571428571428569</v>
      </c>
      <c r="I15" s="38">
        <v>2.5898808839785055</v>
      </c>
      <c r="J15" s="38">
        <v>33</v>
      </c>
      <c r="K15" s="38">
        <v>56</v>
      </c>
      <c r="L15" s="38">
        <v>15</v>
      </c>
      <c r="M15" s="38">
        <v>18</v>
      </c>
      <c r="N15" s="80">
        <v>0.55806823012415918</v>
      </c>
      <c r="P15" s="1"/>
      <c r="Q15" s="64" t="s">
        <v>117</v>
      </c>
      <c r="R15" s="61">
        <v>21</v>
      </c>
      <c r="S15" s="61">
        <v>21</v>
      </c>
      <c r="T15" s="61">
        <v>21</v>
      </c>
      <c r="U15" s="61">
        <v>63</v>
      </c>
      <c r="V15" s="63">
        <f t="shared" si="0"/>
        <v>1</v>
      </c>
      <c r="AM15" s="46" t="s">
        <v>221</v>
      </c>
      <c r="AN15" s="47">
        <v>378</v>
      </c>
      <c r="AO15" s="42">
        <v>1.2275132275132274</v>
      </c>
      <c r="AP15" s="42">
        <v>6.0779249559847696E-2</v>
      </c>
      <c r="AQ15" s="42">
        <v>1</v>
      </c>
      <c r="AR15" s="42">
        <v>6</v>
      </c>
      <c r="AS15" s="42">
        <v>0</v>
      </c>
      <c r="AT15" s="42">
        <v>2</v>
      </c>
      <c r="AU15" s="130">
        <v>0</v>
      </c>
      <c r="AW15" s="1" t="s">
        <v>221</v>
      </c>
      <c r="AX15" s="1">
        <v>378</v>
      </c>
      <c r="AY15" s="91">
        <v>1.2275132275132274</v>
      </c>
      <c r="AZ15" s="91">
        <v>1</v>
      </c>
      <c r="BA15" s="95"/>
    </row>
    <row r="16" spans="1:57" x14ac:dyDescent="0.25">
      <c r="E16" s="83"/>
      <c r="F16" s="1" t="s">
        <v>207</v>
      </c>
      <c r="G16" s="1">
        <v>21</v>
      </c>
      <c r="H16" s="38">
        <v>42.666666666666664</v>
      </c>
      <c r="I16" s="38">
        <v>3.1055505863605632</v>
      </c>
      <c r="J16" s="38">
        <v>42</v>
      </c>
      <c r="K16" s="38">
        <v>76</v>
      </c>
      <c r="L16" s="38">
        <v>16</v>
      </c>
      <c r="M16" s="38">
        <v>15</v>
      </c>
      <c r="N16" s="80">
        <v>0.58510542924526876</v>
      </c>
      <c r="AY16" s="92"/>
      <c r="AZ16" s="92"/>
    </row>
    <row r="17" spans="25:30" x14ac:dyDescent="0.25">
      <c r="Y17" s="61" t="s">
        <v>119</v>
      </c>
      <c r="Z17" s="61" t="s">
        <v>103</v>
      </c>
      <c r="AA17" s="61" t="s">
        <v>104</v>
      </c>
      <c r="AB17" s="61" t="s">
        <v>120</v>
      </c>
      <c r="AC17" s="61" t="s">
        <v>176</v>
      </c>
      <c r="AD17" s="128" t="s">
        <v>268</v>
      </c>
    </row>
    <row r="18" spans="25:30" x14ac:dyDescent="0.25">
      <c r="Y18" s="62" t="s">
        <v>97</v>
      </c>
      <c r="Z18" s="1">
        <v>8</v>
      </c>
      <c r="AA18" s="1">
        <v>13</v>
      </c>
      <c r="AB18" s="1">
        <v>21</v>
      </c>
      <c r="AC18" s="63">
        <f>+AB18/63</f>
        <v>0.33333333333333331</v>
      </c>
      <c r="AD18">
        <v>0.56063159107396698</v>
      </c>
    </row>
    <row r="19" spans="25:30" x14ac:dyDescent="0.25">
      <c r="Y19" s="62" t="s">
        <v>100</v>
      </c>
      <c r="Z19" s="1">
        <v>12</v>
      </c>
      <c r="AA19" s="1">
        <v>9</v>
      </c>
      <c r="AB19" s="1">
        <v>21</v>
      </c>
      <c r="AC19" s="63">
        <f>+AB19/63</f>
        <v>0.33333333333333331</v>
      </c>
    </row>
    <row r="20" spans="25:30" x14ac:dyDescent="0.25">
      <c r="Y20" s="62" t="s">
        <v>101</v>
      </c>
      <c r="Z20" s="1">
        <v>8</v>
      </c>
      <c r="AA20" s="1">
        <v>13</v>
      </c>
      <c r="AB20" s="1">
        <v>21</v>
      </c>
      <c r="AC20" s="63">
        <f>+AB20/63</f>
        <v>0.33333333333333331</v>
      </c>
    </row>
    <row r="21" spans="25:30" x14ac:dyDescent="0.25">
      <c r="Y21" s="64" t="s">
        <v>121</v>
      </c>
      <c r="Z21" s="61">
        <v>28</v>
      </c>
      <c r="AA21" s="61">
        <v>35</v>
      </c>
      <c r="AB21" s="61">
        <v>63</v>
      </c>
      <c r="AC21" s="61"/>
    </row>
    <row r="22" spans="25:30" x14ac:dyDescent="0.25">
      <c r="Y22" s="65" t="s">
        <v>176</v>
      </c>
      <c r="Z22" s="66">
        <f>+Z21/63</f>
        <v>0.44444444444444442</v>
      </c>
      <c r="AA22" s="66">
        <f>+AA21/63</f>
        <v>0.55555555555555558</v>
      </c>
      <c r="AB22" s="66">
        <f>+AB21/63</f>
        <v>1</v>
      </c>
      <c r="AC22" s="1"/>
    </row>
    <row r="127" spans="5:14" x14ac:dyDescent="0.25">
      <c r="E127" s="79"/>
      <c r="F127" s="79"/>
      <c r="G127" s="79"/>
      <c r="H127" s="79"/>
      <c r="I127" s="79"/>
      <c r="J127" s="79"/>
      <c r="K127" s="79"/>
      <c r="L127" s="79"/>
      <c r="M127" s="79"/>
      <c r="N127" s="79"/>
    </row>
    <row r="130" spans="15:15" x14ac:dyDescent="0.25">
      <c r="O130" s="79"/>
    </row>
  </sheetData>
  <mergeCells count="17">
    <mergeCell ref="E4:F4"/>
    <mergeCell ref="X4:X5"/>
    <mergeCell ref="E11:E12"/>
    <mergeCell ref="AJ3:AJ4"/>
    <mergeCell ref="AK3:AK4"/>
    <mergeCell ref="Y3:Y4"/>
    <mergeCell ref="AF9:AG9"/>
    <mergeCell ref="P8:P14"/>
    <mergeCell ref="P4:P5"/>
    <mergeCell ref="P6:P7"/>
    <mergeCell ref="AI5:AI7"/>
    <mergeCell ref="AI10:AI12"/>
    <mergeCell ref="AF14:AG14"/>
    <mergeCell ref="Z3:AB3"/>
    <mergeCell ref="AC3:AE3"/>
    <mergeCell ref="AF3:AG3"/>
    <mergeCell ref="AI3:AI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44DAB-35B5-42CC-979B-E16DF8E1C360}">
  <dimension ref="A1"/>
  <sheetViews>
    <sheetView workbookViewId="0">
      <selection activeCell="J8" sqref="J8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412B3-E6BD-4E2D-9E9A-ED5B2B943A73}">
  <dimension ref="A1:K28"/>
  <sheetViews>
    <sheetView topLeftCell="A7" workbookViewId="0">
      <selection activeCell="M4" sqref="M4:R16"/>
    </sheetView>
  </sheetViews>
  <sheetFormatPr baseColWidth="10" defaultRowHeight="15" x14ac:dyDescent="0.25"/>
  <cols>
    <col min="1" max="1" width="24.28515625" bestFit="1" customWidth="1"/>
    <col min="2" max="2" width="22.85546875" bestFit="1" customWidth="1"/>
    <col min="3" max="3" width="8.5703125" bestFit="1" customWidth="1"/>
    <col min="4" max="4" width="7.140625" bestFit="1" customWidth="1"/>
    <col min="5" max="5" width="12.5703125" bestFit="1" customWidth="1"/>
    <col min="7" max="7" width="8.140625" bestFit="1" customWidth="1"/>
    <col min="8" max="9" width="4.5703125" bestFit="1" customWidth="1"/>
    <col min="10" max="10" width="5.5703125" bestFit="1" customWidth="1"/>
    <col min="11" max="11" width="5.42578125" customWidth="1"/>
  </cols>
  <sheetData>
    <row r="1" spans="1:11" x14ac:dyDescent="0.25">
      <c r="A1" s="15" t="s">
        <v>91</v>
      </c>
      <c r="B1" t="s">
        <v>123</v>
      </c>
    </row>
    <row r="2" spans="1:11" x14ac:dyDescent="0.25">
      <c r="A2" s="15" t="s">
        <v>92</v>
      </c>
      <c r="B2" t="s">
        <v>123</v>
      </c>
    </row>
    <row r="3" spans="1:11" x14ac:dyDescent="0.25">
      <c r="A3" s="15" t="s">
        <v>102</v>
      </c>
      <c r="B3" t="s">
        <v>123</v>
      </c>
    </row>
    <row r="4" spans="1:11" x14ac:dyDescent="0.25">
      <c r="G4" s="17"/>
      <c r="H4" s="17"/>
      <c r="I4" s="17"/>
      <c r="J4" s="17"/>
      <c r="K4" s="17"/>
    </row>
    <row r="5" spans="1:11" x14ac:dyDescent="0.25">
      <c r="A5" s="15" t="s">
        <v>122</v>
      </c>
      <c r="B5" s="15" t="s">
        <v>118</v>
      </c>
    </row>
    <row r="6" spans="1:11" x14ac:dyDescent="0.25">
      <c r="A6" s="15" t="s">
        <v>116</v>
      </c>
      <c r="B6" t="s">
        <v>97</v>
      </c>
      <c r="C6" t="s">
        <v>100</v>
      </c>
      <c r="D6" t="s">
        <v>101</v>
      </c>
      <c r="E6" t="s">
        <v>117</v>
      </c>
    </row>
    <row r="7" spans="1:11" x14ac:dyDescent="0.25">
      <c r="A7" s="16">
        <v>16</v>
      </c>
      <c r="C7">
        <v>1</v>
      </c>
      <c r="E7">
        <v>1</v>
      </c>
    </row>
    <row r="8" spans="1:11" x14ac:dyDescent="0.25">
      <c r="A8" s="16">
        <v>21</v>
      </c>
      <c r="B8">
        <v>1</v>
      </c>
      <c r="D8">
        <v>2</v>
      </c>
      <c r="E8">
        <v>3</v>
      </c>
    </row>
    <row r="9" spans="1:11" x14ac:dyDescent="0.25">
      <c r="A9" s="16">
        <v>24</v>
      </c>
      <c r="B9">
        <v>1</v>
      </c>
      <c r="C9">
        <v>1</v>
      </c>
      <c r="D9">
        <v>1</v>
      </c>
      <c r="E9">
        <v>3</v>
      </c>
    </row>
    <row r="10" spans="1:11" x14ac:dyDescent="0.25">
      <c r="A10" s="16">
        <v>27</v>
      </c>
      <c r="B10">
        <v>2</v>
      </c>
      <c r="C10">
        <v>1</v>
      </c>
      <c r="D10">
        <v>3</v>
      </c>
      <c r="E10">
        <v>6</v>
      </c>
    </row>
    <row r="11" spans="1:11" x14ac:dyDescent="0.25">
      <c r="A11" s="16">
        <v>30</v>
      </c>
      <c r="B11">
        <v>2</v>
      </c>
      <c r="C11">
        <v>2</v>
      </c>
      <c r="D11">
        <v>1</v>
      </c>
      <c r="E11">
        <v>5</v>
      </c>
    </row>
    <row r="12" spans="1:11" x14ac:dyDescent="0.25">
      <c r="A12" s="16">
        <v>33</v>
      </c>
      <c r="C12">
        <v>1</v>
      </c>
      <c r="D12">
        <v>2</v>
      </c>
      <c r="E12">
        <v>3</v>
      </c>
    </row>
    <row r="13" spans="1:11" x14ac:dyDescent="0.25">
      <c r="A13" s="16">
        <v>36</v>
      </c>
      <c r="B13">
        <v>2</v>
      </c>
      <c r="C13">
        <v>1</v>
      </c>
      <c r="D13">
        <v>1</v>
      </c>
      <c r="E13">
        <v>4</v>
      </c>
    </row>
    <row r="14" spans="1:11" x14ac:dyDescent="0.25">
      <c r="A14" s="16">
        <v>38</v>
      </c>
      <c r="C14">
        <v>1</v>
      </c>
      <c r="E14">
        <v>1</v>
      </c>
    </row>
    <row r="15" spans="1:11" x14ac:dyDescent="0.25">
      <c r="A15" s="16">
        <v>39</v>
      </c>
      <c r="B15">
        <v>3</v>
      </c>
      <c r="C15">
        <v>2</v>
      </c>
      <c r="D15">
        <v>1</v>
      </c>
      <c r="E15">
        <v>6</v>
      </c>
    </row>
    <row r="16" spans="1:11" x14ac:dyDescent="0.25">
      <c r="A16" s="16">
        <v>42</v>
      </c>
      <c r="B16">
        <v>4</v>
      </c>
      <c r="C16">
        <v>1</v>
      </c>
      <c r="D16">
        <v>1</v>
      </c>
      <c r="E16">
        <v>6</v>
      </c>
    </row>
    <row r="17" spans="1:5" x14ac:dyDescent="0.25">
      <c r="A17" s="16">
        <v>45</v>
      </c>
      <c r="B17">
        <v>2</v>
      </c>
      <c r="C17">
        <v>2</v>
      </c>
      <c r="D17">
        <v>1</v>
      </c>
      <c r="E17">
        <v>5</v>
      </c>
    </row>
    <row r="18" spans="1:5" x14ac:dyDescent="0.25">
      <c r="A18" s="16">
        <v>48</v>
      </c>
      <c r="C18">
        <v>3</v>
      </c>
      <c r="D18">
        <v>1</v>
      </c>
      <c r="E18">
        <v>4</v>
      </c>
    </row>
    <row r="19" spans="1:5" x14ac:dyDescent="0.25">
      <c r="A19" s="16">
        <v>52</v>
      </c>
      <c r="B19">
        <v>3</v>
      </c>
      <c r="C19">
        <v>1</v>
      </c>
      <c r="E19">
        <v>4</v>
      </c>
    </row>
    <row r="20" spans="1:5" x14ac:dyDescent="0.25">
      <c r="A20" s="16">
        <v>55</v>
      </c>
      <c r="C20">
        <v>1</v>
      </c>
      <c r="D20">
        <v>1</v>
      </c>
      <c r="E20">
        <v>2</v>
      </c>
    </row>
    <row r="21" spans="1:5" x14ac:dyDescent="0.25">
      <c r="A21" s="16">
        <v>56</v>
      </c>
      <c r="B21">
        <v>1</v>
      </c>
      <c r="E21">
        <v>1</v>
      </c>
    </row>
    <row r="22" spans="1:5" x14ac:dyDescent="0.25">
      <c r="A22" s="16">
        <v>61</v>
      </c>
      <c r="C22">
        <v>1</v>
      </c>
      <c r="E22">
        <v>1</v>
      </c>
    </row>
    <row r="23" spans="1:5" x14ac:dyDescent="0.25">
      <c r="A23" s="16">
        <v>64</v>
      </c>
      <c r="C23">
        <v>1</v>
      </c>
      <c r="D23">
        <v>1</v>
      </c>
      <c r="E23">
        <v>2</v>
      </c>
    </row>
    <row r="24" spans="1:5" x14ac:dyDescent="0.25">
      <c r="A24" s="16">
        <v>65</v>
      </c>
      <c r="D24">
        <v>1</v>
      </c>
      <c r="E24">
        <v>1</v>
      </c>
    </row>
    <row r="25" spans="1:5" x14ac:dyDescent="0.25">
      <c r="A25" s="16">
        <v>67</v>
      </c>
      <c r="D25">
        <v>2</v>
      </c>
      <c r="E25">
        <v>2</v>
      </c>
    </row>
    <row r="26" spans="1:5" x14ac:dyDescent="0.25">
      <c r="A26" s="16">
        <v>73</v>
      </c>
      <c r="D26">
        <v>1</v>
      </c>
      <c r="E26">
        <v>1</v>
      </c>
    </row>
    <row r="27" spans="1:5" x14ac:dyDescent="0.25">
      <c r="A27" s="16">
        <v>76</v>
      </c>
      <c r="C27">
        <v>1</v>
      </c>
      <c r="D27">
        <v>1</v>
      </c>
      <c r="E27">
        <v>2</v>
      </c>
    </row>
    <row r="28" spans="1:5" x14ac:dyDescent="0.25">
      <c r="A28" s="16" t="s">
        <v>117</v>
      </c>
      <c r="B28">
        <v>21</v>
      </c>
      <c r="C28">
        <v>21</v>
      </c>
      <c r="D28">
        <v>21</v>
      </c>
      <c r="E28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73222-B427-45F4-AD47-E3387E02E41C}">
  <dimension ref="A1:CT174"/>
  <sheetViews>
    <sheetView zoomScale="85" zoomScaleNormal="85" workbookViewId="0">
      <selection activeCell="CK1" sqref="CK1:CU1048576"/>
    </sheetView>
  </sheetViews>
  <sheetFormatPr baseColWidth="10" defaultRowHeight="15" x14ac:dyDescent="0.25"/>
  <cols>
    <col min="1" max="1" width="14" bestFit="1" customWidth="1"/>
    <col min="2" max="2" width="30.7109375" bestFit="1" customWidth="1"/>
    <col min="3" max="3" width="11.5703125" bestFit="1" customWidth="1"/>
    <col min="4" max="4" width="8.28515625" bestFit="1" customWidth="1"/>
    <col min="5" max="5" width="5.5703125" bestFit="1" customWidth="1"/>
    <col min="6" max="6" width="66.140625" bestFit="1" customWidth="1"/>
    <col min="7" max="7" width="47.42578125" bestFit="1" customWidth="1"/>
    <col min="8" max="8" width="31.5703125" bestFit="1" customWidth="1"/>
    <col min="9" max="9" width="34" bestFit="1" customWidth="1"/>
    <col min="10" max="10" width="20.42578125" bestFit="1" customWidth="1"/>
    <col min="11" max="11" width="47.42578125" bestFit="1" customWidth="1"/>
    <col min="12" max="12" width="14.5703125" bestFit="1" customWidth="1"/>
    <col min="13" max="13" width="18.42578125" bestFit="1" customWidth="1"/>
    <col min="14" max="14" width="31.28515625" bestFit="1" customWidth="1"/>
    <col min="15" max="15" width="34" bestFit="1" customWidth="1"/>
    <col min="16" max="16" width="20.42578125" bestFit="1" customWidth="1"/>
    <col min="17" max="17" width="46.85546875" bestFit="1" customWidth="1"/>
    <col min="18" max="18" width="9.7109375" bestFit="1" customWidth="1"/>
    <col min="19" max="21" width="12.28515625" bestFit="1" customWidth="1"/>
    <col min="23" max="23" width="16.5703125" bestFit="1" customWidth="1"/>
    <col min="24" max="24" width="12.28515625" bestFit="1" customWidth="1"/>
    <col min="25" max="25" width="4.140625" bestFit="1" customWidth="1"/>
    <col min="26" max="29" width="12.28515625" bestFit="1" customWidth="1"/>
    <col min="31" max="31" width="25" bestFit="1" customWidth="1"/>
    <col min="32" max="32" width="4.5703125" bestFit="1" customWidth="1"/>
    <col min="33" max="33" width="7.28515625" bestFit="1" customWidth="1"/>
    <col min="36" max="36" width="25" bestFit="1" customWidth="1"/>
    <col min="37" max="37" width="12.28515625" bestFit="1" customWidth="1"/>
    <col min="38" max="41" width="12.85546875" bestFit="1" customWidth="1"/>
    <col min="42" max="42" width="13" bestFit="1" customWidth="1"/>
    <col min="43" max="44" width="12.28515625" bestFit="1" customWidth="1"/>
    <col min="47" max="47" width="8.85546875" bestFit="1" customWidth="1"/>
    <col min="48" max="48" width="4.5703125" bestFit="1" customWidth="1"/>
    <col min="49" max="49" width="7.28515625" bestFit="1" customWidth="1"/>
    <col min="50" max="50" width="5.42578125" bestFit="1" customWidth="1"/>
    <col min="51" max="51" width="4.7109375" bestFit="1" customWidth="1"/>
    <col min="52" max="52" width="7.28515625" bestFit="1" customWidth="1"/>
    <col min="53" max="53" width="7.5703125" bestFit="1" customWidth="1"/>
    <col min="54" max="54" width="5.7109375" bestFit="1" customWidth="1"/>
    <col min="55" max="55" width="7.28515625" bestFit="1" customWidth="1"/>
    <col min="56" max="56" width="5.7109375" bestFit="1" customWidth="1"/>
    <col min="57" max="57" width="7.5703125" bestFit="1" customWidth="1"/>
    <col min="58" max="58" width="8.140625" bestFit="1" customWidth="1"/>
    <col min="59" max="59" width="5.7109375" bestFit="1" customWidth="1"/>
    <col min="63" max="63" width="8.140625" bestFit="1" customWidth="1"/>
    <col min="64" max="64" width="4.5703125" bestFit="1" customWidth="1"/>
    <col min="65" max="65" width="12.140625" bestFit="1" customWidth="1"/>
    <col min="66" max="66" width="9.140625" bestFit="1" customWidth="1"/>
    <col min="67" max="67" width="15" bestFit="1" customWidth="1"/>
    <col min="68" max="68" width="12.140625" bestFit="1" customWidth="1"/>
    <col min="69" max="69" width="13.42578125" bestFit="1" customWidth="1"/>
    <col min="70" max="70" width="10.5703125" bestFit="1" customWidth="1"/>
    <col min="71" max="71" width="7.5703125" bestFit="1" customWidth="1"/>
    <col min="72" max="72" width="8.140625" bestFit="1" customWidth="1"/>
    <col min="73" max="73" width="19.28515625" bestFit="1" customWidth="1"/>
    <col min="74" max="74" width="13.5703125" bestFit="1" customWidth="1"/>
    <col min="75" max="75" width="12.28515625" bestFit="1" customWidth="1"/>
    <col min="76" max="76" width="16.85546875" bestFit="1" customWidth="1"/>
    <col min="77" max="77" width="13.28515625" bestFit="1" customWidth="1"/>
    <col min="78" max="78" width="15" bestFit="1" customWidth="1"/>
    <col min="79" max="79" width="12.85546875" bestFit="1" customWidth="1"/>
    <col min="81" max="81" width="18.42578125" bestFit="1" customWidth="1"/>
    <col min="82" max="82" width="13.5703125" bestFit="1" customWidth="1"/>
    <col min="83" max="83" width="12.28515625" bestFit="1" customWidth="1"/>
    <col min="84" max="84" width="16.85546875" bestFit="1" customWidth="1"/>
    <col min="85" max="85" width="13.28515625" bestFit="1" customWidth="1"/>
    <col min="86" max="86" width="15" bestFit="1" customWidth="1"/>
    <col min="87" max="87" width="12.28515625" bestFit="1" customWidth="1"/>
    <col min="90" max="90" width="15" bestFit="1" customWidth="1"/>
    <col min="91" max="91" width="3.140625" bestFit="1" customWidth="1"/>
    <col min="92" max="92" width="5.85546875" bestFit="1" customWidth="1"/>
    <col min="94" max="94" width="7.5703125" bestFit="1" customWidth="1"/>
    <col min="95" max="95" width="9.7109375" bestFit="1" customWidth="1"/>
    <col min="96" max="96" width="9.42578125" bestFit="1" customWidth="1"/>
    <col min="97" max="97" width="5.7109375" bestFit="1" customWidth="1"/>
    <col min="98" max="98" width="7.5703125" bestFit="1" customWidth="1"/>
  </cols>
  <sheetData>
    <row r="1" spans="1:98" x14ac:dyDescent="0.25">
      <c r="A1" s="71" t="s">
        <v>88</v>
      </c>
      <c r="B1" s="71" t="s">
        <v>89</v>
      </c>
      <c r="C1" s="71" t="s">
        <v>90</v>
      </c>
      <c r="D1" t="s">
        <v>87</v>
      </c>
      <c r="E1" s="71" t="s">
        <v>102</v>
      </c>
      <c r="F1" s="71" t="s">
        <v>91</v>
      </c>
      <c r="G1" s="71" t="s">
        <v>92</v>
      </c>
      <c r="H1" s="71" t="s">
        <v>93</v>
      </c>
      <c r="I1" s="71" t="s">
        <v>94</v>
      </c>
      <c r="J1" s="71" t="s">
        <v>95</v>
      </c>
      <c r="K1" s="71" t="s">
        <v>96</v>
      </c>
      <c r="L1" t="s">
        <v>105</v>
      </c>
      <c r="N1" s="71" t="s">
        <v>119</v>
      </c>
      <c r="O1" s="71" t="s">
        <v>127</v>
      </c>
      <c r="P1" s="71" t="s">
        <v>93</v>
      </c>
      <c r="Q1" s="71" t="s">
        <v>94</v>
      </c>
    </row>
    <row r="2" spans="1:98" x14ac:dyDescent="0.25">
      <c r="A2">
        <v>1</v>
      </c>
      <c r="B2" t="s">
        <v>26</v>
      </c>
      <c r="C2">
        <v>1020790228</v>
      </c>
      <c r="D2" t="s">
        <v>97</v>
      </c>
      <c r="E2" t="s">
        <v>103</v>
      </c>
      <c r="F2" s="14" t="s">
        <v>98</v>
      </c>
      <c r="G2" s="14">
        <v>28</v>
      </c>
      <c r="H2" s="14">
        <v>52</v>
      </c>
      <c r="I2" s="14">
        <v>21</v>
      </c>
      <c r="J2" s="14">
        <v>41</v>
      </c>
      <c r="K2" s="14">
        <v>30</v>
      </c>
      <c r="L2" s="14" t="s">
        <v>109</v>
      </c>
      <c r="M2" s="14"/>
      <c r="N2" t="s">
        <v>97</v>
      </c>
      <c r="O2" s="14" t="s">
        <v>125</v>
      </c>
      <c r="P2" s="14">
        <v>52</v>
      </c>
      <c r="W2" t="s">
        <v>131</v>
      </c>
      <c r="AE2" t="s">
        <v>141</v>
      </c>
    </row>
    <row r="3" spans="1:98" x14ac:dyDescent="0.25">
      <c r="A3">
        <v>2</v>
      </c>
      <c r="B3" t="s">
        <v>29</v>
      </c>
      <c r="C3">
        <v>1026570168</v>
      </c>
      <c r="D3" t="s">
        <v>97</v>
      </c>
      <c r="E3" t="s">
        <v>104</v>
      </c>
      <c r="F3" s="14" t="s">
        <v>98</v>
      </c>
      <c r="G3" s="14">
        <v>28</v>
      </c>
      <c r="H3" s="14">
        <v>39</v>
      </c>
      <c r="I3" s="14">
        <v>12</v>
      </c>
      <c r="J3" s="14">
        <v>20</v>
      </c>
      <c r="K3" s="14">
        <v>10</v>
      </c>
      <c r="L3" s="14" t="s">
        <v>110</v>
      </c>
      <c r="M3" s="14"/>
      <c r="N3" t="s">
        <v>97</v>
      </c>
      <c r="O3" s="14" t="s">
        <v>125</v>
      </c>
      <c r="P3" s="14">
        <v>39</v>
      </c>
      <c r="AU3" t="s">
        <v>166</v>
      </c>
      <c r="BM3" s="27" t="s">
        <v>202</v>
      </c>
      <c r="BN3" s="27" t="s">
        <v>203</v>
      </c>
      <c r="BO3" s="27" t="s">
        <v>204</v>
      </c>
      <c r="BP3" s="27" t="s">
        <v>205</v>
      </c>
      <c r="BQ3" s="27" t="s">
        <v>206</v>
      </c>
      <c r="BR3" s="27" t="s">
        <v>207</v>
      </c>
    </row>
    <row r="4" spans="1:98" ht="15.75" thickBot="1" x14ac:dyDescent="0.3">
      <c r="A4">
        <v>3</v>
      </c>
      <c r="B4" t="s">
        <v>32</v>
      </c>
      <c r="C4">
        <v>1057786534</v>
      </c>
      <c r="D4" t="s">
        <v>97</v>
      </c>
      <c r="E4" t="s">
        <v>103</v>
      </c>
      <c r="F4" s="14" t="s">
        <v>98</v>
      </c>
      <c r="G4" s="14">
        <v>27</v>
      </c>
      <c r="H4" s="14">
        <v>56</v>
      </c>
      <c r="I4" s="14">
        <v>24</v>
      </c>
      <c r="J4" s="14">
        <v>28</v>
      </c>
      <c r="K4" s="14">
        <v>13</v>
      </c>
      <c r="L4" s="14" t="s">
        <v>106</v>
      </c>
      <c r="M4" s="14"/>
      <c r="N4" t="s">
        <v>97</v>
      </c>
      <c r="O4" s="14" t="s">
        <v>125</v>
      </c>
      <c r="P4" s="14">
        <v>56</v>
      </c>
      <c r="R4" t="s">
        <v>128</v>
      </c>
      <c r="S4" t="str">
        <f>IF(COUNTIF(S6:T8,S6)=COUNT(S6:T8),"balanced","unbalanced")</f>
        <v>balanced</v>
      </c>
      <c r="W4" t="s">
        <v>132</v>
      </c>
      <c r="AA4" s="24" t="s">
        <v>133</v>
      </c>
      <c r="AB4" s="24">
        <v>0.05</v>
      </c>
      <c r="AE4" s="27" t="str">
        <f t="array" ref="AE4:AG67">[1]!StdAnova2(N2:P127)</f>
        <v/>
      </c>
      <c r="AF4" s="27" t="str">
        <v>30D</v>
      </c>
      <c r="AG4" s="27" t="str">
        <v>INICIAL</v>
      </c>
      <c r="AJ4" t="s">
        <v>157</v>
      </c>
      <c r="AU4" s="30" t="s">
        <v>175</v>
      </c>
      <c r="AV4" s="30"/>
      <c r="BM4" s="27">
        <v>21</v>
      </c>
      <c r="BN4" s="27">
        <v>52</v>
      </c>
      <c r="BO4">
        <v>45</v>
      </c>
      <c r="BP4">
        <v>55</v>
      </c>
      <c r="BQ4">
        <v>45</v>
      </c>
      <c r="BR4">
        <v>55</v>
      </c>
    </row>
    <row r="5" spans="1:98" ht="15.75" thickTop="1" x14ac:dyDescent="0.25">
      <c r="A5">
        <v>4</v>
      </c>
      <c r="B5" t="s">
        <v>35</v>
      </c>
      <c r="C5">
        <v>1085330302</v>
      </c>
      <c r="D5" t="s">
        <v>97</v>
      </c>
      <c r="E5" t="s">
        <v>104</v>
      </c>
      <c r="F5" s="14" t="s">
        <v>98</v>
      </c>
      <c r="G5" s="14">
        <v>28</v>
      </c>
      <c r="H5" s="14">
        <v>45</v>
      </c>
      <c r="I5" s="14">
        <v>15</v>
      </c>
      <c r="J5" s="14">
        <v>29</v>
      </c>
      <c r="K5" s="14">
        <v>19</v>
      </c>
      <c r="L5" s="14" t="s">
        <v>106</v>
      </c>
      <c r="M5" s="14"/>
      <c r="N5" t="s">
        <v>97</v>
      </c>
      <c r="O5" s="14" t="s">
        <v>125</v>
      </c>
      <c r="P5" s="14">
        <v>45</v>
      </c>
      <c r="S5" t="str">
        <f t="array" ref="S5:T5">TRANSPOSE([1]!SortUnique(O2:O127))</f>
        <v>30D</v>
      </c>
      <c r="T5" t="str">
        <v>INICIAL</v>
      </c>
      <c r="W5" s="25"/>
      <c r="X5" s="25" t="s">
        <v>134</v>
      </c>
      <c r="Y5" s="25" t="s">
        <v>135</v>
      </c>
      <c r="Z5" s="25" t="s">
        <v>136</v>
      </c>
      <c r="AA5" s="25" t="s">
        <v>103</v>
      </c>
      <c r="AB5" s="25" t="s">
        <v>137</v>
      </c>
      <c r="AC5" s="25" t="s">
        <v>138</v>
      </c>
      <c r="AE5" s="27" t="str">
        <v>AZUL</v>
      </c>
      <c r="AF5" s="27">
        <v>21</v>
      </c>
      <c r="AG5" s="27">
        <v>52</v>
      </c>
      <c r="AJ5" t="s">
        <v>172</v>
      </c>
      <c r="AU5" s="133"/>
      <c r="AV5" s="156" t="s">
        <v>164</v>
      </c>
      <c r="AW5" s="157"/>
      <c r="AX5" s="158"/>
      <c r="AY5" s="159" t="s">
        <v>165</v>
      </c>
      <c r="AZ5" s="157"/>
      <c r="BA5" s="160"/>
      <c r="BB5" s="156" t="s">
        <v>148</v>
      </c>
      <c r="BC5" s="157"/>
      <c r="BD5" s="72"/>
      <c r="BE5" s="162" t="s">
        <v>137</v>
      </c>
      <c r="BF5" s="164" t="s">
        <v>167</v>
      </c>
      <c r="BG5" s="166" t="s">
        <v>168</v>
      </c>
      <c r="BM5" s="28">
        <v>12</v>
      </c>
      <c r="BN5" s="28">
        <v>39</v>
      </c>
      <c r="BO5">
        <v>21</v>
      </c>
      <c r="BP5">
        <v>52</v>
      </c>
      <c r="BQ5">
        <v>21</v>
      </c>
      <c r="BR5">
        <v>52</v>
      </c>
      <c r="BU5" t="s">
        <v>179</v>
      </c>
      <c r="CC5" t="s">
        <v>196</v>
      </c>
    </row>
    <row r="6" spans="1:98" ht="15.75" thickBot="1" x14ac:dyDescent="0.3">
      <c r="A6">
        <v>5</v>
      </c>
      <c r="B6" t="s">
        <v>38</v>
      </c>
      <c r="C6">
        <v>1088332221</v>
      </c>
      <c r="D6" t="s">
        <v>97</v>
      </c>
      <c r="E6" t="s">
        <v>104</v>
      </c>
      <c r="F6" s="14" t="s">
        <v>98</v>
      </c>
      <c r="G6" s="14">
        <v>28</v>
      </c>
      <c r="H6" s="14">
        <v>42</v>
      </c>
      <c r="I6" s="14">
        <v>16</v>
      </c>
      <c r="J6" s="14">
        <v>28</v>
      </c>
      <c r="K6" s="14">
        <v>20</v>
      </c>
      <c r="L6" s="14" t="s">
        <v>106</v>
      </c>
      <c r="M6" s="14"/>
      <c r="N6" t="s">
        <v>97</v>
      </c>
      <c r="O6" s="14" t="s">
        <v>125</v>
      </c>
      <c r="P6" s="14">
        <v>42</v>
      </c>
      <c r="R6" t="str">
        <f t="array" ref="R6:R8">[1]!SortUnique(N2:N127)</f>
        <v>AZUL</v>
      </c>
      <c r="S6" s="18">
        <f t="array" ref="S6">COUNTIFS($N$2:$N$127,$R6,$O$2:$O$127,S$5)</f>
        <v>21</v>
      </c>
      <c r="T6" s="19">
        <f t="array" ref="T6">COUNTIFS($N$2:$N$127,$R6,$O$2:$O$127,T$5)</f>
        <v>21</v>
      </c>
      <c r="U6">
        <f t="array" ref="U6">SUM(S6:T6)</f>
        <v>42</v>
      </c>
      <c r="W6" t="s">
        <v>142</v>
      </c>
      <c r="X6">
        <f>DEVSQ(U13:U15)*U6</f>
        <v>2454.9682539682549</v>
      </c>
      <c r="Y6">
        <f>COUNT(U13:U15)-1</f>
        <v>2</v>
      </c>
      <c r="Z6">
        <f>X6/Y6</f>
        <v>1227.4841269841274</v>
      </c>
      <c r="AA6">
        <f>Z6/Z9</f>
        <v>7.7684966598021052</v>
      </c>
      <c r="AB6" s="73">
        <f>_xlfn.F.DIST.RT(AA6,Y6,Y9)</f>
        <v>6.7205362446870519E-4</v>
      </c>
      <c r="AC6">
        <f>X6/(X6+X9)</f>
        <v>0.11463286102980805</v>
      </c>
      <c r="AE6" s="28" t="str">
        <v/>
      </c>
      <c r="AF6" s="28">
        <v>12</v>
      </c>
      <c r="AG6" s="28">
        <v>39</v>
      </c>
      <c r="AJ6" t="s">
        <v>144</v>
      </c>
      <c r="AM6" t="s">
        <v>133</v>
      </c>
      <c r="AN6">
        <v>0.05</v>
      </c>
      <c r="AP6" t="s">
        <v>145</v>
      </c>
      <c r="AQ6">
        <v>0</v>
      </c>
      <c r="AU6" s="134"/>
      <c r="AV6" s="51" t="s">
        <v>126</v>
      </c>
      <c r="AW6" s="52" t="s">
        <v>125</v>
      </c>
      <c r="AX6" s="53" t="s">
        <v>120</v>
      </c>
      <c r="AY6" s="54" t="s">
        <v>126</v>
      </c>
      <c r="AZ6" s="52" t="s">
        <v>125</v>
      </c>
      <c r="BA6" s="53" t="s">
        <v>120</v>
      </c>
      <c r="BB6" s="51" t="s">
        <v>126</v>
      </c>
      <c r="BC6" s="52" t="s">
        <v>125</v>
      </c>
      <c r="BD6" s="53" t="s">
        <v>120</v>
      </c>
      <c r="BE6" s="163"/>
      <c r="BF6" s="165"/>
      <c r="BG6" s="167"/>
      <c r="BM6" s="28">
        <v>24</v>
      </c>
      <c r="BN6" s="28">
        <v>56</v>
      </c>
      <c r="BO6">
        <v>48</v>
      </c>
      <c r="BP6">
        <v>64</v>
      </c>
      <c r="BQ6">
        <v>48</v>
      </c>
      <c r="BR6">
        <v>64</v>
      </c>
    </row>
    <row r="7" spans="1:98" ht="30.75" thickTop="1" x14ac:dyDescent="0.25">
      <c r="A7">
        <v>6</v>
      </c>
      <c r="B7" t="s">
        <v>41</v>
      </c>
      <c r="C7">
        <v>1152456382</v>
      </c>
      <c r="D7" t="s">
        <v>97</v>
      </c>
      <c r="E7" t="s">
        <v>104</v>
      </c>
      <c r="F7" s="14" t="s">
        <v>98</v>
      </c>
      <c r="G7" s="14">
        <v>28</v>
      </c>
      <c r="H7" s="14">
        <v>52</v>
      </c>
      <c r="I7" s="14">
        <v>24</v>
      </c>
      <c r="J7" s="14">
        <v>30</v>
      </c>
      <c r="K7" s="14">
        <v>14</v>
      </c>
      <c r="L7" s="14" t="s">
        <v>106</v>
      </c>
      <c r="M7" s="14"/>
      <c r="N7" t="s">
        <v>97</v>
      </c>
      <c r="O7" s="14" t="s">
        <v>125</v>
      </c>
      <c r="P7" s="14">
        <v>52</v>
      </c>
      <c r="R7" t="str">
        <v>BLANCO</v>
      </c>
      <c r="S7" s="20">
        <f t="array" ref="S7">COUNTIFS($N$2:$N$127,$R7,$O$2:$O$127,S$5)</f>
        <v>21</v>
      </c>
      <c r="T7" s="21">
        <f t="array" ref="T7">COUNTIFS($N$2:$N$127,$R7,$O$2:$O$127,T$5)</f>
        <v>21</v>
      </c>
      <c r="U7">
        <f t="array" ref="U7">SUM(S7:T7)</f>
        <v>42</v>
      </c>
      <c r="W7" t="s">
        <v>143</v>
      </c>
      <c r="X7">
        <f>DEVSQ(S16:T16)*S9</f>
        <v>9760.960317460318</v>
      </c>
      <c r="Y7">
        <f>COUNT(S16:T16)-1</f>
        <v>1</v>
      </c>
      <c r="Z7">
        <f>X7/Y7</f>
        <v>9760.960317460318</v>
      </c>
      <c r="AA7">
        <f>Z7/Z9</f>
        <v>61.775126827063161</v>
      </c>
      <c r="AB7" s="73">
        <f>_xlfn.F.DIST.RT(AA7,Y7,Y9)</f>
        <v>1.8533134659739E-12</v>
      </c>
      <c r="AC7">
        <f>X7/(X7+X9)</f>
        <v>0.33984367336370863</v>
      </c>
      <c r="AE7" s="28" t="str">
        <v/>
      </c>
      <c r="AF7" s="28">
        <v>24</v>
      </c>
      <c r="AG7" s="28">
        <v>56</v>
      </c>
      <c r="AJ7" s="25" t="s">
        <v>146</v>
      </c>
      <c r="AK7" s="25" t="s">
        <v>147</v>
      </c>
      <c r="AL7" s="25" t="s">
        <v>148</v>
      </c>
      <c r="AM7" s="25" t="s">
        <v>158</v>
      </c>
      <c r="AN7" s="25" t="s">
        <v>159</v>
      </c>
      <c r="AO7" s="25" t="s">
        <v>160</v>
      </c>
      <c r="AP7" s="25" t="s">
        <v>135</v>
      </c>
      <c r="AQ7" s="25" t="s">
        <v>149</v>
      </c>
      <c r="AR7" s="25" t="s">
        <v>161</v>
      </c>
      <c r="AU7" s="56" t="s">
        <v>97</v>
      </c>
      <c r="AV7" s="32">
        <f>+S6</f>
        <v>21</v>
      </c>
      <c r="AW7" s="1">
        <f>+T6</f>
        <v>21</v>
      </c>
      <c r="AX7" s="45">
        <f>SUM(AV7:AW7)</f>
        <v>42</v>
      </c>
      <c r="AY7" s="43">
        <f>+SQRT(S20)</f>
        <v>8.6783803623882338</v>
      </c>
      <c r="AZ7" s="38">
        <f t="shared" ref="AZ7:BA7" si="0">+SQRT(T20)</f>
        <v>9.800388719210023</v>
      </c>
      <c r="BA7" s="49">
        <f t="shared" si="0"/>
        <v>14.499649561226436</v>
      </c>
      <c r="BB7" s="39">
        <f>+S13</f>
        <v>16.714285714285715</v>
      </c>
      <c r="BC7" s="38">
        <f t="shared" ref="BC7:BD7" si="1">+T13</f>
        <v>38.952380952380949</v>
      </c>
      <c r="BD7" s="40">
        <f t="shared" si="1"/>
        <v>27.833333333333332</v>
      </c>
      <c r="BE7" s="161">
        <f>+AB6</f>
        <v>6.7205362446870519E-4</v>
      </c>
      <c r="BF7" s="74">
        <f>+AK15</f>
        <v>2.6283021222525684E-9</v>
      </c>
      <c r="BG7" s="75">
        <f>+ABS(AL10)</f>
        <v>22.238095238095234</v>
      </c>
      <c r="BM7" s="28">
        <v>15</v>
      </c>
      <c r="BN7" s="28">
        <v>45</v>
      </c>
      <c r="BO7">
        <v>38</v>
      </c>
      <c r="BP7">
        <v>45</v>
      </c>
      <c r="BQ7">
        <v>38</v>
      </c>
      <c r="BR7">
        <v>45</v>
      </c>
      <c r="BU7" s="69"/>
      <c r="BV7" s="69" t="str">
        <f>BM3</f>
        <v>AZUL.INICIAL</v>
      </c>
      <c r="BW7" s="69" t="str">
        <f t="shared" ref="BW7:CA7" si="2">BN3</f>
        <v>AZUL.30D</v>
      </c>
      <c r="BX7" s="69" t="str">
        <f t="shared" si="2"/>
        <v>BLANCO.INICIAL</v>
      </c>
      <c r="BY7" s="69" t="str">
        <f t="shared" si="2"/>
        <v>BLANCO.30D</v>
      </c>
      <c r="BZ7" s="69" t="str">
        <f t="shared" si="2"/>
        <v>VERDE.INICIAL</v>
      </c>
      <c r="CA7" s="69" t="str">
        <f t="shared" si="2"/>
        <v>VERDE.30D</v>
      </c>
      <c r="CC7" s="69"/>
      <c r="CD7" s="69" t="str">
        <f>BM3</f>
        <v>AZUL.INICIAL</v>
      </c>
      <c r="CE7" s="69" t="str">
        <f t="shared" ref="CE7:CI7" si="3">BN3</f>
        <v>AZUL.30D</v>
      </c>
      <c r="CF7" s="69" t="str">
        <f t="shared" si="3"/>
        <v>BLANCO.INICIAL</v>
      </c>
      <c r="CG7" s="69" t="str">
        <f t="shared" si="3"/>
        <v>BLANCO.30D</v>
      </c>
      <c r="CH7" s="69" t="str">
        <f t="shared" si="3"/>
        <v>VERDE.INICIAL</v>
      </c>
      <c r="CI7" s="69" t="str">
        <f t="shared" si="3"/>
        <v>VERDE.30D</v>
      </c>
      <c r="CK7" s="149"/>
      <c r="CL7" s="150"/>
      <c r="CM7" s="85" t="s">
        <v>164</v>
      </c>
      <c r="CN7" s="85" t="s">
        <v>148</v>
      </c>
      <c r="CO7" s="86" t="s">
        <v>180</v>
      </c>
      <c r="CP7" s="85" t="s">
        <v>181</v>
      </c>
      <c r="CQ7" s="85" t="s">
        <v>188</v>
      </c>
      <c r="CR7" s="85" t="s">
        <v>189</v>
      </c>
      <c r="CS7" s="85" t="s">
        <v>195</v>
      </c>
      <c r="CT7" s="85" t="s">
        <v>137</v>
      </c>
    </row>
    <row r="8" spans="1:98" x14ac:dyDescent="0.25">
      <c r="A8">
        <v>7</v>
      </c>
      <c r="B8" t="s">
        <v>44</v>
      </c>
      <c r="C8">
        <v>1083034684</v>
      </c>
      <c r="D8" t="s">
        <v>97</v>
      </c>
      <c r="E8" t="s">
        <v>104</v>
      </c>
      <c r="F8" s="14" t="s">
        <v>98</v>
      </c>
      <c r="G8" s="14">
        <v>28</v>
      </c>
      <c r="H8" s="14">
        <v>36</v>
      </c>
      <c r="I8" s="14">
        <v>9</v>
      </c>
      <c r="J8" s="14">
        <v>40</v>
      </c>
      <c r="K8" s="14">
        <v>11</v>
      </c>
      <c r="L8" s="14" t="s">
        <v>106</v>
      </c>
      <c r="M8" s="14"/>
      <c r="N8" t="s">
        <v>97</v>
      </c>
      <c r="O8" s="14" t="s">
        <v>125</v>
      </c>
      <c r="P8" s="14">
        <v>36</v>
      </c>
      <c r="R8" t="str">
        <v>VERDE</v>
      </c>
      <c r="S8" s="22">
        <f t="array" ref="S8">COUNTIFS($N$2:$N$127,$R8,$O$2:$O$127,S$5)</f>
        <v>21</v>
      </c>
      <c r="T8" s="23">
        <f t="array" ref="T8">COUNTIFS($N$2:$N$127,$R8,$O$2:$O$127,T$5)</f>
        <v>21</v>
      </c>
      <c r="U8">
        <f t="array" ref="U8">SUM(S8:T8)</f>
        <v>42</v>
      </c>
      <c r="W8" t="s">
        <v>139</v>
      </c>
      <c r="X8">
        <f>X10-X6-X7-X9</f>
        <v>1424.111111111124</v>
      </c>
      <c r="Y8">
        <f>Y7*Y6</f>
        <v>2</v>
      </c>
      <c r="Z8">
        <f>X8/Y8</f>
        <v>712.05555555556202</v>
      </c>
      <c r="AA8">
        <f>Z8/Z9</f>
        <v>4.5064543673715827</v>
      </c>
      <c r="AB8" s="73">
        <f>_xlfn.F.DIST.RT(AA8,Y8,Y9)</f>
        <v>1.2968350626862635E-2</v>
      </c>
      <c r="AC8">
        <f>X8/(X8+X9)</f>
        <v>6.9860518789434833E-2</v>
      </c>
      <c r="AE8" s="28" t="str">
        <v/>
      </c>
      <c r="AF8" s="28">
        <v>15</v>
      </c>
      <c r="AG8" s="28">
        <v>45</v>
      </c>
      <c r="AJ8" t="str">
        <f>AF4</f>
        <v>30D</v>
      </c>
      <c r="AK8">
        <f>COUNT(AF5:AF25)</f>
        <v>21</v>
      </c>
      <c r="AL8">
        <f>AVERAGE(AF5:AF25)</f>
        <v>16.714285714285715</v>
      </c>
      <c r="AM8">
        <f>_xlfn.STDEV.S(AF5:AF25)</f>
        <v>8.6783803623882338</v>
      </c>
      <c r="AU8" s="56" t="s">
        <v>100</v>
      </c>
      <c r="AV8" s="32">
        <f t="shared" ref="AV8:AV9" si="4">+S7</f>
        <v>21</v>
      </c>
      <c r="AW8" s="1">
        <f t="shared" ref="AW8:AW9" si="5">+T7</f>
        <v>21</v>
      </c>
      <c r="AX8" s="45">
        <f t="shared" ref="AX8:AX9" si="6">SUM(AV8:AW8)</f>
        <v>42</v>
      </c>
      <c r="AY8" s="43">
        <f t="shared" ref="AY8:AY10" si="7">+SQRT(S21)</f>
        <v>11.868325191750644</v>
      </c>
      <c r="AZ8" s="38">
        <f t="shared" ref="AZ8:AZ10" si="8">+SQRT(T21)</f>
        <v>14.231420636511775</v>
      </c>
      <c r="BA8" s="49">
        <f t="shared" ref="BA8:BA10" si="9">+SQRT(U21)</f>
        <v>13.575358560511676</v>
      </c>
      <c r="BB8" s="39">
        <f t="shared" ref="BB8:BB10" si="10">+S14</f>
        <v>34.571428571428569</v>
      </c>
      <c r="BC8" s="38">
        <f t="shared" ref="BC8:BC10" si="11">+T14</f>
        <v>42.666666666666664</v>
      </c>
      <c r="BD8" s="40">
        <f t="shared" ref="BD8:BD10" si="12">+U14</f>
        <v>38.61904761904762</v>
      </c>
      <c r="BE8" s="161"/>
      <c r="BF8" s="76">
        <f>+AK29</f>
        <v>1.9653000893861777E-4</v>
      </c>
      <c r="BG8" s="75">
        <f>+ABS(AL24)</f>
        <v>8.0952380952380949</v>
      </c>
      <c r="BM8" s="28">
        <v>16</v>
      </c>
      <c r="BN8" s="28">
        <v>42</v>
      </c>
      <c r="BO8">
        <v>45</v>
      </c>
      <c r="BP8">
        <v>36</v>
      </c>
      <c r="BQ8">
        <v>45</v>
      </c>
      <c r="BR8">
        <v>36</v>
      </c>
      <c r="BU8" t="s">
        <v>148</v>
      </c>
      <c r="BV8">
        <f>AVERAGE(BM4:BM24)</f>
        <v>16.714285714285715</v>
      </c>
      <c r="BW8">
        <f t="shared" ref="BW8:CA8" si="13">AVERAGE(BN4:BN24)</f>
        <v>38.952380952380949</v>
      </c>
      <c r="BX8">
        <f t="shared" si="13"/>
        <v>34.571428571428569</v>
      </c>
      <c r="BY8">
        <f t="shared" si="13"/>
        <v>42.666666666666664</v>
      </c>
      <c r="BZ8">
        <f t="shared" si="13"/>
        <v>34.571428571428569</v>
      </c>
      <c r="CA8">
        <f t="shared" si="13"/>
        <v>42.666666666666664</v>
      </c>
      <c r="CC8" t="s">
        <v>197</v>
      </c>
      <c r="CD8">
        <f>[1]!SHAPIRO(BM4:BM24)</f>
        <v>0.90071913683418792</v>
      </c>
      <c r="CE8">
        <f>[1]!SHAPIRO(BN4:BN24)</f>
        <v>0.96093320904033308</v>
      </c>
      <c r="CF8">
        <f>[1]!SHAPIRO(BO4:BO24)</f>
        <v>0.96966075289963916</v>
      </c>
      <c r="CG8">
        <f>[1]!SHAPIRO(BP4:BP24)</f>
        <v>0.98529140332478815</v>
      </c>
      <c r="CH8">
        <f>[1]!SHAPIRO(BQ4:BQ24)</f>
        <v>0.96966075289963916</v>
      </c>
      <c r="CI8">
        <f>[1]!SHAPIRO(BR4:BR24)</f>
        <v>0.98529140332478815</v>
      </c>
      <c r="CK8" s="81" t="s">
        <v>175</v>
      </c>
      <c r="CL8" s="1" t="s">
        <v>202</v>
      </c>
      <c r="CM8" s="1">
        <v>21</v>
      </c>
      <c r="CN8" s="38">
        <v>28.904761904761905</v>
      </c>
      <c r="CO8" s="38">
        <v>1.7195026439071346</v>
      </c>
      <c r="CP8" s="38">
        <v>29</v>
      </c>
      <c r="CQ8" s="38">
        <v>41</v>
      </c>
      <c r="CR8" s="38">
        <v>15</v>
      </c>
      <c r="CS8" s="38">
        <v>14</v>
      </c>
      <c r="CT8" s="80">
        <v>0.45953364183376888</v>
      </c>
    </row>
    <row r="9" spans="1:98" x14ac:dyDescent="0.25">
      <c r="A9">
        <v>8</v>
      </c>
      <c r="B9" t="s">
        <v>47</v>
      </c>
      <c r="C9">
        <v>1124491691</v>
      </c>
      <c r="D9" t="s">
        <v>97</v>
      </c>
      <c r="E9" t="s">
        <v>104</v>
      </c>
      <c r="F9" s="14" t="s">
        <v>98</v>
      </c>
      <c r="G9" s="14">
        <v>28</v>
      </c>
      <c r="H9" s="14">
        <v>39</v>
      </c>
      <c r="I9" s="14">
        <v>39</v>
      </c>
      <c r="J9" s="14">
        <v>31</v>
      </c>
      <c r="K9" s="14">
        <v>15</v>
      </c>
      <c r="L9" s="14" t="s">
        <v>106</v>
      </c>
      <c r="M9" s="14"/>
      <c r="N9" t="s">
        <v>97</v>
      </c>
      <c r="O9" s="14" t="s">
        <v>125</v>
      </c>
      <c r="P9" s="14">
        <v>39</v>
      </c>
      <c r="S9">
        <f t="array" ref="S9">SUM(S6:S8)</f>
        <v>63</v>
      </c>
      <c r="T9">
        <f t="array" ref="T9">SUM(T6:T8)</f>
        <v>63</v>
      </c>
      <c r="U9">
        <f t="array" ref="U9">SUM(U6:U8)</f>
        <v>126</v>
      </c>
      <c r="W9" t="s">
        <v>140</v>
      </c>
      <c r="X9">
        <f>SUM(S20:T22)*(S6-1)</f>
        <v>18960.952380952374</v>
      </c>
      <c r="Y9">
        <f>Y10-Y6-Y7-Y8</f>
        <v>120</v>
      </c>
      <c r="Z9">
        <f>X9/Y9</f>
        <v>158.00793650793645</v>
      </c>
      <c r="AE9" s="28" t="str">
        <v/>
      </c>
      <c r="AF9" s="28">
        <v>16</v>
      </c>
      <c r="AG9" s="28">
        <v>42</v>
      </c>
      <c r="AJ9" t="str">
        <f>AG4</f>
        <v>INICIAL</v>
      </c>
      <c r="AK9">
        <f>COUNT(AG5:AG25)</f>
        <v>21</v>
      </c>
      <c r="AL9">
        <f>AVERAGE(AG5:AG25)</f>
        <v>38.952380952380949</v>
      </c>
      <c r="AM9">
        <f>_xlfn.STDEV.S(AG5:AG25)</f>
        <v>9.800388719210023</v>
      </c>
      <c r="AU9" s="56" t="s">
        <v>101</v>
      </c>
      <c r="AV9" s="32">
        <f t="shared" si="4"/>
        <v>21</v>
      </c>
      <c r="AW9" s="1">
        <f t="shared" si="5"/>
        <v>21</v>
      </c>
      <c r="AX9" s="45">
        <f t="shared" si="6"/>
        <v>42</v>
      </c>
      <c r="AY9" s="43">
        <f t="shared" si="7"/>
        <v>9.7689985839559483</v>
      </c>
      <c r="AZ9" s="38">
        <f t="shared" si="8"/>
        <v>18.381020231801731</v>
      </c>
      <c r="BA9" s="49">
        <f t="shared" si="9"/>
        <v>18.459108211346187</v>
      </c>
      <c r="BB9" s="39">
        <f t="shared" si="10"/>
        <v>21.333333333333332</v>
      </c>
      <c r="BC9" s="38">
        <f t="shared" si="11"/>
        <v>43.80952380952381</v>
      </c>
      <c r="BD9" s="40">
        <f t="shared" si="12"/>
        <v>32.571428571428569</v>
      </c>
      <c r="BE9" s="161"/>
      <c r="BF9" s="74">
        <f>+AK44</f>
        <v>1.4134466928228899E-7</v>
      </c>
      <c r="BG9" s="75">
        <f>+ABS(AL39)</f>
        <v>22.476190476190478</v>
      </c>
      <c r="BM9" s="28">
        <v>24</v>
      </c>
      <c r="BN9" s="28">
        <v>52</v>
      </c>
      <c r="BO9">
        <v>52</v>
      </c>
      <c r="BP9">
        <v>61</v>
      </c>
      <c r="BQ9">
        <v>52</v>
      </c>
      <c r="BR9">
        <v>61</v>
      </c>
      <c r="BU9" t="s">
        <v>180</v>
      </c>
      <c r="BV9">
        <f>_xlfn.STDEV.S(BM4:BM24)/SQRT(COUNT(BM4:BM24))</f>
        <v>1.8937778533458274</v>
      </c>
      <c r="BW9">
        <f t="shared" ref="BW9:CA9" si="14">_xlfn.STDEV.S(BN4:BN24)/SQRT(COUNT(BN4:BN24))</f>
        <v>2.1386201497986308</v>
      </c>
      <c r="BX9">
        <f t="shared" si="14"/>
        <v>2.5898808839785055</v>
      </c>
      <c r="BY9">
        <f t="shared" si="14"/>
        <v>3.1055505863605632</v>
      </c>
      <c r="BZ9">
        <f t="shared" si="14"/>
        <v>2.5898808839785055</v>
      </c>
      <c r="CA9">
        <f t="shared" si="14"/>
        <v>3.1055505863605632</v>
      </c>
      <c r="CC9" t="s">
        <v>137</v>
      </c>
      <c r="CD9">
        <f>[1]!SWTEST(BM4:BM24)</f>
        <v>3.6135010415557889E-2</v>
      </c>
      <c r="CE9">
        <f>[1]!SWTEST(BN4:BN24)</f>
        <v>0.53512274748514566</v>
      </c>
      <c r="CF9">
        <f>[1]!SWTEST(BO4:BO24)</f>
        <v>0.7255111192112671</v>
      </c>
      <c r="CG9">
        <f>[1]!SWTEST(BP4:BP24)</f>
        <v>0.98044362409590424</v>
      </c>
      <c r="CH9">
        <f>[1]!SWTEST(BQ4:BQ24)</f>
        <v>0.7255111192112671</v>
      </c>
      <c r="CI9">
        <f>[1]!SWTEST(BR4:BR24)</f>
        <v>0.98044362409590424</v>
      </c>
      <c r="CK9" s="82"/>
      <c r="CL9" s="1" t="s">
        <v>203</v>
      </c>
      <c r="CM9" s="1">
        <v>21</v>
      </c>
      <c r="CN9" s="38">
        <v>14.761904761904763</v>
      </c>
      <c r="CO9" s="38">
        <v>1.1167656571008167</v>
      </c>
      <c r="CP9" s="38">
        <v>14</v>
      </c>
      <c r="CQ9" s="38">
        <v>30</v>
      </c>
      <c r="CR9" s="38">
        <v>8</v>
      </c>
      <c r="CS9" s="38">
        <v>8</v>
      </c>
      <c r="CT9" s="80">
        <v>5.5283495993855292E-3</v>
      </c>
    </row>
    <row r="10" spans="1:98" ht="15.75" thickBot="1" x14ac:dyDescent="0.3">
      <c r="A10">
        <v>9</v>
      </c>
      <c r="B10" t="s">
        <v>50</v>
      </c>
      <c r="C10">
        <v>1026293121</v>
      </c>
      <c r="D10" t="s">
        <v>97</v>
      </c>
      <c r="E10" t="s">
        <v>104</v>
      </c>
      <c r="F10" s="14" t="s">
        <v>98</v>
      </c>
      <c r="G10" s="14">
        <v>28</v>
      </c>
      <c r="H10" s="14">
        <v>27</v>
      </c>
      <c r="I10" s="14">
        <v>21</v>
      </c>
      <c r="J10" s="14">
        <v>36</v>
      </c>
      <c r="K10" s="14">
        <v>15</v>
      </c>
      <c r="L10" s="14" t="s">
        <v>106</v>
      </c>
      <c r="M10" s="14"/>
      <c r="N10" t="s">
        <v>97</v>
      </c>
      <c r="O10" s="14" t="s">
        <v>125</v>
      </c>
      <c r="P10" s="14">
        <v>27</v>
      </c>
      <c r="W10" s="26" t="s">
        <v>120</v>
      </c>
      <c r="X10" s="26">
        <f>Z10*Y10</f>
        <v>32600.992063492071</v>
      </c>
      <c r="Y10" s="26">
        <f>U9-1</f>
        <v>125</v>
      </c>
      <c r="Z10" s="26">
        <f>U23</f>
        <v>260.80793650793657</v>
      </c>
      <c r="AA10" s="26"/>
      <c r="AB10" s="26"/>
      <c r="AC10" s="26"/>
      <c r="AE10" s="28" t="str">
        <v/>
      </c>
      <c r="AF10" s="28">
        <v>24</v>
      </c>
      <c r="AG10" s="28">
        <v>52</v>
      </c>
      <c r="AJ10" s="29" t="s">
        <v>162</v>
      </c>
      <c r="AK10" s="29">
        <f>AK9</f>
        <v>21</v>
      </c>
      <c r="AL10" s="29">
        <f>AL8-AL9</f>
        <v>-22.238095238095234</v>
      </c>
      <c r="AM10" s="29">
        <f t="array" ref="AM10">_xlfn.STDEV.S(AF5:AF25-AG5:AG25)</f>
        <v>10.079210097546143</v>
      </c>
      <c r="AN10" s="29">
        <f>AM10/SQRT(AK10)</f>
        <v>2.1994639627318304</v>
      </c>
      <c r="AO10" s="29">
        <f>(AL8-AL9-AQ6)/AN10</f>
        <v>-10.110688610907971</v>
      </c>
      <c r="AP10" s="29">
        <f>AK10-1</f>
        <v>20</v>
      </c>
      <c r="AQ10" s="29">
        <f>ABS(AL8-AL9-AQ6)/AM10</f>
        <v>2.206333137505414</v>
      </c>
      <c r="AR10" s="29">
        <f>SQRT(AO10^2/(AO10^2+AP10))</f>
        <v>0.91453197125020824</v>
      </c>
      <c r="AU10" s="56"/>
      <c r="AV10" s="46">
        <f>SUM(AV7:AV9)</f>
        <v>63</v>
      </c>
      <c r="AW10" s="47">
        <f>SUM(AW7:AW9)</f>
        <v>63</v>
      </c>
      <c r="AX10" s="48">
        <v>126</v>
      </c>
      <c r="AY10" s="44">
        <f t="shared" si="7"/>
        <v>12.598206132106899</v>
      </c>
      <c r="AZ10" s="42">
        <f t="shared" si="8"/>
        <v>14.480083254591733</v>
      </c>
      <c r="BA10" s="36">
        <f t="shared" si="9"/>
        <v>16.149549111598645</v>
      </c>
      <c r="BB10" s="41">
        <f t="shared" si="10"/>
        <v>24.206349206349206</v>
      </c>
      <c r="BC10" s="42">
        <f t="shared" si="11"/>
        <v>41.80952380952381</v>
      </c>
      <c r="BD10" s="37">
        <f t="shared" si="12"/>
        <v>33.007936507936506</v>
      </c>
      <c r="BE10" s="55"/>
      <c r="BG10" s="31"/>
      <c r="BM10" s="28">
        <v>9</v>
      </c>
      <c r="BN10" s="28">
        <v>36</v>
      </c>
      <c r="BO10">
        <v>56</v>
      </c>
      <c r="BP10">
        <v>76</v>
      </c>
      <c r="BQ10">
        <v>56</v>
      </c>
      <c r="BR10">
        <v>76</v>
      </c>
      <c r="BU10" t="s">
        <v>181</v>
      </c>
      <c r="BV10">
        <f>MEDIAN(BM4:BM24)</f>
        <v>14</v>
      </c>
      <c r="BW10">
        <f t="shared" ref="BW10:CA10" si="15">MEDIAN(BN4:BN24)</f>
        <v>39</v>
      </c>
      <c r="BX10">
        <f t="shared" si="15"/>
        <v>33</v>
      </c>
      <c r="BY10">
        <f t="shared" si="15"/>
        <v>42</v>
      </c>
      <c r="BZ10">
        <f t="shared" si="15"/>
        <v>33</v>
      </c>
      <c r="CA10">
        <f t="shared" si="15"/>
        <v>42</v>
      </c>
      <c r="CC10" t="s">
        <v>198</v>
      </c>
      <c r="CD10">
        <v>0.05</v>
      </c>
      <c r="CE10">
        <v>0.05</v>
      </c>
      <c r="CF10">
        <v>0.05</v>
      </c>
      <c r="CG10">
        <v>0.05</v>
      </c>
      <c r="CH10">
        <v>0.05</v>
      </c>
      <c r="CI10">
        <v>0.05</v>
      </c>
      <c r="CK10" s="82"/>
      <c r="CL10" s="1" t="s">
        <v>204</v>
      </c>
      <c r="CM10" s="1">
        <v>21</v>
      </c>
      <c r="CN10" s="38">
        <v>30.904761904761905</v>
      </c>
      <c r="CO10" s="38">
        <v>1.6328542959882966</v>
      </c>
      <c r="CP10" s="38">
        <v>30</v>
      </c>
      <c r="CQ10" s="38">
        <v>43</v>
      </c>
      <c r="CR10" s="38">
        <v>19</v>
      </c>
      <c r="CS10" s="38">
        <v>12</v>
      </c>
      <c r="CT10" s="80">
        <v>0.21285801473304744</v>
      </c>
    </row>
    <row r="11" spans="1:98" ht="15.75" thickBot="1" x14ac:dyDescent="0.3">
      <c r="A11">
        <v>10</v>
      </c>
      <c r="B11" t="s">
        <v>53</v>
      </c>
      <c r="C11">
        <v>1001286162</v>
      </c>
      <c r="D11" t="s">
        <v>97</v>
      </c>
      <c r="E11" t="s">
        <v>104</v>
      </c>
      <c r="F11" s="14" t="s">
        <v>98</v>
      </c>
      <c r="G11" s="14">
        <v>27</v>
      </c>
      <c r="H11" s="14">
        <v>39</v>
      </c>
      <c r="I11" s="14">
        <v>33</v>
      </c>
      <c r="J11" s="14">
        <v>29</v>
      </c>
      <c r="K11" s="14">
        <v>20</v>
      </c>
      <c r="L11" s="14" t="s">
        <v>111</v>
      </c>
      <c r="M11" s="14"/>
      <c r="N11" t="s">
        <v>97</v>
      </c>
      <c r="O11" s="14" t="s">
        <v>125</v>
      </c>
      <c r="P11" s="14">
        <v>39</v>
      </c>
      <c r="R11" t="s">
        <v>129</v>
      </c>
      <c r="AE11" s="28" t="str">
        <v/>
      </c>
      <c r="AF11" s="28">
        <v>9</v>
      </c>
      <c r="AG11" s="28">
        <v>36</v>
      </c>
      <c r="AU11" s="33"/>
      <c r="AV11" s="34"/>
      <c r="AW11" s="34"/>
      <c r="AX11" s="34"/>
      <c r="AY11" s="34"/>
      <c r="AZ11" s="34"/>
      <c r="BA11" s="34" t="s">
        <v>137</v>
      </c>
      <c r="BB11" s="77">
        <f>+AB7</f>
        <v>1.8533134659739E-12</v>
      </c>
      <c r="BC11" s="34"/>
      <c r="BD11" s="34"/>
      <c r="BE11" s="57">
        <f>+AB8</f>
        <v>1.2968350626862635E-2</v>
      </c>
      <c r="BF11" s="34"/>
      <c r="BG11" s="35"/>
      <c r="BM11" s="28">
        <v>39</v>
      </c>
      <c r="BN11" s="28">
        <v>39</v>
      </c>
      <c r="BO11">
        <v>24</v>
      </c>
      <c r="BP11">
        <v>30</v>
      </c>
      <c r="BQ11">
        <v>24</v>
      </c>
      <c r="BR11">
        <v>30</v>
      </c>
      <c r="BU11" t="s">
        <v>182</v>
      </c>
      <c r="BV11">
        <f>MODE(BM4:BM24)</f>
        <v>12</v>
      </c>
      <c r="BW11">
        <f t="shared" ref="BW11:CA11" si="16">MODE(BN4:BN24)</f>
        <v>42</v>
      </c>
      <c r="BX11">
        <f t="shared" si="16"/>
        <v>45</v>
      </c>
      <c r="BY11">
        <f t="shared" si="16"/>
        <v>48</v>
      </c>
      <c r="BZ11">
        <f t="shared" si="16"/>
        <v>45</v>
      </c>
      <c r="CA11">
        <f t="shared" si="16"/>
        <v>48</v>
      </c>
      <c r="CC11" s="26" t="s">
        <v>199</v>
      </c>
      <c r="CD11" s="70" t="str">
        <f>IF(CD9&lt;CD10,"no","yes")</f>
        <v>no</v>
      </c>
      <c r="CE11" s="70" t="str">
        <f t="shared" ref="CE11:CI11" si="17">IF(CE9&lt;CE10,"no","yes")</f>
        <v>yes</v>
      </c>
      <c r="CF11" s="70" t="str">
        <f t="shared" si="17"/>
        <v>yes</v>
      </c>
      <c r="CG11" s="70" t="str">
        <f t="shared" si="17"/>
        <v>yes</v>
      </c>
      <c r="CH11" s="70" t="str">
        <f t="shared" si="17"/>
        <v>yes</v>
      </c>
      <c r="CI11" s="70" t="str">
        <f t="shared" si="17"/>
        <v>yes</v>
      </c>
      <c r="CK11" s="82"/>
      <c r="CL11" s="1" t="s">
        <v>205</v>
      </c>
      <c r="CM11" s="1">
        <v>21</v>
      </c>
      <c r="CN11" s="38">
        <v>25.142857142857142</v>
      </c>
      <c r="CO11" s="38">
        <v>1.4247568118065335</v>
      </c>
      <c r="CP11" s="38">
        <v>25</v>
      </c>
      <c r="CQ11" s="38">
        <v>36</v>
      </c>
      <c r="CR11" s="38">
        <v>15</v>
      </c>
      <c r="CS11" s="38">
        <v>10</v>
      </c>
      <c r="CT11" s="80">
        <v>0.32022944389518293</v>
      </c>
    </row>
    <row r="12" spans="1:98" ht="15.75" thickBot="1" x14ac:dyDescent="0.3">
      <c r="A12">
        <v>11</v>
      </c>
      <c r="B12" t="s">
        <v>56</v>
      </c>
      <c r="C12">
        <v>1005333410</v>
      </c>
      <c r="D12" t="s">
        <v>97</v>
      </c>
      <c r="E12" t="s">
        <v>104</v>
      </c>
      <c r="F12" s="14" t="s">
        <v>98</v>
      </c>
      <c r="G12" s="14">
        <v>32</v>
      </c>
      <c r="H12" s="14">
        <v>42</v>
      </c>
      <c r="I12" s="14">
        <v>21</v>
      </c>
      <c r="J12" s="14">
        <v>36</v>
      </c>
      <c r="K12" s="14">
        <v>19</v>
      </c>
      <c r="L12" s="14" t="s">
        <v>108</v>
      </c>
      <c r="M12" s="14"/>
      <c r="N12" t="s">
        <v>97</v>
      </c>
      <c r="O12" s="14" t="s">
        <v>125</v>
      </c>
      <c r="P12" s="14">
        <v>42</v>
      </c>
      <c r="S12" t="str">
        <f t="array" ref="S12:T12">TRANSPOSE([1]!SortUnique(O2:O127))</f>
        <v>30D</v>
      </c>
      <c r="T12" t="str">
        <v>INICIAL</v>
      </c>
      <c r="AE12" s="28" t="str">
        <v/>
      </c>
      <c r="AF12" s="28">
        <v>39</v>
      </c>
      <c r="AG12" s="28">
        <v>39</v>
      </c>
      <c r="AJ12" t="s">
        <v>163</v>
      </c>
      <c r="BM12" s="28">
        <v>21</v>
      </c>
      <c r="BN12" s="28">
        <v>27</v>
      </c>
      <c r="BO12">
        <v>33</v>
      </c>
      <c r="BP12">
        <v>39</v>
      </c>
      <c r="BQ12">
        <v>33</v>
      </c>
      <c r="BR12">
        <v>39</v>
      </c>
      <c r="BU12" t="s">
        <v>183</v>
      </c>
      <c r="BV12">
        <f>_xlfn.STDEV.S(BM4:BM24)</f>
        <v>8.6783803623882338</v>
      </c>
      <c r="BW12">
        <f t="shared" ref="BW12:CA12" si="18">_xlfn.STDEV.S(BN4:BN24)</f>
        <v>9.800388719210023</v>
      </c>
      <c r="BX12">
        <f t="shared" si="18"/>
        <v>11.868325191750644</v>
      </c>
      <c r="BY12">
        <f t="shared" si="18"/>
        <v>14.231420636511775</v>
      </c>
      <c r="BZ12">
        <f t="shared" si="18"/>
        <v>11.868325191750644</v>
      </c>
      <c r="CA12">
        <f t="shared" si="18"/>
        <v>14.231420636511775</v>
      </c>
      <c r="CK12" s="82"/>
      <c r="CL12" s="1" t="s">
        <v>206</v>
      </c>
      <c r="CM12" s="1">
        <v>21</v>
      </c>
      <c r="CN12" s="38">
        <v>28.714285714285715</v>
      </c>
      <c r="CO12" s="38">
        <v>1.0468611977463573</v>
      </c>
      <c r="CP12" s="38">
        <v>30</v>
      </c>
      <c r="CQ12" s="38">
        <v>36</v>
      </c>
      <c r="CR12" s="38">
        <v>18</v>
      </c>
      <c r="CS12" s="38">
        <v>7</v>
      </c>
      <c r="CT12" s="80">
        <v>0.69743972502487783</v>
      </c>
    </row>
    <row r="13" spans="1:98" ht="15.75" thickTop="1" x14ac:dyDescent="0.25">
      <c r="A13">
        <v>12</v>
      </c>
      <c r="B13" t="s">
        <v>59</v>
      </c>
      <c r="C13">
        <v>1019147225</v>
      </c>
      <c r="D13" t="s">
        <v>97</v>
      </c>
      <c r="E13" t="s">
        <v>104</v>
      </c>
      <c r="F13" s="14" t="s">
        <v>99</v>
      </c>
      <c r="G13" s="14">
        <v>28</v>
      </c>
      <c r="H13" s="14">
        <v>52</v>
      </c>
      <c r="I13" s="14">
        <v>24</v>
      </c>
      <c r="J13" s="14">
        <v>16</v>
      </c>
      <c r="K13" s="14">
        <v>14</v>
      </c>
      <c r="L13" s="14" t="s">
        <v>106</v>
      </c>
      <c r="M13" s="14"/>
      <c r="N13" t="s">
        <v>97</v>
      </c>
      <c r="O13" s="14" t="s">
        <v>125</v>
      </c>
      <c r="P13" s="14">
        <v>52</v>
      </c>
      <c r="R13" t="str">
        <f t="array" ref="R13:R15">[1]!SortUnique(N2:N127)</f>
        <v>AZUL</v>
      </c>
      <c r="S13" s="18">
        <f t="array" ref="S13">AVERAGEIFS($P$2:$P$127,$N$2:$N$127,$R13,$O$2:$O$127,S$12)</f>
        <v>16.714285714285715</v>
      </c>
      <c r="T13" s="19">
        <f t="array" ref="T13">AVERAGEIFS($P$2:$P$127,$N$2:$N$127,$R13,$O$2:$O$127,T$12)</f>
        <v>38.952380952380949</v>
      </c>
      <c r="U13">
        <f t="array" ref="U13">AVERAGE(S13:T13)</f>
        <v>27.833333333333332</v>
      </c>
      <c r="AE13" s="28" t="str">
        <v/>
      </c>
      <c r="AF13" s="28">
        <v>21</v>
      </c>
      <c r="AG13" s="28">
        <v>27</v>
      </c>
      <c r="AJ13" s="25" t="s">
        <v>150</v>
      </c>
      <c r="AK13" s="25" t="s">
        <v>137</v>
      </c>
      <c r="AL13" s="25" t="s">
        <v>151</v>
      </c>
      <c r="AM13" s="25" t="s">
        <v>152</v>
      </c>
      <c r="AN13" s="25" t="s">
        <v>153</v>
      </c>
      <c r="AO13" s="25" t="s">
        <v>154</v>
      </c>
      <c r="BM13" s="28">
        <v>33</v>
      </c>
      <c r="BN13" s="28">
        <v>39</v>
      </c>
      <c r="BO13">
        <v>45</v>
      </c>
      <c r="BP13">
        <v>48</v>
      </c>
      <c r="BQ13">
        <v>45</v>
      </c>
      <c r="BR13">
        <v>48</v>
      </c>
      <c r="BU13" t="s">
        <v>184</v>
      </c>
      <c r="BV13">
        <f>_xlfn.VAR.S(BM4:BM24)</f>
        <v>75.314285714285731</v>
      </c>
      <c r="BW13">
        <f t="shared" ref="BW13:CA13" si="19">_xlfn.VAR.S(BN4:BN24)</f>
        <v>96.047619047619079</v>
      </c>
      <c r="BX13">
        <f t="shared" si="19"/>
        <v>140.85714285714295</v>
      </c>
      <c r="BY13">
        <f t="shared" si="19"/>
        <v>202.53333333333322</v>
      </c>
      <c r="BZ13">
        <f t="shared" si="19"/>
        <v>140.85714285714295</v>
      </c>
      <c r="CA13">
        <f t="shared" si="19"/>
        <v>202.53333333333322</v>
      </c>
      <c r="CC13" t="s">
        <v>200</v>
      </c>
      <c r="CK13" s="83"/>
      <c r="CL13" s="1" t="s">
        <v>207</v>
      </c>
      <c r="CM13" s="1">
        <v>21</v>
      </c>
      <c r="CN13" s="38">
        <v>15.80952380952381</v>
      </c>
      <c r="CO13" s="38">
        <v>0.88538140185875258</v>
      </c>
      <c r="CP13" s="38">
        <v>16</v>
      </c>
      <c r="CQ13" s="38">
        <v>22</v>
      </c>
      <c r="CR13" s="38">
        <v>8</v>
      </c>
      <c r="CS13" s="38">
        <v>7</v>
      </c>
      <c r="CT13" s="80">
        <v>0.28171823557096409</v>
      </c>
    </row>
    <row r="14" spans="1:98" x14ac:dyDescent="0.25">
      <c r="A14">
        <v>13</v>
      </c>
      <c r="B14" t="s">
        <v>62</v>
      </c>
      <c r="C14">
        <v>1077082997</v>
      </c>
      <c r="D14" t="s">
        <v>97</v>
      </c>
      <c r="E14" t="s">
        <v>103</v>
      </c>
      <c r="F14" s="14" t="s">
        <v>98</v>
      </c>
      <c r="G14" s="14">
        <v>28</v>
      </c>
      <c r="H14" s="14">
        <v>42</v>
      </c>
      <c r="I14" s="14">
        <v>12</v>
      </c>
      <c r="J14" s="14">
        <v>28</v>
      </c>
      <c r="K14" s="14">
        <v>12</v>
      </c>
      <c r="L14" s="14" t="s">
        <v>112</v>
      </c>
      <c r="M14" s="14"/>
      <c r="N14" t="s">
        <v>97</v>
      </c>
      <c r="O14" s="14" t="s">
        <v>125</v>
      </c>
      <c r="P14" s="14">
        <v>42</v>
      </c>
      <c r="R14" t="str">
        <v>BLANCO</v>
      </c>
      <c r="S14" s="20">
        <f t="array" ref="S14">AVERAGEIFS($P$2:$P$127,$N$2:$N$127,$R14,$O$2:$O$127,S$12)</f>
        <v>34.571428571428569</v>
      </c>
      <c r="T14" s="21">
        <f t="array" ref="T14">AVERAGEIFS($P$2:$P$127,$N$2:$N$127,$R14,$O$2:$O$127,T$12)</f>
        <v>42.666666666666664</v>
      </c>
      <c r="U14">
        <f t="array" ref="U14">AVERAGE(S14:T14)</f>
        <v>38.61904761904762</v>
      </c>
      <c r="AE14" s="28" t="str">
        <v/>
      </c>
      <c r="AF14" s="28">
        <v>33</v>
      </c>
      <c r="AG14" s="28">
        <v>39</v>
      </c>
      <c r="AJ14" t="s">
        <v>155</v>
      </c>
      <c r="AK14">
        <f>_xlfn.T.DIST.RT(ABS(AO10),AP10)</f>
        <v>1.3141510611262842E-9</v>
      </c>
      <c r="AL14">
        <f>_xlfn.T.INV.2T(AN6*2,AP10)</f>
        <v>1.7247182429207868</v>
      </c>
      <c r="AO14" s="24" t="str">
        <f>IF(AK14&lt;AN6,"yes","no")</f>
        <v>yes</v>
      </c>
      <c r="BM14" s="28">
        <v>21</v>
      </c>
      <c r="BN14" s="28">
        <v>42</v>
      </c>
      <c r="BO14">
        <v>39</v>
      </c>
      <c r="BP14">
        <v>45</v>
      </c>
      <c r="BQ14">
        <v>39</v>
      </c>
      <c r="BR14">
        <v>45</v>
      </c>
      <c r="BU14" t="s">
        <v>185</v>
      </c>
      <c r="BV14">
        <f>KURT(BM4:BM24)</f>
        <v>0.84932143286077588</v>
      </c>
      <c r="BW14">
        <f t="shared" ref="BW14:CA14" si="20">KURT(BN4:BN24)</f>
        <v>-0.71116588764828004</v>
      </c>
      <c r="BX14">
        <f t="shared" si="20"/>
        <v>-0.88882953931822017</v>
      </c>
      <c r="BY14">
        <f t="shared" si="20"/>
        <v>0.3414175556540946</v>
      </c>
      <c r="BZ14">
        <f t="shared" si="20"/>
        <v>-0.88882953931822017</v>
      </c>
      <c r="CA14">
        <f t="shared" si="20"/>
        <v>0.3414175556540946</v>
      </c>
      <c r="CK14" s="82" t="s">
        <v>208</v>
      </c>
      <c r="CL14" s="1" t="s">
        <v>202</v>
      </c>
      <c r="CM14" s="1">
        <v>21</v>
      </c>
      <c r="CN14" s="38">
        <v>16.714285714285715</v>
      </c>
      <c r="CO14" s="38">
        <v>1.8937778533458274</v>
      </c>
      <c r="CP14" s="38">
        <v>14</v>
      </c>
      <c r="CQ14" s="38">
        <v>39</v>
      </c>
      <c r="CR14" s="38">
        <v>6</v>
      </c>
      <c r="CS14" s="38">
        <v>9</v>
      </c>
      <c r="CT14" s="80">
        <v>7.316892886619597E-2</v>
      </c>
    </row>
    <row r="15" spans="1:98" x14ac:dyDescent="0.25">
      <c r="A15">
        <v>14</v>
      </c>
      <c r="B15" t="s">
        <v>65</v>
      </c>
      <c r="C15">
        <v>1007006940</v>
      </c>
      <c r="D15" t="s">
        <v>97</v>
      </c>
      <c r="E15" t="s">
        <v>103</v>
      </c>
      <c r="F15" s="14" t="s">
        <v>98</v>
      </c>
      <c r="G15" s="14">
        <v>28</v>
      </c>
      <c r="H15" s="14">
        <v>30</v>
      </c>
      <c r="I15" s="14">
        <v>12</v>
      </c>
      <c r="J15" s="14">
        <v>22</v>
      </c>
      <c r="K15" s="14">
        <v>13</v>
      </c>
      <c r="L15" s="14" t="s">
        <v>106</v>
      </c>
      <c r="M15" s="14"/>
      <c r="N15" t="s">
        <v>97</v>
      </c>
      <c r="O15" s="14" t="s">
        <v>125</v>
      </c>
      <c r="P15" s="14">
        <v>30</v>
      </c>
      <c r="R15" t="str">
        <v>VERDE</v>
      </c>
      <c r="S15" s="22">
        <f t="array" ref="S15">AVERAGEIFS($P$2:$P$127,$N$2:$N$127,$R15,$O$2:$O$127,S$12)</f>
        <v>21.333333333333332</v>
      </c>
      <c r="T15" s="23">
        <f t="array" ref="T15">AVERAGEIFS($P$2:$P$127,$N$2:$N$127,$R15,$O$2:$O$127,T$12)</f>
        <v>43.80952380952381</v>
      </c>
      <c r="U15">
        <f t="array" ref="U15">AVERAGE(S15:T15)</f>
        <v>32.571428571428569</v>
      </c>
      <c r="AE15" s="28" t="str">
        <v/>
      </c>
      <c r="AF15" s="28">
        <v>21</v>
      </c>
      <c r="AG15" s="28">
        <v>42</v>
      </c>
      <c r="AJ15" t="s">
        <v>156</v>
      </c>
      <c r="AK15">
        <f>_xlfn.T.DIST.2T(ABS(AO10),AP10)</f>
        <v>2.6283021222525684E-9</v>
      </c>
      <c r="AL15">
        <f>_xlfn.T.INV.2T(AN6,AP10)</f>
        <v>2.0859634472658648</v>
      </c>
      <c r="AM15">
        <f>(AL8-AL9)-AN10*AL15</f>
        <v>-26.826096667932362</v>
      </c>
      <c r="AN15">
        <f>(AL8-AL9)+AN10*AL15</f>
        <v>-17.650093808258106</v>
      </c>
      <c r="AO15" s="24" t="str">
        <f>IF(AK15&lt;AN6,"yes","no")</f>
        <v>yes</v>
      </c>
      <c r="BM15" s="28">
        <v>24</v>
      </c>
      <c r="BN15" s="28">
        <v>52</v>
      </c>
      <c r="BO15">
        <v>30</v>
      </c>
      <c r="BP15">
        <v>33</v>
      </c>
      <c r="BQ15">
        <v>30</v>
      </c>
      <c r="BR15">
        <v>33</v>
      </c>
      <c r="BU15" t="s">
        <v>186</v>
      </c>
      <c r="BV15">
        <f>SKEW(BM4:BM24)</f>
        <v>1.0482309773203069</v>
      </c>
      <c r="BW15">
        <f t="shared" ref="BW15:CA15" si="21">SKEW(BN4:BN24)</f>
        <v>-0.10899799680491296</v>
      </c>
      <c r="BX15">
        <f t="shared" si="21"/>
        <v>-5.048861745309937E-2</v>
      </c>
      <c r="BY15">
        <f t="shared" si="21"/>
        <v>0.40839423017803206</v>
      </c>
      <c r="BZ15">
        <f t="shared" si="21"/>
        <v>-5.048861745309937E-2</v>
      </c>
      <c r="CA15">
        <f t="shared" si="21"/>
        <v>0.40839423017803206</v>
      </c>
      <c r="CC15" s="29" t="s">
        <v>201</v>
      </c>
      <c r="CD15" s="29">
        <f>[1]!DAGOSTINO(BM4:BM24)</f>
        <v>5.2299688343367894</v>
      </c>
      <c r="CE15" s="29">
        <f>[1]!DAGOSTINO(BN4:BN24)</f>
        <v>0.61431229559183753</v>
      </c>
      <c r="CF15" s="29">
        <f>[1]!DAGOSTINO(BO4:BO24)</f>
        <v>1.1665480957355634</v>
      </c>
      <c r="CG15" s="29">
        <f>[1]!DAGOSTINO(BP4:BP24)</f>
        <v>1.0719264541120772</v>
      </c>
      <c r="CH15" s="29">
        <f>[1]!DAGOSTINO(BQ4:BQ24)</f>
        <v>1.1665480957355634</v>
      </c>
      <c r="CI15" s="29">
        <f>[1]!DAGOSTINO(BR4:BR24)</f>
        <v>1.0719264541120772</v>
      </c>
      <c r="CK15" s="82"/>
      <c r="CL15" s="1" t="s">
        <v>203</v>
      </c>
      <c r="CM15" s="1">
        <v>21</v>
      </c>
      <c r="CN15" s="38">
        <v>38.952380952380949</v>
      </c>
      <c r="CO15" s="38">
        <v>2.1386201497986308</v>
      </c>
      <c r="CP15" s="38">
        <v>39</v>
      </c>
      <c r="CQ15" s="38">
        <v>56</v>
      </c>
      <c r="CR15" s="38">
        <v>21</v>
      </c>
      <c r="CS15" s="38">
        <v>15</v>
      </c>
      <c r="CT15" s="80">
        <v>0.73553573965525443</v>
      </c>
    </row>
    <row r="16" spans="1:98" x14ac:dyDescent="0.25">
      <c r="A16">
        <v>15</v>
      </c>
      <c r="B16" t="s">
        <v>68</v>
      </c>
      <c r="C16">
        <v>1053613548</v>
      </c>
      <c r="D16" t="s">
        <v>97</v>
      </c>
      <c r="E16" t="s">
        <v>104</v>
      </c>
      <c r="F16" s="14" t="s">
        <v>98</v>
      </c>
      <c r="G16" s="14">
        <v>28</v>
      </c>
      <c r="H16" s="14">
        <v>21</v>
      </c>
      <c r="I16" s="14">
        <v>12</v>
      </c>
      <c r="J16" s="14">
        <v>33</v>
      </c>
      <c r="K16" s="14">
        <v>12</v>
      </c>
      <c r="L16" s="14" t="s">
        <v>106</v>
      </c>
      <c r="M16" s="14"/>
      <c r="N16" t="s">
        <v>97</v>
      </c>
      <c r="O16" s="14" t="s">
        <v>125</v>
      </c>
      <c r="P16" s="14">
        <v>21</v>
      </c>
      <c r="S16">
        <f t="array" ref="S16">AVERAGE(S13:S15)</f>
        <v>24.206349206349206</v>
      </c>
      <c r="T16">
        <f t="array" ref="T16">AVERAGE(T13:T15)</f>
        <v>41.80952380952381</v>
      </c>
      <c r="U16">
        <f t="array" ref="U16">AVERAGE(U13:U15)</f>
        <v>33.007936507936506</v>
      </c>
      <c r="AE16" s="28" t="str">
        <v/>
      </c>
      <c r="AF16" s="28">
        <v>24</v>
      </c>
      <c r="AG16" s="28">
        <v>52</v>
      </c>
      <c r="AJ16" s="29"/>
      <c r="AK16" s="29"/>
      <c r="AL16" s="29"/>
      <c r="AM16" s="29"/>
      <c r="AN16" s="29"/>
      <c r="AO16" s="29"/>
      <c r="BM16" s="28">
        <v>12</v>
      </c>
      <c r="BN16" s="28">
        <v>42</v>
      </c>
      <c r="BO16">
        <v>39</v>
      </c>
      <c r="BP16">
        <v>48</v>
      </c>
      <c r="BQ16">
        <v>39</v>
      </c>
      <c r="BR16">
        <v>48</v>
      </c>
      <c r="BU16" t="s">
        <v>187</v>
      </c>
      <c r="BV16">
        <f>BV17-BV18</f>
        <v>33</v>
      </c>
      <c r="BW16">
        <f t="shared" ref="BW16:CA16" si="22">BW17-BW18</f>
        <v>35</v>
      </c>
      <c r="BX16">
        <f t="shared" si="22"/>
        <v>41</v>
      </c>
      <c r="BY16">
        <f t="shared" si="22"/>
        <v>60</v>
      </c>
      <c r="BZ16">
        <f t="shared" si="22"/>
        <v>41</v>
      </c>
      <c r="CA16">
        <f t="shared" si="22"/>
        <v>60</v>
      </c>
      <c r="CC16" t="s">
        <v>137</v>
      </c>
      <c r="CD16">
        <f>[1]!DPTEST(BM4:BM24)</f>
        <v>7.316892886619597E-2</v>
      </c>
      <c r="CE16">
        <f>[1]!DPTEST(BN4:BN24)</f>
        <v>0.73553573965525443</v>
      </c>
      <c r="CF16">
        <f>[1]!DPTEST(BO4:BO24)</f>
        <v>0.55806823012415918</v>
      </c>
      <c r="CG16">
        <f>[1]!DPTEST(BP4:BP24)</f>
        <v>0.58510542924526876</v>
      </c>
      <c r="CH16">
        <f>[1]!DPTEST(BQ4:BQ24)</f>
        <v>0.55806823012415918</v>
      </c>
      <c r="CI16">
        <f>[1]!DPTEST(BR4:BR24)</f>
        <v>0.58510542924526876</v>
      </c>
      <c r="CK16" s="82"/>
      <c r="CL16" s="1" t="s">
        <v>204</v>
      </c>
      <c r="CM16" s="1">
        <v>21</v>
      </c>
      <c r="CN16" s="38">
        <v>34.571428571428569</v>
      </c>
      <c r="CO16" s="38">
        <v>2.5898808839785055</v>
      </c>
      <c r="CP16" s="38">
        <v>33</v>
      </c>
      <c r="CQ16" s="38">
        <v>56</v>
      </c>
      <c r="CR16" s="38">
        <v>15</v>
      </c>
      <c r="CS16" s="38">
        <v>18</v>
      </c>
      <c r="CT16" s="80">
        <v>0.55806823012415918</v>
      </c>
    </row>
    <row r="17" spans="1:98" x14ac:dyDescent="0.25">
      <c r="A17">
        <v>16</v>
      </c>
      <c r="B17" t="s">
        <v>71</v>
      </c>
      <c r="C17">
        <v>1000183521</v>
      </c>
      <c r="D17" t="s">
        <v>97</v>
      </c>
      <c r="E17" t="s">
        <v>103</v>
      </c>
      <c r="F17" s="14" t="s">
        <v>98</v>
      </c>
      <c r="G17" s="14">
        <v>28</v>
      </c>
      <c r="H17" s="14">
        <v>45</v>
      </c>
      <c r="I17" s="14">
        <v>6</v>
      </c>
      <c r="J17" s="14">
        <v>32</v>
      </c>
      <c r="K17" s="14">
        <v>10</v>
      </c>
      <c r="L17" s="14" t="s">
        <v>106</v>
      </c>
      <c r="M17" s="14"/>
      <c r="N17" t="s">
        <v>97</v>
      </c>
      <c r="O17" s="14" t="s">
        <v>125</v>
      </c>
      <c r="P17" s="14">
        <v>45</v>
      </c>
      <c r="AE17" s="28" t="str">
        <v/>
      </c>
      <c r="AF17" s="28">
        <v>12</v>
      </c>
      <c r="AG17" s="28">
        <v>42</v>
      </c>
      <c r="AJ17" t="s">
        <v>171</v>
      </c>
      <c r="BM17" s="28">
        <v>12</v>
      </c>
      <c r="BN17" s="28">
        <v>30</v>
      </c>
      <c r="BO17">
        <v>27</v>
      </c>
      <c r="BP17">
        <v>38</v>
      </c>
      <c r="BQ17">
        <v>27</v>
      </c>
      <c r="BR17">
        <v>38</v>
      </c>
      <c r="BU17" t="s">
        <v>188</v>
      </c>
      <c r="BV17">
        <f>MAX(BM4:BM24)</f>
        <v>39</v>
      </c>
      <c r="BW17">
        <f t="shared" ref="BW17:CA17" si="23">MAX(BN4:BN24)</f>
        <v>56</v>
      </c>
      <c r="BX17">
        <f t="shared" si="23"/>
        <v>56</v>
      </c>
      <c r="BY17">
        <f t="shared" si="23"/>
        <v>76</v>
      </c>
      <c r="BZ17">
        <f t="shared" si="23"/>
        <v>56</v>
      </c>
      <c r="CA17">
        <f t="shared" si="23"/>
        <v>76</v>
      </c>
      <c r="CC17" t="s">
        <v>198</v>
      </c>
      <c r="CD17">
        <v>0.05</v>
      </c>
      <c r="CE17">
        <v>0.05</v>
      </c>
      <c r="CF17">
        <v>0.05</v>
      </c>
      <c r="CG17">
        <v>0.05</v>
      </c>
      <c r="CH17">
        <v>0.05</v>
      </c>
      <c r="CI17">
        <v>0.05</v>
      </c>
      <c r="CK17" s="82"/>
      <c r="CL17" s="1" t="s">
        <v>205</v>
      </c>
      <c r="CM17" s="1">
        <v>21</v>
      </c>
      <c r="CN17" s="38">
        <v>42.666666666666664</v>
      </c>
      <c r="CO17" s="38">
        <v>3.1055505863605632</v>
      </c>
      <c r="CP17" s="38">
        <v>42</v>
      </c>
      <c r="CQ17" s="38">
        <v>76</v>
      </c>
      <c r="CR17" s="38">
        <v>16</v>
      </c>
      <c r="CS17" s="38">
        <v>15</v>
      </c>
      <c r="CT17" s="80">
        <v>0.58510542924526876</v>
      </c>
    </row>
    <row r="18" spans="1:98" x14ac:dyDescent="0.25">
      <c r="A18">
        <v>17</v>
      </c>
      <c r="B18" t="s">
        <v>74</v>
      </c>
      <c r="C18">
        <v>1002731899</v>
      </c>
      <c r="D18" t="s">
        <v>97</v>
      </c>
      <c r="E18" t="s">
        <v>103</v>
      </c>
      <c r="F18" s="14" t="s">
        <v>98</v>
      </c>
      <c r="G18" s="14">
        <v>28</v>
      </c>
      <c r="H18" s="14">
        <v>24</v>
      </c>
      <c r="I18" s="14">
        <v>9</v>
      </c>
      <c r="J18" s="14">
        <v>18</v>
      </c>
      <c r="K18" s="14">
        <v>8</v>
      </c>
      <c r="L18" s="14" t="s">
        <v>106</v>
      </c>
      <c r="M18" s="14"/>
      <c r="N18" t="s">
        <v>97</v>
      </c>
      <c r="O18" s="14" t="s">
        <v>125</v>
      </c>
      <c r="P18" s="14">
        <v>24</v>
      </c>
      <c r="R18" t="s">
        <v>130</v>
      </c>
      <c r="AE18" s="28" t="str">
        <v/>
      </c>
      <c r="AF18" s="28">
        <v>12</v>
      </c>
      <c r="AG18" s="28">
        <v>30</v>
      </c>
      <c r="AJ18" t="s">
        <v>157</v>
      </c>
      <c r="BM18" s="28">
        <v>12</v>
      </c>
      <c r="BN18" s="28">
        <v>21</v>
      </c>
      <c r="BO18">
        <v>15</v>
      </c>
      <c r="BP18">
        <v>16</v>
      </c>
      <c r="BQ18">
        <v>15</v>
      </c>
      <c r="BR18">
        <v>16</v>
      </c>
      <c r="BU18" t="s">
        <v>189</v>
      </c>
      <c r="BV18">
        <f>MIN(BM4:BM24)</f>
        <v>6</v>
      </c>
      <c r="BW18">
        <f t="shared" ref="BW18:CA18" si="24">MIN(BN4:BN24)</f>
        <v>21</v>
      </c>
      <c r="BX18">
        <f t="shared" si="24"/>
        <v>15</v>
      </c>
      <c r="BY18">
        <f t="shared" si="24"/>
        <v>16</v>
      </c>
      <c r="BZ18">
        <f t="shared" si="24"/>
        <v>15</v>
      </c>
      <c r="CA18">
        <f t="shared" si="24"/>
        <v>16</v>
      </c>
      <c r="CC18" s="26" t="s">
        <v>199</v>
      </c>
      <c r="CD18" s="70" t="str">
        <f>IF(CD16&lt;CD17,"no","yes")</f>
        <v>yes</v>
      </c>
      <c r="CE18" s="70" t="str">
        <f t="shared" ref="CE18:CI18" si="25">IF(CE16&lt;CE17,"no","yes")</f>
        <v>yes</v>
      </c>
      <c r="CF18" s="70" t="str">
        <f t="shared" si="25"/>
        <v>yes</v>
      </c>
      <c r="CG18" s="70" t="str">
        <f t="shared" si="25"/>
        <v>yes</v>
      </c>
      <c r="CH18" s="70" t="str">
        <f t="shared" si="25"/>
        <v>yes</v>
      </c>
      <c r="CI18" s="70" t="str">
        <f t="shared" si="25"/>
        <v>yes</v>
      </c>
      <c r="CK18" s="82"/>
      <c r="CL18" s="1" t="s">
        <v>206</v>
      </c>
      <c r="CM18" s="1">
        <v>21</v>
      </c>
      <c r="CN18" s="38">
        <v>34.571428571428569</v>
      </c>
      <c r="CO18" s="38">
        <v>2.5898808839785055</v>
      </c>
      <c r="CP18" s="38">
        <v>33</v>
      </c>
      <c r="CQ18" s="38">
        <v>56</v>
      </c>
      <c r="CR18" s="38">
        <v>15</v>
      </c>
      <c r="CS18" s="38">
        <v>18</v>
      </c>
      <c r="CT18" s="80">
        <v>0.55806823012415918</v>
      </c>
    </row>
    <row r="19" spans="1:98" x14ac:dyDescent="0.25">
      <c r="A19">
        <v>18</v>
      </c>
      <c r="B19" t="s">
        <v>77</v>
      </c>
      <c r="C19">
        <v>1026292425</v>
      </c>
      <c r="D19" t="s">
        <v>97</v>
      </c>
      <c r="E19" t="s">
        <v>104</v>
      </c>
      <c r="F19" s="14" t="s">
        <v>98</v>
      </c>
      <c r="G19" s="14">
        <v>27</v>
      </c>
      <c r="H19" s="14">
        <v>42</v>
      </c>
      <c r="I19" s="14">
        <v>12</v>
      </c>
      <c r="J19" s="14">
        <v>36</v>
      </c>
      <c r="K19" s="14">
        <v>15</v>
      </c>
      <c r="L19" s="14" t="s">
        <v>106</v>
      </c>
      <c r="M19" s="14"/>
      <c r="N19" t="s">
        <v>97</v>
      </c>
      <c r="O19" s="14" t="s">
        <v>125</v>
      </c>
      <c r="P19" s="14">
        <v>42</v>
      </c>
      <c r="S19" t="str">
        <f t="array" ref="S19:T19">TRANSPOSE([1]!SortUnique(O2:O127))</f>
        <v>30D</v>
      </c>
      <c r="T19" t="str">
        <v>INICIAL</v>
      </c>
      <c r="AE19" s="28" t="str">
        <v/>
      </c>
      <c r="AF19" s="28">
        <v>12</v>
      </c>
      <c r="AG19" s="28">
        <v>21</v>
      </c>
      <c r="BM19" s="28">
        <v>6</v>
      </c>
      <c r="BN19" s="28">
        <v>45</v>
      </c>
      <c r="BO19">
        <v>42</v>
      </c>
      <c r="BP19">
        <v>48</v>
      </c>
      <c r="BQ19">
        <v>42</v>
      </c>
      <c r="BR19">
        <v>48</v>
      </c>
      <c r="BU19" t="s">
        <v>190</v>
      </c>
      <c r="BV19">
        <f>SUM(BM4:BM24)</f>
        <v>351</v>
      </c>
      <c r="BW19">
        <f t="shared" ref="BW19:CA19" si="26">SUM(BN4:BN24)</f>
        <v>818</v>
      </c>
      <c r="BX19">
        <f t="shared" si="26"/>
        <v>726</v>
      </c>
      <c r="BY19">
        <f t="shared" si="26"/>
        <v>896</v>
      </c>
      <c r="BZ19">
        <f t="shared" si="26"/>
        <v>726</v>
      </c>
      <c r="CA19">
        <f t="shared" si="26"/>
        <v>896</v>
      </c>
      <c r="CK19" s="83"/>
      <c r="CL19" s="1" t="s">
        <v>207</v>
      </c>
      <c r="CM19" s="1">
        <v>21</v>
      </c>
      <c r="CN19" s="38">
        <v>42.666666666666664</v>
      </c>
      <c r="CO19" s="38">
        <v>3.1055505863605632</v>
      </c>
      <c r="CP19" s="38">
        <v>42</v>
      </c>
      <c r="CQ19" s="38">
        <v>76</v>
      </c>
      <c r="CR19" s="38">
        <v>16</v>
      </c>
      <c r="CS19" s="38">
        <v>15</v>
      </c>
      <c r="CT19" s="80">
        <v>0.58510542924526876</v>
      </c>
    </row>
    <row r="20" spans="1:98" ht="15.75" thickBot="1" x14ac:dyDescent="0.3">
      <c r="A20">
        <v>19</v>
      </c>
      <c r="B20" t="s">
        <v>80</v>
      </c>
      <c r="C20">
        <v>1076626970</v>
      </c>
      <c r="D20" t="s">
        <v>97</v>
      </c>
      <c r="E20" t="s">
        <v>104</v>
      </c>
      <c r="F20" s="14" t="s">
        <v>98</v>
      </c>
      <c r="G20" s="14">
        <v>28</v>
      </c>
      <c r="H20" s="14">
        <v>27</v>
      </c>
      <c r="I20" s="14">
        <v>6</v>
      </c>
      <c r="J20" s="14">
        <v>20</v>
      </c>
      <c r="K20" s="14">
        <v>10</v>
      </c>
      <c r="L20" s="14" t="s">
        <v>106</v>
      </c>
      <c r="M20" s="14"/>
      <c r="N20" t="s">
        <v>97</v>
      </c>
      <c r="O20" s="14" t="s">
        <v>125</v>
      </c>
      <c r="P20" s="14">
        <v>27</v>
      </c>
      <c r="R20" t="str">
        <f t="array" ref="R20:R22">[1]!SortUnique(N2:N127)</f>
        <v>AZUL</v>
      </c>
      <c r="S20" s="18">
        <f t="array" ref="S20">_xlfn.VAR.S(IF(($N$2:$N$127=$R20)*($O$2:$O$127=S$19),$P$2:$P$127))</f>
        <v>75.314285714285731</v>
      </c>
      <c r="T20" s="19">
        <f t="array" ref="T20">_xlfn.VAR.S(IF(($N$2:$N$127=$R20)*($O$2:$O$127=T$19),$P$2:$P$127))</f>
        <v>96.047619047619079</v>
      </c>
      <c r="U20">
        <f t="array" ref="U20">_xlfn.VAR.S(IF($N$2:$N$127=$R20,$P$2:$P$127))</f>
        <v>210.23983739837396</v>
      </c>
      <c r="AE20" s="28" t="str">
        <v/>
      </c>
      <c r="AF20" s="28">
        <v>6</v>
      </c>
      <c r="AG20" s="28">
        <v>45</v>
      </c>
      <c r="AJ20" t="s">
        <v>144</v>
      </c>
      <c r="AM20" t="s">
        <v>133</v>
      </c>
      <c r="AN20">
        <v>0.05</v>
      </c>
      <c r="AP20" t="s">
        <v>145</v>
      </c>
      <c r="AQ20">
        <v>0</v>
      </c>
      <c r="BM20" s="28">
        <v>9</v>
      </c>
      <c r="BN20" s="28">
        <v>24</v>
      </c>
      <c r="BO20">
        <v>27</v>
      </c>
      <c r="BP20">
        <v>42</v>
      </c>
      <c r="BQ20">
        <v>27</v>
      </c>
      <c r="BR20">
        <v>42</v>
      </c>
      <c r="BU20" t="s">
        <v>147</v>
      </c>
      <c r="BV20">
        <f>COUNT(BM4:BM24)</f>
        <v>21</v>
      </c>
      <c r="BW20">
        <f t="shared" ref="BW20:CA20" si="27">COUNT(BN4:BN24)</f>
        <v>21</v>
      </c>
      <c r="BX20">
        <f t="shared" si="27"/>
        <v>21</v>
      </c>
      <c r="BY20">
        <f t="shared" si="27"/>
        <v>21</v>
      </c>
      <c r="BZ20">
        <f t="shared" si="27"/>
        <v>21</v>
      </c>
      <c r="CA20">
        <f t="shared" si="27"/>
        <v>21</v>
      </c>
    </row>
    <row r="21" spans="1:98" ht="15.75" thickTop="1" x14ac:dyDescent="0.25">
      <c r="A21">
        <v>20</v>
      </c>
      <c r="B21" t="s">
        <v>83</v>
      </c>
      <c r="C21">
        <v>1018513214</v>
      </c>
      <c r="D21" t="s">
        <v>97</v>
      </c>
      <c r="E21" t="s">
        <v>103</v>
      </c>
      <c r="F21" s="14" t="s">
        <v>98</v>
      </c>
      <c r="G21" s="14">
        <v>28</v>
      </c>
      <c r="H21" s="14">
        <v>30</v>
      </c>
      <c r="I21" s="14">
        <v>9</v>
      </c>
      <c r="J21" s="14">
        <v>15</v>
      </c>
      <c r="K21" s="14">
        <v>10</v>
      </c>
      <c r="L21" s="14" t="s">
        <v>110</v>
      </c>
      <c r="M21" s="14"/>
      <c r="N21" t="s">
        <v>97</v>
      </c>
      <c r="O21" s="14" t="s">
        <v>125</v>
      </c>
      <c r="P21" s="14">
        <v>30</v>
      </c>
      <c r="R21" t="str">
        <v>BLANCO</v>
      </c>
      <c r="S21" s="20">
        <f t="array" ref="S21">_xlfn.VAR.S(IF(($N$2:$N$127=$R21)*($O$2:$O$127=S$19),$P$2:$P$127))</f>
        <v>140.85714285714295</v>
      </c>
      <c r="T21" s="21">
        <f t="array" ref="T21">_xlfn.VAR.S(IF(($N$2:$N$127=$R21)*($O$2:$O$127=T$19),$P$2:$P$127))</f>
        <v>202.53333333333322</v>
      </c>
      <c r="U21">
        <f t="array" ref="U21">_xlfn.VAR.S(IF($N$2:$N$127=$R21,$P$2:$P$127))</f>
        <v>184.29036004645764</v>
      </c>
      <c r="AE21" s="28" t="str">
        <v/>
      </c>
      <c r="AF21" s="28">
        <v>9</v>
      </c>
      <c r="AG21" s="28">
        <v>24</v>
      </c>
      <c r="AJ21" s="25" t="s">
        <v>146</v>
      </c>
      <c r="AK21" s="25" t="s">
        <v>147</v>
      </c>
      <c r="AL21" s="25" t="s">
        <v>148</v>
      </c>
      <c r="AM21" s="25" t="s">
        <v>158</v>
      </c>
      <c r="AN21" s="25" t="s">
        <v>159</v>
      </c>
      <c r="AO21" s="25" t="s">
        <v>160</v>
      </c>
      <c r="AP21" s="25" t="s">
        <v>135</v>
      </c>
      <c r="AQ21" s="25" t="s">
        <v>149</v>
      </c>
      <c r="AR21" s="25" t="s">
        <v>161</v>
      </c>
      <c r="BM21" s="28">
        <v>12</v>
      </c>
      <c r="BN21" s="28">
        <v>42</v>
      </c>
      <c r="BO21">
        <v>33</v>
      </c>
      <c r="BP21">
        <v>30</v>
      </c>
      <c r="BQ21">
        <v>33</v>
      </c>
      <c r="BR21">
        <v>30</v>
      </c>
      <c r="BU21" t="s">
        <v>191</v>
      </c>
      <c r="BV21">
        <f>GEOMEAN(BM4:BM24)</f>
        <v>14.771871095430638</v>
      </c>
      <c r="BW21">
        <f t="shared" ref="BW21:CA21" si="28">GEOMEAN(BN4:BN24)</f>
        <v>37.690292412716062</v>
      </c>
      <c r="BX21">
        <f t="shared" si="28"/>
        <v>32.407432530511684</v>
      </c>
      <c r="BY21">
        <f t="shared" si="28"/>
        <v>40.288284205801247</v>
      </c>
      <c r="BZ21">
        <f t="shared" si="28"/>
        <v>32.407432530511684</v>
      </c>
      <c r="CA21">
        <f t="shared" si="28"/>
        <v>40.288284205801247</v>
      </c>
    </row>
    <row r="22" spans="1:98" x14ac:dyDescent="0.25">
      <c r="A22">
        <v>21</v>
      </c>
      <c r="B22" t="s">
        <v>86</v>
      </c>
      <c r="C22">
        <v>1001119099</v>
      </c>
      <c r="D22" t="s">
        <v>97</v>
      </c>
      <c r="E22" t="s">
        <v>103</v>
      </c>
      <c r="F22" s="14" t="s">
        <v>98</v>
      </c>
      <c r="G22" s="14">
        <v>28</v>
      </c>
      <c r="H22" s="14">
        <v>36</v>
      </c>
      <c r="I22" s="14">
        <v>14</v>
      </c>
      <c r="J22" s="14">
        <v>39</v>
      </c>
      <c r="K22" s="14">
        <v>20</v>
      </c>
      <c r="L22" s="14" t="s">
        <v>106</v>
      </c>
      <c r="M22" s="14"/>
      <c r="N22" t="s">
        <v>97</v>
      </c>
      <c r="O22" s="14" t="s">
        <v>125</v>
      </c>
      <c r="P22" s="14">
        <v>36</v>
      </c>
      <c r="R22" t="str">
        <v>VERDE</v>
      </c>
      <c r="S22" s="22">
        <f t="array" ref="S22">_xlfn.VAR.S(IF(($N$2:$N$127=$R22)*($O$2:$O$127=S$19),$P$2:$P$127))</f>
        <v>95.433333333333309</v>
      </c>
      <c r="T22" s="23">
        <f t="array" ref="T22">_xlfn.VAR.S(IF(($N$2:$N$127=$R22)*($O$2:$O$127=T$19),$P$2:$P$127))</f>
        <v>337.86190476190461</v>
      </c>
      <c r="U22">
        <f t="array" ref="U22">_xlfn.VAR.S(IF($N$2:$N$127=$R22,$P$2:$P$127))</f>
        <v>340.73867595818825</v>
      </c>
      <c r="AE22" s="28" t="str">
        <v/>
      </c>
      <c r="AF22" s="28">
        <v>12</v>
      </c>
      <c r="AG22" s="28">
        <v>42</v>
      </c>
      <c r="AJ22" t="s">
        <v>169</v>
      </c>
      <c r="AK22">
        <f>COUNT(AF26:AF46)</f>
        <v>21</v>
      </c>
      <c r="AL22">
        <f>AVERAGE(AF26:AF46)</f>
        <v>34.571428571428569</v>
      </c>
      <c r="AM22">
        <f>_xlfn.STDEV.S(AF26:AF46)</f>
        <v>11.868325191750644</v>
      </c>
      <c r="BM22" s="28">
        <v>6</v>
      </c>
      <c r="BN22" s="28">
        <v>27</v>
      </c>
      <c r="BO22">
        <v>16</v>
      </c>
      <c r="BP22">
        <v>24</v>
      </c>
      <c r="BQ22">
        <v>16</v>
      </c>
      <c r="BR22">
        <v>24</v>
      </c>
      <c r="BU22" t="s">
        <v>192</v>
      </c>
      <c r="BV22">
        <f>HARMEAN(BM4:BM24)</f>
        <v>13.061896587881659</v>
      </c>
      <c r="BW22">
        <f t="shared" ref="BW22:CA22" si="29">HARMEAN(BN4:BN24)</f>
        <v>36.348714336033822</v>
      </c>
      <c r="BX22">
        <f t="shared" si="29"/>
        <v>30.072185640535849</v>
      </c>
      <c r="BY22">
        <f t="shared" si="29"/>
        <v>37.709292483320958</v>
      </c>
      <c r="BZ22">
        <f t="shared" si="29"/>
        <v>30.072185640535849</v>
      </c>
      <c r="CA22">
        <f t="shared" si="29"/>
        <v>37.709292483320958</v>
      </c>
      <c r="CD22" t="s">
        <v>202</v>
      </c>
      <c r="CE22" t="s">
        <v>203</v>
      </c>
      <c r="CF22" t="s">
        <v>204</v>
      </c>
      <c r="CG22" t="s">
        <v>205</v>
      </c>
      <c r="CH22" t="s">
        <v>206</v>
      </c>
      <c r="CI22" t="s">
        <v>207</v>
      </c>
    </row>
    <row r="23" spans="1:98" x14ac:dyDescent="0.25">
      <c r="A23">
        <v>1</v>
      </c>
      <c r="B23" t="s">
        <v>20</v>
      </c>
      <c r="C23">
        <v>1094949584</v>
      </c>
      <c r="D23" t="s">
        <v>100</v>
      </c>
      <c r="E23" t="s">
        <v>103</v>
      </c>
      <c r="F23" s="14" t="s">
        <v>99</v>
      </c>
      <c r="G23" s="14">
        <v>28</v>
      </c>
      <c r="H23" s="14">
        <v>55</v>
      </c>
      <c r="I23" s="14">
        <v>45</v>
      </c>
      <c r="J23" s="14">
        <v>43</v>
      </c>
      <c r="K23" s="14">
        <v>36</v>
      </c>
      <c r="L23" s="14" t="s">
        <v>106</v>
      </c>
      <c r="M23" s="14"/>
      <c r="N23" t="s">
        <v>100</v>
      </c>
      <c r="O23" s="14" t="s">
        <v>125</v>
      </c>
      <c r="P23" s="14">
        <v>55</v>
      </c>
      <c r="S23">
        <f t="array" ref="S23">_xlfn.VAR.S(IF($O$2:$O$127=S$19,$P$2:$P$127))</f>
        <v>158.71479774705585</v>
      </c>
      <c r="T23">
        <f t="array" ref="T23">_xlfn.VAR.S(IF($O$2:$O$127=T$19,$P$2:$P$127))</f>
        <v>209.6728110599079</v>
      </c>
      <c r="U23">
        <f>_xlfn.VAR.S(P2:P127)</f>
        <v>260.80793650793657</v>
      </c>
      <c r="AE23" s="28" t="str">
        <v/>
      </c>
      <c r="AF23" s="28">
        <v>6</v>
      </c>
      <c r="AG23" s="28">
        <v>27</v>
      </c>
      <c r="AJ23" t="s">
        <v>170</v>
      </c>
      <c r="AK23">
        <f>COUNT(AG26:AG46)</f>
        <v>21</v>
      </c>
      <c r="AL23">
        <f>AVERAGE(AG26:AG46)</f>
        <v>42.666666666666664</v>
      </c>
      <c r="AM23">
        <f>_xlfn.STDEV.S(AG26:AG46)</f>
        <v>14.231420636511775</v>
      </c>
      <c r="BM23" s="28">
        <v>9</v>
      </c>
      <c r="BN23" s="28">
        <v>30</v>
      </c>
      <c r="BO23">
        <v>33</v>
      </c>
      <c r="BP23">
        <v>39</v>
      </c>
      <c r="BQ23">
        <v>33</v>
      </c>
      <c r="BR23">
        <v>39</v>
      </c>
      <c r="BU23" t="s">
        <v>193</v>
      </c>
      <c r="BV23">
        <f>AVEDEV(BM4:BM24)</f>
        <v>6.9795918367346967</v>
      </c>
      <c r="BW23">
        <f t="shared" ref="BW23:CA23" si="30">AVEDEV(BN4:BN24)</f>
        <v>7.6780045351473953</v>
      </c>
      <c r="BX23">
        <f t="shared" si="30"/>
        <v>9.8367346938775473</v>
      </c>
      <c r="BY23">
        <f t="shared" si="30"/>
        <v>10.984126984126982</v>
      </c>
      <c r="BZ23">
        <f t="shared" si="30"/>
        <v>9.8367346938775473</v>
      </c>
      <c r="CA23">
        <f t="shared" si="30"/>
        <v>10.984126984126982</v>
      </c>
      <c r="CC23" t="s">
        <v>147</v>
      </c>
      <c r="CD23">
        <v>21</v>
      </c>
      <c r="CE23">
        <v>21</v>
      </c>
      <c r="CF23">
        <v>21</v>
      </c>
      <c r="CG23">
        <v>21</v>
      </c>
      <c r="CH23">
        <v>21</v>
      </c>
      <c r="CI23">
        <v>21</v>
      </c>
    </row>
    <row r="24" spans="1:98" x14ac:dyDescent="0.25">
      <c r="A24">
        <v>2</v>
      </c>
      <c r="B24" t="s">
        <v>27</v>
      </c>
      <c r="C24">
        <v>1007243378</v>
      </c>
      <c r="D24" t="s">
        <v>100</v>
      </c>
      <c r="E24" t="s">
        <v>103</v>
      </c>
      <c r="F24" s="14" t="s">
        <v>99</v>
      </c>
      <c r="G24" s="14">
        <v>28</v>
      </c>
      <c r="H24" s="14">
        <v>52</v>
      </c>
      <c r="I24" s="14">
        <v>21</v>
      </c>
      <c r="J24" s="14">
        <v>41</v>
      </c>
      <c r="K24" s="14">
        <v>35</v>
      </c>
      <c r="L24" s="14" t="s">
        <v>106</v>
      </c>
      <c r="M24" s="14"/>
      <c r="N24" t="s">
        <v>100</v>
      </c>
      <c r="O24" s="14" t="s">
        <v>125</v>
      </c>
      <c r="P24" s="14">
        <v>52</v>
      </c>
      <c r="AE24" s="28" t="str">
        <v/>
      </c>
      <c r="AF24" s="28">
        <v>9</v>
      </c>
      <c r="AG24" s="28">
        <v>30</v>
      </c>
      <c r="AJ24" s="29" t="s">
        <v>162</v>
      </c>
      <c r="AK24" s="29">
        <f>AK23</f>
        <v>21</v>
      </c>
      <c r="AL24" s="29">
        <f>AL22-AL23</f>
        <v>-8.0952380952380949</v>
      </c>
      <c r="AM24" s="29">
        <f t="array" ref="AM24">_xlfn.STDEV.S(AF26:AF46-AG26:AG46)</f>
        <v>8.1602987807111695</v>
      </c>
      <c r="AN24" s="29">
        <f>AM24/SQRT(AK24)</f>
        <v>1.7807231836221324</v>
      </c>
      <c r="AO24" s="29">
        <f>(AL22-AL23-AQ20)/AN24</f>
        <v>-4.5460395920559291</v>
      </c>
      <c r="AP24" s="29">
        <f>AK24-1</f>
        <v>20</v>
      </c>
      <c r="AQ24" s="29">
        <f>ABS(AL22-AL23-AQ20)/AM24</f>
        <v>0.99202716870773644</v>
      </c>
      <c r="AR24" s="29">
        <f>SQRT(AO24^2/(AO24^2+AP24))</f>
        <v>0.71287755970910449</v>
      </c>
      <c r="BM24" s="78">
        <v>14</v>
      </c>
      <c r="BN24" s="78">
        <v>36</v>
      </c>
      <c r="BO24">
        <v>18</v>
      </c>
      <c r="BP24">
        <v>27</v>
      </c>
      <c r="BQ24">
        <v>18</v>
      </c>
      <c r="BR24">
        <v>27</v>
      </c>
      <c r="BU24" t="s">
        <v>194</v>
      </c>
      <c r="BV24">
        <f>[1]!MAD(BM4:BM24)</f>
        <v>5</v>
      </c>
      <c r="BW24">
        <f>[1]!MAD(BN4:BN24)</f>
        <v>6</v>
      </c>
      <c r="BX24">
        <f>[1]!MAD(BO4:BO24)</f>
        <v>9</v>
      </c>
      <c r="BY24">
        <f>[1]!MAD(BP4:BP24)</f>
        <v>9</v>
      </c>
      <c r="BZ24">
        <f>[1]!MAD(BQ4:BQ24)</f>
        <v>9</v>
      </c>
      <c r="CA24">
        <f>[1]!MAD(BR4:BR24)</f>
        <v>9</v>
      </c>
      <c r="CC24" t="s">
        <v>148</v>
      </c>
      <c r="CD24">
        <v>16.714285714285715</v>
      </c>
      <c r="CE24">
        <v>38.952380952380949</v>
      </c>
      <c r="CF24">
        <v>34.571428571428569</v>
      </c>
      <c r="CG24">
        <v>42.666666666666664</v>
      </c>
      <c r="CH24">
        <v>34.571428571428569</v>
      </c>
      <c r="CI24">
        <v>42.666666666666664</v>
      </c>
    </row>
    <row r="25" spans="1:98" x14ac:dyDescent="0.25">
      <c r="A25">
        <v>3</v>
      </c>
      <c r="B25" t="s">
        <v>30</v>
      </c>
      <c r="C25">
        <v>1001216465</v>
      </c>
      <c r="D25" t="s">
        <v>100</v>
      </c>
      <c r="E25" t="s">
        <v>104</v>
      </c>
      <c r="F25" s="14" t="s">
        <v>99</v>
      </c>
      <c r="G25" s="14">
        <v>26</v>
      </c>
      <c r="H25" s="14">
        <v>64</v>
      </c>
      <c r="I25" s="14">
        <v>48</v>
      </c>
      <c r="J25" s="14">
        <v>35</v>
      </c>
      <c r="K25" s="14">
        <v>25</v>
      </c>
      <c r="L25" s="14" t="s">
        <v>106</v>
      </c>
      <c r="M25" s="14"/>
      <c r="N25" t="s">
        <v>100</v>
      </c>
      <c r="O25" s="14" t="s">
        <v>125</v>
      </c>
      <c r="P25" s="14">
        <v>64</v>
      </c>
      <c r="AE25" s="78" t="str">
        <v/>
      </c>
      <c r="AF25" s="78">
        <v>14</v>
      </c>
      <c r="AG25" s="78">
        <v>36</v>
      </c>
      <c r="BU25" s="26" t="s">
        <v>195</v>
      </c>
      <c r="BV25" s="26">
        <f>[1]!IQR(BM4:BM24,FALSE)</f>
        <v>9</v>
      </c>
      <c r="BW25" s="26">
        <f>[1]!IQR(BN4:BN24,FALSE)</f>
        <v>15</v>
      </c>
      <c r="BX25" s="26">
        <f>[1]!IQR(BO4:BO24,FALSE)</f>
        <v>18</v>
      </c>
      <c r="BY25" s="26">
        <f>[1]!IQR(BP4:BP24,FALSE)</f>
        <v>15</v>
      </c>
      <c r="BZ25" s="26">
        <f>[1]!IQR(BQ4:BQ24,FALSE)</f>
        <v>18</v>
      </c>
      <c r="CA25" s="26">
        <f>[1]!IQR(BR4:BR24,FALSE)</f>
        <v>15</v>
      </c>
      <c r="CC25" t="s">
        <v>180</v>
      </c>
      <c r="CD25">
        <v>1.8937778533458274</v>
      </c>
      <c r="CE25">
        <v>2.1386201497986308</v>
      </c>
      <c r="CF25">
        <v>2.5898808839785055</v>
      </c>
      <c r="CG25">
        <v>3.1055505863605632</v>
      </c>
      <c r="CH25">
        <v>2.5898808839785055</v>
      </c>
      <c r="CI25">
        <v>3.1055505863605632</v>
      </c>
    </row>
    <row r="26" spans="1:98" ht="15.75" thickBot="1" x14ac:dyDescent="0.3">
      <c r="A26">
        <v>4</v>
      </c>
      <c r="B26" t="s">
        <v>33</v>
      </c>
      <c r="C26">
        <v>1143568805</v>
      </c>
      <c r="D26" t="s">
        <v>100</v>
      </c>
      <c r="E26" t="s">
        <v>104</v>
      </c>
      <c r="F26" s="14" t="s">
        <v>99</v>
      </c>
      <c r="G26" s="14">
        <v>31</v>
      </c>
      <c r="H26" s="14">
        <v>45</v>
      </c>
      <c r="I26" s="14">
        <v>38</v>
      </c>
      <c r="J26" s="14">
        <v>28</v>
      </c>
      <c r="K26" s="14">
        <v>24</v>
      </c>
      <c r="L26" s="14" t="s">
        <v>106</v>
      </c>
      <c r="M26" s="14"/>
      <c r="N26" t="s">
        <v>100</v>
      </c>
      <c r="O26" s="14" t="s">
        <v>125</v>
      </c>
      <c r="P26" s="14">
        <v>45</v>
      </c>
      <c r="AE26" s="27" t="str">
        <v>BLANCO</v>
      </c>
      <c r="AF26" s="27">
        <v>45</v>
      </c>
      <c r="AG26" s="27">
        <v>55</v>
      </c>
      <c r="AJ26" t="s">
        <v>163</v>
      </c>
      <c r="CC26" t="s">
        <v>181</v>
      </c>
      <c r="CD26">
        <v>14</v>
      </c>
      <c r="CE26">
        <v>39</v>
      </c>
      <c r="CF26">
        <v>33</v>
      </c>
      <c r="CG26">
        <v>42</v>
      </c>
      <c r="CH26">
        <v>33</v>
      </c>
      <c r="CI26">
        <v>42</v>
      </c>
    </row>
    <row r="27" spans="1:98" ht="15.75" thickTop="1" x14ac:dyDescent="0.25">
      <c r="A27">
        <v>5</v>
      </c>
      <c r="B27" t="s">
        <v>36</v>
      </c>
      <c r="C27">
        <v>1018506943</v>
      </c>
      <c r="D27" t="s">
        <v>100</v>
      </c>
      <c r="E27" t="s">
        <v>103</v>
      </c>
      <c r="F27" s="14" t="s">
        <v>99</v>
      </c>
      <c r="G27" s="14">
        <v>28</v>
      </c>
      <c r="H27" s="14">
        <v>36</v>
      </c>
      <c r="I27" s="14">
        <v>45</v>
      </c>
      <c r="J27" s="14">
        <v>32</v>
      </c>
      <c r="K27" s="14">
        <v>20</v>
      </c>
      <c r="L27" s="14" t="s">
        <v>106</v>
      </c>
      <c r="M27" s="14"/>
      <c r="N27" t="s">
        <v>100</v>
      </c>
      <c r="O27" s="14" t="s">
        <v>125</v>
      </c>
      <c r="P27" s="14">
        <v>36</v>
      </c>
      <c r="AE27" s="28" t="str">
        <v/>
      </c>
      <c r="AF27" s="28">
        <v>21</v>
      </c>
      <c r="AG27" s="28">
        <v>52</v>
      </c>
      <c r="AJ27" s="25" t="s">
        <v>150</v>
      </c>
      <c r="AK27" s="25" t="s">
        <v>137</v>
      </c>
      <c r="AL27" s="25" t="s">
        <v>151</v>
      </c>
      <c r="AM27" s="25" t="s">
        <v>152</v>
      </c>
      <c r="AN27" s="25" t="s">
        <v>153</v>
      </c>
      <c r="AO27" s="25" t="s">
        <v>154</v>
      </c>
      <c r="AP27" s="50"/>
      <c r="AQ27" s="50"/>
      <c r="AR27" s="50"/>
      <c r="AS27" s="50"/>
      <c r="CC27" t="s">
        <v>188</v>
      </c>
      <c r="CD27">
        <v>39</v>
      </c>
      <c r="CE27">
        <v>56</v>
      </c>
      <c r="CF27">
        <v>56</v>
      </c>
      <c r="CG27">
        <v>76</v>
      </c>
      <c r="CH27">
        <v>56</v>
      </c>
      <c r="CI27">
        <v>76</v>
      </c>
    </row>
    <row r="28" spans="1:98" x14ac:dyDescent="0.25">
      <c r="A28">
        <v>6</v>
      </c>
      <c r="B28" t="s">
        <v>39</v>
      </c>
      <c r="C28">
        <v>1000035511</v>
      </c>
      <c r="D28" t="s">
        <v>100</v>
      </c>
      <c r="E28" t="s">
        <v>103</v>
      </c>
      <c r="F28" s="14" t="s">
        <v>99</v>
      </c>
      <c r="G28" s="14">
        <v>28</v>
      </c>
      <c r="H28" s="14">
        <v>61</v>
      </c>
      <c r="I28" s="14">
        <v>52</v>
      </c>
      <c r="J28" s="14">
        <v>43</v>
      </c>
      <c r="K28" s="14">
        <v>35</v>
      </c>
      <c r="L28" s="14" t="s">
        <v>106</v>
      </c>
      <c r="M28" s="14"/>
      <c r="N28" t="s">
        <v>100</v>
      </c>
      <c r="O28" s="14" t="s">
        <v>125</v>
      </c>
      <c r="P28" s="14">
        <v>61</v>
      </c>
      <c r="AE28" s="28" t="str">
        <v/>
      </c>
      <c r="AF28" s="28">
        <v>48</v>
      </c>
      <c r="AG28" s="28">
        <v>64</v>
      </c>
      <c r="AJ28" t="s">
        <v>155</v>
      </c>
      <c r="AK28">
        <f>_xlfn.T.DIST.RT(ABS(AO24),AP24)</f>
        <v>9.8265004469308884E-5</v>
      </c>
      <c r="AL28">
        <f>_xlfn.T.INV.2T(AN20*2,AP24)</f>
        <v>1.7247182429207868</v>
      </c>
      <c r="AO28" s="24" t="str">
        <f>IF(AK28&lt;AN20,"yes","no")</f>
        <v>yes</v>
      </c>
      <c r="AR28" s="24"/>
      <c r="CC28" t="s">
        <v>189</v>
      </c>
      <c r="CD28">
        <v>6</v>
      </c>
      <c r="CE28">
        <v>21</v>
      </c>
      <c r="CF28">
        <v>15</v>
      </c>
      <c r="CG28">
        <v>16</v>
      </c>
      <c r="CH28">
        <v>15</v>
      </c>
      <c r="CI28">
        <v>16</v>
      </c>
    </row>
    <row r="29" spans="1:98" x14ac:dyDescent="0.25">
      <c r="A29">
        <v>7</v>
      </c>
      <c r="B29" t="s">
        <v>42</v>
      </c>
      <c r="C29">
        <v>1005911008</v>
      </c>
      <c r="D29" t="s">
        <v>100</v>
      </c>
      <c r="E29" t="s">
        <v>104</v>
      </c>
      <c r="F29" s="14" t="s">
        <v>99</v>
      </c>
      <c r="G29" s="14">
        <v>32</v>
      </c>
      <c r="H29" s="14">
        <v>76</v>
      </c>
      <c r="I29" s="14">
        <v>56</v>
      </c>
      <c r="J29" s="14">
        <v>40</v>
      </c>
      <c r="K29" s="14">
        <v>36</v>
      </c>
      <c r="L29" s="14" t="s">
        <v>106</v>
      </c>
      <c r="M29" s="14"/>
      <c r="N29" t="s">
        <v>100</v>
      </c>
      <c r="O29" s="14" t="s">
        <v>125</v>
      </c>
      <c r="P29" s="14">
        <v>76</v>
      </c>
      <c r="AE29" s="28" t="str">
        <v/>
      </c>
      <c r="AF29" s="28">
        <v>38</v>
      </c>
      <c r="AG29" s="28">
        <v>45</v>
      </c>
      <c r="AJ29" t="s">
        <v>156</v>
      </c>
      <c r="AK29">
        <f>_xlfn.T.DIST.2T(ABS(AO24),AP24)</f>
        <v>1.9653000893861777E-4</v>
      </c>
      <c r="AL29">
        <f>_xlfn.T.INV.2T(AN20,AP24)</f>
        <v>2.0859634472658648</v>
      </c>
      <c r="AM29">
        <f>(AL22-AL23)-AN24*AL29</f>
        <v>-11.809761565972764</v>
      </c>
      <c r="AN29">
        <f>(AL22-AL23)+AN24*AL29</f>
        <v>-4.3807146245034261</v>
      </c>
      <c r="AO29" s="24" t="str">
        <f>IF(AK29&lt;AN20,"yes","no")</f>
        <v>yes</v>
      </c>
      <c r="AR29" s="24"/>
      <c r="CC29" t="s">
        <v>195</v>
      </c>
      <c r="CD29">
        <v>9</v>
      </c>
      <c r="CE29">
        <v>15</v>
      </c>
      <c r="CF29">
        <v>18</v>
      </c>
      <c r="CG29">
        <v>15</v>
      </c>
      <c r="CH29">
        <v>18</v>
      </c>
      <c r="CI29">
        <v>15</v>
      </c>
    </row>
    <row r="30" spans="1:98" x14ac:dyDescent="0.25">
      <c r="A30">
        <v>8</v>
      </c>
      <c r="B30" t="s">
        <v>45</v>
      </c>
      <c r="C30">
        <v>1020833271</v>
      </c>
      <c r="D30" t="s">
        <v>100</v>
      </c>
      <c r="E30" t="s">
        <v>104</v>
      </c>
      <c r="F30" s="14" t="s">
        <v>99</v>
      </c>
      <c r="G30" s="14">
        <v>32</v>
      </c>
      <c r="H30" s="14">
        <v>30</v>
      </c>
      <c r="I30" s="14">
        <v>24</v>
      </c>
      <c r="J30" s="14">
        <v>36</v>
      </c>
      <c r="K30" s="14">
        <v>25</v>
      </c>
      <c r="L30" s="14" t="s">
        <v>106</v>
      </c>
      <c r="M30" s="14"/>
      <c r="N30" t="s">
        <v>100</v>
      </c>
      <c r="O30" s="14" t="s">
        <v>125</v>
      </c>
      <c r="P30" s="14">
        <v>30</v>
      </c>
      <c r="AE30" s="28" t="str">
        <v/>
      </c>
      <c r="AF30" s="28">
        <v>45</v>
      </c>
      <c r="AG30" s="28">
        <v>36</v>
      </c>
      <c r="AJ30" s="29"/>
      <c r="AK30" s="29"/>
      <c r="AL30" s="29"/>
      <c r="AM30" s="29"/>
      <c r="AN30" s="29"/>
      <c r="AO30" s="29"/>
      <c r="CC30" t="s">
        <v>137</v>
      </c>
      <c r="CD30">
        <v>7.316892886619597E-2</v>
      </c>
      <c r="CE30">
        <v>0.73553573965525443</v>
      </c>
      <c r="CF30">
        <v>0.55806823012415918</v>
      </c>
      <c r="CG30">
        <v>0.58510542924526876</v>
      </c>
      <c r="CH30">
        <v>0.55806823012415918</v>
      </c>
      <c r="CI30">
        <v>0.58510542924526876</v>
      </c>
    </row>
    <row r="31" spans="1:98" x14ac:dyDescent="0.25">
      <c r="A31">
        <v>9</v>
      </c>
      <c r="B31" t="s">
        <v>48</v>
      </c>
      <c r="C31">
        <v>1026576196</v>
      </c>
      <c r="D31" t="s">
        <v>100</v>
      </c>
      <c r="E31" t="s">
        <v>103</v>
      </c>
      <c r="F31" s="14" t="s">
        <v>99</v>
      </c>
      <c r="G31" s="14">
        <v>28</v>
      </c>
      <c r="H31" s="14">
        <v>39</v>
      </c>
      <c r="I31" s="14">
        <v>33</v>
      </c>
      <c r="J31" s="14">
        <v>29</v>
      </c>
      <c r="K31" s="14">
        <v>26</v>
      </c>
      <c r="L31" s="14" t="s">
        <v>106</v>
      </c>
      <c r="M31" s="14"/>
      <c r="N31" t="s">
        <v>100</v>
      </c>
      <c r="O31" s="14" t="s">
        <v>125</v>
      </c>
      <c r="P31" s="14">
        <v>39</v>
      </c>
      <c r="AE31" s="28" t="str">
        <v/>
      </c>
      <c r="AF31" s="28">
        <v>52</v>
      </c>
      <c r="AG31" s="28">
        <v>61</v>
      </c>
    </row>
    <row r="32" spans="1:98" x14ac:dyDescent="0.25">
      <c r="A32">
        <v>10</v>
      </c>
      <c r="B32" t="s">
        <v>51</v>
      </c>
      <c r="C32">
        <v>1072650262</v>
      </c>
      <c r="D32" t="s">
        <v>100</v>
      </c>
      <c r="E32" t="s">
        <v>103</v>
      </c>
      <c r="F32" s="14" t="s">
        <v>99</v>
      </c>
      <c r="G32" s="14">
        <v>27</v>
      </c>
      <c r="H32" s="14">
        <v>48</v>
      </c>
      <c r="I32" s="14">
        <v>45</v>
      </c>
      <c r="J32" s="14">
        <v>37</v>
      </c>
      <c r="K32" s="14">
        <v>30</v>
      </c>
      <c r="L32" s="14" t="s">
        <v>106</v>
      </c>
      <c r="M32" s="14"/>
      <c r="N32" t="s">
        <v>100</v>
      </c>
      <c r="O32" s="14" t="s">
        <v>125</v>
      </c>
      <c r="P32" s="14">
        <v>48</v>
      </c>
      <c r="AE32" s="28" t="str">
        <v/>
      </c>
      <c r="AF32" s="28">
        <v>56</v>
      </c>
      <c r="AG32" s="28">
        <v>76</v>
      </c>
      <c r="AJ32" s="50" t="s">
        <v>173</v>
      </c>
      <c r="AK32" s="50"/>
      <c r="AL32" s="50"/>
      <c r="AM32" s="50"/>
      <c r="AN32" s="50"/>
      <c r="AO32" s="50"/>
      <c r="AP32" s="50"/>
      <c r="AQ32" s="50"/>
      <c r="AR32" s="50"/>
      <c r="AS32" s="50"/>
    </row>
    <row r="33" spans="1:44" x14ac:dyDescent="0.25">
      <c r="A33">
        <v>11</v>
      </c>
      <c r="B33" t="s">
        <v>54</v>
      </c>
      <c r="C33">
        <v>1070983563</v>
      </c>
      <c r="D33" t="s">
        <v>100</v>
      </c>
      <c r="E33" t="s">
        <v>103</v>
      </c>
      <c r="F33" s="14" t="s">
        <v>99</v>
      </c>
      <c r="G33" s="14">
        <v>26</v>
      </c>
      <c r="H33" s="14">
        <v>45</v>
      </c>
      <c r="I33" s="14">
        <v>39</v>
      </c>
      <c r="J33" s="14">
        <v>33</v>
      </c>
      <c r="K33" s="14">
        <v>25</v>
      </c>
      <c r="L33" s="14" t="s">
        <v>106</v>
      </c>
      <c r="M33" s="14"/>
      <c r="N33" t="s">
        <v>100</v>
      </c>
      <c r="O33" s="14" t="s">
        <v>125</v>
      </c>
      <c r="P33" s="14">
        <v>45</v>
      </c>
      <c r="AE33" s="28" t="str">
        <v/>
      </c>
      <c r="AF33" s="28">
        <v>24</v>
      </c>
      <c r="AG33" s="28">
        <v>30</v>
      </c>
      <c r="AJ33" t="s">
        <v>157</v>
      </c>
      <c r="AR33" s="24"/>
    </row>
    <row r="34" spans="1:44" x14ac:dyDescent="0.25">
      <c r="A34">
        <v>12</v>
      </c>
      <c r="B34" t="s">
        <v>57</v>
      </c>
      <c r="C34">
        <v>1000215196</v>
      </c>
      <c r="D34" t="s">
        <v>100</v>
      </c>
      <c r="E34" t="s">
        <v>104</v>
      </c>
      <c r="F34" s="14" t="s">
        <v>99</v>
      </c>
      <c r="G34" s="14">
        <v>28</v>
      </c>
      <c r="H34" s="14">
        <v>33</v>
      </c>
      <c r="I34" s="14">
        <v>30</v>
      </c>
      <c r="J34" s="14">
        <v>24</v>
      </c>
      <c r="K34" s="14">
        <v>24</v>
      </c>
      <c r="L34" s="14" t="s">
        <v>106</v>
      </c>
      <c r="M34" s="14"/>
      <c r="N34" t="s">
        <v>100</v>
      </c>
      <c r="O34" s="14" t="s">
        <v>125</v>
      </c>
      <c r="P34" s="14">
        <v>33</v>
      </c>
      <c r="AE34" s="28" t="str">
        <v/>
      </c>
      <c r="AF34" s="28">
        <v>33</v>
      </c>
      <c r="AG34" s="28">
        <v>39</v>
      </c>
      <c r="AR34" s="24"/>
    </row>
    <row r="35" spans="1:44" ht="15.75" thickBot="1" x14ac:dyDescent="0.3">
      <c r="A35">
        <v>13</v>
      </c>
      <c r="B35" t="s">
        <v>60</v>
      </c>
      <c r="C35">
        <v>1144091614</v>
      </c>
      <c r="D35" t="s">
        <v>100</v>
      </c>
      <c r="E35" t="s">
        <v>104</v>
      </c>
      <c r="F35" s="14" t="s">
        <v>99</v>
      </c>
      <c r="G35" s="14">
        <v>28</v>
      </c>
      <c r="H35" s="14">
        <v>48</v>
      </c>
      <c r="I35" s="14">
        <v>39</v>
      </c>
      <c r="J35" s="14">
        <v>19</v>
      </c>
      <c r="K35" s="14">
        <v>15</v>
      </c>
      <c r="L35" s="14" t="s">
        <v>106</v>
      </c>
      <c r="M35" s="14"/>
      <c r="N35" t="s">
        <v>100</v>
      </c>
      <c r="O35" s="14" t="s">
        <v>125</v>
      </c>
      <c r="P35" s="14">
        <v>48</v>
      </c>
      <c r="AE35" s="28" t="str">
        <v/>
      </c>
      <c r="AF35" s="28">
        <v>45</v>
      </c>
      <c r="AG35" s="28">
        <v>48</v>
      </c>
      <c r="AJ35" t="s">
        <v>144</v>
      </c>
      <c r="AM35" t="s">
        <v>133</v>
      </c>
      <c r="AN35">
        <v>0.05</v>
      </c>
      <c r="AP35" t="s">
        <v>145</v>
      </c>
      <c r="AQ35">
        <v>0</v>
      </c>
    </row>
    <row r="36" spans="1:44" ht="15.75" thickTop="1" x14ac:dyDescent="0.25">
      <c r="A36">
        <v>14</v>
      </c>
      <c r="B36" t="s">
        <v>63</v>
      </c>
      <c r="C36">
        <v>1192911834</v>
      </c>
      <c r="D36" t="s">
        <v>100</v>
      </c>
      <c r="E36" t="s">
        <v>104</v>
      </c>
      <c r="F36" s="14" t="s">
        <v>99</v>
      </c>
      <c r="G36" s="14">
        <v>28</v>
      </c>
      <c r="H36" s="14">
        <v>38</v>
      </c>
      <c r="I36" s="14">
        <v>27</v>
      </c>
      <c r="J36" s="14">
        <v>30</v>
      </c>
      <c r="K36" s="14">
        <v>20</v>
      </c>
      <c r="L36" s="14" t="s">
        <v>106</v>
      </c>
      <c r="M36" s="14"/>
      <c r="N36" t="s">
        <v>100</v>
      </c>
      <c r="O36" s="14" t="s">
        <v>125</v>
      </c>
      <c r="P36" s="14">
        <v>38</v>
      </c>
      <c r="AE36" s="28" t="str">
        <v/>
      </c>
      <c r="AF36" s="28">
        <v>39</v>
      </c>
      <c r="AG36" s="28">
        <v>45</v>
      </c>
      <c r="AJ36" s="25" t="s">
        <v>146</v>
      </c>
      <c r="AK36" s="25" t="s">
        <v>147</v>
      </c>
      <c r="AL36" s="25" t="s">
        <v>148</v>
      </c>
      <c r="AM36" s="25" t="s">
        <v>158</v>
      </c>
      <c r="AN36" s="25" t="s">
        <v>159</v>
      </c>
      <c r="AO36" s="25" t="s">
        <v>160</v>
      </c>
      <c r="AP36" s="25" t="s">
        <v>135</v>
      </c>
      <c r="AQ36" s="25" t="s">
        <v>149</v>
      </c>
      <c r="AR36" s="25" t="s">
        <v>161</v>
      </c>
    </row>
    <row r="37" spans="1:44" x14ac:dyDescent="0.25">
      <c r="A37">
        <v>15</v>
      </c>
      <c r="B37" t="s">
        <v>66</v>
      </c>
      <c r="C37">
        <v>1019064787</v>
      </c>
      <c r="D37" t="s">
        <v>100</v>
      </c>
      <c r="E37" t="s">
        <v>103</v>
      </c>
      <c r="F37" s="14" t="s">
        <v>99</v>
      </c>
      <c r="G37" s="14">
        <v>26</v>
      </c>
      <c r="H37" s="14">
        <v>16</v>
      </c>
      <c r="I37" s="14">
        <v>15</v>
      </c>
      <c r="J37" s="14">
        <v>22</v>
      </c>
      <c r="K37" s="14">
        <v>19</v>
      </c>
      <c r="L37" s="14" t="s">
        <v>106</v>
      </c>
      <c r="M37" s="14"/>
      <c r="N37" t="s">
        <v>100</v>
      </c>
      <c r="O37" s="14" t="s">
        <v>125</v>
      </c>
      <c r="P37" s="14">
        <v>16</v>
      </c>
      <c r="AE37" s="28" t="str">
        <v/>
      </c>
      <c r="AF37" s="28">
        <v>30</v>
      </c>
      <c r="AG37" s="28">
        <v>33</v>
      </c>
      <c r="AJ37" t="s">
        <v>169</v>
      </c>
      <c r="AK37">
        <f>COUNT(AF47:AF67)</f>
        <v>21</v>
      </c>
      <c r="AL37">
        <f>AVERAGE(AF47:AF67)</f>
        <v>21.333333333333332</v>
      </c>
      <c r="AM37">
        <f>_xlfn.STDEV.S(AF47:AF67)</f>
        <v>9.7689985839559483</v>
      </c>
    </row>
    <row r="38" spans="1:44" x14ac:dyDescent="0.25">
      <c r="A38">
        <v>16</v>
      </c>
      <c r="B38" t="s">
        <v>69</v>
      </c>
      <c r="C38">
        <v>1007400987</v>
      </c>
      <c r="D38" t="s">
        <v>100</v>
      </c>
      <c r="E38" t="s">
        <v>104</v>
      </c>
      <c r="F38" s="14" t="s">
        <v>99</v>
      </c>
      <c r="G38" s="14">
        <v>28</v>
      </c>
      <c r="H38" s="14">
        <v>48</v>
      </c>
      <c r="I38" s="14">
        <v>42</v>
      </c>
      <c r="J38" s="14">
        <v>36</v>
      </c>
      <c r="K38" s="14">
        <v>32</v>
      </c>
      <c r="L38" s="14" t="s">
        <v>106</v>
      </c>
      <c r="M38" s="14"/>
      <c r="N38" t="s">
        <v>100</v>
      </c>
      <c r="O38" s="14" t="s">
        <v>125</v>
      </c>
      <c r="P38" s="14">
        <v>48</v>
      </c>
      <c r="AE38" s="28" t="str">
        <v/>
      </c>
      <c r="AF38" s="28">
        <v>39</v>
      </c>
      <c r="AG38" s="28">
        <v>48</v>
      </c>
      <c r="AJ38" t="s">
        <v>170</v>
      </c>
      <c r="AK38">
        <f>COUNT(AG47:AG67)</f>
        <v>21</v>
      </c>
      <c r="AL38">
        <f>AVERAGE(AG47:AG67)</f>
        <v>43.80952380952381</v>
      </c>
      <c r="AM38">
        <f>_xlfn.STDEV.S(AG47:AG67)</f>
        <v>18.381020231801731</v>
      </c>
    </row>
    <row r="39" spans="1:44" x14ac:dyDescent="0.25">
      <c r="A39">
        <v>17</v>
      </c>
      <c r="B39" t="s">
        <v>72</v>
      </c>
      <c r="C39">
        <v>1001299682</v>
      </c>
      <c r="D39" t="s">
        <v>100</v>
      </c>
      <c r="E39" t="s">
        <v>103</v>
      </c>
      <c r="F39" s="14" t="s">
        <v>99</v>
      </c>
      <c r="G39" s="14">
        <v>28</v>
      </c>
      <c r="H39" s="14">
        <v>42</v>
      </c>
      <c r="I39" s="14">
        <v>27</v>
      </c>
      <c r="J39" s="14">
        <v>25</v>
      </c>
      <c r="K39" s="14">
        <v>20</v>
      </c>
      <c r="L39" s="14" t="s">
        <v>107</v>
      </c>
      <c r="M39" s="14"/>
      <c r="N39" t="s">
        <v>100</v>
      </c>
      <c r="O39" s="14" t="s">
        <v>125</v>
      </c>
      <c r="P39" s="14">
        <v>42</v>
      </c>
      <c r="AE39" s="28" t="str">
        <v/>
      </c>
      <c r="AF39" s="28">
        <v>27</v>
      </c>
      <c r="AG39" s="28">
        <v>38</v>
      </c>
      <c r="AJ39" s="29" t="s">
        <v>162</v>
      </c>
      <c r="AK39" s="29">
        <f>AK38</f>
        <v>21</v>
      </c>
      <c r="AL39" s="29">
        <f>AL37-AL38</f>
        <v>-22.476190476190478</v>
      </c>
      <c r="AM39" s="29">
        <f t="array" ref="AM39">_xlfn.STDEV.S(AF47:AF67-AG47:AG67)</f>
        <v>13.036943842860749</v>
      </c>
      <c r="AN39" s="29">
        <f>AM39/SQRT(AK39)</f>
        <v>2.8448943805141838</v>
      </c>
      <c r="AO39" s="29">
        <f>(AL37-AL38-AQ35)/AN39</f>
        <v>-7.9005360023693223</v>
      </c>
      <c r="AP39" s="29">
        <f>AK39-1</f>
        <v>20</v>
      </c>
      <c r="AQ39" s="29">
        <f>ABS(AL37-AL38-AQ35)/AM39</f>
        <v>1.7240382981705349</v>
      </c>
      <c r="AR39" s="29">
        <f>SQRT(AO39^2/(AO39^2+AP39))</f>
        <v>0.87025050651313751</v>
      </c>
    </row>
    <row r="40" spans="1:44" x14ac:dyDescent="0.25">
      <c r="A40">
        <v>18</v>
      </c>
      <c r="B40" t="s">
        <v>75</v>
      </c>
      <c r="C40">
        <v>1030692848</v>
      </c>
      <c r="D40" t="s">
        <v>100</v>
      </c>
      <c r="E40" t="s">
        <v>104</v>
      </c>
      <c r="F40" s="14" t="s">
        <v>99</v>
      </c>
      <c r="G40" s="14">
        <v>28</v>
      </c>
      <c r="H40" s="14">
        <v>30</v>
      </c>
      <c r="I40" s="14">
        <v>33</v>
      </c>
      <c r="J40" s="14">
        <v>28</v>
      </c>
      <c r="K40" s="14">
        <v>25</v>
      </c>
      <c r="L40" s="14" t="s">
        <v>106</v>
      </c>
      <c r="M40" s="14"/>
      <c r="N40" t="s">
        <v>100</v>
      </c>
      <c r="O40" s="14" t="s">
        <v>125</v>
      </c>
      <c r="P40" s="14">
        <v>30</v>
      </c>
      <c r="AE40" s="28" t="str">
        <v/>
      </c>
      <c r="AF40" s="28">
        <v>15</v>
      </c>
      <c r="AG40" s="28">
        <v>16</v>
      </c>
    </row>
    <row r="41" spans="1:44" ht="15.75" thickBot="1" x14ac:dyDescent="0.3">
      <c r="A41">
        <v>19</v>
      </c>
      <c r="B41" t="s">
        <v>78</v>
      </c>
      <c r="C41">
        <v>116446495</v>
      </c>
      <c r="D41" t="s">
        <v>100</v>
      </c>
      <c r="E41" t="s">
        <v>103</v>
      </c>
      <c r="F41" s="14" t="s">
        <v>99</v>
      </c>
      <c r="G41" s="14">
        <v>28</v>
      </c>
      <c r="H41" s="14">
        <v>24</v>
      </c>
      <c r="I41" s="14">
        <v>16</v>
      </c>
      <c r="J41" s="14">
        <v>22</v>
      </c>
      <c r="K41" s="14">
        <v>18</v>
      </c>
      <c r="L41" s="14" t="s">
        <v>106</v>
      </c>
      <c r="M41" s="14"/>
      <c r="N41" t="s">
        <v>100</v>
      </c>
      <c r="O41" s="14" t="s">
        <v>125</v>
      </c>
      <c r="P41" s="14">
        <v>24</v>
      </c>
      <c r="AE41" s="28" t="str">
        <v/>
      </c>
      <c r="AF41" s="28">
        <v>42</v>
      </c>
      <c r="AG41" s="28">
        <v>48</v>
      </c>
      <c r="AJ41" t="s">
        <v>163</v>
      </c>
    </row>
    <row r="42" spans="1:44" ht="15.75" thickTop="1" x14ac:dyDescent="0.25">
      <c r="A42">
        <v>20</v>
      </c>
      <c r="B42" t="s">
        <v>81</v>
      </c>
      <c r="C42">
        <v>1097405793</v>
      </c>
      <c r="D42" t="s">
        <v>100</v>
      </c>
      <c r="E42" t="s">
        <v>103</v>
      </c>
      <c r="F42" s="14" t="s">
        <v>99</v>
      </c>
      <c r="G42" s="14">
        <v>28</v>
      </c>
      <c r="H42" s="14">
        <v>39</v>
      </c>
      <c r="I42" s="14">
        <v>33</v>
      </c>
      <c r="J42" s="14">
        <v>22</v>
      </c>
      <c r="K42" s="14">
        <v>18</v>
      </c>
      <c r="L42" s="14" t="s">
        <v>106</v>
      </c>
      <c r="M42" s="14"/>
      <c r="N42" t="s">
        <v>100</v>
      </c>
      <c r="O42" s="14" t="s">
        <v>125</v>
      </c>
      <c r="P42" s="14">
        <v>39</v>
      </c>
      <c r="AE42" s="28" t="str">
        <v/>
      </c>
      <c r="AF42" s="28">
        <v>27</v>
      </c>
      <c r="AG42" s="28">
        <v>42</v>
      </c>
      <c r="AJ42" s="25" t="s">
        <v>150</v>
      </c>
      <c r="AK42" s="25" t="s">
        <v>137</v>
      </c>
      <c r="AL42" s="25" t="s">
        <v>151</v>
      </c>
      <c r="AM42" s="25" t="s">
        <v>152</v>
      </c>
      <c r="AN42" s="25" t="s">
        <v>153</v>
      </c>
      <c r="AO42" s="25" t="s">
        <v>154</v>
      </c>
    </row>
    <row r="43" spans="1:44" x14ac:dyDescent="0.25">
      <c r="A43">
        <v>21</v>
      </c>
      <c r="B43" t="s">
        <v>84</v>
      </c>
      <c r="C43">
        <v>1057608597</v>
      </c>
      <c r="D43" t="s">
        <v>100</v>
      </c>
      <c r="E43" t="s">
        <v>103</v>
      </c>
      <c r="F43" s="14" t="s">
        <v>99</v>
      </c>
      <c r="G43" s="14">
        <v>28</v>
      </c>
      <c r="H43" s="14">
        <v>27</v>
      </c>
      <c r="I43" s="14">
        <v>18</v>
      </c>
      <c r="J43" s="14">
        <v>24</v>
      </c>
      <c r="K43" s="14">
        <v>20</v>
      </c>
      <c r="L43" s="14" t="s">
        <v>106</v>
      </c>
      <c r="M43" s="14"/>
      <c r="N43" t="s">
        <v>100</v>
      </c>
      <c r="O43" s="14" t="s">
        <v>125</v>
      </c>
      <c r="P43" s="14">
        <v>27</v>
      </c>
      <c r="AE43" s="28" t="str">
        <v/>
      </c>
      <c r="AF43" s="28">
        <v>33</v>
      </c>
      <c r="AG43" s="28">
        <v>30</v>
      </c>
      <c r="AJ43" t="s">
        <v>155</v>
      </c>
      <c r="AK43">
        <f>_xlfn.T.DIST.RT(ABS(AO39),AP39)</f>
        <v>7.0672334641144496E-8</v>
      </c>
      <c r="AL43">
        <f>_xlfn.T.INV.2T(AN35*2,AP39)</f>
        <v>1.7247182429207868</v>
      </c>
      <c r="AO43" s="24" t="str">
        <f>IF(AK43&lt;AN35,"yes","no")</f>
        <v>yes</v>
      </c>
    </row>
    <row r="44" spans="1:44" x14ac:dyDescent="0.25">
      <c r="A44">
        <v>1</v>
      </c>
      <c r="B44" t="s">
        <v>23</v>
      </c>
      <c r="C44">
        <v>1003813618</v>
      </c>
      <c r="D44" t="s">
        <v>101</v>
      </c>
      <c r="E44" t="s">
        <v>103</v>
      </c>
      <c r="F44" s="14" t="s">
        <v>99</v>
      </c>
      <c r="G44" s="14">
        <v>26</v>
      </c>
      <c r="H44" s="14">
        <v>24</v>
      </c>
      <c r="I44" s="14">
        <v>12</v>
      </c>
      <c r="J44" s="14">
        <v>30</v>
      </c>
      <c r="K44" s="14">
        <v>12</v>
      </c>
      <c r="L44" s="14" t="s">
        <v>106</v>
      </c>
      <c r="M44" s="14"/>
      <c r="N44" t="s">
        <v>101</v>
      </c>
      <c r="O44" s="14" t="s">
        <v>125</v>
      </c>
      <c r="P44" s="14">
        <v>24</v>
      </c>
      <c r="AE44" s="28" t="str">
        <v/>
      </c>
      <c r="AF44" s="28">
        <v>16</v>
      </c>
      <c r="AG44" s="28">
        <v>24</v>
      </c>
      <c r="AJ44" t="s">
        <v>156</v>
      </c>
      <c r="AK44">
        <f>_xlfn.T.DIST.2T(ABS(AO39),AP39)</f>
        <v>1.4134466928228899E-7</v>
      </c>
      <c r="AL44">
        <f>_xlfn.T.INV.2T(AN35,AP39)</f>
        <v>2.0859634472658648</v>
      </c>
      <c r="AM44">
        <f>(AL37-AL38)-AN39*AL44</f>
        <v>-28.410536165275133</v>
      </c>
      <c r="AN44">
        <f>(AL37-AL38)+AN39*AL44</f>
        <v>-16.541844787105823</v>
      </c>
      <c r="AO44" s="24" t="str">
        <f>IF(AK44&lt;AN35,"yes","no")</f>
        <v>yes</v>
      </c>
    </row>
    <row r="45" spans="1:44" x14ac:dyDescent="0.25">
      <c r="A45">
        <v>2</v>
      </c>
      <c r="B45" t="s">
        <v>28</v>
      </c>
      <c r="C45">
        <v>1001996244</v>
      </c>
      <c r="D45" t="s">
        <v>101</v>
      </c>
      <c r="E45" t="s">
        <v>104</v>
      </c>
      <c r="F45" s="14" t="s">
        <v>99</v>
      </c>
      <c r="G45" s="14">
        <v>27</v>
      </c>
      <c r="H45" s="14">
        <v>67</v>
      </c>
      <c r="I45" s="14">
        <v>27</v>
      </c>
      <c r="J45" s="14">
        <v>35</v>
      </c>
      <c r="K45" s="14">
        <v>22</v>
      </c>
      <c r="L45" s="14" t="s">
        <v>106</v>
      </c>
      <c r="M45" s="14"/>
      <c r="N45" t="s">
        <v>101</v>
      </c>
      <c r="O45" s="14" t="s">
        <v>125</v>
      </c>
      <c r="P45" s="14">
        <v>67</v>
      </c>
      <c r="AE45" s="28" t="str">
        <v/>
      </c>
      <c r="AF45" s="28">
        <v>33</v>
      </c>
      <c r="AG45" s="28">
        <v>39</v>
      </c>
      <c r="AJ45" s="29"/>
      <c r="AK45" s="29"/>
      <c r="AL45" s="29"/>
      <c r="AM45" s="29"/>
      <c r="AN45" s="29"/>
      <c r="AO45" s="29"/>
    </row>
    <row r="46" spans="1:44" x14ac:dyDescent="0.25">
      <c r="A46">
        <v>3</v>
      </c>
      <c r="B46" t="s">
        <v>31</v>
      </c>
      <c r="C46">
        <v>1006068436</v>
      </c>
      <c r="D46" t="s">
        <v>101</v>
      </c>
      <c r="E46" t="s">
        <v>104</v>
      </c>
      <c r="F46" s="14" t="s">
        <v>99</v>
      </c>
      <c r="G46" s="14">
        <v>25</v>
      </c>
      <c r="H46" s="14">
        <v>48</v>
      </c>
      <c r="I46" s="14">
        <v>15</v>
      </c>
      <c r="J46" s="14">
        <v>28</v>
      </c>
      <c r="K46" s="14">
        <v>20</v>
      </c>
      <c r="L46" s="14" t="s">
        <v>106</v>
      </c>
      <c r="M46" s="14"/>
      <c r="N46" t="s">
        <v>101</v>
      </c>
      <c r="O46" s="14" t="s">
        <v>125</v>
      </c>
      <c r="P46" s="14">
        <v>48</v>
      </c>
      <c r="AE46" s="78" t="str">
        <v/>
      </c>
      <c r="AF46" s="78">
        <v>18</v>
      </c>
      <c r="AG46" s="78">
        <v>27</v>
      </c>
    </row>
    <row r="47" spans="1:44" x14ac:dyDescent="0.25">
      <c r="A47">
        <v>4</v>
      </c>
      <c r="B47" t="s">
        <v>34</v>
      </c>
      <c r="C47">
        <v>1024585137</v>
      </c>
      <c r="D47" t="s">
        <v>101</v>
      </c>
      <c r="E47" t="s">
        <v>104</v>
      </c>
      <c r="F47" s="14" t="s">
        <v>99</v>
      </c>
      <c r="G47" s="14">
        <v>28</v>
      </c>
      <c r="H47" s="14">
        <v>64</v>
      </c>
      <c r="I47" s="14">
        <v>24</v>
      </c>
      <c r="J47" s="14">
        <v>25</v>
      </c>
      <c r="K47" s="14">
        <v>18</v>
      </c>
      <c r="L47" s="14" t="s">
        <v>112</v>
      </c>
      <c r="M47" s="14"/>
      <c r="N47" t="s">
        <v>101</v>
      </c>
      <c r="O47" s="14" t="s">
        <v>125</v>
      </c>
      <c r="P47" s="14">
        <v>64</v>
      </c>
      <c r="AE47" s="27" t="str">
        <v>VERDE</v>
      </c>
      <c r="AF47" s="27">
        <v>12</v>
      </c>
      <c r="AG47" s="27">
        <v>24</v>
      </c>
    </row>
    <row r="48" spans="1:44" x14ac:dyDescent="0.25">
      <c r="A48">
        <v>5</v>
      </c>
      <c r="B48" t="s">
        <v>37</v>
      </c>
      <c r="C48">
        <v>1031146680</v>
      </c>
      <c r="D48" t="s">
        <v>101</v>
      </c>
      <c r="E48" t="s">
        <v>103</v>
      </c>
      <c r="F48" s="14" t="s">
        <v>99</v>
      </c>
      <c r="G48" s="14">
        <v>28</v>
      </c>
      <c r="H48" s="14">
        <v>33</v>
      </c>
      <c r="I48" s="14">
        <v>16</v>
      </c>
      <c r="J48" s="14">
        <v>24</v>
      </c>
      <c r="K48" s="14">
        <v>12</v>
      </c>
      <c r="L48" s="14" t="s">
        <v>113</v>
      </c>
      <c r="M48" s="14"/>
      <c r="N48" t="s">
        <v>101</v>
      </c>
      <c r="O48" s="14" t="s">
        <v>125</v>
      </c>
      <c r="P48" s="14">
        <v>33</v>
      </c>
      <c r="AE48" s="28" t="str">
        <v/>
      </c>
      <c r="AF48" s="28">
        <v>27</v>
      </c>
      <c r="AG48" s="28">
        <v>67</v>
      </c>
    </row>
    <row r="49" spans="1:33" x14ac:dyDescent="0.25">
      <c r="A49">
        <v>6</v>
      </c>
      <c r="B49" t="s">
        <v>40</v>
      </c>
      <c r="C49">
        <v>1193254316</v>
      </c>
      <c r="D49" t="s">
        <v>101</v>
      </c>
      <c r="E49" t="s">
        <v>104</v>
      </c>
      <c r="F49" s="14" t="s">
        <v>99</v>
      </c>
      <c r="G49" s="14">
        <v>28</v>
      </c>
      <c r="H49" s="14">
        <v>65</v>
      </c>
      <c r="I49" s="14">
        <v>21</v>
      </c>
      <c r="J49" s="14">
        <v>30</v>
      </c>
      <c r="K49" s="14">
        <v>20</v>
      </c>
      <c r="L49" s="14" t="s">
        <v>106</v>
      </c>
      <c r="M49" s="14"/>
      <c r="N49" t="s">
        <v>101</v>
      </c>
      <c r="O49" s="14" t="s">
        <v>125</v>
      </c>
      <c r="P49" s="14">
        <v>65</v>
      </c>
      <c r="AE49" s="28" t="str">
        <v/>
      </c>
      <c r="AF49" s="28">
        <v>15</v>
      </c>
      <c r="AG49" s="28">
        <v>48</v>
      </c>
    </row>
    <row r="50" spans="1:33" x14ac:dyDescent="0.25">
      <c r="A50">
        <v>7</v>
      </c>
      <c r="B50" t="s">
        <v>43</v>
      </c>
      <c r="C50">
        <v>1102887662</v>
      </c>
      <c r="D50" t="s">
        <v>101</v>
      </c>
      <c r="E50" t="s">
        <v>104</v>
      </c>
      <c r="F50" s="14" t="s">
        <v>99</v>
      </c>
      <c r="G50" s="14">
        <v>28</v>
      </c>
      <c r="H50" s="14">
        <v>21</v>
      </c>
      <c r="I50" s="14">
        <v>12</v>
      </c>
      <c r="J50" s="14">
        <v>24</v>
      </c>
      <c r="K50" s="14">
        <v>10</v>
      </c>
      <c r="L50" s="14" t="s">
        <v>106</v>
      </c>
      <c r="M50" s="14"/>
      <c r="N50" t="s">
        <v>101</v>
      </c>
      <c r="O50" s="14" t="s">
        <v>125</v>
      </c>
      <c r="P50" s="14">
        <v>21</v>
      </c>
      <c r="AE50" s="28" t="str">
        <v/>
      </c>
      <c r="AF50" s="28">
        <v>24</v>
      </c>
      <c r="AG50" s="28">
        <v>64</v>
      </c>
    </row>
    <row r="51" spans="1:33" x14ac:dyDescent="0.25">
      <c r="A51">
        <v>8</v>
      </c>
      <c r="B51" t="s">
        <v>46</v>
      </c>
      <c r="C51">
        <v>1013577262</v>
      </c>
      <c r="D51" t="s">
        <v>101</v>
      </c>
      <c r="E51" t="s">
        <v>104</v>
      </c>
      <c r="F51" s="14" t="s">
        <v>99</v>
      </c>
      <c r="G51" s="14">
        <v>28</v>
      </c>
      <c r="H51" s="14">
        <v>30</v>
      </c>
      <c r="I51" s="14">
        <v>27</v>
      </c>
      <c r="J51" s="14">
        <v>32</v>
      </c>
      <c r="K51" s="14">
        <v>19</v>
      </c>
      <c r="L51" s="14" t="s">
        <v>106</v>
      </c>
      <c r="M51" s="14"/>
      <c r="N51" t="s">
        <v>101</v>
      </c>
      <c r="O51" s="14" t="s">
        <v>125</v>
      </c>
      <c r="P51" s="14">
        <v>30</v>
      </c>
      <c r="AE51" s="28" t="str">
        <v/>
      </c>
      <c r="AF51" s="28">
        <v>16</v>
      </c>
      <c r="AG51" s="28">
        <v>33</v>
      </c>
    </row>
    <row r="52" spans="1:33" x14ac:dyDescent="0.25">
      <c r="A52">
        <v>9</v>
      </c>
      <c r="B52" t="s">
        <v>49</v>
      </c>
      <c r="C52">
        <v>1067400513</v>
      </c>
      <c r="D52" t="s">
        <v>101</v>
      </c>
      <c r="E52" t="s">
        <v>104</v>
      </c>
      <c r="F52" s="14" t="s">
        <v>99</v>
      </c>
      <c r="G52" s="14">
        <v>31</v>
      </c>
      <c r="H52" s="14">
        <v>73</v>
      </c>
      <c r="I52" s="14">
        <v>24</v>
      </c>
      <c r="J52" s="14">
        <v>27</v>
      </c>
      <c r="K52" s="14">
        <v>18</v>
      </c>
      <c r="L52" s="14" t="s">
        <v>106</v>
      </c>
      <c r="M52" s="14"/>
      <c r="N52" t="s">
        <v>101</v>
      </c>
      <c r="O52" s="14" t="s">
        <v>125</v>
      </c>
      <c r="P52" s="14">
        <v>73</v>
      </c>
      <c r="AE52" s="28" t="str">
        <v/>
      </c>
      <c r="AF52" s="28">
        <v>21</v>
      </c>
      <c r="AG52" s="28">
        <v>65</v>
      </c>
    </row>
    <row r="53" spans="1:33" x14ac:dyDescent="0.25">
      <c r="A53">
        <v>10</v>
      </c>
      <c r="B53" t="s">
        <v>52</v>
      </c>
      <c r="C53">
        <v>1001326816</v>
      </c>
      <c r="D53" t="s">
        <v>101</v>
      </c>
      <c r="E53" t="s">
        <v>104</v>
      </c>
      <c r="F53" s="14" t="s">
        <v>99</v>
      </c>
      <c r="G53" s="14">
        <v>27</v>
      </c>
      <c r="H53" s="14">
        <v>55</v>
      </c>
      <c r="I53" s="14">
        <v>33</v>
      </c>
      <c r="J53" s="14">
        <v>30</v>
      </c>
      <c r="K53" s="14">
        <v>20</v>
      </c>
      <c r="L53" s="14" t="s">
        <v>106</v>
      </c>
      <c r="M53" s="14"/>
      <c r="N53" t="s">
        <v>101</v>
      </c>
      <c r="O53" s="14" t="s">
        <v>125</v>
      </c>
      <c r="P53" s="14">
        <v>55</v>
      </c>
      <c r="AE53" s="28" t="str">
        <v/>
      </c>
      <c r="AF53" s="28">
        <v>12</v>
      </c>
      <c r="AG53" s="28">
        <v>21</v>
      </c>
    </row>
    <row r="54" spans="1:33" x14ac:dyDescent="0.25">
      <c r="A54">
        <v>11</v>
      </c>
      <c r="B54" t="s">
        <v>55</v>
      </c>
      <c r="C54">
        <v>1003660221</v>
      </c>
      <c r="D54" t="s">
        <v>101</v>
      </c>
      <c r="E54" t="s">
        <v>103</v>
      </c>
      <c r="F54" s="14" t="s">
        <v>99</v>
      </c>
      <c r="G54" s="14">
        <v>28</v>
      </c>
      <c r="H54" s="14">
        <v>76</v>
      </c>
      <c r="I54" s="14">
        <v>39</v>
      </c>
      <c r="J54" s="14">
        <v>26</v>
      </c>
      <c r="K54" s="14">
        <v>15</v>
      </c>
      <c r="L54" s="14" t="s">
        <v>106</v>
      </c>
      <c r="M54" s="14"/>
      <c r="N54" t="s">
        <v>101</v>
      </c>
      <c r="O54" s="14" t="s">
        <v>125</v>
      </c>
      <c r="P54" s="14">
        <v>76</v>
      </c>
      <c r="AE54" s="28" t="str">
        <v/>
      </c>
      <c r="AF54" s="28">
        <v>27</v>
      </c>
      <c r="AG54" s="28">
        <v>30</v>
      </c>
    </row>
    <row r="55" spans="1:33" x14ac:dyDescent="0.25">
      <c r="A55">
        <v>12</v>
      </c>
      <c r="B55" t="s">
        <v>58</v>
      </c>
      <c r="C55">
        <v>1108763944</v>
      </c>
      <c r="D55" t="s">
        <v>101</v>
      </c>
      <c r="E55" t="s">
        <v>103</v>
      </c>
      <c r="F55" s="14" t="s">
        <v>99</v>
      </c>
      <c r="G55" s="14">
        <v>28</v>
      </c>
      <c r="H55" s="14">
        <v>42</v>
      </c>
      <c r="I55" s="14">
        <v>16</v>
      </c>
      <c r="J55" s="14">
        <v>30</v>
      </c>
      <c r="K55" s="14">
        <v>16</v>
      </c>
      <c r="L55" s="14" t="s">
        <v>106</v>
      </c>
      <c r="M55" s="14"/>
      <c r="N55" t="s">
        <v>101</v>
      </c>
      <c r="O55" s="14" t="s">
        <v>125</v>
      </c>
      <c r="P55" s="14">
        <v>42</v>
      </c>
      <c r="AE55" s="28" t="str">
        <v/>
      </c>
      <c r="AF55" s="28">
        <v>24</v>
      </c>
      <c r="AG55" s="28">
        <v>73</v>
      </c>
    </row>
    <row r="56" spans="1:33" x14ac:dyDescent="0.25">
      <c r="A56">
        <v>13</v>
      </c>
      <c r="B56" t="s">
        <v>61</v>
      </c>
      <c r="C56">
        <v>1110563097</v>
      </c>
      <c r="D56" t="s">
        <v>101</v>
      </c>
      <c r="E56" t="s">
        <v>104</v>
      </c>
      <c r="F56" s="14" t="s">
        <v>99</v>
      </c>
      <c r="G56" s="14">
        <v>24</v>
      </c>
      <c r="H56" s="14">
        <v>67</v>
      </c>
      <c r="I56" s="14">
        <v>45</v>
      </c>
      <c r="J56" s="14">
        <v>21</v>
      </c>
      <c r="K56" s="14">
        <v>19</v>
      </c>
      <c r="L56" s="14" t="s">
        <v>114</v>
      </c>
      <c r="M56" s="14"/>
      <c r="N56" t="s">
        <v>101</v>
      </c>
      <c r="O56" s="14" t="s">
        <v>125</v>
      </c>
      <c r="P56" s="14">
        <v>67</v>
      </c>
      <c r="AE56" s="28" t="str">
        <v/>
      </c>
      <c r="AF56" s="28">
        <v>33</v>
      </c>
      <c r="AG56" s="28">
        <v>55</v>
      </c>
    </row>
    <row r="57" spans="1:33" x14ac:dyDescent="0.25">
      <c r="A57">
        <v>14</v>
      </c>
      <c r="B57" t="s">
        <v>64</v>
      </c>
      <c r="C57">
        <v>1022404533</v>
      </c>
      <c r="D57" t="s">
        <v>101</v>
      </c>
      <c r="E57" t="s">
        <v>104</v>
      </c>
      <c r="F57" s="14" t="s">
        <v>99</v>
      </c>
      <c r="G57" s="14">
        <v>28</v>
      </c>
      <c r="H57" s="14">
        <v>27</v>
      </c>
      <c r="I57" s="14">
        <v>15</v>
      </c>
      <c r="J57" s="14">
        <v>32</v>
      </c>
      <c r="K57" s="14">
        <v>18</v>
      </c>
      <c r="L57" s="14" t="s">
        <v>106</v>
      </c>
      <c r="M57" s="14"/>
      <c r="N57" t="s">
        <v>101</v>
      </c>
      <c r="O57" s="14" t="s">
        <v>125</v>
      </c>
      <c r="P57" s="14">
        <v>27</v>
      </c>
      <c r="AE57" s="28" t="str">
        <v/>
      </c>
      <c r="AF57" s="28">
        <v>39</v>
      </c>
      <c r="AG57" s="28">
        <v>76</v>
      </c>
    </row>
    <row r="58" spans="1:33" x14ac:dyDescent="0.25">
      <c r="A58">
        <v>15</v>
      </c>
      <c r="B58" t="s">
        <v>67</v>
      </c>
      <c r="C58">
        <v>1019144221</v>
      </c>
      <c r="D58" t="s">
        <v>101</v>
      </c>
      <c r="E58" t="s">
        <v>103</v>
      </c>
      <c r="F58" s="14" t="s">
        <v>99</v>
      </c>
      <c r="G58" s="14">
        <v>24</v>
      </c>
      <c r="H58" s="14">
        <v>33</v>
      </c>
      <c r="I58" s="14">
        <v>12</v>
      </c>
      <c r="J58" s="14">
        <v>25</v>
      </c>
      <c r="K58" s="14">
        <v>11</v>
      </c>
      <c r="L58" s="14" t="s">
        <v>115</v>
      </c>
      <c r="M58" s="14"/>
      <c r="N58" t="s">
        <v>101</v>
      </c>
      <c r="O58" s="14" t="s">
        <v>125</v>
      </c>
      <c r="P58" s="14">
        <v>33</v>
      </c>
      <c r="AE58" s="28" t="str">
        <v/>
      </c>
      <c r="AF58" s="28">
        <v>16</v>
      </c>
      <c r="AG58" s="28">
        <v>42</v>
      </c>
    </row>
    <row r="59" spans="1:33" x14ac:dyDescent="0.25">
      <c r="A59">
        <v>16</v>
      </c>
      <c r="B59" t="s">
        <v>70</v>
      </c>
      <c r="C59">
        <v>1000472174</v>
      </c>
      <c r="D59" t="s">
        <v>101</v>
      </c>
      <c r="E59" t="s">
        <v>103</v>
      </c>
      <c r="F59" s="14" t="s">
        <v>99</v>
      </c>
      <c r="G59" s="14">
        <v>28</v>
      </c>
      <c r="H59" s="14">
        <v>27</v>
      </c>
      <c r="I59" s="14">
        <v>12</v>
      </c>
      <c r="J59" s="14">
        <v>36</v>
      </c>
      <c r="K59" s="14">
        <v>10</v>
      </c>
      <c r="L59" s="14" t="s">
        <v>110</v>
      </c>
      <c r="M59" s="14"/>
      <c r="N59" t="s">
        <v>101</v>
      </c>
      <c r="O59" s="14" t="s">
        <v>125</v>
      </c>
      <c r="P59" s="14">
        <v>27</v>
      </c>
      <c r="AE59" s="28" t="str">
        <v/>
      </c>
      <c r="AF59" s="28">
        <v>45</v>
      </c>
      <c r="AG59" s="28">
        <v>67</v>
      </c>
    </row>
    <row r="60" spans="1:33" x14ac:dyDescent="0.25">
      <c r="A60">
        <v>17</v>
      </c>
      <c r="B60" t="s">
        <v>73</v>
      </c>
      <c r="C60">
        <v>1192735912</v>
      </c>
      <c r="D60" t="s">
        <v>101</v>
      </c>
      <c r="E60" t="s">
        <v>103</v>
      </c>
      <c r="F60" s="14" t="s">
        <v>99</v>
      </c>
      <c r="G60" s="14">
        <v>28</v>
      </c>
      <c r="H60" s="14">
        <v>45</v>
      </c>
      <c r="I60" s="14">
        <v>33</v>
      </c>
      <c r="J60" s="14">
        <v>32</v>
      </c>
      <c r="K60" s="14">
        <v>20</v>
      </c>
      <c r="L60" s="14" t="s">
        <v>106</v>
      </c>
      <c r="M60" s="14"/>
      <c r="N60" t="s">
        <v>101</v>
      </c>
      <c r="O60" s="14" t="s">
        <v>125</v>
      </c>
      <c r="P60" s="14">
        <v>45</v>
      </c>
      <c r="AE60" s="28" t="str">
        <v/>
      </c>
      <c r="AF60" s="28">
        <v>15</v>
      </c>
      <c r="AG60" s="28">
        <v>27</v>
      </c>
    </row>
    <row r="61" spans="1:33" x14ac:dyDescent="0.25">
      <c r="A61">
        <v>18</v>
      </c>
      <c r="B61" t="s">
        <v>76</v>
      </c>
      <c r="C61">
        <v>1006957719</v>
      </c>
      <c r="D61" t="s">
        <v>101</v>
      </c>
      <c r="E61" t="s">
        <v>104</v>
      </c>
      <c r="F61" s="14" t="s">
        <v>99</v>
      </c>
      <c r="G61" s="14">
        <v>28</v>
      </c>
      <c r="H61" s="14">
        <v>27</v>
      </c>
      <c r="I61" s="14">
        <v>12</v>
      </c>
      <c r="J61" s="14">
        <v>33</v>
      </c>
      <c r="K61" s="14">
        <v>15</v>
      </c>
      <c r="L61" s="14" t="s">
        <v>106</v>
      </c>
      <c r="M61" s="14"/>
      <c r="N61" t="s">
        <v>101</v>
      </c>
      <c r="O61" s="14" t="s">
        <v>125</v>
      </c>
      <c r="P61" s="14">
        <v>27</v>
      </c>
      <c r="AE61" s="28" t="str">
        <v/>
      </c>
      <c r="AF61" s="28">
        <v>12</v>
      </c>
      <c r="AG61" s="28">
        <v>33</v>
      </c>
    </row>
    <row r="62" spans="1:33" x14ac:dyDescent="0.25">
      <c r="A62">
        <v>19</v>
      </c>
      <c r="B62" t="s">
        <v>79</v>
      </c>
      <c r="C62">
        <v>1143879595</v>
      </c>
      <c r="D62" t="s">
        <v>101</v>
      </c>
      <c r="E62" t="s">
        <v>103</v>
      </c>
      <c r="F62" s="14" t="s">
        <v>99</v>
      </c>
      <c r="G62" s="14">
        <v>28</v>
      </c>
      <c r="H62" s="14">
        <v>21</v>
      </c>
      <c r="I62" s="14">
        <v>12</v>
      </c>
      <c r="J62" s="14">
        <v>18</v>
      </c>
      <c r="K62" s="14">
        <v>8</v>
      </c>
      <c r="L62" s="14" t="s">
        <v>106</v>
      </c>
      <c r="M62" s="14"/>
      <c r="N62" t="s">
        <v>101</v>
      </c>
      <c r="O62" s="14" t="s">
        <v>125</v>
      </c>
      <c r="P62" s="14">
        <v>21</v>
      </c>
      <c r="AE62" s="28" t="str">
        <v/>
      </c>
      <c r="AF62" s="28">
        <v>12</v>
      </c>
      <c r="AG62" s="28">
        <v>27</v>
      </c>
    </row>
    <row r="63" spans="1:33" x14ac:dyDescent="0.25">
      <c r="A63">
        <v>20</v>
      </c>
      <c r="B63" t="s">
        <v>82</v>
      </c>
      <c r="C63">
        <v>1018406535</v>
      </c>
      <c r="D63" t="s">
        <v>101</v>
      </c>
      <c r="E63" t="s">
        <v>104</v>
      </c>
      <c r="F63" s="14" t="s">
        <v>99</v>
      </c>
      <c r="G63" s="14">
        <v>28</v>
      </c>
      <c r="H63" s="14">
        <v>39</v>
      </c>
      <c r="I63" s="14">
        <v>24</v>
      </c>
      <c r="J63" s="14">
        <v>29</v>
      </c>
      <c r="K63" s="14">
        <v>15</v>
      </c>
      <c r="L63" s="14" t="s">
        <v>106</v>
      </c>
      <c r="M63" s="14"/>
      <c r="N63" t="s">
        <v>101</v>
      </c>
      <c r="O63" s="14" t="s">
        <v>125</v>
      </c>
      <c r="P63" s="14">
        <v>39</v>
      </c>
      <c r="AE63" s="28" t="str">
        <v/>
      </c>
      <c r="AF63" s="28">
        <v>33</v>
      </c>
      <c r="AG63" s="28">
        <v>45</v>
      </c>
    </row>
    <row r="64" spans="1:33" x14ac:dyDescent="0.25">
      <c r="A64">
        <v>21</v>
      </c>
      <c r="B64" t="s">
        <v>85</v>
      </c>
      <c r="C64">
        <v>1010071647</v>
      </c>
      <c r="D64" t="s">
        <v>101</v>
      </c>
      <c r="E64" t="s">
        <v>104</v>
      </c>
      <c r="F64" s="14" t="s">
        <v>99</v>
      </c>
      <c r="G64" s="14">
        <v>28</v>
      </c>
      <c r="H64" s="14">
        <v>36</v>
      </c>
      <c r="I64" s="14">
        <v>17</v>
      </c>
      <c r="J64" s="14">
        <v>36</v>
      </c>
      <c r="K64" s="14">
        <v>14</v>
      </c>
      <c r="L64" s="14" t="s">
        <v>106</v>
      </c>
      <c r="M64" s="14"/>
      <c r="N64" t="s">
        <v>101</v>
      </c>
      <c r="O64" s="14" t="s">
        <v>125</v>
      </c>
      <c r="P64" s="14">
        <v>36</v>
      </c>
      <c r="AE64" s="28" t="str">
        <v/>
      </c>
      <c r="AF64" s="28">
        <v>12</v>
      </c>
      <c r="AG64" s="28">
        <v>27</v>
      </c>
    </row>
    <row r="65" spans="14:33" x14ac:dyDescent="0.25">
      <c r="N65" t="s">
        <v>97</v>
      </c>
      <c r="O65" s="14" t="s">
        <v>126</v>
      </c>
      <c r="P65" s="14">
        <v>21</v>
      </c>
      <c r="AE65" s="28" t="str">
        <v/>
      </c>
      <c r="AF65" s="28">
        <v>12</v>
      </c>
      <c r="AG65" s="28">
        <v>21</v>
      </c>
    </row>
    <row r="66" spans="14:33" x14ac:dyDescent="0.25">
      <c r="N66" t="s">
        <v>97</v>
      </c>
      <c r="O66" s="14" t="s">
        <v>126</v>
      </c>
      <c r="P66" s="14">
        <v>12</v>
      </c>
      <c r="AE66" s="28" t="str">
        <v/>
      </c>
      <c r="AF66" s="28">
        <v>24</v>
      </c>
      <c r="AG66" s="28">
        <v>39</v>
      </c>
    </row>
    <row r="67" spans="14:33" x14ac:dyDescent="0.25">
      <c r="N67" t="s">
        <v>97</v>
      </c>
      <c r="O67" s="14" t="s">
        <v>126</v>
      </c>
      <c r="P67" s="14">
        <v>24</v>
      </c>
      <c r="AE67" s="78" t="str">
        <v/>
      </c>
      <c r="AF67" s="78">
        <v>17</v>
      </c>
      <c r="AG67" s="78">
        <v>36</v>
      </c>
    </row>
    <row r="68" spans="14:33" x14ac:dyDescent="0.25">
      <c r="N68" t="s">
        <v>97</v>
      </c>
      <c r="O68" s="14" t="s">
        <v>126</v>
      </c>
      <c r="P68" s="14">
        <v>15</v>
      </c>
    </row>
    <row r="69" spans="14:33" x14ac:dyDescent="0.25">
      <c r="N69" t="s">
        <v>97</v>
      </c>
      <c r="O69" s="14" t="s">
        <v>126</v>
      </c>
      <c r="P69" s="14">
        <v>16</v>
      </c>
    </row>
    <row r="70" spans="14:33" x14ac:dyDescent="0.25">
      <c r="N70" t="s">
        <v>97</v>
      </c>
      <c r="O70" s="14" t="s">
        <v>126</v>
      </c>
      <c r="P70" s="14">
        <v>24</v>
      </c>
    </row>
    <row r="71" spans="14:33" x14ac:dyDescent="0.25">
      <c r="N71" t="s">
        <v>97</v>
      </c>
      <c r="O71" s="14" t="s">
        <v>126</v>
      </c>
      <c r="P71" s="14">
        <v>9</v>
      </c>
    </row>
    <row r="72" spans="14:33" x14ac:dyDescent="0.25">
      <c r="N72" t="s">
        <v>97</v>
      </c>
      <c r="O72" s="14" t="s">
        <v>126</v>
      </c>
      <c r="P72" s="14">
        <v>39</v>
      </c>
    </row>
    <row r="73" spans="14:33" x14ac:dyDescent="0.25">
      <c r="N73" t="s">
        <v>97</v>
      </c>
      <c r="O73" s="14" t="s">
        <v>126</v>
      </c>
      <c r="P73" s="14">
        <v>21</v>
      </c>
    </row>
    <row r="74" spans="14:33" x14ac:dyDescent="0.25">
      <c r="N74" t="s">
        <v>97</v>
      </c>
      <c r="O74" s="14" t="s">
        <v>126</v>
      </c>
      <c r="P74" s="14">
        <v>33</v>
      </c>
    </row>
    <row r="75" spans="14:33" x14ac:dyDescent="0.25">
      <c r="N75" t="s">
        <v>97</v>
      </c>
      <c r="O75" s="14" t="s">
        <v>126</v>
      </c>
      <c r="P75" s="14">
        <v>21</v>
      </c>
    </row>
    <row r="76" spans="14:33" x14ac:dyDescent="0.25">
      <c r="N76" t="s">
        <v>97</v>
      </c>
      <c r="O76" s="14" t="s">
        <v>126</v>
      </c>
      <c r="P76" s="14">
        <v>24</v>
      </c>
    </row>
    <row r="77" spans="14:33" x14ac:dyDescent="0.25">
      <c r="N77" t="s">
        <v>97</v>
      </c>
      <c r="O77" s="14" t="s">
        <v>126</v>
      </c>
      <c r="P77" s="14">
        <v>12</v>
      </c>
    </row>
    <row r="78" spans="14:33" x14ac:dyDescent="0.25">
      <c r="N78" t="s">
        <v>97</v>
      </c>
      <c r="O78" s="14" t="s">
        <v>126</v>
      </c>
      <c r="P78" s="14">
        <v>12</v>
      </c>
    </row>
    <row r="79" spans="14:33" x14ac:dyDescent="0.25">
      <c r="N79" t="s">
        <v>97</v>
      </c>
      <c r="O79" s="14" t="s">
        <v>126</v>
      </c>
      <c r="P79" s="14">
        <v>12</v>
      </c>
    </row>
    <row r="80" spans="14:33" x14ac:dyDescent="0.25">
      <c r="N80" t="s">
        <v>97</v>
      </c>
      <c r="O80" s="14" t="s">
        <v>126</v>
      </c>
      <c r="P80" s="14">
        <v>6</v>
      </c>
    </row>
    <row r="81" spans="14:16" x14ac:dyDescent="0.25">
      <c r="N81" t="s">
        <v>97</v>
      </c>
      <c r="O81" s="14" t="s">
        <v>126</v>
      </c>
      <c r="P81" s="14">
        <v>9</v>
      </c>
    </row>
    <row r="82" spans="14:16" x14ac:dyDescent="0.25">
      <c r="N82" t="s">
        <v>97</v>
      </c>
      <c r="O82" s="14" t="s">
        <v>126</v>
      </c>
      <c r="P82" s="14">
        <v>12</v>
      </c>
    </row>
    <row r="83" spans="14:16" x14ac:dyDescent="0.25">
      <c r="N83" t="s">
        <v>97</v>
      </c>
      <c r="O83" s="14" t="s">
        <v>126</v>
      </c>
      <c r="P83" s="14">
        <v>6</v>
      </c>
    </row>
    <row r="84" spans="14:16" x14ac:dyDescent="0.25">
      <c r="N84" t="s">
        <v>97</v>
      </c>
      <c r="O84" s="14" t="s">
        <v>126</v>
      </c>
      <c r="P84" s="14">
        <v>9</v>
      </c>
    </row>
    <row r="85" spans="14:16" x14ac:dyDescent="0.25">
      <c r="N85" t="s">
        <v>97</v>
      </c>
      <c r="O85" s="14" t="s">
        <v>126</v>
      </c>
      <c r="P85" s="14">
        <v>14</v>
      </c>
    </row>
    <row r="86" spans="14:16" x14ac:dyDescent="0.25">
      <c r="N86" t="s">
        <v>100</v>
      </c>
      <c r="O86" s="14" t="s">
        <v>126</v>
      </c>
      <c r="P86" s="14">
        <v>45</v>
      </c>
    </row>
    <row r="87" spans="14:16" x14ac:dyDescent="0.25">
      <c r="N87" t="s">
        <v>100</v>
      </c>
      <c r="O87" s="14" t="s">
        <v>126</v>
      </c>
      <c r="P87" s="14">
        <v>21</v>
      </c>
    </row>
    <row r="88" spans="14:16" x14ac:dyDescent="0.25">
      <c r="N88" t="s">
        <v>100</v>
      </c>
      <c r="O88" s="14" t="s">
        <v>126</v>
      </c>
      <c r="P88" s="14">
        <v>48</v>
      </c>
    </row>
    <row r="89" spans="14:16" x14ac:dyDescent="0.25">
      <c r="N89" t="s">
        <v>100</v>
      </c>
      <c r="O89" s="14" t="s">
        <v>126</v>
      </c>
      <c r="P89" s="14">
        <v>38</v>
      </c>
    </row>
    <row r="90" spans="14:16" x14ac:dyDescent="0.25">
      <c r="N90" t="s">
        <v>100</v>
      </c>
      <c r="O90" s="14" t="s">
        <v>126</v>
      </c>
      <c r="P90" s="14">
        <v>45</v>
      </c>
    </row>
    <row r="91" spans="14:16" x14ac:dyDescent="0.25">
      <c r="N91" t="s">
        <v>100</v>
      </c>
      <c r="O91" s="14" t="s">
        <v>126</v>
      </c>
      <c r="P91" s="14">
        <v>52</v>
      </c>
    </row>
    <row r="92" spans="14:16" x14ac:dyDescent="0.25">
      <c r="N92" t="s">
        <v>100</v>
      </c>
      <c r="O92" s="14" t="s">
        <v>126</v>
      </c>
      <c r="P92" s="14">
        <v>56</v>
      </c>
    </row>
    <row r="93" spans="14:16" x14ac:dyDescent="0.25">
      <c r="N93" t="s">
        <v>100</v>
      </c>
      <c r="O93" s="14" t="s">
        <v>126</v>
      </c>
      <c r="P93" s="14">
        <v>24</v>
      </c>
    </row>
    <row r="94" spans="14:16" x14ac:dyDescent="0.25">
      <c r="N94" t="s">
        <v>100</v>
      </c>
      <c r="O94" s="14" t="s">
        <v>126</v>
      </c>
      <c r="P94" s="14">
        <v>33</v>
      </c>
    </row>
    <row r="95" spans="14:16" x14ac:dyDescent="0.25">
      <c r="N95" t="s">
        <v>100</v>
      </c>
      <c r="O95" s="14" t="s">
        <v>126</v>
      </c>
      <c r="P95" s="14">
        <v>45</v>
      </c>
    </row>
    <row r="96" spans="14:16" x14ac:dyDescent="0.25">
      <c r="N96" t="s">
        <v>100</v>
      </c>
      <c r="O96" s="14" t="s">
        <v>126</v>
      </c>
      <c r="P96" s="14">
        <v>39</v>
      </c>
    </row>
    <row r="97" spans="14:16" x14ac:dyDescent="0.25">
      <c r="N97" t="s">
        <v>100</v>
      </c>
      <c r="O97" s="14" t="s">
        <v>126</v>
      </c>
      <c r="P97" s="14">
        <v>30</v>
      </c>
    </row>
    <row r="98" spans="14:16" x14ac:dyDescent="0.25">
      <c r="N98" t="s">
        <v>100</v>
      </c>
      <c r="O98" s="14" t="s">
        <v>126</v>
      </c>
      <c r="P98" s="14">
        <v>39</v>
      </c>
    </row>
    <row r="99" spans="14:16" x14ac:dyDescent="0.25">
      <c r="N99" t="s">
        <v>100</v>
      </c>
      <c r="O99" s="14" t="s">
        <v>126</v>
      </c>
      <c r="P99" s="14">
        <v>27</v>
      </c>
    </row>
    <row r="100" spans="14:16" x14ac:dyDescent="0.25">
      <c r="N100" t="s">
        <v>100</v>
      </c>
      <c r="O100" s="14" t="s">
        <v>126</v>
      </c>
      <c r="P100" s="14">
        <v>15</v>
      </c>
    </row>
    <row r="101" spans="14:16" x14ac:dyDescent="0.25">
      <c r="N101" t="s">
        <v>100</v>
      </c>
      <c r="O101" s="14" t="s">
        <v>126</v>
      </c>
      <c r="P101" s="14">
        <v>42</v>
      </c>
    </row>
    <row r="102" spans="14:16" x14ac:dyDescent="0.25">
      <c r="N102" t="s">
        <v>100</v>
      </c>
      <c r="O102" s="14" t="s">
        <v>126</v>
      </c>
      <c r="P102" s="14">
        <v>27</v>
      </c>
    </row>
    <row r="103" spans="14:16" x14ac:dyDescent="0.25">
      <c r="N103" t="s">
        <v>100</v>
      </c>
      <c r="O103" s="14" t="s">
        <v>126</v>
      </c>
      <c r="P103" s="14">
        <v>33</v>
      </c>
    </row>
    <row r="104" spans="14:16" x14ac:dyDescent="0.25">
      <c r="N104" t="s">
        <v>100</v>
      </c>
      <c r="O104" s="14" t="s">
        <v>126</v>
      </c>
      <c r="P104" s="14">
        <v>16</v>
      </c>
    </row>
    <row r="105" spans="14:16" x14ac:dyDescent="0.25">
      <c r="N105" t="s">
        <v>100</v>
      </c>
      <c r="O105" s="14" t="s">
        <v>126</v>
      </c>
      <c r="P105" s="14">
        <v>33</v>
      </c>
    </row>
    <row r="106" spans="14:16" x14ac:dyDescent="0.25">
      <c r="N106" t="s">
        <v>100</v>
      </c>
      <c r="O106" s="14" t="s">
        <v>126</v>
      </c>
      <c r="P106" s="14">
        <v>18</v>
      </c>
    </row>
    <row r="107" spans="14:16" x14ac:dyDescent="0.25">
      <c r="N107" t="s">
        <v>101</v>
      </c>
      <c r="O107" s="14" t="s">
        <v>126</v>
      </c>
      <c r="P107" s="14">
        <v>12</v>
      </c>
    </row>
    <row r="108" spans="14:16" x14ac:dyDescent="0.25">
      <c r="N108" t="s">
        <v>101</v>
      </c>
      <c r="O108" s="14" t="s">
        <v>126</v>
      </c>
      <c r="P108" s="14">
        <v>27</v>
      </c>
    </row>
    <row r="109" spans="14:16" x14ac:dyDescent="0.25">
      <c r="N109" t="s">
        <v>101</v>
      </c>
      <c r="O109" s="14" t="s">
        <v>126</v>
      </c>
      <c r="P109" s="14">
        <v>15</v>
      </c>
    </row>
    <row r="110" spans="14:16" x14ac:dyDescent="0.25">
      <c r="N110" t="s">
        <v>101</v>
      </c>
      <c r="O110" s="14" t="s">
        <v>126</v>
      </c>
      <c r="P110" s="14">
        <v>24</v>
      </c>
    </row>
    <row r="111" spans="14:16" x14ac:dyDescent="0.25">
      <c r="N111" t="s">
        <v>101</v>
      </c>
      <c r="O111" s="14" t="s">
        <v>126</v>
      </c>
      <c r="P111" s="14">
        <v>16</v>
      </c>
    </row>
    <row r="112" spans="14:16" x14ac:dyDescent="0.25">
      <c r="N112" t="s">
        <v>101</v>
      </c>
      <c r="O112" s="14" t="s">
        <v>126</v>
      </c>
      <c r="P112" s="14">
        <v>21</v>
      </c>
    </row>
    <row r="113" spans="14:16" x14ac:dyDescent="0.25">
      <c r="N113" t="s">
        <v>101</v>
      </c>
      <c r="O113" s="14" t="s">
        <v>126</v>
      </c>
      <c r="P113" s="14">
        <v>12</v>
      </c>
    </row>
    <row r="114" spans="14:16" x14ac:dyDescent="0.25">
      <c r="N114" t="s">
        <v>101</v>
      </c>
      <c r="O114" s="14" t="s">
        <v>126</v>
      </c>
      <c r="P114" s="14">
        <v>27</v>
      </c>
    </row>
    <row r="115" spans="14:16" x14ac:dyDescent="0.25">
      <c r="N115" t="s">
        <v>101</v>
      </c>
      <c r="O115" s="14" t="s">
        <v>126</v>
      </c>
      <c r="P115" s="14">
        <v>24</v>
      </c>
    </row>
    <row r="116" spans="14:16" x14ac:dyDescent="0.25">
      <c r="N116" t="s">
        <v>101</v>
      </c>
      <c r="O116" s="14" t="s">
        <v>126</v>
      </c>
      <c r="P116" s="14">
        <v>33</v>
      </c>
    </row>
    <row r="117" spans="14:16" x14ac:dyDescent="0.25">
      <c r="N117" t="s">
        <v>101</v>
      </c>
      <c r="O117" s="14" t="s">
        <v>126</v>
      </c>
      <c r="P117" s="14">
        <v>39</v>
      </c>
    </row>
    <row r="118" spans="14:16" x14ac:dyDescent="0.25">
      <c r="N118" t="s">
        <v>101</v>
      </c>
      <c r="O118" s="14" t="s">
        <v>126</v>
      </c>
      <c r="P118" s="14">
        <v>16</v>
      </c>
    </row>
    <row r="119" spans="14:16" x14ac:dyDescent="0.25">
      <c r="N119" t="s">
        <v>101</v>
      </c>
      <c r="O119" s="14" t="s">
        <v>126</v>
      </c>
      <c r="P119" s="14">
        <v>45</v>
      </c>
    </row>
    <row r="120" spans="14:16" x14ac:dyDescent="0.25">
      <c r="N120" t="s">
        <v>101</v>
      </c>
      <c r="O120" s="14" t="s">
        <v>126</v>
      </c>
      <c r="P120" s="14">
        <v>15</v>
      </c>
    </row>
    <row r="121" spans="14:16" x14ac:dyDescent="0.25">
      <c r="N121" t="s">
        <v>101</v>
      </c>
      <c r="O121" s="14" t="s">
        <v>126</v>
      </c>
      <c r="P121" s="14">
        <v>12</v>
      </c>
    </row>
    <row r="122" spans="14:16" x14ac:dyDescent="0.25">
      <c r="N122" t="s">
        <v>101</v>
      </c>
      <c r="O122" s="14" t="s">
        <v>126</v>
      </c>
      <c r="P122" s="14">
        <v>12</v>
      </c>
    </row>
    <row r="123" spans="14:16" x14ac:dyDescent="0.25">
      <c r="N123" t="s">
        <v>101</v>
      </c>
      <c r="O123" s="14" t="s">
        <v>126</v>
      </c>
      <c r="P123" s="14">
        <v>33</v>
      </c>
    </row>
    <row r="124" spans="14:16" x14ac:dyDescent="0.25">
      <c r="N124" t="s">
        <v>101</v>
      </c>
      <c r="O124" s="14" t="s">
        <v>126</v>
      </c>
      <c r="P124" s="14">
        <v>12</v>
      </c>
    </row>
    <row r="125" spans="14:16" x14ac:dyDescent="0.25">
      <c r="N125" t="s">
        <v>101</v>
      </c>
      <c r="O125" s="14" t="s">
        <v>126</v>
      </c>
      <c r="P125" s="14">
        <v>12</v>
      </c>
    </row>
    <row r="126" spans="14:16" x14ac:dyDescent="0.25">
      <c r="N126" t="s">
        <v>101</v>
      </c>
      <c r="O126" s="14" t="s">
        <v>126</v>
      </c>
      <c r="P126" s="14">
        <v>24</v>
      </c>
    </row>
    <row r="127" spans="14:16" x14ac:dyDescent="0.25">
      <c r="N127" t="s">
        <v>101</v>
      </c>
      <c r="O127" s="14" t="s">
        <v>126</v>
      </c>
      <c r="P127" s="14">
        <v>17</v>
      </c>
    </row>
    <row r="129" spans="1:70" x14ac:dyDescent="0.25">
      <c r="BM129" s="79"/>
      <c r="BN129" s="79"/>
      <c r="BO129" s="79"/>
      <c r="BP129" s="79"/>
      <c r="BQ129" s="79"/>
      <c r="BR129" s="79"/>
    </row>
    <row r="130" spans="1:70" s="79" customFormat="1" x14ac:dyDescent="0.25">
      <c r="BM130"/>
      <c r="BN130"/>
      <c r="BO130"/>
      <c r="BP130"/>
      <c r="BQ130"/>
      <c r="BR130"/>
    </row>
    <row r="131" spans="1:70" x14ac:dyDescent="0.25">
      <c r="A131" t="s">
        <v>177</v>
      </c>
      <c r="B131" t="s">
        <v>177</v>
      </c>
      <c r="C131" t="s">
        <v>177</v>
      </c>
      <c r="D131" t="s">
        <v>177</v>
      </c>
      <c r="E131" t="s">
        <v>177</v>
      </c>
      <c r="F131" t="s">
        <v>177</v>
      </c>
      <c r="G131" t="s">
        <v>177</v>
      </c>
      <c r="H131" t="s">
        <v>177</v>
      </c>
      <c r="I131" t="s">
        <v>177</v>
      </c>
      <c r="J131" t="s">
        <v>177</v>
      </c>
      <c r="K131" t="s">
        <v>177</v>
      </c>
      <c r="L131" t="s">
        <v>178</v>
      </c>
      <c r="M131" t="s">
        <v>177</v>
      </c>
      <c r="N131" t="s">
        <v>177</v>
      </c>
    </row>
    <row r="133" spans="1:70" x14ac:dyDescent="0.25">
      <c r="G133" t="s">
        <v>179</v>
      </c>
      <c r="M133" t="s">
        <v>196</v>
      </c>
    </row>
    <row r="135" spans="1:70" x14ac:dyDescent="0.25">
      <c r="G135" s="69"/>
      <c r="H135" s="69" t="str">
        <f>H1</f>
        <v xml:space="preserve">Indice de placa Silnes y loe inicial </v>
      </c>
      <c r="I135" s="69" t="str">
        <f t="shared" ref="I135:K135" si="31">I1</f>
        <v>Indices de placa Sillnes y Loe 30 días</v>
      </c>
      <c r="J135" s="69" t="str">
        <f t="shared" si="31"/>
        <v xml:space="preserve">BOP Tiempo 1 (Día 0) </v>
      </c>
      <c r="K135" s="69" t="str">
        <f t="shared" si="31"/>
        <v>BOP Tiempo 2 (posterior a utilización de enjuagues)</v>
      </c>
      <c r="M135" s="69"/>
      <c r="N135" s="69" t="str">
        <f>H1</f>
        <v xml:space="preserve">Indice de placa Silnes y loe inicial </v>
      </c>
      <c r="O135" s="69" t="str">
        <f t="shared" ref="O135:Q135" si="32">I1</f>
        <v>Indices de placa Sillnes y Loe 30 días</v>
      </c>
      <c r="P135" s="69" t="str">
        <f t="shared" si="32"/>
        <v xml:space="preserve">BOP Tiempo 1 (Día 0) </v>
      </c>
      <c r="Q135" s="69" t="str">
        <f t="shared" si="32"/>
        <v>BOP Tiempo 2 (posterior a utilización de enjuagues)</v>
      </c>
    </row>
    <row r="136" spans="1:70" x14ac:dyDescent="0.25">
      <c r="G136" t="s">
        <v>148</v>
      </c>
      <c r="H136">
        <f>AVERAGE(H2:H64)</f>
        <v>41.80952380952381</v>
      </c>
      <c r="I136">
        <f t="shared" ref="I136:K136" si="33">AVERAGE(I2:I64)</f>
        <v>24.206349206349206</v>
      </c>
      <c r="J136">
        <f t="shared" si="33"/>
        <v>29.50793650793651</v>
      </c>
      <c r="K136">
        <f t="shared" si="33"/>
        <v>18.571428571428573</v>
      </c>
      <c r="M136" t="s">
        <v>197</v>
      </c>
      <c r="N136">
        <f>[1]!SHAPIRO(H2:H64)</f>
        <v>0.95944540232926789</v>
      </c>
      <c r="O136">
        <f>[1]!SHAPIRO(I2:I64)</f>
        <v>0.92892834901937615</v>
      </c>
      <c r="P136">
        <f>[1]!SHAPIRO(J2:J64)</f>
        <v>0.98312052765219604</v>
      </c>
      <c r="Q136">
        <f>[1]!SHAPIRO(K2:K64)</f>
        <v>0.92464158975707278</v>
      </c>
    </row>
    <row r="137" spans="1:70" x14ac:dyDescent="0.25">
      <c r="G137" t="s">
        <v>180</v>
      </c>
      <c r="H137">
        <f>_xlfn.STDEV.S(H2:H64)/SQRT(COUNT(H2:H64))</f>
        <v>1.8243190121505</v>
      </c>
      <c r="I137">
        <f t="shared" ref="I137:K137" si="34">_xlfn.STDEV.S(I2:I64)/SQRT(COUNT(I2:I64))</f>
        <v>1.5872247805277995</v>
      </c>
      <c r="J137">
        <f t="shared" si="34"/>
        <v>0.85923584332009084</v>
      </c>
      <c r="K137">
        <f t="shared" si="34"/>
        <v>0.88762161876700207</v>
      </c>
      <c r="M137" t="s">
        <v>137</v>
      </c>
      <c r="N137">
        <f>[1]!SWTEST(H2:H64)</f>
        <v>3.6462964790178076E-2</v>
      </c>
      <c r="O137">
        <f>[1]!SWTEST(I2:I64)</f>
        <v>1.3235223576505417E-3</v>
      </c>
      <c r="P137">
        <f>[1]!SWTEST(J2:J64)</f>
        <v>0.54038721659151645</v>
      </c>
      <c r="Q137">
        <f>[1]!SWTEST(K2:K64)</f>
        <v>8.6632598539782002E-4</v>
      </c>
    </row>
    <row r="138" spans="1:70" x14ac:dyDescent="0.25">
      <c r="G138" t="s">
        <v>181</v>
      </c>
      <c r="H138">
        <f>MEDIAN(H2:H64)</f>
        <v>39</v>
      </c>
      <c r="I138">
        <f t="shared" ref="I138:K138" si="35">MEDIAN(I2:I64)</f>
        <v>21</v>
      </c>
      <c r="J138">
        <f t="shared" si="35"/>
        <v>30</v>
      </c>
      <c r="K138">
        <f t="shared" si="35"/>
        <v>18</v>
      </c>
      <c r="M138" t="s">
        <v>198</v>
      </c>
      <c r="N138">
        <v>0.05</v>
      </c>
      <c r="O138">
        <v>0.05</v>
      </c>
      <c r="P138">
        <v>0.05</v>
      </c>
      <c r="Q138">
        <v>0.05</v>
      </c>
    </row>
    <row r="139" spans="1:70" x14ac:dyDescent="0.25">
      <c r="G139" t="s">
        <v>182</v>
      </c>
      <c r="H139">
        <f>MODE(H2:H64)</f>
        <v>39</v>
      </c>
      <c r="I139">
        <f t="shared" ref="I139:K139" si="36">MODE(I2:I64)</f>
        <v>12</v>
      </c>
      <c r="J139">
        <f t="shared" si="36"/>
        <v>36</v>
      </c>
      <c r="K139">
        <f t="shared" si="36"/>
        <v>20</v>
      </c>
      <c r="M139" s="26" t="s">
        <v>199</v>
      </c>
      <c r="N139" s="70" t="str">
        <f>IF(N137&lt;N138,"no","yes")</f>
        <v>no</v>
      </c>
      <c r="O139" s="70" t="str">
        <f t="shared" ref="O139:Q139" si="37">IF(O137&lt;O138,"no","yes")</f>
        <v>no</v>
      </c>
      <c r="P139" s="70" t="str">
        <f t="shared" si="37"/>
        <v>yes</v>
      </c>
      <c r="Q139" s="70" t="str">
        <f t="shared" si="37"/>
        <v>no</v>
      </c>
    </row>
    <row r="140" spans="1:70" x14ac:dyDescent="0.25">
      <c r="G140" t="s">
        <v>183</v>
      </c>
      <c r="H140">
        <f>_xlfn.STDEV.S(H2:H64)</f>
        <v>14.480083254591733</v>
      </c>
      <c r="I140">
        <f t="shared" ref="I140:K140" si="38">_xlfn.STDEV.S(I2:I64)</f>
        <v>12.598206132106899</v>
      </c>
      <c r="J140">
        <f t="shared" si="38"/>
        <v>6.8199730769334588</v>
      </c>
      <c r="K140">
        <f t="shared" si="38"/>
        <v>7.04527818474621</v>
      </c>
    </row>
    <row r="141" spans="1:70" x14ac:dyDescent="0.25">
      <c r="G141" t="s">
        <v>184</v>
      </c>
      <c r="H141">
        <f>_xlfn.VAR.S(H2:H64)</f>
        <v>209.6728110599079</v>
      </c>
      <c r="I141">
        <f t="shared" ref="I141:K141" si="39">_xlfn.VAR.S(I2:I64)</f>
        <v>158.71479774705585</v>
      </c>
      <c r="J141">
        <f t="shared" si="39"/>
        <v>46.512032770097228</v>
      </c>
      <c r="K141">
        <f t="shared" si="39"/>
        <v>49.635944700460847</v>
      </c>
      <c r="M141" t="s">
        <v>200</v>
      </c>
    </row>
    <row r="142" spans="1:70" x14ac:dyDescent="0.25">
      <c r="G142" t="s">
        <v>185</v>
      </c>
      <c r="H142">
        <f>KURT(H2:H64)</f>
        <v>-0.21556696958432431</v>
      </c>
      <c r="I142">
        <f t="shared" ref="I142:K142" si="40">KURT(I2:I64)</f>
        <v>-0.51353979266710637</v>
      </c>
      <c r="J142">
        <f t="shared" si="40"/>
        <v>-0.55655474438683461</v>
      </c>
      <c r="K142">
        <f t="shared" si="40"/>
        <v>0.34321657580202736</v>
      </c>
    </row>
    <row r="143" spans="1:70" x14ac:dyDescent="0.25">
      <c r="G143" t="s">
        <v>186</v>
      </c>
      <c r="H143">
        <f>SKEW(H2:H64)</f>
        <v>0.5734345063714279</v>
      </c>
      <c r="I143">
        <f t="shared" ref="I143:K143" si="41">SKEW(I2:I64)</f>
        <v>0.65659986709156792</v>
      </c>
      <c r="J143">
        <f t="shared" si="41"/>
        <v>-4.1408774509948877E-2</v>
      </c>
      <c r="K143">
        <f t="shared" si="41"/>
        <v>0.83907094079265154</v>
      </c>
      <c r="M143" s="29" t="s">
        <v>201</v>
      </c>
      <c r="N143" s="29">
        <f>[1]!DAGOSTINO(H2:H64)</f>
        <v>3.6102836913544056</v>
      </c>
      <c r="O143" s="29">
        <f>[1]!DAGOSTINO(I2:I64)</f>
        <v>5.4343223075444715</v>
      </c>
      <c r="P143" s="29">
        <f>[1]!DAGOSTINO(J2:J64)</f>
        <v>1.1569875200275621</v>
      </c>
      <c r="Q143" s="29">
        <f>[1]!DAGOSTINO(K2:K64)</f>
        <v>7.5203182047352062</v>
      </c>
    </row>
    <row r="144" spans="1:70" x14ac:dyDescent="0.25">
      <c r="G144" t="s">
        <v>187</v>
      </c>
      <c r="H144">
        <f>H145-H146</f>
        <v>60</v>
      </c>
      <c r="I144">
        <f t="shared" ref="I144:K144" si="42">I145-I146</f>
        <v>50</v>
      </c>
      <c r="J144">
        <f t="shared" si="42"/>
        <v>28</v>
      </c>
      <c r="K144">
        <f t="shared" si="42"/>
        <v>28</v>
      </c>
      <c r="M144" t="s">
        <v>137</v>
      </c>
      <c r="N144">
        <f>[1]!DPTEST(H2:H64)</f>
        <v>0.16445112824103014</v>
      </c>
      <c r="O144">
        <f>[1]!DPTEST(I2:I64)</f>
        <v>6.6062028419775265E-2</v>
      </c>
      <c r="P144">
        <f>[1]!DPTEST(J2:J64)</f>
        <v>0.56074234332955131</v>
      </c>
      <c r="Q144">
        <f>[1]!DPTEST(K2:K64)</f>
        <v>2.328003617135832E-2</v>
      </c>
    </row>
    <row r="145" spans="7:17" x14ac:dyDescent="0.25">
      <c r="G145" t="s">
        <v>188</v>
      </c>
      <c r="H145">
        <f>MAX(H2:H64)</f>
        <v>76</v>
      </c>
      <c r="I145">
        <f t="shared" ref="I145:K145" si="43">MAX(I2:I64)</f>
        <v>56</v>
      </c>
      <c r="J145">
        <f t="shared" si="43"/>
        <v>43</v>
      </c>
      <c r="K145">
        <f t="shared" si="43"/>
        <v>36</v>
      </c>
      <c r="M145" t="s">
        <v>198</v>
      </c>
      <c r="N145">
        <v>0.05</v>
      </c>
      <c r="O145">
        <v>0.05</v>
      </c>
      <c r="P145">
        <v>0.05</v>
      </c>
      <c r="Q145">
        <v>0.05</v>
      </c>
    </row>
    <row r="146" spans="7:17" x14ac:dyDescent="0.25">
      <c r="G146" t="s">
        <v>189</v>
      </c>
      <c r="H146">
        <f>MIN(H2:H64)</f>
        <v>16</v>
      </c>
      <c r="I146">
        <f t="shared" ref="I146:K146" si="44">MIN(I2:I64)</f>
        <v>6</v>
      </c>
      <c r="J146">
        <f t="shared" si="44"/>
        <v>15</v>
      </c>
      <c r="K146">
        <f t="shared" si="44"/>
        <v>8</v>
      </c>
      <c r="M146" s="26" t="s">
        <v>199</v>
      </c>
      <c r="N146" s="70" t="str">
        <f>IF(N144&lt;N145,"no","yes")</f>
        <v>yes</v>
      </c>
      <c r="O146" s="70" t="str">
        <f t="shared" ref="O146:Q146" si="45">IF(O144&lt;O145,"no","yes")</f>
        <v>yes</v>
      </c>
      <c r="P146" s="70" t="str">
        <f t="shared" si="45"/>
        <v>yes</v>
      </c>
      <c r="Q146" s="70" t="str">
        <f t="shared" si="45"/>
        <v>no</v>
      </c>
    </row>
    <row r="147" spans="7:17" x14ac:dyDescent="0.25">
      <c r="G147" t="s">
        <v>190</v>
      </c>
      <c r="H147">
        <f>SUM(H2:H64)</f>
        <v>2634</v>
      </c>
      <c r="I147">
        <f t="shared" ref="I147:K147" si="46">SUM(I2:I64)</f>
        <v>1525</v>
      </c>
      <c r="J147">
        <f t="shared" si="46"/>
        <v>1859</v>
      </c>
      <c r="K147">
        <f t="shared" si="46"/>
        <v>1170</v>
      </c>
    </row>
    <row r="148" spans="7:17" x14ac:dyDescent="0.25">
      <c r="G148" t="s">
        <v>147</v>
      </c>
      <c r="H148">
        <f>COUNT(H2:H64)</f>
        <v>63</v>
      </c>
      <c r="I148">
        <f t="shared" ref="I148:K148" si="47">COUNT(I2:I64)</f>
        <v>63</v>
      </c>
      <c r="J148">
        <f t="shared" si="47"/>
        <v>63</v>
      </c>
      <c r="K148">
        <f t="shared" si="47"/>
        <v>63</v>
      </c>
    </row>
    <row r="149" spans="7:17" x14ac:dyDescent="0.25">
      <c r="G149" t="s">
        <v>191</v>
      </c>
      <c r="H149">
        <f>GEOMEAN(H2:H64)</f>
        <v>39.381304744914353</v>
      </c>
      <c r="I149">
        <f t="shared" ref="I149:K149" si="48">GEOMEAN(I2:I64)</f>
        <v>21.042034788169328</v>
      </c>
      <c r="J149">
        <f t="shared" si="48"/>
        <v>28.683209163486399</v>
      </c>
      <c r="K149">
        <f t="shared" si="48"/>
        <v>17.339873043195887</v>
      </c>
    </row>
    <row r="150" spans="7:17" x14ac:dyDescent="0.25">
      <c r="G150" t="s">
        <v>192</v>
      </c>
      <c r="H150">
        <f>HARMEAN(H2:H64)</f>
        <v>36.998606242840061</v>
      </c>
      <c r="I150">
        <f t="shared" ref="I150:K150" si="49">HARMEAN(I2:I64)</f>
        <v>18.111938118744991</v>
      </c>
      <c r="J150">
        <f t="shared" si="49"/>
        <v>27.806059501261718</v>
      </c>
      <c r="K150">
        <f t="shared" si="49"/>
        <v>16.190169342260507</v>
      </c>
    </row>
    <row r="151" spans="7:17" x14ac:dyDescent="0.25">
      <c r="G151" t="s">
        <v>193</v>
      </c>
      <c r="H151">
        <f>AVEDEV(H2:H64)</f>
        <v>11.425547996976571</v>
      </c>
      <c r="I151">
        <f t="shared" ref="I151:K151" si="50">AVEDEV(I2:I64)</f>
        <v>10.382464096749807</v>
      </c>
      <c r="J151">
        <f t="shared" si="50"/>
        <v>5.4522549760645003</v>
      </c>
      <c r="K151">
        <f t="shared" si="50"/>
        <v>5.3741496598639404</v>
      </c>
    </row>
    <row r="152" spans="7:17" x14ac:dyDescent="0.25">
      <c r="G152" t="s">
        <v>194</v>
      </c>
      <c r="H152">
        <f>[1]!MAD(H2:H64)</f>
        <v>9</v>
      </c>
      <c r="I152">
        <f>[1]!MAD(I2:I64)</f>
        <v>9</v>
      </c>
      <c r="J152">
        <f>[1]!MAD(J2:J64)</f>
        <v>5</v>
      </c>
      <c r="K152">
        <f>[1]!MAD(K2:K64)</f>
        <v>4</v>
      </c>
    </row>
    <row r="153" spans="7:17" x14ac:dyDescent="0.25">
      <c r="G153" s="26" t="s">
        <v>195</v>
      </c>
      <c r="H153" s="26">
        <f>[1]!IQR(H2:H64,FALSE)</f>
        <v>20</v>
      </c>
      <c r="I153" s="26">
        <f>[1]!IQR(I2:I64,FALSE)</f>
        <v>20</v>
      </c>
      <c r="J153" s="26">
        <f>[1]!IQR(J2:J64,FALSE)</f>
        <v>10.5</v>
      </c>
      <c r="K153" s="26">
        <f>[1]!IQR(K2:K64,FALSE)</f>
        <v>6.5</v>
      </c>
    </row>
    <row r="158" spans="7:17" x14ac:dyDescent="0.25">
      <c r="H158" t="s">
        <v>93</v>
      </c>
      <c r="I158" t="s">
        <v>94</v>
      </c>
      <c r="J158" t="s">
        <v>95</v>
      </c>
      <c r="K158" t="s">
        <v>96</v>
      </c>
    </row>
    <row r="159" spans="7:17" x14ac:dyDescent="0.25">
      <c r="G159" t="s">
        <v>147</v>
      </c>
      <c r="H159">
        <v>63</v>
      </c>
      <c r="I159">
        <v>63</v>
      </c>
      <c r="J159">
        <v>63</v>
      </c>
      <c r="K159">
        <v>63</v>
      </c>
    </row>
    <row r="160" spans="7:17" x14ac:dyDescent="0.25">
      <c r="G160" t="s">
        <v>148</v>
      </c>
      <c r="H160">
        <v>41.80952380952381</v>
      </c>
      <c r="I160">
        <v>24.206349206349206</v>
      </c>
      <c r="J160">
        <v>29.50793650793651</v>
      </c>
      <c r="K160">
        <v>18.571428571428573</v>
      </c>
    </row>
    <row r="161" spans="7:15" x14ac:dyDescent="0.25">
      <c r="G161" t="s">
        <v>180</v>
      </c>
      <c r="H161">
        <v>1.8243190121505</v>
      </c>
      <c r="I161">
        <v>1.5872247805277995</v>
      </c>
      <c r="J161">
        <v>0.85923584332009084</v>
      </c>
      <c r="K161">
        <v>0.88762161876700207</v>
      </c>
    </row>
    <row r="162" spans="7:15" x14ac:dyDescent="0.25">
      <c r="G162" t="s">
        <v>181</v>
      </c>
      <c r="H162">
        <v>39</v>
      </c>
      <c r="I162">
        <v>21</v>
      </c>
      <c r="J162">
        <v>30</v>
      </c>
      <c r="K162">
        <v>18</v>
      </c>
    </row>
    <row r="163" spans="7:15" x14ac:dyDescent="0.25">
      <c r="G163" t="s">
        <v>188</v>
      </c>
      <c r="H163">
        <v>76</v>
      </c>
      <c r="I163">
        <v>56</v>
      </c>
      <c r="J163">
        <v>43</v>
      </c>
      <c r="K163">
        <v>36</v>
      </c>
    </row>
    <row r="164" spans="7:15" x14ac:dyDescent="0.25">
      <c r="G164" t="s">
        <v>189</v>
      </c>
      <c r="H164">
        <v>16</v>
      </c>
      <c r="I164">
        <v>6</v>
      </c>
      <c r="J164">
        <v>15</v>
      </c>
      <c r="K164">
        <v>8</v>
      </c>
    </row>
    <row r="165" spans="7:15" x14ac:dyDescent="0.25">
      <c r="G165" t="s">
        <v>195</v>
      </c>
      <c r="H165">
        <v>20</v>
      </c>
      <c r="I165">
        <v>20</v>
      </c>
      <c r="J165">
        <v>10.5</v>
      </c>
      <c r="K165">
        <v>6.5</v>
      </c>
    </row>
    <row r="166" spans="7:15" x14ac:dyDescent="0.25">
      <c r="G166" t="s">
        <v>137</v>
      </c>
      <c r="H166">
        <v>0.16445112824103014</v>
      </c>
      <c r="I166">
        <v>6.6062028419775265E-2</v>
      </c>
      <c r="J166">
        <v>0.56074234332955131</v>
      </c>
      <c r="K166">
        <v>2.328003617135832E-2</v>
      </c>
    </row>
    <row r="170" spans="7:15" x14ac:dyDescent="0.25">
      <c r="H170" t="s">
        <v>147</v>
      </c>
      <c r="I170" t="s">
        <v>148</v>
      </c>
      <c r="J170" t="s">
        <v>180</v>
      </c>
      <c r="K170" t="s">
        <v>181</v>
      </c>
      <c r="L170" t="s">
        <v>188</v>
      </c>
      <c r="M170" t="s">
        <v>189</v>
      </c>
      <c r="N170" t="s">
        <v>195</v>
      </c>
      <c r="O170" t="s">
        <v>137</v>
      </c>
    </row>
    <row r="171" spans="7:15" x14ac:dyDescent="0.25">
      <c r="G171" t="s">
        <v>93</v>
      </c>
      <c r="H171">
        <v>63</v>
      </c>
      <c r="I171">
        <v>41.80952380952381</v>
      </c>
      <c r="J171">
        <v>1.8243190121505</v>
      </c>
      <c r="K171">
        <v>39</v>
      </c>
      <c r="L171">
        <v>76</v>
      </c>
      <c r="M171">
        <v>16</v>
      </c>
      <c r="N171">
        <v>20</v>
      </c>
      <c r="O171">
        <v>0.16445112824103014</v>
      </c>
    </row>
    <row r="172" spans="7:15" x14ac:dyDescent="0.25">
      <c r="G172" t="s">
        <v>94</v>
      </c>
      <c r="H172">
        <v>63</v>
      </c>
      <c r="I172">
        <v>24.206349206349206</v>
      </c>
      <c r="J172">
        <v>1.5872247805277995</v>
      </c>
      <c r="K172">
        <v>21</v>
      </c>
      <c r="L172">
        <v>56</v>
      </c>
      <c r="M172">
        <v>6</v>
      </c>
      <c r="N172">
        <v>20</v>
      </c>
      <c r="O172">
        <v>6.6062028419775265E-2</v>
      </c>
    </row>
    <row r="173" spans="7:15" x14ac:dyDescent="0.25">
      <c r="G173" t="s">
        <v>95</v>
      </c>
      <c r="H173">
        <v>63</v>
      </c>
      <c r="I173">
        <v>29.50793650793651</v>
      </c>
      <c r="J173">
        <v>0.85923584332009084</v>
      </c>
      <c r="K173">
        <v>30</v>
      </c>
      <c r="L173">
        <v>43</v>
      </c>
      <c r="M173">
        <v>15</v>
      </c>
      <c r="N173">
        <v>10.5</v>
      </c>
      <c r="O173">
        <v>0.56074234332955131</v>
      </c>
    </row>
    <row r="174" spans="7:15" x14ac:dyDescent="0.25">
      <c r="G174" t="s">
        <v>96</v>
      </c>
      <c r="H174">
        <v>63</v>
      </c>
      <c r="I174">
        <v>18.571428571428573</v>
      </c>
      <c r="J174">
        <v>0.88762161876700207</v>
      </c>
      <c r="K174">
        <v>18</v>
      </c>
      <c r="L174">
        <v>36</v>
      </c>
      <c r="M174">
        <v>8</v>
      </c>
      <c r="N174">
        <v>6.5</v>
      </c>
      <c r="O174">
        <v>2.328003617135832E-2</v>
      </c>
    </row>
  </sheetData>
  <mergeCells count="9">
    <mergeCell ref="AU5:AU6"/>
    <mergeCell ref="BB5:BC5"/>
    <mergeCell ref="AV5:AX5"/>
    <mergeCell ref="AY5:BA5"/>
    <mergeCell ref="CK7:CL7"/>
    <mergeCell ref="BE7:BE9"/>
    <mergeCell ref="BE5:BE6"/>
    <mergeCell ref="BF5:BF6"/>
    <mergeCell ref="BG5:B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C1AFF-60FB-4E8B-9315-EB38E675A567}">
  <dimension ref="A1:AP382"/>
  <sheetViews>
    <sheetView workbookViewId="0">
      <selection activeCell="P407" sqref="P407"/>
    </sheetView>
  </sheetViews>
  <sheetFormatPr baseColWidth="10" defaultRowHeight="15" x14ac:dyDescent="0.25"/>
  <cols>
    <col min="2" max="4" width="18.140625" bestFit="1" customWidth="1"/>
    <col min="5" max="5" width="18.28515625" customWidth="1"/>
    <col min="6" max="7" width="15.7109375" bestFit="1" customWidth="1"/>
    <col min="8" max="8" width="24.7109375" customWidth="1"/>
    <col min="11" max="11" width="24.28515625" customWidth="1"/>
  </cols>
  <sheetData>
    <row r="1" spans="1:42" x14ac:dyDescent="0.25">
      <c r="B1" t="s">
        <v>100</v>
      </c>
      <c r="C1" t="s">
        <v>97</v>
      </c>
      <c r="D1" t="s">
        <v>101</v>
      </c>
      <c r="E1" t="s">
        <v>100</v>
      </c>
      <c r="F1" t="s">
        <v>97</v>
      </c>
      <c r="G1" t="s">
        <v>101</v>
      </c>
      <c r="H1" t="s">
        <v>100</v>
      </c>
      <c r="I1" t="s">
        <v>97</v>
      </c>
      <c r="J1" t="s">
        <v>101</v>
      </c>
      <c r="K1" t="s">
        <v>100</v>
      </c>
      <c r="L1" t="s">
        <v>97</v>
      </c>
      <c r="M1" t="s">
        <v>101</v>
      </c>
    </row>
    <row r="2" spans="1:42" x14ac:dyDescent="0.25">
      <c r="B2" s="2" t="s">
        <v>0</v>
      </c>
      <c r="C2" s="3" t="s">
        <v>0</v>
      </c>
      <c r="D2" s="4" t="s">
        <v>0</v>
      </c>
      <c r="E2" s="2" t="s">
        <v>1</v>
      </c>
      <c r="F2" s="3" t="s">
        <v>1</v>
      </c>
      <c r="G2" s="4" t="s">
        <v>1</v>
      </c>
      <c r="H2" s="2" t="s">
        <v>2</v>
      </c>
      <c r="I2" s="3" t="s">
        <v>2</v>
      </c>
      <c r="J2" s="4" t="s">
        <v>2</v>
      </c>
      <c r="K2" s="2" t="s">
        <v>3</v>
      </c>
      <c r="L2" s="3" t="s">
        <v>3</v>
      </c>
      <c r="M2" s="4" t="s">
        <v>3</v>
      </c>
    </row>
    <row r="3" spans="1:42" ht="15.75" thickBot="1" x14ac:dyDescent="0.3">
      <c r="B3" s="2" t="s">
        <v>210</v>
      </c>
      <c r="C3" s="2" t="s">
        <v>211</v>
      </c>
      <c r="D3" s="2" t="s">
        <v>212</v>
      </c>
      <c r="E3" s="2" t="s">
        <v>213</v>
      </c>
      <c r="F3" s="2" t="s">
        <v>214</v>
      </c>
      <c r="G3" s="2" t="s">
        <v>215</v>
      </c>
      <c r="H3" s="2" t="s">
        <v>216</v>
      </c>
      <c r="I3" s="2" t="s">
        <v>217</v>
      </c>
      <c r="J3" s="2" t="s">
        <v>218</v>
      </c>
      <c r="K3" s="2" t="s">
        <v>219</v>
      </c>
      <c r="L3" s="2" t="s">
        <v>220</v>
      </c>
      <c r="M3" s="2" t="s">
        <v>221</v>
      </c>
      <c r="P3" s="2" t="s">
        <v>219</v>
      </c>
      <c r="Q3" s="2" t="s">
        <v>220</v>
      </c>
      <c r="R3" s="2" t="s">
        <v>221</v>
      </c>
      <c r="T3" t="s">
        <v>227</v>
      </c>
      <c r="AD3" t="s">
        <v>239</v>
      </c>
      <c r="AJ3" t="s">
        <v>243</v>
      </c>
      <c r="AM3" t="s">
        <v>198</v>
      </c>
      <c r="AN3">
        <v>0.05</v>
      </c>
    </row>
    <row r="4" spans="1:42" ht="15.75" thickTop="1" x14ac:dyDescent="0.25">
      <c r="A4" s="1"/>
      <c r="B4" s="5">
        <v>3</v>
      </c>
      <c r="C4" s="5">
        <v>3</v>
      </c>
      <c r="D4" s="5">
        <v>3</v>
      </c>
      <c r="E4" s="5">
        <v>2</v>
      </c>
      <c r="F4" s="5">
        <v>0</v>
      </c>
      <c r="G4" s="5">
        <v>1</v>
      </c>
      <c r="H4" s="5">
        <v>2</v>
      </c>
      <c r="I4" s="5">
        <v>3</v>
      </c>
      <c r="J4" s="5">
        <v>2</v>
      </c>
      <c r="K4" s="5">
        <v>1</v>
      </c>
      <c r="L4" s="5">
        <v>1</v>
      </c>
      <c r="M4" s="1">
        <v>0</v>
      </c>
      <c r="P4" s="5">
        <v>1</v>
      </c>
      <c r="Q4" s="5">
        <v>1</v>
      </c>
      <c r="R4" s="1">
        <v>0</v>
      </c>
      <c r="AJ4" s="25" t="s">
        <v>244</v>
      </c>
      <c r="AK4" s="25" t="s">
        <v>245</v>
      </c>
      <c r="AL4" s="25" t="s">
        <v>246</v>
      </c>
      <c r="AM4" s="25" t="s">
        <v>247</v>
      </c>
      <c r="AN4" s="25" t="s">
        <v>248</v>
      </c>
    </row>
    <row r="5" spans="1:42" ht="15.75" thickBot="1" x14ac:dyDescent="0.3">
      <c r="A5" s="1"/>
      <c r="B5" s="5">
        <v>1</v>
      </c>
      <c r="C5" s="5">
        <v>2</v>
      </c>
      <c r="D5" s="5">
        <v>2</v>
      </c>
      <c r="E5" s="5">
        <v>1</v>
      </c>
      <c r="F5" s="5">
        <v>1</v>
      </c>
      <c r="G5" s="5">
        <v>1</v>
      </c>
      <c r="H5" s="5">
        <v>1</v>
      </c>
      <c r="I5" s="5">
        <v>3</v>
      </c>
      <c r="J5" s="5">
        <v>1</v>
      </c>
      <c r="K5" s="5">
        <v>0</v>
      </c>
      <c r="L5" s="5">
        <v>1</v>
      </c>
      <c r="M5" s="1">
        <v>0</v>
      </c>
      <c r="P5" s="5">
        <v>0</v>
      </c>
      <c r="Q5" s="5">
        <v>1</v>
      </c>
      <c r="R5" s="1">
        <v>0</v>
      </c>
      <c r="T5" t="s">
        <v>228</v>
      </c>
      <c r="Y5" t="s">
        <v>133</v>
      </c>
      <c r="Z5">
        <v>0.05</v>
      </c>
      <c r="AE5" t="str">
        <f>P3</f>
        <v>BLANCO.inserción 30 días</v>
      </c>
      <c r="AF5" t="str">
        <f t="shared" ref="AF5:AG5" si="0">Q3</f>
        <v>AZUL.inserción 30 días</v>
      </c>
      <c r="AG5" t="str">
        <f t="shared" si="0"/>
        <v>VERDE.inserción 30 días</v>
      </c>
      <c r="AJ5" t="str">
        <f>P3</f>
        <v>BLANCO.inserción 30 días</v>
      </c>
      <c r="AK5">
        <f>[1]!RANK_SUM(P4:R381,1,1)</f>
        <v>268519</v>
      </c>
      <c r="AL5">
        <f>COUNT(P4:P381)</f>
        <v>378</v>
      </c>
      <c r="AM5">
        <f>AK5/AL5</f>
        <v>710.36772486772486</v>
      </c>
    </row>
    <row r="6" spans="1:42" ht="15.75" thickTop="1" x14ac:dyDescent="0.25">
      <c r="A6" s="1"/>
      <c r="B6" s="5">
        <v>3</v>
      </c>
      <c r="C6" s="5">
        <v>3</v>
      </c>
      <c r="D6" s="5">
        <v>3</v>
      </c>
      <c r="E6" s="5">
        <v>1</v>
      </c>
      <c r="F6" s="5">
        <v>1</v>
      </c>
      <c r="G6" s="5">
        <v>1</v>
      </c>
      <c r="H6" s="5">
        <v>2</v>
      </c>
      <c r="I6" s="5">
        <v>3</v>
      </c>
      <c r="J6" s="5">
        <v>2</v>
      </c>
      <c r="K6" s="5">
        <v>1</v>
      </c>
      <c r="L6" s="5">
        <v>1</v>
      </c>
      <c r="M6" s="1">
        <v>0</v>
      </c>
      <c r="P6" s="5">
        <v>1</v>
      </c>
      <c r="Q6" s="5">
        <v>1</v>
      </c>
      <c r="R6" s="1">
        <v>0</v>
      </c>
      <c r="T6" s="25" t="s">
        <v>229</v>
      </c>
      <c r="U6" s="25" t="s">
        <v>147</v>
      </c>
      <c r="V6" s="25" t="s">
        <v>190</v>
      </c>
      <c r="W6" s="25" t="s">
        <v>148</v>
      </c>
      <c r="X6" s="25" t="s">
        <v>222</v>
      </c>
      <c r="Y6" s="25" t="s">
        <v>134</v>
      </c>
      <c r="Z6" s="25" t="s">
        <v>159</v>
      </c>
      <c r="AA6" s="25" t="s">
        <v>230</v>
      </c>
      <c r="AB6" s="25" t="s">
        <v>231</v>
      </c>
      <c r="AD6" t="s">
        <v>225</v>
      </c>
      <c r="AE6" s="18">
        <f>MEDIAN(P4:P381)</f>
        <v>2</v>
      </c>
      <c r="AF6" s="88">
        <f t="shared" ref="AF6:AG6" si="1">MEDIAN(Q4:Q381)</f>
        <v>1</v>
      </c>
      <c r="AG6" s="19">
        <f t="shared" si="1"/>
        <v>1</v>
      </c>
      <c r="AJ6" t="str">
        <f>Q3</f>
        <v>AZUL.inserción 30 días</v>
      </c>
      <c r="AK6">
        <f>[1]!RANK_SUM(P4:R381,2,1)</f>
        <v>164420.5</v>
      </c>
      <c r="AL6">
        <f>COUNT(Q4:Q381)</f>
        <v>378</v>
      </c>
      <c r="AM6">
        <f>AK6/AL6</f>
        <v>434.97486772486775</v>
      </c>
    </row>
    <row r="7" spans="1:42" x14ac:dyDescent="0.25">
      <c r="A7" s="1"/>
      <c r="B7" s="5">
        <v>1</v>
      </c>
      <c r="C7" s="5">
        <v>3</v>
      </c>
      <c r="D7" s="5">
        <v>3</v>
      </c>
      <c r="E7" s="5">
        <v>0</v>
      </c>
      <c r="F7" s="5">
        <v>1</v>
      </c>
      <c r="G7" s="5">
        <v>1</v>
      </c>
      <c r="H7" s="5">
        <v>2</v>
      </c>
      <c r="I7" s="5">
        <v>2</v>
      </c>
      <c r="J7" s="5">
        <v>2</v>
      </c>
      <c r="K7" s="5">
        <v>1</v>
      </c>
      <c r="L7" s="5">
        <v>1</v>
      </c>
      <c r="M7" s="1">
        <v>0</v>
      </c>
      <c r="P7" s="5">
        <v>1</v>
      </c>
      <c r="Q7" s="5">
        <v>1</v>
      </c>
      <c r="R7" s="1">
        <v>0</v>
      </c>
      <c r="T7" t="str">
        <f>P3</f>
        <v>BLANCO.inserción 30 días</v>
      </c>
      <c r="U7">
        <f>COUNT(P4:P381)</f>
        <v>378</v>
      </c>
      <c r="V7">
        <f>SUM(P4:P381)</f>
        <v>625</v>
      </c>
      <c r="W7">
        <f>AVERAGE(P4:P381)</f>
        <v>1.6534391534391535</v>
      </c>
      <c r="X7">
        <f>_xlfn.VAR.S(P4:P381)</f>
        <v>1.1607441090199708</v>
      </c>
      <c r="Y7">
        <f>DEVSQ(P4:P381)</f>
        <v>437.60052910052968</v>
      </c>
      <c r="Z7">
        <f>SQRT(W14/U7)</f>
        <v>5.1175554203168008E-2</v>
      </c>
      <c r="AA7">
        <f>W7-Z7*_xlfn.T.INV.2T(Z5,V14)</f>
        <v>1.5530294566340639</v>
      </c>
      <c r="AB7">
        <f>W7+Z7*_xlfn.T.INV.2T(Z5,V14)</f>
        <v>1.7538488502442431</v>
      </c>
      <c r="AD7" t="s">
        <v>226</v>
      </c>
      <c r="AE7" s="20">
        <f>[1]!RANK_SUM(P4:R381, 1,1)</f>
        <v>268519</v>
      </c>
      <c r="AF7">
        <f>[1]!RANK_SUM(P4:R381, 2,1)</f>
        <v>164420.5</v>
      </c>
      <c r="AG7" s="21">
        <f>[1]!RANK_SUM(P4:R381, 3,1)</f>
        <v>210605.5</v>
      </c>
      <c r="AJ7" t="str">
        <f>R3</f>
        <v>VERDE.inserción 30 días</v>
      </c>
      <c r="AK7">
        <f>[1]!RANK_SUM(P4:R381,3,1)</f>
        <v>210605.5</v>
      </c>
      <c r="AL7">
        <f>COUNT(R4:R381)</f>
        <v>378</v>
      </c>
      <c r="AM7">
        <f>AK7/AL7</f>
        <v>557.15740740740739</v>
      </c>
    </row>
    <row r="8" spans="1:42" x14ac:dyDescent="0.25">
      <c r="A8" s="1"/>
      <c r="B8" s="5">
        <v>1</v>
      </c>
      <c r="C8" s="5">
        <v>2</v>
      </c>
      <c r="D8" s="5">
        <v>1</v>
      </c>
      <c r="E8" s="5">
        <v>0</v>
      </c>
      <c r="F8" s="5">
        <v>1</v>
      </c>
      <c r="G8" s="5">
        <v>0</v>
      </c>
      <c r="H8" s="5">
        <v>2</v>
      </c>
      <c r="I8" s="5">
        <v>1</v>
      </c>
      <c r="J8" s="5">
        <v>2</v>
      </c>
      <c r="K8" s="5">
        <v>1</v>
      </c>
      <c r="L8" s="5">
        <v>0</v>
      </c>
      <c r="M8" s="1">
        <v>1</v>
      </c>
      <c r="P8" s="5">
        <v>1</v>
      </c>
      <c r="Q8" s="5">
        <v>0</v>
      </c>
      <c r="R8" s="1">
        <v>1</v>
      </c>
      <c r="T8" t="str">
        <f>Q3</f>
        <v>AZUL.inserción 30 días</v>
      </c>
      <c r="U8">
        <f>COUNT(Q4:Q381)</f>
        <v>378</v>
      </c>
      <c r="V8">
        <f>SUM(Q4:Q381)</f>
        <v>286</v>
      </c>
      <c r="W8">
        <f>AVERAGE(Q4:Q381)</f>
        <v>0.75661375661375663</v>
      </c>
      <c r="X8">
        <f>_xlfn.VAR.S(Q4:Q381)</f>
        <v>0.4127545506855852</v>
      </c>
      <c r="Y8">
        <f>DEVSQ(Q4:Q381)</f>
        <v>155.60846560846551</v>
      </c>
      <c r="Z8">
        <f>SQRT(W14/U8)</f>
        <v>5.1175554203168008E-2</v>
      </c>
      <c r="AA8">
        <f>W8-Z8*_xlfn.T.INV.2T(Z5,V14)</f>
        <v>0.65620405980866703</v>
      </c>
      <c r="AB8">
        <f>W8+Z8*_xlfn.T.INV.2T(Z5,V14)</f>
        <v>0.85702345341884623</v>
      </c>
      <c r="AD8" t="s">
        <v>224</v>
      </c>
      <c r="AE8" s="20">
        <f>COUNT(P4:P381)</f>
        <v>378</v>
      </c>
      <c r="AF8">
        <f t="shared" ref="AF8:AG8" si="2">COUNT(Q4:Q381)</f>
        <v>378</v>
      </c>
      <c r="AG8" s="21">
        <f t="shared" si="2"/>
        <v>378</v>
      </c>
      <c r="AH8" s="27">
        <f>SUM(AE8:AG8)</f>
        <v>1134</v>
      </c>
      <c r="AJ8" s="29"/>
      <c r="AK8" s="29"/>
      <c r="AL8" s="29">
        <f>SUM(AL5:AL7)</f>
        <v>1134</v>
      </c>
      <c r="AM8" s="29"/>
      <c r="AN8" s="29">
        <f>[1]!QCRIT(COUNT(AL5:AL7),,AN3,2)</f>
        <v>3.3140000000000001</v>
      </c>
    </row>
    <row r="9" spans="1:42" ht="15.75" thickBot="1" x14ac:dyDescent="0.3">
      <c r="A9" s="1"/>
      <c r="B9" s="5">
        <v>1</v>
      </c>
      <c r="C9" s="5">
        <v>3</v>
      </c>
      <c r="D9" s="5">
        <v>2</v>
      </c>
      <c r="E9" s="5">
        <v>0</v>
      </c>
      <c r="F9" s="5">
        <v>1</v>
      </c>
      <c r="G9" s="5">
        <v>1</v>
      </c>
      <c r="H9" s="5">
        <v>2</v>
      </c>
      <c r="I9" s="5">
        <v>2</v>
      </c>
      <c r="J9" s="5">
        <v>2</v>
      </c>
      <c r="K9" s="5">
        <v>1</v>
      </c>
      <c r="L9" s="5">
        <v>0</v>
      </c>
      <c r="M9" s="1">
        <v>1</v>
      </c>
      <c r="P9" s="5">
        <v>1</v>
      </c>
      <c r="Q9" s="5">
        <v>0</v>
      </c>
      <c r="R9" s="1">
        <v>1</v>
      </c>
      <c r="T9" t="str">
        <f>R3</f>
        <v>VERDE.inserción 30 días</v>
      </c>
      <c r="U9">
        <f>COUNT(R4:R381)</f>
        <v>378</v>
      </c>
      <c r="V9">
        <f>SUM(R4:R381)</f>
        <v>464</v>
      </c>
      <c r="W9">
        <f>AVERAGE(R4:R381)</f>
        <v>1.2275132275132274</v>
      </c>
      <c r="X9">
        <f>_xlfn.VAR.S(R4:R381)</f>
        <v>1.3963762929280172</v>
      </c>
      <c r="Y9">
        <f>DEVSQ(R4:R381)</f>
        <v>526.43386243386169</v>
      </c>
      <c r="Z9">
        <f>SQRT(W14/U9)</f>
        <v>5.1175554203168008E-2</v>
      </c>
      <c r="AA9">
        <f>W9-Z9*_xlfn.T.INV.2T(Z5,V14)</f>
        <v>1.1271035307081378</v>
      </c>
      <c r="AB9">
        <f>W9+Z9*_xlfn.T.INV.2T(Z5,V14)</f>
        <v>1.327922924318317</v>
      </c>
      <c r="AD9" t="s">
        <v>240</v>
      </c>
      <c r="AE9" s="22">
        <f>AE7^2/AE8</f>
        <v>190747231.11375663</v>
      </c>
      <c r="AF9" s="89">
        <f t="shared" ref="AF9:AG9" si="3">AF7^2/AF8</f>
        <v>71518785.238756612</v>
      </c>
      <c r="AG9" s="23">
        <f t="shared" si="3"/>
        <v>117340414.36574075</v>
      </c>
      <c r="AH9" s="28">
        <f>SUM(AE9:AG9)</f>
        <v>379606430.71825397</v>
      </c>
      <c r="AJ9" t="s">
        <v>249</v>
      </c>
    </row>
    <row r="10" spans="1:42" ht="15.75" thickTop="1" x14ac:dyDescent="0.25">
      <c r="A10" s="1"/>
      <c r="B10" s="5">
        <v>1</v>
      </c>
      <c r="C10" s="5">
        <v>3</v>
      </c>
      <c r="D10" s="5">
        <v>3</v>
      </c>
      <c r="E10" s="5">
        <v>0</v>
      </c>
      <c r="F10" s="5">
        <v>0</v>
      </c>
      <c r="G10" s="5">
        <v>2</v>
      </c>
      <c r="H10" s="5">
        <v>2</v>
      </c>
      <c r="I10" s="5">
        <v>2</v>
      </c>
      <c r="J10" s="5">
        <v>2</v>
      </c>
      <c r="K10" s="5">
        <v>1</v>
      </c>
      <c r="L10" s="5">
        <v>1</v>
      </c>
      <c r="M10" s="1">
        <v>1</v>
      </c>
      <c r="P10" s="5">
        <v>1</v>
      </c>
      <c r="Q10" s="5">
        <v>1</v>
      </c>
      <c r="R10" s="1">
        <v>1</v>
      </c>
      <c r="T10" s="29"/>
      <c r="U10" s="29"/>
      <c r="V10" s="29"/>
      <c r="W10" s="29"/>
      <c r="X10" s="29"/>
      <c r="Y10" s="29"/>
      <c r="Z10" s="29"/>
      <c r="AA10" s="29"/>
      <c r="AB10" s="29"/>
      <c r="AD10" t="s">
        <v>241</v>
      </c>
      <c r="AH10" s="28">
        <f>12*AH9/(AH8*(AH8+1))-3*(AH8+1)</f>
        <v>134.20640251967416</v>
      </c>
      <c r="AJ10" s="25" t="s">
        <v>250</v>
      </c>
      <c r="AK10" s="25" t="s">
        <v>251</v>
      </c>
      <c r="AL10" s="25" t="s">
        <v>247</v>
      </c>
      <c r="AM10" s="25" t="s">
        <v>223</v>
      </c>
      <c r="AN10" s="25" t="s">
        <v>252</v>
      </c>
      <c r="AO10" s="25" t="s">
        <v>137</v>
      </c>
      <c r="AP10" s="25" t="s">
        <v>253</v>
      </c>
    </row>
    <row r="11" spans="1:42" ht="15.75" thickBot="1" x14ac:dyDescent="0.3">
      <c r="A11" s="1"/>
      <c r="B11" s="5">
        <v>1</v>
      </c>
      <c r="C11" s="5">
        <v>2</v>
      </c>
      <c r="D11" s="5">
        <v>2</v>
      </c>
      <c r="E11" s="5">
        <v>0</v>
      </c>
      <c r="F11" s="5">
        <v>1</v>
      </c>
      <c r="G11" s="5">
        <v>1</v>
      </c>
      <c r="H11" s="5">
        <v>1</v>
      </c>
      <c r="I11" s="5">
        <v>1</v>
      </c>
      <c r="J11" s="5">
        <v>2</v>
      </c>
      <c r="K11" s="5">
        <v>0</v>
      </c>
      <c r="L11" s="5">
        <v>0</v>
      </c>
      <c r="M11" s="1">
        <v>1</v>
      </c>
      <c r="P11" s="5">
        <v>0</v>
      </c>
      <c r="Q11" s="5">
        <v>0</v>
      </c>
      <c r="R11" s="1">
        <v>1</v>
      </c>
      <c r="T11" t="s">
        <v>132</v>
      </c>
      <c r="AD11" t="s">
        <v>242</v>
      </c>
      <c r="AH11" s="28">
        <f>AH10/(1-[1]!TiesCorrection(P4:R381)/(AH8*(AH8^2-1)))</f>
        <v>150.58152533764272</v>
      </c>
      <c r="AJ11" s="29" t="str">
        <f>AJ5</f>
        <v>BLANCO.inserción 30 días</v>
      </c>
      <c r="AK11" s="29" t="str">
        <f>AJ6</f>
        <v>AZUL.inserción 30 días</v>
      </c>
      <c r="AL11" s="29">
        <f>ABS(AM5-AM6)</f>
        <v>275.39285714285711</v>
      </c>
      <c r="AM11" s="29">
        <f>SQRT(AL$8*(AL$8+1)/12/HARMEAN(AL5,AL6))</f>
        <v>16.844880527923017</v>
      </c>
      <c r="AN11" s="29">
        <f>AL11/AM11</f>
        <v>16.348756922695326</v>
      </c>
      <c r="AO11" s="29">
        <f>[1]!QDIST(AN11,COUNT(AL$5:AL$7))</f>
        <v>6.0729199446996063E-14</v>
      </c>
      <c r="AP11" s="29">
        <f>AM11*AN$8</f>
        <v>55.823934069536882</v>
      </c>
    </row>
    <row r="12" spans="1:42" ht="15.75" thickTop="1" x14ac:dyDescent="0.25">
      <c r="A12" s="1"/>
      <c r="B12" s="5">
        <v>1</v>
      </c>
      <c r="C12" s="5">
        <v>3</v>
      </c>
      <c r="D12" s="5">
        <v>1</v>
      </c>
      <c r="E12" s="5">
        <v>0</v>
      </c>
      <c r="F12" s="5">
        <v>0</v>
      </c>
      <c r="G12" s="5">
        <v>0</v>
      </c>
      <c r="H12" s="5">
        <v>2</v>
      </c>
      <c r="I12" s="5">
        <v>2</v>
      </c>
      <c r="J12" s="5">
        <v>2</v>
      </c>
      <c r="K12" s="5">
        <v>1</v>
      </c>
      <c r="L12" s="5">
        <v>1</v>
      </c>
      <c r="M12" s="1">
        <v>1</v>
      </c>
      <c r="P12" s="5">
        <v>1</v>
      </c>
      <c r="Q12" s="5">
        <v>1</v>
      </c>
      <c r="R12" s="1">
        <v>1</v>
      </c>
      <c r="T12" s="25" t="s">
        <v>232</v>
      </c>
      <c r="U12" s="25" t="s">
        <v>134</v>
      </c>
      <c r="V12" s="25" t="s">
        <v>135</v>
      </c>
      <c r="W12" s="25" t="s">
        <v>136</v>
      </c>
      <c r="X12" s="25" t="s">
        <v>103</v>
      </c>
      <c r="Y12" s="25" t="s">
        <v>233</v>
      </c>
      <c r="Z12" s="25" t="s">
        <v>234</v>
      </c>
      <c r="AA12" s="25" t="s">
        <v>235</v>
      </c>
      <c r="AB12" s="25" t="s">
        <v>236</v>
      </c>
      <c r="AD12" t="s">
        <v>135</v>
      </c>
      <c r="AH12" s="28">
        <f>COUNTA(AE5:AG5)-1</f>
        <v>2</v>
      </c>
      <c r="AJ12" t="str">
        <f>AJ5</f>
        <v>BLANCO.inserción 30 días</v>
      </c>
      <c r="AK12" t="str">
        <f>AJ7</f>
        <v>VERDE.inserción 30 días</v>
      </c>
      <c r="AL12">
        <f>ABS(AM5-AM7)</f>
        <v>153.21031746031747</v>
      </c>
      <c r="AM12">
        <f>SQRT(AL$8*(AL$8+1)/12/HARMEAN(AL5,AL7))</f>
        <v>16.844880527923017</v>
      </c>
      <c r="AN12">
        <f t="shared" ref="AN12:AN13" si="4">AL12/AM12</f>
        <v>9.0953638529134988</v>
      </c>
      <c r="AO12">
        <f>[1]!QDIST(AN12,COUNT(AL$5:AL$7))</f>
        <v>4.5985637520118416E-10</v>
      </c>
      <c r="AP12">
        <f t="shared" ref="AP12:AP13" si="5">AM12*AN$8</f>
        <v>55.823934069536882</v>
      </c>
    </row>
    <row r="13" spans="1:42" x14ac:dyDescent="0.25">
      <c r="A13" s="1"/>
      <c r="B13" s="5">
        <v>2</v>
      </c>
      <c r="C13" s="5">
        <v>3</v>
      </c>
      <c r="D13" s="5">
        <v>3</v>
      </c>
      <c r="E13" s="5">
        <v>0</v>
      </c>
      <c r="F13" s="5">
        <v>2</v>
      </c>
      <c r="G13" s="5">
        <v>2</v>
      </c>
      <c r="H13" s="5">
        <v>3</v>
      </c>
      <c r="I13" s="5">
        <v>3</v>
      </c>
      <c r="J13" s="5">
        <v>2</v>
      </c>
      <c r="K13" s="5">
        <v>2</v>
      </c>
      <c r="L13" s="5">
        <v>2</v>
      </c>
      <c r="M13" s="1">
        <v>1</v>
      </c>
      <c r="P13" s="5">
        <v>2</v>
      </c>
      <c r="Q13" s="5">
        <v>2</v>
      </c>
      <c r="R13" s="1">
        <v>1</v>
      </c>
      <c r="T13" t="s">
        <v>237</v>
      </c>
      <c r="U13">
        <f>U15-U14</f>
        <v>152.13932980600293</v>
      </c>
      <c r="V13">
        <f>COUNTA(T7:T9)-1</f>
        <v>2</v>
      </c>
      <c r="W13">
        <f>U13/V13</f>
        <v>76.069664903001467</v>
      </c>
      <c r="X13">
        <f>W13/W14</f>
        <v>76.841280642687437</v>
      </c>
      <c r="Y13">
        <f>_xlfn.F.DIST.RT(X13,V13,V14)</f>
        <v>5.1175470142675268E-32</v>
      </c>
      <c r="Z13">
        <f>U13/U15</f>
        <v>0.11962687586543519</v>
      </c>
      <c r="AA13">
        <f>SQRT(DEVSQ(W7:W9)/(W14*V13))</f>
        <v>0.45087006024356091</v>
      </c>
      <c r="AB13">
        <f>(U15-V15*W14)/(U15+W14)</f>
        <v>0.11797823650476261</v>
      </c>
      <c r="AD13" t="s">
        <v>137</v>
      </c>
      <c r="AH13" s="28">
        <f>_xlfn.CHISQ.DIST.RT(AH11,AH12)</f>
        <v>2.0027983947734604E-33</v>
      </c>
      <c r="AJ13" s="26" t="str">
        <f>AJ6</f>
        <v>AZUL.inserción 30 días</v>
      </c>
      <c r="AK13" s="26" t="str">
        <f>AJ7</f>
        <v>VERDE.inserción 30 días</v>
      </c>
      <c r="AL13" s="26">
        <f>ABS(AM6-AM7)</f>
        <v>122.18253968253964</v>
      </c>
      <c r="AM13" s="26">
        <f>SQRT(AL$8*(AL$8+1)/12/HARMEAN(AL6,AL7))</f>
        <v>16.844880527923017</v>
      </c>
      <c r="AN13" s="26">
        <f t="shared" si="4"/>
        <v>7.2533930697818265</v>
      </c>
      <c r="AO13" s="26">
        <f>[1]!QDIST(AN13,COUNT(AL$5:AL$7))</f>
        <v>9.4496683433753503E-7</v>
      </c>
      <c r="AP13" s="26">
        <f t="shared" si="5"/>
        <v>55.823934069536882</v>
      </c>
    </row>
    <row r="14" spans="1:42" x14ac:dyDescent="0.25">
      <c r="A14" s="1"/>
      <c r="B14" s="5">
        <v>1</v>
      </c>
      <c r="C14" s="5">
        <v>3</v>
      </c>
      <c r="D14" s="5">
        <v>2</v>
      </c>
      <c r="E14" s="5">
        <v>0</v>
      </c>
      <c r="F14" s="5">
        <v>2</v>
      </c>
      <c r="G14" s="5">
        <v>0</v>
      </c>
      <c r="H14" s="5">
        <v>2</v>
      </c>
      <c r="I14" s="5">
        <v>2</v>
      </c>
      <c r="J14" s="5">
        <v>2</v>
      </c>
      <c r="K14" s="5">
        <v>1</v>
      </c>
      <c r="L14" s="5">
        <v>1</v>
      </c>
      <c r="M14" s="1">
        <v>0</v>
      </c>
      <c r="P14" s="5">
        <v>1</v>
      </c>
      <c r="Q14" s="5">
        <v>1</v>
      </c>
      <c r="R14" s="1">
        <v>0</v>
      </c>
      <c r="T14" t="s">
        <v>238</v>
      </c>
      <c r="U14">
        <f>SUM(Y7:Y9)</f>
        <v>1119.6428571428569</v>
      </c>
      <c r="V14">
        <f>V15-V13</f>
        <v>1131</v>
      </c>
      <c r="W14">
        <f>U14/V14</f>
        <v>0.98995831754452424</v>
      </c>
      <c r="AD14" t="s">
        <v>198</v>
      </c>
      <c r="AH14" s="28">
        <v>0.05</v>
      </c>
    </row>
    <row r="15" spans="1:42" x14ac:dyDescent="0.25">
      <c r="A15" s="1"/>
      <c r="B15" s="5">
        <v>1</v>
      </c>
      <c r="C15" s="5">
        <v>3</v>
      </c>
      <c r="D15" s="5">
        <v>3</v>
      </c>
      <c r="E15" s="5">
        <v>0</v>
      </c>
      <c r="F15" s="5">
        <v>2</v>
      </c>
      <c r="G15" s="5">
        <v>1</v>
      </c>
      <c r="H15" s="5">
        <v>3</v>
      </c>
      <c r="I15" s="5">
        <v>2</v>
      </c>
      <c r="J15" s="5">
        <v>3</v>
      </c>
      <c r="K15" s="5">
        <v>2</v>
      </c>
      <c r="L15" s="5">
        <v>1</v>
      </c>
      <c r="M15" s="1">
        <v>1</v>
      </c>
      <c r="P15" s="5">
        <v>2</v>
      </c>
      <c r="Q15" s="5">
        <v>1</v>
      </c>
      <c r="R15" s="1">
        <v>1</v>
      </c>
      <c r="T15" s="26" t="s">
        <v>120</v>
      </c>
      <c r="U15" s="26">
        <f>DEVSQ(P4:R381)</f>
        <v>1271.7821869488598</v>
      </c>
      <c r="V15" s="26">
        <f>COUNT(P4:R381)-1</f>
        <v>1133</v>
      </c>
      <c r="W15" s="26">
        <f>U15/V15</f>
        <v>1.1224908975718091</v>
      </c>
      <c r="X15" s="26"/>
      <c r="Y15" s="26"/>
      <c r="Z15" s="26"/>
      <c r="AA15" s="26"/>
      <c r="AB15" s="26"/>
      <c r="AD15" t="s">
        <v>154</v>
      </c>
      <c r="AH15" s="90" t="str">
        <f>IF(AH13&lt;AH14,"yes","no")</f>
        <v>yes</v>
      </c>
    </row>
    <row r="16" spans="1:42" x14ac:dyDescent="0.25">
      <c r="A16" s="1"/>
      <c r="B16" s="5">
        <v>1</v>
      </c>
      <c r="C16" s="5">
        <v>3</v>
      </c>
      <c r="D16" s="5">
        <v>3</v>
      </c>
      <c r="E16" s="5">
        <v>0</v>
      </c>
      <c r="F16" s="5">
        <v>0</v>
      </c>
      <c r="G16" s="5">
        <v>1</v>
      </c>
      <c r="H16" s="5">
        <v>2</v>
      </c>
      <c r="I16" s="5">
        <v>2</v>
      </c>
      <c r="J16" s="5">
        <v>3</v>
      </c>
      <c r="K16" s="5">
        <v>1</v>
      </c>
      <c r="L16" s="5">
        <v>0</v>
      </c>
      <c r="M16" s="1">
        <v>1</v>
      </c>
      <c r="P16" s="5">
        <v>1</v>
      </c>
      <c r="Q16" s="5">
        <v>0</v>
      </c>
      <c r="R16" s="1">
        <v>1</v>
      </c>
    </row>
    <row r="17" spans="1:25" x14ac:dyDescent="0.25">
      <c r="A17" s="1"/>
      <c r="B17" s="5">
        <v>1</v>
      </c>
      <c r="C17" s="5">
        <v>3</v>
      </c>
      <c r="D17" s="5">
        <v>1</v>
      </c>
      <c r="E17" s="5">
        <v>0</v>
      </c>
      <c r="F17" s="5">
        <v>4</v>
      </c>
      <c r="G17" s="5">
        <v>0</v>
      </c>
      <c r="H17" s="5">
        <v>2</v>
      </c>
      <c r="I17" s="5">
        <v>2</v>
      </c>
      <c r="J17" s="5">
        <v>3</v>
      </c>
      <c r="K17" s="5">
        <v>1</v>
      </c>
      <c r="L17" s="5">
        <v>3</v>
      </c>
      <c r="M17" s="1">
        <v>2</v>
      </c>
      <c r="P17" s="5">
        <v>1</v>
      </c>
      <c r="Q17" s="5">
        <v>3</v>
      </c>
      <c r="R17" s="1">
        <v>2</v>
      </c>
      <c r="W17">
        <v>2</v>
      </c>
      <c r="X17">
        <v>2</v>
      </c>
      <c r="Y17">
        <v>2</v>
      </c>
    </row>
    <row r="18" spans="1:25" x14ac:dyDescent="0.25">
      <c r="A18" s="1"/>
      <c r="B18" s="5">
        <v>1</v>
      </c>
      <c r="C18" s="5">
        <v>3</v>
      </c>
      <c r="D18" s="5">
        <v>3</v>
      </c>
      <c r="E18" s="5">
        <v>0</v>
      </c>
      <c r="F18" s="5">
        <v>0</v>
      </c>
      <c r="G18" s="5">
        <v>2</v>
      </c>
      <c r="H18" s="5">
        <v>2</v>
      </c>
      <c r="I18" s="5">
        <v>2</v>
      </c>
      <c r="J18" s="5">
        <v>2</v>
      </c>
      <c r="K18" s="5">
        <v>1</v>
      </c>
      <c r="L18" s="5">
        <v>0</v>
      </c>
      <c r="M18" s="1">
        <v>1</v>
      </c>
      <c r="P18" s="5">
        <v>1</v>
      </c>
      <c r="Q18" s="5">
        <v>0</v>
      </c>
      <c r="R18" s="1">
        <v>1</v>
      </c>
    </row>
    <row r="19" spans="1:25" x14ac:dyDescent="0.25">
      <c r="A19" s="1"/>
      <c r="B19" s="5">
        <v>1</v>
      </c>
      <c r="C19" s="5">
        <v>3</v>
      </c>
      <c r="D19" s="5">
        <v>3</v>
      </c>
      <c r="E19" s="5">
        <v>0</v>
      </c>
      <c r="F19" s="5">
        <v>1</v>
      </c>
      <c r="G19" s="5">
        <v>2</v>
      </c>
      <c r="H19" s="5">
        <v>3</v>
      </c>
      <c r="I19" s="5">
        <v>3</v>
      </c>
      <c r="J19" s="5">
        <v>3</v>
      </c>
      <c r="K19" s="5">
        <v>2</v>
      </c>
      <c r="L19" s="5">
        <v>1</v>
      </c>
      <c r="M19" s="1">
        <v>2</v>
      </c>
      <c r="P19" s="5">
        <v>2</v>
      </c>
      <c r="Q19" s="5">
        <v>1</v>
      </c>
      <c r="R19" s="1">
        <v>2</v>
      </c>
    </row>
    <row r="20" spans="1:25" x14ac:dyDescent="0.25">
      <c r="A20" s="1"/>
      <c r="B20" s="5">
        <v>1</v>
      </c>
      <c r="C20" s="5">
        <v>2</v>
      </c>
      <c r="D20" s="5">
        <v>2</v>
      </c>
      <c r="E20" s="5">
        <v>0</v>
      </c>
      <c r="F20" s="5">
        <v>0</v>
      </c>
      <c r="G20" s="5">
        <v>1</v>
      </c>
      <c r="H20" s="5">
        <v>2</v>
      </c>
      <c r="I20" s="5">
        <v>1</v>
      </c>
      <c r="J20" s="5">
        <v>2</v>
      </c>
      <c r="K20" s="5">
        <v>1</v>
      </c>
      <c r="L20" s="5">
        <v>1</v>
      </c>
      <c r="M20" s="1">
        <v>1</v>
      </c>
      <c r="P20" s="5">
        <v>1</v>
      </c>
      <c r="Q20" s="5">
        <v>1</v>
      </c>
      <c r="R20" s="1">
        <v>1</v>
      </c>
    </row>
    <row r="21" spans="1:25" x14ac:dyDescent="0.25">
      <c r="A21" s="1"/>
      <c r="B21" s="5">
        <v>1</v>
      </c>
      <c r="C21" s="5">
        <v>3</v>
      </c>
      <c r="D21" s="5">
        <v>3</v>
      </c>
      <c r="E21" s="5">
        <v>0</v>
      </c>
      <c r="F21" s="5">
        <v>1</v>
      </c>
      <c r="G21" s="5">
        <v>2</v>
      </c>
      <c r="H21" s="5">
        <v>3</v>
      </c>
      <c r="I21" s="5">
        <v>2</v>
      </c>
      <c r="J21" s="5">
        <v>2</v>
      </c>
      <c r="K21" s="5">
        <v>2</v>
      </c>
      <c r="L21" s="5">
        <v>0</v>
      </c>
      <c r="M21" s="1">
        <v>1</v>
      </c>
      <c r="P21" s="5">
        <v>2</v>
      </c>
      <c r="Q21" s="5">
        <v>0</v>
      </c>
      <c r="R21" s="1">
        <v>1</v>
      </c>
    </row>
    <row r="22" spans="1:25" x14ac:dyDescent="0.25">
      <c r="A22" s="1"/>
      <c r="B22" s="5">
        <v>3</v>
      </c>
      <c r="C22" s="5">
        <v>3</v>
      </c>
      <c r="D22" s="5">
        <v>3</v>
      </c>
      <c r="E22" s="5">
        <v>1</v>
      </c>
      <c r="F22" s="5">
        <v>1</v>
      </c>
      <c r="G22" s="5">
        <v>2</v>
      </c>
      <c r="H22" s="5">
        <v>3</v>
      </c>
      <c r="I22" s="5">
        <v>2</v>
      </c>
      <c r="J22" s="5">
        <v>2</v>
      </c>
      <c r="K22" s="5">
        <v>1</v>
      </c>
      <c r="L22" s="5">
        <v>0</v>
      </c>
      <c r="M22" s="1">
        <v>1</v>
      </c>
      <c r="P22" s="5">
        <v>1</v>
      </c>
      <c r="Q22" s="5">
        <v>0</v>
      </c>
      <c r="R22" s="1">
        <v>1</v>
      </c>
    </row>
    <row r="23" spans="1:25" x14ac:dyDescent="0.25">
      <c r="A23" s="1"/>
      <c r="B23" s="5">
        <v>2</v>
      </c>
      <c r="C23" s="5">
        <v>2</v>
      </c>
      <c r="D23" s="5">
        <v>3</v>
      </c>
      <c r="E23" s="5">
        <v>0</v>
      </c>
      <c r="F23" s="5">
        <v>0</v>
      </c>
      <c r="G23" s="5">
        <v>2</v>
      </c>
      <c r="H23" s="5">
        <v>2</v>
      </c>
      <c r="I23" s="5">
        <v>2</v>
      </c>
      <c r="J23" s="5">
        <v>3</v>
      </c>
      <c r="K23" s="5">
        <v>1</v>
      </c>
      <c r="L23" s="5">
        <v>0</v>
      </c>
      <c r="M23" s="1">
        <v>2</v>
      </c>
      <c r="P23" s="5">
        <v>1</v>
      </c>
      <c r="Q23" s="5">
        <v>0</v>
      </c>
      <c r="R23" s="1">
        <v>2</v>
      </c>
    </row>
    <row r="24" spans="1:25" x14ac:dyDescent="0.25">
      <c r="A24" s="1"/>
      <c r="B24" s="5">
        <v>3</v>
      </c>
      <c r="C24" s="5">
        <v>3</v>
      </c>
      <c r="D24" s="5">
        <v>3</v>
      </c>
      <c r="E24" s="5">
        <v>2</v>
      </c>
      <c r="F24" s="5">
        <v>2</v>
      </c>
      <c r="G24" s="5">
        <v>4</v>
      </c>
      <c r="H24" s="5">
        <v>2</v>
      </c>
      <c r="I24" s="5">
        <v>2</v>
      </c>
      <c r="J24" s="5">
        <v>2</v>
      </c>
      <c r="K24" s="5">
        <v>1</v>
      </c>
      <c r="L24" s="5">
        <v>1</v>
      </c>
      <c r="M24" s="1">
        <v>3</v>
      </c>
      <c r="P24" s="5">
        <v>1</v>
      </c>
      <c r="Q24" s="5">
        <v>1</v>
      </c>
      <c r="R24" s="1">
        <v>3</v>
      </c>
    </row>
    <row r="25" spans="1:25" x14ac:dyDescent="0.25">
      <c r="A25" s="1"/>
      <c r="B25" s="5">
        <v>1</v>
      </c>
      <c r="C25" s="5">
        <v>2</v>
      </c>
      <c r="D25" s="5">
        <v>3</v>
      </c>
      <c r="E25" s="5">
        <v>3</v>
      </c>
      <c r="F25" s="5">
        <v>1</v>
      </c>
      <c r="G25" s="5">
        <v>5</v>
      </c>
      <c r="H25" s="5">
        <v>2</v>
      </c>
      <c r="I25" s="5">
        <v>1</v>
      </c>
      <c r="J25" s="5">
        <v>3</v>
      </c>
      <c r="K25" s="5">
        <v>1</v>
      </c>
      <c r="L25" s="5">
        <v>0</v>
      </c>
      <c r="M25" s="1">
        <v>5</v>
      </c>
      <c r="P25" s="5">
        <v>1</v>
      </c>
      <c r="Q25" s="5">
        <v>0</v>
      </c>
      <c r="R25" s="1">
        <v>5</v>
      </c>
    </row>
    <row r="26" spans="1:25" x14ac:dyDescent="0.25">
      <c r="A26" s="1"/>
      <c r="B26" s="5">
        <v>3</v>
      </c>
      <c r="C26" s="5">
        <v>3</v>
      </c>
      <c r="D26" s="5">
        <v>2</v>
      </c>
      <c r="E26" s="5">
        <v>2</v>
      </c>
      <c r="F26" s="5">
        <v>2</v>
      </c>
      <c r="G26" s="5">
        <v>3</v>
      </c>
      <c r="H26" s="5">
        <v>2</v>
      </c>
      <c r="I26" s="5">
        <v>2</v>
      </c>
      <c r="J26" s="5">
        <v>2</v>
      </c>
      <c r="K26" s="5">
        <v>1</v>
      </c>
      <c r="L26" s="5">
        <v>1</v>
      </c>
      <c r="M26" s="1">
        <v>3</v>
      </c>
      <c r="P26" s="5">
        <v>1</v>
      </c>
      <c r="Q26" s="5">
        <v>1</v>
      </c>
      <c r="R26" s="1">
        <v>3</v>
      </c>
    </row>
    <row r="27" spans="1:25" x14ac:dyDescent="0.25">
      <c r="A27" s="1"/>
      <c r="B27" s="5">
        <v>2</v>
      </c>
      <c r="C27" s="5">
        <v>2</v>
      </c>
      <c r="D27" s="5">
        <v>3</v>
      </c>
      <c r="E27" s="5">
        <v>1</v>
      </c>
      <c r="F27" s="5">
        <v>1</v>
      </c>
      <c r="G27" s="5">
        <v>4</v>
      </c>
      <c r="H27" s="5">
        <v>3</v>
      </c>
      <c r="I27" s="5">
        <v>2</v>
      </c>
      <c r="J27" s="5">
        <v>2</v>
      </c>
      <c r="K27" s="5">
        <v>2</v>
      </c>
      <c r="L27" s="5">
        <v>1</v>
      </c>
      <c r="M27" s="1">
        <v>3</v>
      </c>
      <c r="P27" s="5">
        <v>2</v>
      </c>
      <c r="Q27" s="5">
        <v>1</v>
      </c>
      <c r="R27" s="1">
        <v>3</v>
      </c>
    </row>
    <row r="28" spans="1:25" x14ac:dyDescent="0.25">
      <c r="A28" s="1"/>
      <c r="B28" s="5">
        <v>3</v>
      </c>
      <c r="C28" s="5">
        <v>3</v>
      </c>
      <c r="D28" s="5">
        <v>3</v>
      </c>
      <c r="E28" s="5">
        <v>1</v>
      </c>
      <c r="F28" s="5">
        <v>2</v>
      </c>
      <c r="G28" s="5">
        <v>4</v>
      </c>
      <c r="H28" s="5">
        <v>2</v>
      </c>
      <c r="I28" s="5">
        <v>3</v>
      </c>
      <c r="J28" s="5">
        <v>2</v>
      </c>
      <c r="K28" s="5">
        <v>1</v>
      </c>
      <c r="L28" s="5">
        <v>2</v>
      </c>
      <c r="M28" s="1">
        <v>3</v>
      </c>
      <c r="P28" s="5">
        <v>1</v>
      </c>
      <c r="Q28" s="5">
        <v>2</v>
      </c>
      <c r="R28" s="1">
        <v>3</v>
      </c>
    </row>
    <row r="29" spans="1:25" x14ac:dyDescent="0.25">
      <c r="A29" s="1"/>
      <c r="B29" s="5">
        <v>1</v>
      </c>
      <c r="C29" s="5">
        <v>2</v>
      </c>
      <c r="D29" s="5">
        <v>2</v>
      </c>
      <c r="E29" s="5">
        <v>0</v>
      </c>
      <c r="F29" s="5">
        <v>1</v>
      </c>
      <c r="G29" s="5">
        <v>3</v>
      </c>
      <c r="H29" s="5">
        <v>2</v>
      </c>
      <c r="I29" s="5">
        <v>1</v>
      </c>
      <c r="J29" s="5">
        <v>2</v>
      </c>
      <c r="K29" s="5">
        <v>1</v>
      </c>
      <c r="L29" s="5">
        <v>0</v>
      </c>
      <c r="M29" s="1">
        <v>3</v>
      </c>
      <c r="P29" s="5">
        <v>1</v>
      </c>
      <c r="Q29" s="5">
        <v>0</v>
      </c>
      <c r="R29" s="1">
        <v>3</v>
      </c>
    </row>
    <row r="30" spans="1:25" x14ac:dyDescent="0.25">
      <c r="A30" s="1"/>
      <c r="B30" s="5">
        <v>3</v>
      </c>
      <c r="C30" s="5">
        <v>1</v>
      </c>
      <c r="D30" s="5">
        <v>3</v>
      </c>
      <c r="E30" s="5">
        <v>2</v>
      </c>
      <c r="F30" s="5">
        <v>0</v>
      </c>
      <c r="G30" s="5">
        <v>2</v>
      </c>
      <c r="H30" s="5">
        <v>3</v>
      </c>
      <c r="I30" s="5">
        <v>1</v>
      </c>
      <c r="J30" s="5">
        <v>1</v>
      </c>
      <c r="K30" s="5">
        <v>2</v>
      </c>
      <c r="L30" s="5">
        <v>0</v>
      </c>
      <c r="M30" s="1">
        <v>0</v>
      </c>
      <c r="P30" s="5">
        <v>2</v>
      </c>
      <c r="Q30" s="5">
        <v>0</v>
      </c>
      <c r="R30" s="1">
        <v>0</v>
      </c>
    </row>
    <row r="31" spans="1:25" x14ac:dyDescent="0.25">
      <c r="A31" s="1"/>
      <c r="B31" s="5">
        <v>2</v>
      </c>
      <c r="C31" s="5">
        <v>3</v>
      </c>
      <c r="D31" s="5">
        <v>3</v>
      </c>
      <c r="E31" s="5">
        <v>1</v>
      </c>
      <c r="F31" s="5">
        <v>2</v>
      </c>
      <c r="G31" s="5">
        <v>2</v>
      </c>
      <c r="H31" s="5">
        <v>3</v>
      </c>
      <c r="I31" s="5">
        <v>2</v>
      </c>
      <c r="J31" s="5">
        <v>2</v>
      </c>
      <c r="K31" s="5">
        <v>2</v>
      </c>
      <c r="L31" s="5">
        <v>1</v>
      </c>
      <c r="M31" s="1">
        <v>1</v>
      </c>
      <c r="P31" s="5">
        <v>2</v>
      </c>
      <c r="Q31" s="5">
        <v>1</v>
      </c>
      <c r="R31" s="1">
        <v>1</v>
      </c>
    </row>
    <row r="32" spans="1:25" x14ac:dyDescent="0.25">
      <c r="A32" s="1"/>
      <c r="B32" s="5">
        <v>3</v>
      </c>
      <c r="C32" s="5">
        <v>2</v>
      </c>
      <c r="D32" s="5">
        <v>2</v>
      </c>
      <c r="E32" s="5">
        <v>2</v>
      </c>
      <c r="F32" s="5">
        <v>1</v>
      </c>
      <c r="G32" s="5">
        <v>1</v>
      </c>
      <c r="H32" s="5">
        <v>2</v>
      </c>
      <c r="I32" s="5">
        <v>2</v>
      </c>
      <c r="J32" s="5">
        <v>1</v>
      </c>
      <c r="K32" s="5">
        <v>1</v>
      </c>
      <c r="L32" s="5">
        <v>1</v>
      </c>
      <c r="M32" s="1">
        <v>0</v>
      </c>
      <c r="P32" s="5">
        <v>1</v>
      </c>
      <c r="Q32" s="5">
        <v>1</v>
      </c>
      <c r="R32" s="1">
        <v>0</v>
      </c>
    </row>
    <row r="33" spans="1:18" x14ac:dyDescent="0.25">
      <c r="A33" s="1"/>
      <c r="B33" s="5">
        <v>1</v>
      </c>
      <c r="C33" s="5">
        <v>2</v>
      </c>
      <c r="D33" s="5">
        <v>3</v>
      </c>
      <c r="E33" s="5">
        <v>0</v>
      </c>
      <c r="F33" s="5">
        <v>1</v>
      </c>
      <c r="G33" s="5">
        <v>2</v>
      </c>
      <c r="H33" s="5">
        <v>1</v>
      </c>
      <c r="I33" s="5">
        <v>2</v>
      </c>
      <c r="J33" s="5">
        <v>2</v>
      </c>
      <c r="K33" s="5">
        <v>0</v>
      </c>
      <c r="L33" s="5">
        <v>1</v>
      </c>
      <c r="M33" s="1">
        <v>1</v>
      </c>
      <c r="P33" s="5">
        <v>0</v>
      </c>
      <c r="Q33" s="5">
        <v>1</v>
      </c>
      <c r="R33" s="1">
        <v>1</v>
      </c>
    </row>
    <row r="34" spans="1:18" x14ac:dyDescent="0.25">
      <c r="A34" s="1"/>
      <c r="B34" s="5">
        <v>3</v>
      </c>
      <c r="C34" s="5">
        <v>1</v>
      </c>
      <c r="D34" s="5">
        <v>3</v>
      </c>
      <c r="E34" s="5">
        <v>0</v>
      </c>
      <c r="F34" s="5">
        <v>0</v>
      </c>
      <c r="G34" s="5">
        <v>2</v>
      </c>
      <c r="H34" s="5">
        <v>2</v>
      </c>
      <c r="I34" s="5">
        <v>2</v>
      </c>
      <c r="J34" s="5">
        <v>2</v>
      </c>
      <c r="K34" s="5">
        <v>1</v>
      </c>
      <c r="L34" s="5">
        <v>1</v>
      </c>
      <c r="M34" s="1">
        <v>1</v>
      </c>
      <c r="P34" s="5">
        <v>1</v>
      </c>
      <c r="Q34" s="5">
        <v>1</v>
      </c>
      <c r="R34" s="1">
        <v>1</v>
      </c>
    </row>
    <row r="35" spans="1:18" x14ac:dyDescent="0.25">
      <c r="A35" s="1"/>
      <c r="B35" s="5">
        <v>1</v>
      </c>
      <c r="C35" s="5">
        <v>2</v>
      </c>
      <c r="D35" s="5">
        <v>1</v>
      </c>
      <c r="E35" s="5">
        <v>0</v>
      </c>
      <c r="F35" s="5">
        <v>0</v>
      </c>
      <c r="G35" s="5">
        <v>0</v>
      </c>
      <c r="H35" s="5">
        <v>1</v>
      </c>
      <c r="I35" s="5">
        <v>2</v>
      </c>
      <c r="J35" s="5">
        <v>2</v>
      </c>
      <c r="K35" s="5">
        <v>0</v>
      </c>
      <c r="L35" s="5">
        <v>0</v>
      </c>
      <c r="M35" s="1">
        <v>1</v>
      </c>
      <c r="P35" s="5">
        <v>0</v>
      </c>
      <c r="Q35" s="5">
        <v>0</v>
      </c>
      <c r="R35" s="1">
        <v>1</v>
      </c>
    </row>
    <row r="36" spans="1:18" x14ac:dyDescent="0.25">
      <c r="A36" s="1"/>
      <c r="B36" s="5">
        <v>2</v>
      </c>
      <c r="C36" s="5">
        <v>3</v>
      </c>
      <c r="D36" s="5">
        <v>2</v>
      </c>
      <c r="E36" s="5">
        <v>1</v>
      </c>
      <c r="F36" s="5">
        <v>2</v>
      </c>
      <c r="G36" s="5">
        <v>1</v>
      </c>
      <c r="H36" s="5">
        <v>1</v>
      </c>
      <c r="I36" s="5">
        <v>2</v>
      </c>
      <c r="J36" s="5">
        <v>2</v>
      </c>
      <c r="K36" s="5">
        <v>0</v>
      </c>
      <c r="L36" s="5">
        <v>1</v>
      </c>
      <c r="M36" s="1">
        <v>1</v>
      </c>
      <c r="P36" s="5">
        <v>0</v>
      </c>
      <c r="Q36" s="5">
        <v>1</v>
      </c>
      <c r="R36" s="1">
        <v>1</v>
      </c>
    </row>
    <row r="37" spans="1:18" x14ac:dyDescent="0.25">
      <c r="A37" s="1"/>
      <c r="B37" s="5">
        <v>1</v>
      </c>
      <c r="C37" s="5">
        <v>3</v>
      </c>
      <c r="D37" s="5">
        <v>2</v>
      </c>
      <c r="E37" s="5">
        <v>0</v>
      </c>
      <c r="F37" s="5">
        <v>2</v>
      </c>
      <c r="G37" s="5">
        <v>1</v>
      </c>
      <c r="H37" s="5">
        <v>1</v>
      </c>
      <c r="I37" s="5">
        <v>2</v>
      </c>
      <c r="J37" s="5">
        <v>2</v>
      </c>
      <c r="K37" s="5">
        <v>0</v>
      </c>
      <c r="L37" s="5">
        <v>1</v>
      </c>
      <c r="M37" s="1">
        <v>1</v>
      </c>
      <c r="P37" s="5">
        <v>0</v>
      </c>
      <c r="Q37" s="5">
        <v>1</v>
      </c>
      <c r="R37" s="1">
        <v>1</v>
      </c>
    </row>
    <row r="38" spans="1:18" x14ac:dyDescent="0.25">
      <c r="A38" s="1"/>
      <c r="B38" s="5">
        <v>2</v>
      </c>
      <c r="C38" s="5">
        <v>2</v>
      </c>
      <c r="D38" s="5">
        <v>1</v>
      </c>
      <c r="E38" s="5">
        <v>1</v>
      </c>
      <c r="F38" s="5">
        <v>1</v>
      </c>
      <c r="G38" s="5">
        <v>0</v>
      </c>
      <c r="H38" s="5">
        <v>2</v>
      </c>
      <c r="I38" s="5">
        <v>1</v>
      </c>
      <c r="J38" s="5">
        <v>3</v>
      </c>
      <c r="K38" s="5">
        <v>1</v>
      </c>
      <c r="L38" s="5">
        <v>0</v>
      </c>
      <c r="M38" s="1">
        <v>2</v>
      </c>
      <c r="P38" s="5">
        <v>1</v>
      </c>
      <c r="Q38" s="5">
        <v>0</v>
      </c>
      <c r="R38" s="1">
        <v>2</v>
      </c>
    </row>
    <row r="39" spans="1:18" x14ac:dyDescent="0.25">
      <c r="A39" s="1"/>
      <c r="B39" s="5">
        <v>3</v>
      </c>
      <c r="C39" s="5">
        <v>3</v>
      </c>
      <c r="D39" s="5">
        <v>2</v>
      </c>
      <c r="E39" s="5">
        <v>2</v>
      </c>
      <c r="F39" s="5">
        <v>2</v>
      </c>
      <c r="G39" s="5">
        <v>0</v>
      </c>
      <c r="H39" s="5">
        <v>3</v>
      </c>
      <c r="I39" s="5">
        <v>2</v>
      </c>
      <c r="J39" s="5">
        <v>2</v>
      </c>
      <c r="K39" s="5">
        <v>2</v>
      </c>
      <c r="L39" s="5">
        <v>1</v>
      </c>
      <c r="M39" s="1">
        <v>0</v>
      </c>
      <c r="P39" s="5">
        <v>2</v>
      </c>
      <c r="Q39" s="5">
        <v>1</v>
      </c>
      <c r="R39" s="1">
        <v>0</v>
      </c>
    </row>
    <row r="40" spans="1:18" x14ac:dyDescent="0.25">
      <c r="A40" s="1"/>
      <c r="B40" s="5">
        <v>2</v>
      </c>
      <c r="C40" s="5">
        <v>3</v>
      </c>
      <c r="D40" s="5">
        <v>1</v>
      </c>
      <c r="E40" s="5">
        <v>3</v>
      </c>
      <c r="F40" s="5">
        <v>2</v>
      </c>
      <c r="G40" s="5">
        <v>0</v>
      </c>
      <c r="H40" s="5">
        <v>3</v>
      </c>
      <c r="I40" s="5">
        <v>2</v>
      </c>
      <c r="J40" s="5">
        <v>3</v>
      </c>
      <c r="K40" s="5">
        <v>2</v>
      </c>
      <c r="L40" s="5">
        <v>1</v>
      </c>
      <c r="M40" s="1">
        <v>2</v>
      </c>
      <c r="P40" s="5">
        <v>2</v>
      </c>
      <c r="Q40" s="5">
        <v>1</v>
      </c>
      <c r="R40" s="1">
        <v>2</v>
      </c>
    </row>
    <row r="41" spans="1:18" x14ac:dyDescent="0.25">
      <c r="A41" s="1"/>
      <c r="B41" s="5">
        <v>1</v>
      </c>
      <c r="C41" s="5">
        <v>2</v>
      </c>
      <c r="D41" s="5">
        <v>2</v>
      </c>
      <c r="E41" s="5">
        <v>2</v>
      </c>
      <c r="F41" s="5">
        <v>1</v>
      </c>
      <c r="G41" s="5">
        <v>0</v>
      </c>
      <c r="H41" s="5">
        <v>2</v>
      </c>
      <c r="I41" s="5">
        <v>2</v>
      </c>
      <c r="J41" s="5">
        <v>2</v>
      </c>
      <c r="K41" s="5">
        <v>2</v>
      </c>
      <c r="L41" s="5">
        <v>1</v>
      </c>
      <c r="M41" s="1">
        <v>0</v>
      </c>
      <c r="P41" s="5">
        <v>2</v>
      </c>
      <c r="Q41" s="5">
        <v>1</v>
      </c>
      <c r="R41" s="1">
        <v>0</v>
      </c>
    </row>
    <row r="42" spans="1:18" x14ac:dyDescent="0.25">
      <c r="A42" s="1"/>
      <c r="B42" s="5">
        <v>2</v>
      </c>
      <c r="C42" s="5">
        <v>3</v>
      </c>
      <c r="D42" s="5">
        <v>3</v>
      </c>
      <c r="E42" s="5">
        <v>0</v>
      </c>
      <c r="F42" s="5">
        <v>2</v>
      </c>
      <c r="G42" s="5">
        <v>2</v>
      </c>
      <c r="H42" s="5">
        <v>2</v>
      </c>
      <c r="I42" s="5">
        <v>2</v>
      </c>
      <c r="J42" s="5">
        <v>1</v>
      </c>
      <c r="K42" s="5">
        <v>1</v>
      </c>
      <c r="L42" s="5">
        <v>1</v>
      </c>
      <c r="M42" s="1">
        <v>0</v>
      </c>
      <c r="P42" s="5">
        <v>1</v>
      </c>
      <c r="Q42" s="5">
        <v>1</v>
      </c>
      <c r="R42" s="1">
        <v>0</v>
      </c>
    </row>
    <row r="43" spans="1:18" x14ac:dyDescent="0.25">
      <c r="A43" s="1"/>
      <c r="B43" s="5">
        <v>3</v>
      </c>
      <c r="C43" s="5">
        <v>2</v>
      </c>
      <c r="D43" s="5">
        <v>2</v>
      </c>
      <c r="E43" s="5">
        <v>1</v>
      </c>
      <c r="F43" s="5">
        <v>1</v>
      </c>
      <c r="G43" s="5">
        <v>1</v>
      </c>
      <c r="H43" s="5">
        <v>1</v>
      </c>
      <c r="I43" s="5">
        <v>2</v>
      </c>
      <c r="J43" s="5">
        <v>1</v>
      </c>
      <c r="K43" s="5">
        <v>0</v>
      </c>
      <c r="L43" s="5">
        <v>1</v>
      </c>
      <c r="M43" s="1">
        <v>0</v>
      </c>
      <c r="P43" s="5">
        <v>0</v>
      </c>
      <c r="Q43" s="5">
        <v>1</v>
      </c>
      <c r="R43" s="1">
        <v>0</v>
      </c>
    </row>
    <row r="44" spans="1:18" x14ac:dyDescent="0.25">
      <c r="A44" s="1"/>
      <c r="B44" s="5">
        <v>2</v>
      </c>
      <c r="C44" s="5">
        <v>3</v>
      </c>
      <c r="D44" s="5">
        <v>3</v>
      </c>
      <c r="E44" s="5">
        <v>0</v>
      </c>
      <c r="F44" s="5">
        <v>2</v>
      </c>
      <c r="G44" s="5">
        <v>2</v>
      </c>
      <c r="H44" s="5">
        <v>1</v>
      </c>
      <c r="I44" s="5">
        <v>1</v>
      </c>
      <c r="J44" s="5">
        <v>1</v>
      </c>
      <c r="K44" s="5">
        <v>0</v>
      </c>
      <c r="L44" s="5">
        <v>0</v>
      </c>
      <c r="M44" s="1">
        <v>0</v>
      </c>
      <c r="P44" s="5">
        <v>0</v>
      </c>
      <c r="Q44" s="5">
        <v>0</v>
      </c>
      <c r="R44" s="1">
        <v>0</v>
      </c>
    </row>
    <row r="45" spans="1:18" x14ac:dyDescent="0.25">
      <c r="A45" s="1"/>
      <c r="B45" s="5">
        <v>1</v>
      </c>
      <c r="C45" s="5">
        <v>2</v>
      </c>
      <c r="D45" s="5">
        <v>2</v>
      </c>
      <c r="E45" s="5">
        <v>0</v>
      </c>
      <c r="F45" s="5">
        <v>0</v>
      </c>
      <c r="G45" s="5">
        <v>1</v>
      </c>
      <c r="H45" s="5">
        <v>2</v>
      </c>
      <c r="I45" s="5">
        <v>1</v>
      </c>
      <c r="J45" s="5">
        <v>1</v>
      </c>
      <c r="K45" s="5">
        <v>1</v>
      </c>
      <c r="L45" s="5">
        <v>0</v>
      </c>
      <c r="M45" s="1">
        <v>0</v>
      </c>
      <c r="P45" s="5">
        <v>1</v>
      </c>
      <c r="Q45" s="5">
        <v>0</v>
      </c>
      <c r="R45" s="1">
        <v>0</v>
      </c>
    </row>
    <row r="46" spans="1:18" x14ac:dyDescent="0.25">
      <c r="A46" s="1"/>
      <c r="B46" s="5">
        <v>2</v>
      </c>
      <c r="C46" s="5">
        <v>3</v>
      </c>
      <c r="D46" s="5">
        <v>3</v>
      </c>
      <c r="E46" s="5">
        <v>4</v>
      </c>
      <c r="F46" s="5">
        <v>2</v>
      </c>
      <c r="G46" s="5">
        <v>1</v>
      </c>
      <c r="H46" s="5">
        <v>2</v>
      </c>
      <c r="I46" s="5">
        <v>2</v>
      </c>
      <c r="J46" s="5">
        <v>2</v>
      </c>
      <c r="K46" s="5">
        <v>3</v>
      </c>
      <c r="L46" s="5">
        <v>1</v>
      </c>
      <c r="M46" s="1">
        <v>0</v>
      </c>
      <c r="P46" s="5">
        <v>3</v>
      </c>
      <c r="Q46" s="5">
        <v>1</v>
      </c>
      <c r="R46" s="1">
        <v>0</v>
      </c>
    </row>
    <row r="47" spans="1:18" x14ac:dyDescent="0.25">
      <c r="A47" s="1"/>
      <c r="B47" s="5">
        <v>2</v>
      </c>
      <c r="C47" s="5">
        <v>2</v>
      </c>
      <c r="D47" s="5">
        <v>2</v>
      </c>
      <c r="E47" s="5">
        <v>3</v>
      </c>
      <c r="F47" s="5">
        <v>1</v>
      </c>
      <c r="G47" s="5">
        <v>0</v>
      </c>
      <c r="H47" s="5">
        <v>2</v>
      </c>
      <c r="I47" s="5">
        <v>1</v>
      </c>
      <c r="J47" s="5">
        <v>2</v>
      </c>
      <c r="K47" s="5">
        <v>3</v>
      </c>
      <c r="L47" s="5">
        <v>0</v>
      </c>
      <c r="M47" s="1">
        <v>0</v>
      </c>
      <c r="P47" s="5">
        <v>3</v>
      </c>
      <c r="Q47" s="5">
        <v>0</v>
      </c>
      <c r="R47" s="1">
        <v>0</v>
      </c>
    </row>
    <row r="48" spans="1:18" x14ac:dyDescent="0.25">
      <c r="A48" s="1"/>
      <c r="B48" s="5">
        <v>2</v>
      </c>
      <c r="C48" s="5">
        <v>2</v>
      </c>
      <c r="D48" s="5">
        <v>3</v>
      </c>
      <c r="E48" s="5">
        <v>3</v>
      </c>
      <c r="F48" s="5">
        <v>1</v>
      </c>
      <c r="G48" s="5">
        <v>1</v>
      </c>
      <c r="H48" s="5">
        <v>2</v>
      </c>
      <c r="I48" s="5">
        <v>2</v>
      </c>
      <c r="J48" s="5">
        <v>2</v>
      </c>
      <c r="K48" s="5">
        <v>3</v>
      </c>
      <c r="L48" s="5">
        <v>1</v>
      </c>
      <c r="M48" s="1">
        <v>0</v>
      </c>
      <c r="P48" s="5">
        <v>3</v>
      </c>
      <c r="Q48" s="5">
        <v>1</v>
      </c>
      <c r="R48" s="1">
        <v>0</v>
      </c>
    </row>
    <row r="49" spans="1:18" x14ac:dyDescent="0.25">
      <c r="A49" s="1"/>
      <c r="B49" s="5">
        <v>2</v>
      </c>
      <c r="C49" s="5">
        <v>1</v>
      </c>
      <c r="D49" s="5">
        <v>3</v>
      </c>
      <c r="E49" s="5">
        <v>3</v>
      </c>
      <c r="F49" s="5">
        <v>0</v>
      </c>
      <c r="G49" s="5">
        <v>2</v>
      </c>
      <c r="H49" s="5">
        <v>3</v>
      </c>
      <c r="I49" s="5">
        <v>1</v>
      </c>
      <c r="J49" s="5">
        <v>2</v>
      </c>
      <c r="K49" s="5">
        <v>4</v>
      </c>
      <c r="L49" s="5">
        <v>0</v>
      </c>
      <c r="M49" s="1">
        <v>1</v>
      </c>
      <c r="P49" s="5">
        <v>4</v>
      </c>
      <c r="Q49" s="5">
        <v>0</v>
      </c>
      <c r="R49" s="1">
        <v>1</v>
      </c>
    </row>
    <row r="50" spans="1:18" x14ac:dyDescent="0.25">
      <c r="A50" s="1"/>
      <c r="B50" s="5">
        <v>3</v>
      </c>
      <c r="C50" s="5">
        <v>2</v>
      </c>
      <c r="D50" s="5">
        <v>2</v>
      </c>
      <c r="E50" s="5">
        <v>1</v>
      </c>
      <c r="F50" s="5">
        <v>1</v>
      </c>
      <c r="G50" s="5">
        <v>1</v>
      </c>
      <c r="H50" s="5">
        <v>2</v>
      </c>
      <c r="I50" s="5">
        <v>2</v>
      </c>
      <c r="J50" s="5">
        <v>1</v>
      </c>
      <c r="K50" s="5">
        <v>1</v>
      </c>
      <c r="L50" s="5">
        <v>1</v>
      </c>
      <c r="M50" s="1">
        <v>0</v>
      </c>
      <c r="P50" s="5">
        <v>1</v>
      </c>
      <c r="Q50" s="5">
        <v>1</v>
      </c>
      <c r="R50" s="1">
        <v>0</v>
      </c>
    </row>
    <row r="51" spans="1:18" x14ac:dyDescent="0.25">
      <c r="A51" s="1"/>
      <c r="B51" s="5">
        <v>3</v>
      </c>
      <c r="C51" s="5">
        <v>3</v>
      </c>
      <c r="D51" s="5">
        <v>3</v>
      </c>
      <c r="E51" s="5">
        <v>1</v>
      </c>
      <c r="F51" s="5">
        <v>2</v>
      </c>
      <c r="G51" s="5">
        <v>2</v>
      </c>
      <c r="H51" s="5">
        <v>2</v>
      </c>
      <c r="I51" s="5">
        <v>2</v>
      </c>
      <c r="J51" s="5">
        <v>2</v>
      </c>
      <c r="K51" s="5">
        <v>1</v>
      </c>
      <c r="L51" s="5">
        <v>1</v>
      </c>
      <c r="M51" s="1">
        <v>1</v>
      </c>
      <c r="P51" s="5">
        <v>1</v>
      </c>
      <c r="Q51" s="5">
        <v>1</v>
      </c>
      <c r="R51" s="1">
        <v>1</v>
      </c>
    </row>
    <row r="52" spans="1:18" x14ac:dyDescent="0.25">
      <c r="A52" s="1"/>
      <c r="B52" s="5">
        <v>3</v>
      </c>
      <c r="C52" s="5">
        <v>2</v>
      </c>
      <c r="D52" s="5">
        <v>2</v>
      </c>
      <c r="E52" s="5">
        <v>1</v>
      </c>
      <c r="F52" s="5">
        <v>1</v>
      </c>
      <c r="G52" s="5">
        <v>1</v>
      </c>
      <c r="H52" s="5">
        <v>1</v>
      </c>
      <c r="I52" s="5">
        <v>2</v>
      </c>
      <c r="J52" s="5">
        <v>1</v>
      </c>
      <c r="K52" s="5">
        <v>0</v>
      </c>
      <c r="L52" s="5">
        <v>1</v>
      </c>
      <c r="M52" s="1">
        <v>0</v>
      </c>
      <c r="P52" s="5">
        <v>0</v>
      </c>
      <c r="Q52" s="5">
        <v>1</v>
      </c>
      <c r="R52" s="1">
        <v>0</v>
      </c>
    </row>
    <row r="53" spans="1:18" x14ac:dyDescent="0.25">
      <c r="A53" s="1"/>
      <c r="B53" s="5">
        <v>3</v>
      </c>
      <c r="C53" s="5">
        <v>3</v>
      </c>
      <c r="D53" s="5">
        <v>1</v>
      </c>
      <c r="E53" s="5">
        <v>2</v>
      </c>
      <c r="F53" s="5">
        <v>2</v>
      </c>
      <c r="G53" s="5">
        <v>0</v>
      </c>
      <c r="H53" s="5">
        <v>2</v>
      </c>
      <c r="I53" s="5">
        <v>1</v>
      </c>
      <c r="J53" s="5">
        <v>2</v>
      </c>
      <c r="K53" s="5">
        <v>1</v>
      </c>
      <c r="L53" s="5">
        <v>0</v>
      </c>
      <c r="M53" s="1">
        <v>1</v>
      </c>
      <c r="P53" s="5">
        <v>1</v>
      </c>
      <c r="Q53" s="5">
        <v>0</v>
      </c>
      <c r="R53" s="1">
        <v>1</v>
      </c>
    </row>
    <row r="54" spans="1:18" x14ac:dyDescent="0.25">
      <c r="A54" s="1"/>
      <c r="B54" s="5">
        <v>3</v>
      </c>
      <c r="C54" s="5">
        <v>1</v>
      </c>
      <c r="D54" s="5">
        <v>2</v>
      </c>
      <c r="E54" s="5">
        <v>2</v>
      </c>
      <c r="F54" s="5">
        <v>0</v>
      </c>
      <c r="G54" s="5">
        <v>0</v>
      </c>
      <c r="H54" s="5">
        <v>2</v>
      </c>
      <c r="I54" s="5">
        <v>1</v>
      </c>
      <c r="J54" s="5">
        <v>2</v>
      </c>
      <c r="K54" s="5">
        <v>1</v>
      </c>
      <c r="L54" s="5">
        <v>0</v>
      </c>
      <c r="M54" s="1">
        <v>0</v>
      </c>
      <c r="P54" s="5">
        <v>1</v>
      </c>
      <c r="Q54" s="5">
        <v>0</v>
      </c>
      <c r="R54" s="1">
        <v>0</v>
      </c>
    </row>
    <row r="55" spans="1:18" x14ac:dyDescent="0.25">
      <c r="A55" s="1"/>
      <c r="B55" s="5">
        <v>3</v>
      </c>
      <c r="C55" s="5">
        <v>2</v>
      </c>
      <c r="D55" s="5">
        <v>2</v>
      </c>
      <c r="E55" s="5">
        <v>2</v>
      </c>
      <c r="F55" s="5">
        <v>1</v>
      </c>
      <c r="G55" s="5">
        <v>1</v>
      </c>
      <c r="H55" s="5">
        <v>2</v>
      </c>
      <c r="I55" s="5">
        <v>2</v>
      </c>
      <c r="J55" s="5">
        <v>1</v>
      </c>
      <c r="K55" s="5">
        <v>1</v>
      </c>
      <c r="L55" s="5">
        <v>1</v>
      </c>
      <c r="M55" s="1">
        <v>0</v>
      </c>
      <c r="P55" s="5">
        <v>1</v>
      </c>
      <c r="Q55" s="5">
        <v>1</v>
      </c>
      <c r="R55" s="1">
        <v>0</v>
      </c>
    </row>
    <row r="56" spans="1:18" x14ac:dyDescent="0.25">
      <c r="A56" s="1"/>
      <c r="B56" s="5">
        <v>3</v>
      </c>
      <c r="C56" s="5">
        <v>3</v>
      </c>
      <c r="D56" s="5">
        <v>3</v>
      </c>
      <c r="E56" s="5">
        <v>2</v>
      </c>
      <c r="F56" s="5">
        <v>2</v>
      </c>
      <c r="G56" s="5">
        <v>2</v>
      </c>
      <c r="H56" s="5">
        <v>3</v>
      </c>
      <c r="I56" s="5">
        <v>3</v>
      </c>
      <c r="J56" s="5">
        <v>2</v>
      </c>
      <c r="K56" s="5">
        <v>2</v>
      </c>
      <c r="L56" s="5">
        <v>2</v>
      </c>
      <c r="M56" s="1">
        <v>1</v>
      </c>
      <c r="P56" s="5">
        <v>2</v>
      </c>
      <c r="Q56" s="5">
        <v>2</v>
      </c>
      <c r="R56" s="1">
        <v>1</v>
      </c>
    </row>
    <row r="57" spans="1:18" x14ac:dyDescent="0.25">
      <c r="A57" s="1"/>
      <c r="B57" s="5">
        <v>3</v>
      </c>
      <c r="C57" s="5">
        <v>2</v>
      </c>
      <c r="D57" s="5">
        <v>3</v>
      </c>
      <c r="E57" s="5">
        <v>2</v>
      </c>
      <c r="F57" s="5">
        <v>1</v>
      </c>
      <c r="G57" s="5">
        <v>2</v>
      </c>
      <c r="H57" s="5">
        <v>3</v>
      </c>
      <c r="I57" s="5">
        <v>1</v>
      </c>
      <c r="J57" s="5">
        <v>2</v>
      </c>
      <c r="K57" s="5">
        <v>2</v>
      </c>
      <c r="L57" s="5">
        <v>0</v>
      </c>
      <c r="M57" s="1">
        <v>1</v>
      </c>
      <c r="P57" s="5">
        <v>2</v>
      </c>
      <c r="Q57" s="5">
        <v>0</v>
      </c>
      <c r="R57" s="1">
        <v>1</v>
      </c>
    </row>
    <row r="58" spans="1:18" x14ac:dyDescent="0.25">
      <c r="A58" s="1"/>
      <c r="B58" s="5">
        <v>3</v>
      </c>
      <c r="C58" s="5">
        <v>1</v>
      </c>
      <c r="D58" s="5">
        <v>2</v>
      </c>
      <c r="E58" s="5">
        <v>2</v>
      </c>
      <c r="F58" s="5">
        <v>0</v>
      </c>
      <c r="G58" s="5">
        <v>1</v>
      </c>
      <c r="H58" s="5">
        <v>2</v>
      </c>
      <c r="I58" s="5">
        <v>1</v>
      </c>
      <c r="J58" s="5">
        <v>1</v>
      </c>
      <c r="K58" s="5">
        <v>1</v>
      </c>
      <c r="L58" s="5">
        <v>0</v>
      </c>
      <c r="M58" s="1">
        <v>0</v>
      </c>
      <c r="P58" s="5">
        <v>1</v>
      </c>
      <c r="Q58" s="5">
        <v>0</v>
      </c>
      <c r="R58" s="1">
        <v>0</v>
      </c>
    </row>
    <row r="59" spans="1:18" x14ac:dyDescent="0.25">
      <c r="A59" s="1"/>
      <c r="B59" s="5">
        <v>1</v>
      </c>
      <c r="C59" s="5">
        <v>2</v>
      </c>
      <c r="D59" s="5">
        <v>1</v>
      </c>
      <c r="E59" s="5">
        <v>0</v>
      </c>
      <c r="F59" s="5">
        <v>1</v>
      </c>
      <c r="G59" s="5">
        <v>0</v>
      </c>
      <c r="H59" s="5">
        <v>2</v>
      </c>
      <c r="I59" s="5">
        <v>1</v>
      </c>
      <c r="J59" s="5">
        <v>2</v>
      </c>
      <c r="K59" s="5">
        <v>1</v>
      </c>
      <c r="L59" s="5">
        <v>0</v>
      </c>
      <c r="M59" s="1">
        <v>1</v>
      </c>
      <c r="P59" s="5">
        <v>1</v>
      </c>
      <c r="Q59" s="5">
        <v>0</v>
      </c>
      <c r="R59" s="1">
        <v>1</v>
      </c>
    </row>
    <row r="60" spans="1:18" x14ac:dyDescent="0.25">
      <c r="A60" s="1"/>
      <c r="B60" s="5">
        <v>1</v>
      </c>
      <c r="C60" s="5">
        <v>3</v>
      </c>
      <c r="D60" s="5">
        <v>2</v>
      </c>
      <c r="E60" s="5">
        <v>0</v>
      </c>
      <c r="F60" s="5">
        <v>2</v>
      </c>
      <c r="G60" s="5">
        <v>1</v>
      </c>
      <c r="H60" s="5">
        <v>1</v>
      </c>
      <c r="I60" s="5">
        <v>2</v>
      </c>
      <c r="J60" s="5">
        <v>2</v>
      </c>
      <c r="K60" s="5">
        <v>0</v>
      </c>
      <c r="L60" s="5">
        <v>1</v>
      </c>
      <c r="M60" s="1">
        <v>1</v>
      </c>
      <c r="P60" s="5">
        <v>0</v>
      </c>
      <c r="Q60" s="5">
        <v>1</v>
      </c>
      <c r="R60" s="1">
        <v>1</v>
      </c>
    </row>
    <row r="61" spans="1:18" x14ac:dyDescent="0.25">
      <c r="A61" s="1"/>
      <c r="B61" s="5">
        <v>1</v>
      </c>
      <c r="C61" s="5">
        <v>3</v>
      </c>
      <c r="D61" s="5">
        <v>3</v>
      </c>
      <c r="E61" s="5">
        <v>0</v>
      </c>
      <c r="F61" s="5">
        <v>2</v>
      </c>
      <c r="G61" s="5">
        <v>2</v>
      </c>
      <c r="H61" s="5">
        <v>2</v>
      </c>
      <c r="I61" s="5">
        <v>1</v>
      </c>
      <c r="J61" s="5">
        <v>2</v>
      </c>
      <c r="K61" s="5">
        <v>1</v>
      </c>
      <c r="L61" s="5">
        <v>0</v>
      </c>
      <c r="M61" s="1">
        <v>1</v>
      </c>
      <c r="P61" s="5">
        <v>1</v>
      </c>
      <c r="Q61" s="5">
        <v>0</v>
      </c>
      <c r="R61" s="1">
        <v>1</v>
      </c>
    </row>
    <row r="62" spans="1:18" x14ac:dyDescent="0.25">
      <c r="A62" s="1"/>
      <c r="B62" s="5">
        <v>1</v>
      </c>
      <c r="C62" s="5">
        <v>2</v>
      </c>
      <c r="D62" s="5">
        <v>2</v>
      </c>
      <c r="E62" s="5">
        <v>0</v>
      </c>
      <c r="F62" s="5">
        <v>1</v>
      </c>
      <c r="G62" s="5">
        <v>1</v>
      </c>
      <c r="H62" s="5">
        <v>2</v>
      </c>
      <c r="I62" s="5">
        <v>1</v>
      </c>
      <c r="J62" s="5">
        <v>2</v>
      </c>
      <c r="K62" s="5">
        <v>1</v>
      </c>
      <c r="L62" s="5">
        <v>0</v>
      </c>
      <c r="M62" s="1">
        <v>1</v>
      </c>
      <c r="P62" s="5">
        <v>1</v>
      </c>
      <c r="Q62" s="5">
        <v>0</v>
      </c>
      <c r="R62" s="1">
        <v>1</v>
      </c>
    </row>
    <row r="63" spans="1:18" x14ac:dyDescent="0.25">
      <c r="A63" s="1"/>
      <c r="B63" s="5">
        <v>3</v>
      </c>
      <c r="C63" s="5">
        <v>3</v>
      </c>
      <c r="D63" s="5">
        <v>3</v>
      </c>
      <c r="E63" s="5">
        <v>1</v>
      </c>
      <c r="F63" s="5">
        <v>2</v>
      </c>
      <c r="G63" s="5">
        <v>2</v>
      </c>
      <c r="H63" s="5">
        <v>3</v>
      </c>
      <c r="I63" s="5">
        <v>2</v>
      </c>
      <c r="J63" s="5">
        <v>3</v>
      </c>
      <c r="K63" s="5">
        <v>2</v>
      </c>
      <c r="L63" s="5">
        <v>1</v>
      </c>
      <c r="M63" s="1">
        <v>2</v>
      </c>
      <c r="P63" s="5">
        <v>2</v>
      </c>
      <c r="Q63" s="5">
        <v>1</v>
      </c>
      <c r="R63" s="1">
        <v>2</v>
      </c>
    </row>
    <row r="64" spans="1:18" x14ac:dyDescent="0.25">
      <c r="A64" s="1"/>
      <c r="B64" s="5">
        <v>2</v>
      </c>
      <c r="C64" s="5">
        <v>2</v>
      </c>
      <c r="D64" s="5">
        <v>2</v>
      </c>
      <c r="E64" s="5">
        <v>1</v>
      </c>
      <c r="F64" s="5">
        <v>1</v>
      </c>
      <c r="G64" s="5">
        <v>1</v>
      </c>
      <c r="H64" s="5">
        <v>2</v>
      </c>
      <c r="I64" s="5">
        <v>1</v>
      </c>
      <c r="J64" s="5">
        <v>3</v>
      </c>
      <c r="K64" s="5">
        <v>1</v>
      </c>
      <c r="L64" s="5">
        <v>0</v>
      </c>
      <c r="M64" s="1">
        <v>2</v>
      </c>
      <c r="P64" s="5">
        <v>1</v>
      </c>
      <c r="Q64" s="5">
        <v>0</v>
      </c>
      <c r="R64" s="1">
        <v>2</v>
      </c>
    </row>
    <row r="65" spans="1:18" x14ac:dyDescent="0.25">
      <c r="A65" s="1"/>
      <c r="B65" s="5">
        <v>1</v>
      </c>
      <c r="C65" s="5">
        <v>1</v>
      </c>
      <c r="D65" s="5">
        <v>3</v>
      </c>
      <c r="E65" s="5">
        <v>0</v>
      </c>
      <c r="F65" s="5">
        <v>0</v>
      </c>
      <c r="G65" s="5">
        <v>2</v>
      </c>
      <c r="H65" s="5">
        <v>1</v>
      </c>
      <c r="I65" s="5">
        <v>1</v>
      </c>
      <c r="J65" s="5">
        <v>3</v>
      </c>
      <c r="K65" s="5">
        <v>0</v>
      </c>
      <c r="L65" s="5">
        <v>0</v>
      </c>
      <c r="M65" s="1">
        <v>2</v>
      </c>
      <c r="P65" s="5">
        <v>0</v>
      </c>
      <c r="Q65" s="5">
        <v>0</v>
      </c>
      <c r="R65" s="1">
        <v>2</v>
      </c>
    </row>
    <row r="66" spans="1:18" x14ac:dyDescent="0.25">
      <c r="A66" s="1"/>
      <c r="B66" s="5">
        <v>1</v>
      </c>
      <c r="C66" s="5">
        <v>2</v>
      </c>
      <c r="D66" s="5">
        <v>2</v>
      </c>
      <c r="E66" s="5">
        <v>0</v>
      </c>
      <c r="F66" s="5">
        <v>1</v>
      </c>
      <c r="G66" s="5">
        <v>1</v>
      </c>
      <c r="H66" s="5">
        <v>2</v>
      </c>
      <c r="I66" s="5">
        <v>2</v>
      </c>
      <c r="J66" s="5">
        <v>2</v>
      </c>
      <c r="K66" s="5">
        <v>1</v>
      </c>
      <c r="L66" s="5">
        <v>1</v>
      </c>
      <c r="M66" s="1">
        <v>1</v>
      </c>
      <c r="P66" s="5">
        <v>1</v>
      </c>
      <c r="Q66" s="5">
        <v>1</v>
      </c>
      <c r="R66" s="1">
        <v>1</v>
      </c>
    </row>
    <row r="67" spans="1:18" x14ac:dyDescent="0.25">
      <c r="A67" s="1"/>
      <c r="B67" s="5">
        <v>2</v>
      </c>
      <c r="C67" s="5">
        <v>3</v>
      </c>
      <c r="D67" s="5">
        <v>3</v>
      </c>
      <c r="E67" s="5">
        <v>0</v>
      </c>
      <c r="F67" s="5">
        <v>2</v>
      </c>
      <c r="G67" s="5">
        <v>2</v>
      </c>
      <c r="H67" s="5">
        <v>2</v>
      </c>
      <c r="I67" s="5">
        <v>2</v>
      </c>
      <c r="J67" s="5">
        <v>3</v>
      </c>
      <c r="K67" s="5">
        <v>1</v>
      </c>
      <c r="L67" s="5">
        <v>1</v>
      </c>
      <c r="M67" s="1">
        <v>2</v>
      </c>
      <c r="P67" s="5">
        <v>1</v>
      </c>
      <c r="Q67" s="5">
        <v>1</v>
      </c>
      <c r="R67" s="1">
        <v>2</v>
      </c>
    </row>
    <row r="68" spans="1:18" x14ac:dyDescent="0.25">
      <c r="A68" s="1"/>
      <c r="B68" s="5">
        <v>3</v>
      </c>
      <c r="C68" s="5">
        <v>2</v>
      </c>
      <c r="D68" s="5">
        <v>2</v>
      </c>
      <c r="E68" s="5">
        <v>5</v>
      </c>
      <c r="F68" s="5">
        <v>1</v>
      </c>
      <c r="G68" s="5">
        <v>1</v>
      </c>
      <c r="H68" s="5">
        <v>2</v>
      </c>
      <c r="I68" s="5">
        <v>2</v>
      </c>
      <c r="J68" s="5">
        <v>3</v>
      </c>
      <c r="K68" s="5">
        <v>4</v>
      </c>
      <c r="L68" s="5">
        <v>1</v>
      </c>
      <c r="M68" s="1">
        <v>2</v>
      </c>
      <c r="P68" s="5">
        <v>4</v>
      </c>
      <c r="Q68" s="5">
        <v>1</v>
      </c>
      <c r="R68" s="1">
        <v>2</v>
      </c>
    </row>
    <row r="69" spans="1:18" x14ac:dyDescent="0.25">
      <c r="A69" s="1"/>
      <c r="B69" s="5">
        <v>2</v>
      </c>
      <c r="C69" s="5">
        <v>1</v>
      </c>
      <c r="D69" s="5">
        <v>3</v>
      </c>
      <c r="E69" s="5">
        <v>4</v>
      </c>
      <c r="F69" s="5">
        <v>0</v>
      </c>
      <c r="G69" s="5">
        <v>2</v>
      </c>
      <c r="H69" s="5">
        <v>1</v>
      </c>
      <c r="I69" s="5">
        <v>1</v>
      </c>
      <c r="J69" s="5">
        <v>3</v>
      </c>
      <c r="K69" s="5">
        <v>3</v>
      </c>
      <c r="L69" s="5">
        <v>0</v>
      </c>
      <c r="M69" s="1">
        <v>2</v>
      </c>
      <c r="P69" s="5">
        <v>3</v>
      </c>
      <c r="Q69" s="5">
        <v>0</v>
      </c>
      <c r="R69" s="1">
        <v>2</v>
      </c>
    </row>
    <row r="70" spans="1:18" x14ac:dyDescent="0.25">
      <c r="A70" s="1"/>
      <c r="B70" s="5">
        <v>1</v>
      </c>
      <c r="C70" s="5">
        <v>2</v>
      </c>
      <c r="D70" s="5">
        <v>2</v>
      </c>
      <c r="E70" s="5">
        <v>2</v>
      </c>
      <c r="F70" s="5">
        <v>1</v>
      </c>
      <c r="G70" s="5">
        <v>1</v>
      </c>
      <c r="H70" s="5">
        <v>1</v>
      </c>
      <c r="I70" s="5">
        <v>2</v>
      </c>
      <c r="J70" s="5">
        <v>1</v>
      </c>
      <c r="K70" s="5">
        <v>2</v>
      </c>
      <c r="L70" s="5">
        <v>1</v>
      </c>
      <c r="M70" s="1">
        <v>0</v>
      </c>
      <c r="N70" t="s">
        <v>4</v>
      </c>
      <c r="P70" s="5">
        <v>2</v>
      </c>
      <c r="Q70" s="5">
        <v>1</v>
      </c>
      <c r="R70" s="1">
        <v>0</v>
      </c>
    </row>
    <row r="71" spans="1:18" x14ac:dyDescent="0.25">
      <c r="A71" s="1"/>
      <c r="B71" s="5">
        <v>2</v>
      </c>
      <c r="C71" s="5">
        <v>1</v>
      </c>
      <c r="D71" s="5">
        <v>2</v>
      </c>
      <c r="E71" s="5">
        <v>3</v>
      </c>
      <c r="F71" s="5">
        <v>0</v>
      </c>
      <c r="G71" s="5">
        <v>1</v>
      </c>
      <c r="H71" s="5">
        <v>2</v>
      </c>
      <c r="I71" s="5">
        <v>1</v>
      </c>
      <c r="J71" s="5">
        <v>2</v>
      </c>
      <c r="K71" s="5">
        <v>3</v>
      </c>
      <c r="L71" s="5">
        <v>0</v>
      </c>
      <c r="M71" s="1">
        <v>1</v>
      </c>
      <c r="N71" t="s">
        <v>5</v>
      </c>
      <c r="P71" s="5">
        <v>3</v>
      </c>
      <c r="Q71" s="5">
        <v>0</v>
      </c>
      <c r="R71" s="1">
        <v>1</v>
      </c>
    </row>
    <row r="72" spans="1:18" x14ac:dyDescent="0.25">
      <c r="A72" s="1"/>
      <c r="B72" s="5">
        <v>3</v>
      </c>
      <c r="C72" s="5">
        <v>2</v>
      </c>
      <c r="D72" s="5">
        <v>2</v>
      </c>
      <c r="E72" s="5">
        <v>4</v>
      </c>
      <c r="F72" s="5">
        <v>1</v>
      </c>
      <c r="G72" s="5">
        <v>1</v>
      </c>
      <c r="H72" s="5">
        <v>2</v>
      </c>
      <c r="I72" s="5">
        <v>2</v>
      </c>
      <c r="J72" s="5">
        <v>2</v>
      </c>
      <c r="K72" s="5">
        <v>3</v>
      </c>
      <c r="L72" s="5">
        <v>1</v>
      </c>
      <c r="M72" s="1">
        <v>1</v>
      </c>
      <c r="N72" t="s">
        <v>6</v>
      </c>
      <c r="P72" s="5">
        <v>3</v>
      </c>
      <c r="Q72" s="5">
        <v>1</v>
      </c>
      <c r="R72" s="1">
        <v>1</v>
      </c>
    </row>
    <row r="73" spans="1:18" x14ac:dyDescent="0.25">
      <c r="A73" s="1"/>
      <c r="B73" s="5">
        <v>3</v>
      </c>
      <c r="C73" s="5">
        <v>3</v>
      </c>
      <c r="D73" s="5">
        <v>1</v>
      </c>
      <c r="E73" s="5">
        <v>5</v>
      </c>
      <c r="F73" s="5">
        <v>2</v>
      </c>
      <c r="G73" s="5">
        <v>0</v>
      </c>
      <c r="H73" s="5">
        <v>2</v>
      </c>
      <c r="I73" s="5">
        <v>1</v>
      </c>
      <c r="J73" s="5">
        <v>1</v>
      </c>
      <c r="K73" s="5">
        <v>4</v>
      </c>
      <c r="L73" s="5">
        <v>0</v>
      </c>
      <c r="M73" s="1">
        <v>0</v>
      </c>
      <c r="P73" s="5">
        <v>4</v>
      </c>
      <c r="Q73" s="5">
        <v>0</v>
      </c>
      <c r="R73" s="1">
        <v>0</v>
      </c>
    </row>
    <row r="74" spans="1:18" x14ac:dyDescent="0.25">
      <c r="A74" s="1"/>
      <c r="B74" s="5">
        <v>3</v>
      </c>
      <c r="C74" s="5">
        <v>2</v>
      </c>
      <c r="D74" s="5">
        <v>2</v>
      </c>
      <c r="E74" s="5">
        <v>2</v>
      </c>
      <c r="F74" s="5">
        <v>1</v>
      </c>
      <c r="G74" s="5">
        <v>0</v>
      </c>
      <c r="H74" s="5">
        <v>3</v>
      </c>
      <c r="I74" s="5">
        <v>2</v>
      </c>
      <c r="J74" s="5">
        <v>2</v>
      </c>
      <c r="K74" s="5">
        <v>2</v>
      </c>
      <c r="L74" s="5">
        <v>1</v>
      </c>
      <c r="M74" s="1">
        <v>0</v>
      </c>
      <c r="P74" s="5">
        <v>2</v>
      </c>
      <c r="Q74" s="5">
        <v>1</v>
      </c>
      <c r="R74" s="1">
        <v>0</v>
      </c>
    </row>
    <row r="75" spans="1:18" x14ac:dyDescent="0.25">
      <c r="A75" s="1"/>
      <c r="B75" s="5">
        <v>2</v>
      </c>
      <c r="C75" s="5">
        <v>1</v>
      </c>
      <c r="D75" s="5">
        <v>3</v>
      </c>
      <c r="E75" s="5">
        <v>4</v>
      </c>
      <c r="F75" s="5">
        <v>0</v>
      </c>
      <c r="G75" s="5">
        <v>1</v>
      </c>
      <c r="H75" s="5">
        <v>2</v>
      </c>
      <c r="I75" s="5">
        <v>1</v>
      </c>
      <c r="J75" s="5">
        <v>3</v>
      </c>
      <c r="K75" s="5">
        <v>4</v>
      </c>
      <c r="L75" s="5">
        <v>0</v>
      </c>
      <c r="M75" s="1">
        <v>1</v>
      </c>
      <c r="P75" s="5">
        <v>4</v>
      </c>
      <c r="Q75" s="5">
        <v>0</v>
      </c>
      <c r="R75" s="1">
        <v>1</v>
      </c>
    </row>
    <row r="76" spans="1:18" x14ac:dyDescent="0.25">
      <c r="A76" s="1"/>
      <c r="B76" s="5">
        <v>1</v>
      </c>
      <c r="C76" s="5">
        <v>2</v>
      </c>
      <c r="D76" s="5">
        <v>2</v>
      </c>
      <c r="E76" s="5">
        <v>2</v>
      </c>
      <c r="F76" s="5">
        <v>1</v>
      </c>
      <c r="G76" s="5">
        <v>0</v>
      </c>
      <c r="H76" s="5">
        <v>1</v>
      </c>
      <c r="I76" s="5">
        <v>2</v>
      </c>
      <c r="J76" s="5">
        <v>2</v>
      </c>
      <c r="K76" s="5">
        <v>2</v>
      </c>
      <c r="L76" s="5">
        <v>1</v>
      </c>
      <c r="M76" s="1">
        <v>0</v>
      </c>
      <c r="P76" s="5">
        <v>2</v>
      </c>
      <c r="Q76" s="5">
        <v>1</v>
      </c>
      <c r="R76" s="1">
        <v>0</v>
      </c>
    </row>
    <row r="77" spans="1:18" x14ac:dyDescent="0.25">
      <c r="A77" s="1"/>
      <c r="B77" s="5">
        <v>2</v>
      </c>
      <c r="C77" s="5">
        <v>3</v>
      </c>
      <c r="D77" s="5">
        <v>3</v>
      </c>
      <c r="E77" s="5">
        <v>3</v>
      </c>
      <c r="F77" s="5">
        <v>2</v>
      </c>
      <c r="G77" s="5">
        <v>1</v>
      </c>
      <c r="H77" s="5">
        <v>2</v>
      </c>
      <c r="I77" s="5">
        <v>2</v>
      </c>
      <c r="J77" s="5">
        <v>2</v>
      </c>
      <c r="K77" s="5">
        <v>3</v>
      </c>
      <c r="L77" s="5">
        <v>1</v>
      </c>
      <c r="M77" s="1">
        <v>0</v>
      </c>
      <c r="P77" s="5">
        <v>3</v>
      </c>
      <c r="Q77" s="5">
        <v>1</v>
      </c>
      <c r="R77" s="1">
        <v>0</v>
      </c>
    </row>
    <row r="78" spans="1:18" x14ac:dyDescent="0.25">
      <c r="A78" s="1"/>
      <c r="B78" s="5">
        <v>2</v>
      </c>
      <c r="C78" s="5">
        <v>2</v>
      </c>
      <c r="D78" s="5">
        <v>1</v>
      </c>
      <c r="E78" s="5">
        <v>3</v>
      </c>
      <c r="F78" s="5">
        <v>1</v>
      </c>
      <c r="G78" s="5">
        <v>0</v>
      </c>
      <c r="H78" s="5">
        <v>3</v>
      </c>
      <c r="I78" s="5">
        <v>2</v>
      </c>
      <c r="J78" s="5">
        <v>1</v>
      </c>
      <c r="K78" s="5">
        <v>4</v>
      </c>
      <c r="L78" s="5">
        <v>1</v>
      </c>
      <c r="M78" s="1">
        <v>0</v>
      </c>
      <c r="P78" s="5">
        <v>4</v>
      </c>
      <c r="Q78" s="5">
        <v>1</v>
      </c>
      <c r="R78" s="1">
        <v>0</v>
      </c>
    </row>
    <row r="79" spans="1:18" x14ac:dyDescent="0.25">
      <c r="A79" s="1"/>
      <c r="B79" s="5">
        <v>1</v>
      </c>
      <c r="C79" s="5">
        <v>1</v>
      </c>
      <c r="D79" s="5">
        <v>3</v>
      </c>
      <c r="E79" s="5">
        <v>2</v>
      </c>
      <c r="F79" s="5">
        <v>0</v>
      </c>
      <c r="G79" s="5">
        <v>1</v>
      </c>
      <c r="H79" s="5">
        <v>3</v>
      </c>
      <c r="I79" s="5">
        <v>1</v>
      </c>
      <c r="J79" s="5">
        <v>2</v>
      </c>
      <c r="K79" s="5">
        <v>4</v>
      </c>
      <c r="L79" s="5">
        <v>0</v>
      </c>
      <c r="M79" s="1">
        <v>0</v>
      </c>
      <c r="P79" s="5">
        <v>4</v>
      </c>
      <c r="Q79" s="5">
        <v>0</v>
      </c>
      <c r="R79" s="1">
        <v>0</v>
      </c>
    </row>
    <row r="80" spans="1:18" x14ac:dyDescent="0.25">
      <c r="A80" s="1"/>
      <c r="B80" s="5">
        <v>3</v>
      </c>
      <c r="C80" s="5">
        <v>2</v>
      </c>
      <c r="D80" s="5">
        <v>2</v>
      </c>
      <c r="E80" s="5">
        <v>4</v>
      </c>
      <c r="F80" s="5">
        <v>1</v>
      </c>
      <c r="G80" s="5">
        <v>1</v>
      </c>
      <c r="H80" s="5">
        <v>2</v>
      </c>
      <c r="I80" s="5">
        <v>2</v>
      </c>
      <c r="J80" s="5">
        <v>2</v>
      </c>
      <c r="K80" s="5">
        <v>3</v>
      </c>
      <c r="L80" s="5">
        <v>1</v>
      </c>
      <c r="M80" s="1">
        <v>1</v>
      </c>
      <c r="P80" s="5">
        <v>3</v>
      </c>
      <c r="Q80" s="5">
        <v>1</v>
      </c>
      <c r="R80" s="1">
        <v>1</v>
      </c>
    </row>
    <row r="81" spans="1:18" x14ac:dyDescent="0.25">
      <c r="A81" s="1"/>
      <c r="B81" s="5">
        <v>2</v>
      </c>
      <c r="C81" s="5">
        <v>3</v>
      </c>
      <c r="D81" s="5">
        <v>3</v>
      </c>
      <c r="E81" s="5">
        <v>3</v>
      </c>
      <c r="F81" s="5">
        <v>2</v>
      </c>
      <c r="G81" s="5">
        <v>2</v>
      </c>
      <c r="H81" s="5">
        <v>3</v>
      </c>
      <c r="I81" s="5">
        <v>2</v>
      </c>
      <c r="J81" s="5">
        <v>3</v>
      </c>
      <c r="K81" s="5">
        <v>4</v>
      </c>
      <c r="L81" s="5">
        <v>1</v>
      </c>
      <c r="M81" s="1">
        <v>2</v>
      </c>
      <c r="P81" s="5">
        <v>4</v>
      </c>
      <c r="Q81" s="5">
        <v>1</v>
      </c>
      <c r="R81" s="1">
        <v>2</v>
      </c>
    </row>
    <row r="82" spans="1:18" x14ac:dyDescent="0.25">
      <c r="A82" s="1"/>
      <c r="B82" s="5">
        <v>1</v>
      </c>
      <c r="C82" s="5">
        <v>3</v>
      </c>
      <c r="D82" s="5">
        <v>2</v>
      </c>
      <c r="E82" s="5">
        <v>0</v>
      </c>
      <c r="F82" s="5">
        <v>2</v>
      </c>
      <c r="G82" s="5">
        <v>1</v>
      </c>
      <c r="H82" s="5">
        <v>2</v>
      </c>
      <c r="I82" s="5">
        <v>2</v>
      </c>
      <c r="J82" s="5">
        <v>1</v>
      </c>
      <c r="K82" s="5">
        <v>1</v>
      </c>
      <c r="L82" s="5">
        <v>1</v>
      </c>
      <c r="M82" s="1">
        <v>0</v>
      </c>
      <c r="P82" s="5">
        <v>1</v>
      </c>
      <c r="Q82" s="5">
        <v>1</v>
      </c>
      <c r="R82" s="1">
        <v>0</v>
      </c>
    </row>
    <row r="83" spans="1:18" x14ac:dyDescent="0.25">
      <c r="A83" s="1"/>
      <c r="B83" s="5">
        <v>3</v>
      </c>
      <c r="C83" s="5">
        <v>3</v>
      </c>
      <c r="D83" s="5">
        <v>3</v>
      </c>
      <c r="E83" s="5">
        <v>0</v>
      </c>
      <c r="F83" s="5">
        <v>2</v>
      </c>
      <c r="G83" s="5">
        <v>4</v>
      </c>
      <c r="H83" s="5">
        <v>2</v>
      </c>
      <c r="I83" s="5">
        <v>3</v>
      </c>
      <c r="J83" s="5">
        <v>3</v>
      </c>
      <c r="K83" s="5">
        <v>0</v>
      </c>
      <c r="L83" s="5">
        <v>2</v>
      </c>
      <c r="M83" s="1">
        <v>4</v>
      </c>
      <c r="P83" s="5">
        <v>0</v>
      </c>
      <c r="Q83" s="5">
        <v>2</v>
      </c>
      <c r="R83" s="1">
        <v>4</v>
      </c>
    </row>
    <row r="84" spans="1:18" x14ac:dyDescent="0.25">
      <c r="A84" s="1"/>
      <c r="B84" s="5">
        <v>2</v>
      </c>
      <c r="C84" s="5">
        <v>3</v>
      </c>
      <c r="D84" s="5">
        <v>2</v>
      </c>
      <c r="E84" s="5">
        <v>0</v>
      </c>
      <c r="F84" s="5">
        <v>2</v>
      </c>
      <c r="G84" s="5">
        <v>3</v>
      </c>
      <c r="H84" s="5">
        <v>1</v>
      </c>
      <c r="I84" s="5">
        <v>2</v>
      </c>
      <c r="J84" s="5">
        <v>2</v>
      </c>
      <c r="K84" s="5">
        <v>0</v>
      </c>
      <c r="L84" s="5">
        <v>1</v>
      </c>
      <c r="M84" s="1">
        <v>3</v>
      </c>
      <c r="P84" s="5">
        <v>0</v>
      </c>
      <c r="Q84" s="5">
        <v>1</v>
      </c>
      <c r="R84" s="1">
        <v>3</v>
      </c>
    </row>
    <row r="85" spans="1:18" x14ac:dyDescent="0.25">
      <c r="A85" s="1"/>
      <c r="B85" s="5">
        <v>1</v>
      </c>
      <c r="C85" s="5">
        <v>2</v>
      </c>
      <c r="D85" s="5">
        <v>3</v>
      </c>
      <c r="E85" s="5">
        <v>0</v>
      </c>
      <c r="F85" s="5">
        <v>1</v>
      </c>
      <c r="G85" s="5">
        <v>4</v>
      </c>
      <c r="H85" s="5">
        <v>2</v>
      </c>
      <c r="I85" s="5">
        <v>1</v>
      </c>
      <c r="J85" s="5">
        <v>3</v>
      </c>
      <c r="K85" s="5">
        <v>1</v>
      </c>
      <c r="L85" s="5">
        <v>0</v>
      </c>
      <c r="M85" s="1">
        <v>4</v>
      </c>
      <c r="P85" s="5">
        <v>1</v>
      </c>
      <c r="Q85" s="5">
        <v>0</v>
      </c>
      <c r="R85" s="1">
        <v>4</v>
      </c>
    </row>
    <row r="86" spans="1:18" x14ac:dyDescent="0.25">
      <c r="A86" s="1"/>
      <c r="B86" s="5">
        <v>2</v>
      </c>
      <c r="C86" s="5">
        <v>3</v>
      </c>
      <c r="D86" s="5">
        <v>2</v>
      </c>
      <c r="E86" s="5">
        <v>0</v>
      </c>
      <c r="F86" s="5">
        <v>2</v>
      </c>
      <c r="G86" s="5">
        <v>3</v>
      </c>
      <c r="H86" s="5">
        <v>2</v>
      </c>
      <c r="I86" s="5">
        <v>2</v>
      </c>
      <c r="J86" s="5">
        <v>2</v>
      </c>
      <c r="K86" s="5">
        <v>1</v>
      </c>
      <c r="L86" s="5">
        <v>1</v>
      </c>
      <c r="M86" s="1">
        <v>3</v>
      </c>
      <c r="P86" s="5">
        <v>1</v>
      </c>
      <c r="Q86" s="5">
        <v>1</v>
      </c>
      <c r="R86" s="1">
        <v>3</v>
      </c>
    </row>
    <row r="87" spans="1:18" x14ac:dyDescent="0.25">
      <c r="A87" s="1"/>
      <c r="B87" s="5">
        <v>1</v>
      </c>
      <c r="C87" s="5">
        <v>2</v>
      </c>
      <c r="D87" s="5">
        <v>3</v>
      </c>
      <c r="E87" s="5">
        <v>0</v>
      </c>
      <c r="F87" s="5">
        <v>1</v>
      </c>
      <c r="G87" s="5">
        <v>5</v>
      </c>
      <c r="H87" s="5">
        <v>1</v>
      </c>
      <c r="I87" s="5">
        <v>1</v>
      </c>
      <c r="J87" s="5">
        <v>3</v>
      </c>
      <c r="K87" s="5">
        <v>0</v>
      </c>
      <c r="L87" s="5">
        <v>0</v>
      </c>
      <c r="M87" s="1">
        <v>5</v>
      </c>
      <c r="P87" s="5">
        <v>0</v>
      </c>
      <c r="Q87" s="5">
        <v>0</v>
      </c>
      <c r="R87" s="1">
        <v>5</v>
      </c>
    </row>
    <row r="88" spans="1:18" x14ac:dyDescent="0.25">
      <c r="A88" s="1"/>
      <c r="B88" s="5">
        <v>2</v>
      </c>
      <c r="C88" s="5">
        <v>1</v>
      </c>
      <c r="D88" s="5">
        <v>2</v>
      </c>
      <c r="E88" s="5">
        <v>1</v>
      </c>
      <c r="F88" s="5">
        <v>0</v>
      </c>
      <c r="G88" s="5">
        <v>3</v>
      </c>
      <c r="H88" s="5">
        <v>2</v>
      </c>
      <c r="I88" s="5">
        <v>1</v>
      </c>
      <c r="J88" s="5">
        <v>2</v>
      </c>
      <c r="K88" s="5">
        <v>1</v>
      </c>
      <c r="L88" s="5">
        <v>0</v>
      </c>
      <c r="M88" s="1">
        <v>3</v>
      </c>
      <c r="P88" s="5">
        <v>1</v>
      </c>
      <c r="Q88" s="5">
        <v>0</v>
      </c>
      <c r="R88" s="1">
        <v>3</v>
      </c>
    </row>
    <row r="89" spans="1:18" x14ac:dyDescent="0.25">
      <c r="A89" s="1"/>
      <c r="B89" s="5">
        <v>3</v>
      </c>
      <c r="C89" s="5">
        <v>3</v>
      </c>
      <c r="D89" s="5">
        <v>1</v>
      </c>
      <c r="E89" s="5">
        <v>1</v>
      </c>
      <c r="F89" s="5">
        <v>2</v>
      </c>
      <c r="G89" s="5">
        <v>0</v>
      </c>
      <c r="H89" s="5">
        <v>3</v>
      </c>
      <c r="I89" s="5">
        <v>2</v>
      </c>
      <c r="J89" s="5">
        <v>1</v>
      </c>
      <c r="K89" s="5">
        <v>1</v>
      </c>
      <c r="L89" s="5">
        <v>1</v>
      </c>
      <c r="M89" s="1">
        <v>0</v>
      </c>
      <c r="P89" s="5">
        <v>1</v>
      </c>
      <c r="Q89" s="5">
        <v>1</v>
      </c>
      <c r="R89" s="1">
        <v>0</v>
      </c>
    </row>
    <row r="90" spans="1:18" x14ac:dyDescent="0.25">
      <c r="A90" s="1"/>
      <c r="B90" s="5">
        <v>3</v>
      </c>
      <c r="C90" s="5">
        <v>2</v>
      </c>
      <c r="D90" s="5">
        <v>3</v>
      </c>
      <c r="E90" s="5">
        <v>1</v>
      </c>
      <c r="F90" s="5">
        <v>1</v>
      </c>
      <c r="G90" s="5">
        <v>2</v>
      </c>
      <c r="H90" s="5">
        <v>2</v>
      </c>
      <c r="I90" s="5">
        <v>1</v>
      </c>
      <c r="J90" s="5">
        <v>2</v>
      </c>
      <c r="K90" s="5">
        <v>1</v>
      </c>
      <c r="L90" s="5">
        <v>0</v>
      </c>
      <c r="M90" s="1">
        <v>1</v>
      </c>
      <c r="P90" s="5">
        <v>1</v>
      </c>
      <c r="Q90" s="5">
        <v>0</v>
      </c>
      <c r="R90" s="1">
        <v>1</v>
      </c>
    </row>
    <row r="91" spans="1:18" x14ac:dyDescent="0.25">
      <c r="A91" s="1"/>
      <c r="B91" s="5">
        <v>2</v>
      </c>
      <c r="C91" s="5">
        <v>3</v>
      </c>
      <c r="D91" s="5">
        <v>2</v>
      </c>
      <c r="E91" s="5">
        <v>1</v>
      </c>
      <c r="F91" s="5">
        <v>2</v>
      </c>
      <c r="G91" s="5">
        <v>1</v>
      </c>
      <c r="H91" s="5">
        <v>2</v>
      </c>
      <c r="I91" s="5">
        <v>1</v>
      </c>
      <c r="J91" s="5">
        <v>2</v>
      </c>
      <c r="K91" s="5">
        <v>1</v>
      </c>
      <c r="L91" s="5">
        <v>0</v>
      </c>
      <c r="M91" s="1">
        <v>1</v>
      </c>
      <c r="P91" s="5">
        <v>1</v>
      </c>
      <c r="Q91" s="5">
        <v>0</v>
      </c>
      <c r="R91" s="1">
        <v>1</v>
      </c>
    </row>
    <row r="92" spans="1:18" x14ac:dyDescent="0.25">
      <c r="A92" s="1"/>
      <c r="B92" s="5">
        <v>1</v>
      </c>
      <c r="C92" s="5">
        <v>3</v>
      </c>
      <c r="D92" s="5">
        <v>3</v>
      </c>
      <c r="E92" s="5">
        <v>0</v>
      </c>
      <c r="F92" s="5">
        <v>1</v>
      </c>
      <c r="G92" s="5">
        <v>2</v>
      </c>
      <c r="H92" s="5">
        <v>1</v>
      </c>
      <c r="I92" s="5">
        <v>2</v>
      </c>
      <c r="J92" s="5">
        <v>3</v>
      </c>
      <c r="K92" s="5">
        <v>0</v>
      </c>
      <c r="L92" s="5">
        <v>0</v>
      </c>
      <c r="M92" s="1">
        <v>2</v>
      </c>
      <c r="P92" s="5">
        <v>0</v>
      </c>
      <c r="Q92" s="5">
        <v>0</v>
      </c>
      <c r="R92" s="1">
        <v>2</v>
      </c>
    </row>
    <row r="93" spans="1:18" x14ac:dyDescent="0.25">
      <c r="A93" s="1"/>
      <c r="B93" s="5">
        <v>2</v>
      </c>
      <c r="C93" s="5">
        <v>3</v>
      </c>
      <c r="D93" s="5">
        <v>2</v>
      </c>
      <c r="E93" s="5">
        <v>0</v>
      </c>
      <c r="F93" s="5">
        <v>1</v>
      </c>
      <c r="G93" s="5">
        <v>1</v>
      </c>
      <c r="H93" s="5">
        <v>3</v>
      </c>
      <c r="I93" s="5">
        <v>2</v>
      </c>
      <c r="J93" s="5">
        <v>1</v>
      </c>
      <c r="K93" s="5">
        <v>2</v>
      </c>
      <c r="L93" s="5">
        <v>0</v>
      </c>
      <c r="M93" s="1">
        <v>0</v>
      </c>
      <c r="P93" s="5">
        <v>2</v>
      </c>
      <c r="Q93" s="5">
        <v>0</v>
      </c>
      <c r="R93" s="1">
        <v>0</v>
      </c>
    </row>
    <row r="94" spans="1:18" x14ac:dyDescent="0.25">
      <c r="A94" s="1"/>
      <c r="B94" s="5">
        <v>3</v>
      </c>
      <c r="C94" s="5">
        <v>3</v>
      </c>
      <c r="D94" s="5">
        <v>3</v>
      </c>
      <c r="E94" s="5">
        <v>0</v>
      </c>
      <c r="F94" s="5">
        <v>1</v>
      </c>
      <c r="G94" s="5">
        <v>2</v>
      </c>
      <c r="H94" s="5">
        <v>2</v>
      </c>
      <c r="I94" s="5">
        <v>1</v>
      </c>
      <c r="J94" s="5">
        <v>1</v>
      </c>
      <c r="K94" s="5">
        <v>1</v>
      </c>
      <c r="L94" s="5">
        <v>0</v>
      </c>
      <c r="M94" s="1">
        <v>0</v>
      </c>
      <c r="P94" s="5">
        <v>1</v>
      </c>
      <c r="Q94" s="5">
        <v>0</v>
      </c>
      <c r="R94" s="1">
        <v>0</v>
      </c>
    </row>
    <row r="95" spans="1:18" x14ac:dyDescent="0.25">
      <c r="A95" s="1"/>
      <c r="B95" s="5">
        <v>1</v>
      </c>
      <c r="C95" s="5">
        <v>2</v>
      </c>
      <c r="D95" s="5">
        <v>2</v>
      </c>
      <c r="E95" s="5">
        <v>2</v>
      </c>
      <c r="F95" s="5">
        <v>1</v>
      </c>
      <c r="G95" s="5">
        <v>3</v>
      </c>
      <c r="H95" s="5">
        <v>1</v>
      </c>
      <c r="I95" s="5">
        <v>2</v>
      </c>
      <c r="J95" s="5">
        <v>2</v>
      </c>
      <c r="K95" s="5">
        <v>2</v>
      </c>
      <c r="L95" s="5">
        <v>1</v>
      </c>
      <c r="M95" s="1">
        <v>3</v>
      </c>
      <c r="P95" s="5">
        <v>2</v>
      </c>
      <c r="Q95" s="5">
        <v>1</v>
      </c>
      <c r="R95" s="1">
        <v>3</v>
      </c>
    </row>
    <row r="96" spans="1:18" x14ac:dyDescent="0.25">
      <c r="A96" s="1"/>
      <c r="B96" s="5">
        <v>2</v>
      </c>
      <c r="C96" s="5">
        <v>2</v>
      </c>
      <c r="D96" s="5">
        <v>1</v>
      </c>
      <c r="E96" s="5">
        <v>3</v>
      </c>
      <c r="F96" s="5">
        <v>1</v>
      </c>
      <c r="G96" s="5">
        <v>0</v>
      </c>
      <c r="H96" s="5">
        <v>2</v>
      </c>
      <c r="I96" s="5">
        <v>1</v>
      </c>
      <c r="J96" s="5">
        <v>1</v>
      </c>
      <c r="K96" s="5">
        <v>3</v>
      </c>
      <c r="L96" s="5">
        <v>0</v>
      </c>
      <c r="M96" s="1">
        <v>0</v>
      </c>
      <c r="P96" s="5">
        <v>3</v>
      </c>
      <c r="Q96" s="5">
        <v>0</v>
      </c>
      <c r="R96" s="1">
        <v>0</v>
      </c>
    </row>
    <row r="97" spans="1:18" x14ac:dyDescent="0.25">
      <c r="A97" s="1"/>
      <c r="B97" s="5">
        <v>1</v>
      </c>
      <c r="C97" s="5">
        <v>1</v>
      </c>
      <c r="D97" s="5">
        <v>3</v>
      </c>
      <c r="E97" s="5">
        <v>2</v>
      </c>
      <c r="F97" s="5">
        <v>0</v>
      </c>
      <c r="G97" s="5">
        <v>2</v>
      </c>
      <c r="H97" s="5">
        <v>2</v>
      </c>
      <c r="I97" s="5">
        <v>1</v>
      </c>
      <c r="J97" s="5">
        <v>2</v>
      </c>
      <c r="K97" s="5">
        <v>3</v>
      </c>
      <c r="L97" s="5">
        <v>0</v>
      </c>
      <c r="M97" s="1">
        <v>1</v>
      </c>
      <c r="P97" s="5">
        <v>3</v>
      </c>
      <c r="Q97" s="5">
        <v>0</v>
      </c>
      <c r="R97" s="1">
        <v>1</v>
      </c>
    </row>
    <row r="98" spans="1:18" x14ac:dyDescent="0.25">
      <c r="A98" s="1"/>
      <c r="B98" s="5">
        <v>2</v>
      </c>
      <c r="C98" s="5">
        <v>1</v>
      </c>
      <c r="D98" s="5">
        <v>2</v>
      </c>
      <c r="E98" s="5">
        <v>3</v>
      </c>
      <c r="F98" s="5">
        <v>0</v>
      </c>
      <c r="G98" s="5">
        <v>1</v>
      </c>
      <c r="H98" s="5">
        <v>1</v>
      </c>
      <c r="I98" s="5">
        <v>1</v>
      </c>
      <c r="J98" s="5">
        <v>2</v>
      </c>
      <c r="K98" s="5">
        <v>2</v>
      </c>
      <c r="L98" s="5">
        <v>0</v>
      </c>
      <c r="M98" s="1">
        <v>1</v>
      </c>
      <c r="P98" s="5">
        <v>2</v>
      </c>
      <c r="Q98" s="5">
        <v>0</v>
      </c>
      <c r="R98" s="1">
        <v>1</v>
      </c>
    </row>
    <row r="99" spans="1:18" x14ac:dyDescent="0.25">
      <c r="A99" s="1"/>
      <c r="B99" s="5">
        <v>3</v>
      </c>
      <c r="C99" s="5">
        <v>2</v>
      </c>
      <c r="D99" s="5">
        <v>3</v>
      </c>
      <c r="E99" s="5">
        <v>4</v>
      </c>
      <c r="F99" s="5">
        <v>1</v>
      </c>
      <c r="G99" s="5">
        <v>2</v>
      </c>
      <c r="H99" s="5">
        <v>3</v>
      </c>
      <c r="I99" s="5">
        <v>2</v>
      </c>
      <c r="J99" s="5">
        <v>2</v>
      </c>
      <c r="K99" s="5">
        <v>4</v>
      </c>
      <c r="L99" s="5">
        <v>1</v>
      </c>
      <c r="M99" s="1">
        <v>1</v>
      </c>
      <c r="P99" s="5">
        <v>4</v>
      </c>
      <c r="Q99" s="5">
        <v>1</v>
      </c>
      <c r="R99" s="1">
        <v>1</v>
      </c>
    </row>
    <row r="100" spans="1:18" x14ac:dyDescent="0.25">
      <c r="A100" s="1"/>
      <c r="B100" s="5">
        <v>1</v>
      </c>
      <c r="C100" s="5">
        <v>2</v>
      </c>
      <c r="D100" s="5">
        <v>1</v>
      </c>
      <c r="E100" s="5">
        <v>2</v>
      </c>
      <c r="F100" s="5">
        <v>1</v>
      </c>
      <c r="G100" s="5">
        <v>0</v>
      </c>
      <c r="H100" s="5">
        <v>2</v>
      </c>
      <c r="I100" s="5">
        <v>2</v>
      </c>
      <c r="J100" s="5">
        <v>1</v>
      </c>
      <c r="K100" s="5">
        <v>3</v>
      </c>
      <c r="L100" s="5">
        <v>1</v>
      </c>
      <c r="M100" s="1">
        <v>0</v>
      </c>
      <c r="P100" s="5">
        <v>3</v>
      </c>
      <c r="Q100" s="5">
        <v>1</v>
      </c>
      <c r="R100" s="1">
        <v>0</v>
      </c>
    </row>
    <row r="101" spans="1:18" x14ac:dyDescent="0.25">
      <c r="A101" s="1"/>
      <c r="B101" s="5">
        <v>3</v>
      </c>
      <c r="C101" s="5">
        <v>3</v>
      </c>
      <c r="D101" s="5">
        <v>3</v>
      </c>
      <c r="E101" s="5">
        <v>5</v>
      </c>
      <c r="F101" s="5">
        <v>2</v>
      </c>
      <c r="G101" s="5">
        <v>2</v>
      </c>
      <c r="H101" s="5">
        <v>2</v>
      </c>
      <c r="I101" s="5">
        <v>3</v>
      </c>
      <c r="J101" s="5">
        <v>2</v>
      </c>
      <c r="K101" s="5">
        <v>4</v>
      </c>
      <c r="L101" s="5">
        <v>2</v>
      </c>
      <c r="M101" s="1">
        <v>1</v>
      </c>
      <c r="P101" s="5">
        <v>4</v>
      </c>
      <c r="Q101" s="5">
        <v>2</v>
      </c>
      <c r="R101" s="1">
        <v>1</v>
      </c>
    </row>
    <row r="102" spans="1:18" x14ac:dyDescent="0.25">
      <c r="A102" s="1"/>
      <c r="B102" s="5">
        <v>1</v>
      </c>
      <c r="C102" s="5">
        <v>2</v>
      </c>
      <c r="D102" s="5">
        <v>2</v>
      </c>
      <c r="E102" s="5">
        <v>2</v>
      </c>
      <c r="F102" s="5">
        <v>1</v>
      </c>
      <c r="G102" s="5">
        <v>4</v>
      </c>
      <c r="H102" s="5">
        <v>2</v>
      </c>
      <c r="I102" s="5">
        <v>2</v>
      </c>
      <c r="J102" s="5">
        <v>2</v>
      </c>
      <c r="K102" s="5">
        <v>3</v>
      </c>
      <c r="L102" s="5">
        <v>1</v>
      </c>
      <c r="M102" s="1">
        <v>4</v>
      </c>
      <c r="P102" s="5">
        <v>3</v>
      </c>
      <c r="Q102" s="5">
        <v>1</v>
      </c>
      <c r="R102" s="1">
        <v>4</v>
      </c>
    </row>
    <row r="103" spans="1:18" x14ac:dyDescent="0.25">
      <c r="A103" s="1"/>
      <c r="B103" s="5">
        <v>1</v>
      </c>
      <c r="C103" s="5">
        <v>3</v>
      </c>
      <c r="D103" s="5">
        <v>3</v>
      </c>
      <c r="E103" s="5">
        <v>2</v>
      </c>
      <c r="F103" s="5">
        <v>2</v>
      </c>
      <c r="G103" s="5">
        <v>2</v>
      </c>
      <c r="H103" s="5">
        <v>2</v>
      </c>
      <c r="I103" s="5">
        <v>1</v>
      </c>
      <c r="J103" s="5">
        <v>1</v>
      </c>
      <c r="K103" s="5">
        <v>3</v>
      </c>
      <c r="L103" s="5">
        <v>0</v>
      </c>
      <c r="M103" s="1">
        <v>0</v>
      </c>
      <c r="P103" s="5">
        <v>3</v>
      </c>
      <c r="Q103" s="5">
        <v>0</v>
      </c>
      <c r="R103" s="1">
        <v>0</v>
      </c>
    </row>
    <row r="104" spans="1:18" x14ac:dyDescent="0.25">
      <c r="A104" s="1"/>
      <c r="B104" s="5">
        <v>2</v>
      </c>
      <c r="C104" s="5">
        <v>3</v>
      </c>
      <c r="D104" s="5">
        <v>2</v>
      </c>
      <c r="E104" s="5">
        <v>0</v>
      </c>
      <c r="F104" s="5">
        <v>2</v>
      </c>
      <c r="G104" s="5">
        <v>1</v>
      </c>
      <c r="H104" s="5">
        <v>1</v>
      </c>
      <c r="I104" s="5">
        <v>1</v>
      </c>
      <c r="J104" s="5">
        <v>2</v>
      </c>
      <c r="K104" s="5">
        <v>0</v>
      </c>
      <c r="L104" s="5">
        <v>0</v>
      </c>
      <c r="M104" s="1">
        <v>1</v>
      </c>
      <c r="P104" s="5">
        <v>0</v>
      </c>
      <c r="Q104" s="5">
        <v>0</v>
      </c>
      <c r="R104" s="1">
        <v>1</v>
      </c>
    </row>
    <row r="105" spans="1:18" x14ac:dyDescent="0.25">
      <c r="A105" s="1"/>
      <c r="B105" s="5">
        <v>3</v>
      </c>
      <c r="C105" s="5">
        <v>2</v>
      </c>
      <c r="D105" s="5">
        <v>1</v>
      </c>
      <c r="E105" s="5">
        <v>0</v>
      </c>
      <c r="F105" s="5">
        <v>1</v>
      </c>
      <c r="G105" s="5">
        <v>0</v>
      </c>
      <c r="H105" s="5">
        <v>3</v>
      </c>
      <c r="I105" s="5">
        <v>2</v>
      </c>
      <c r="J105" s="5">
        <v>1</v>
      </c>
      <c r="K105" s="5">
        <v>0</v>
      </c>
      <c r="L105" s="5">
        <v>1</v>
      </c>
      <c r="M105" s="1">
        <v>0</v>
      </c>
      <c r="P105" s="5">
        <v>0</v>
      </c>
      <c r="Q105" s="5">
        <v>1</v>
      </c>
      <c r="R105" s="1">
        <v>0</v>
      </c>
    </row>
    <row r="106" spans="1:18" x14ac:dyDescent="0.25">
      <c r="A106" s="1"/>
      <c r="B106" s="5">
        <v>3</v>
      </c>
      <c r="C106" s="5">
        <v>3</v>
      </c>
      <c r="D106" s="5">
        <v>2</v>
      </c>
      <c r="E106" s="5">
        <v>0</v>
      </c>
      <c r="F106" s="5">
        <v>2</v>
      </c>
      <c r="G106" s="5">
        <v>0</v>
      </c>
      <c r="H106" s="5">
        <v>3</v>
      </c>
      <c r="I106" s="5">
        <v>3</v>
      </c>
      <c r="J106" s="5">
        <v>2</v>
      </c>
      <c r="K106" s="5">
        <v>0</v>
      </c>
      <c r="L106" s="5">
        <v>2</v>
      </c>
      <c r="M106" s="1">
        <v>0</v>
      </c>
      <c r="P106" s="5">
        <v>0</v>
      </c>
      <c r="Q106" s="5">
        <v>2</v>
      </c>
      <c r="R106" s="1">
        <v>0</v>
      </c>
    </row>
    <row r="107" spans="1:18" x14ac:dyDescent="0.25">
      <c r="A107" s="1"/>
      <c r="B107" s="5">
        <v>3</v>
      </c>
      <c r="C107" s="5">
        <v>2</v>
      </c>
      <c r="D107" s="5">
        <v>3</v>
      </c>
      <c r="E107" s="5">
        <v>0</v>
      </c>
      <c r="F107" s="5">
        <v>1</v>
      </c>
      <c r="G107" s="5">
        <v>1</v>
      </c>
      <c r="H107" s="5">
        <v>2</v>
      </c>
      <c r="I107" s="5">
        <v>2</v>
      </c>
      <c r="J107" s="5">
        <v>3</v>
      </c>
      <c r="K107" s="5">
        <v>1</v>
      </c>
      <c r="L107" s="5">
        <v>1</v>
      </c>
      <c r="M107" s="1">
        <v>1</v>
      </c>
      <c r="P107" s="5">
        <v>1</v>
      </c>
      <c r="Q107" s="5">
        <v>1</v>
      </c>
      <c r="R107" s="1">
        <v>1</v>
      </c>
    </row>
    <row r="108" spans="1:18" x14ac:dyDescent="0.25">
      <c r="A108" s="1"/>
      <c r="B108" s="5">
        <v>2</v>
      </c>
      <c r="C108" s="5">
        <v>3</v>
      </c>
      <c r="D108" s="5">
        <v>2</v>
      </c>
      <c r="E108" s="5">
        <v>0</v>
      </c>
      <c r="F108" s="5">
        <v>2</v>
      </c>
      <c r="G108" s="5">
        <v>1</v>
      </c>
      <c r="H108" s="5">
        <v>3</v>
      </c>
      <c r="I108" s="5">
        <v>2</v>
      </c>
      <c r="J108" s="5">
        <v>2</v>
      </c>
      <c r="K108" s="5">
        <v>1</v>
      </c>
      <c r="L108" s="5">
        <v>1</v>
      </c>
      <c r="M108" s="1">
        <v>1</v>
      </c>
      <c r="P108" s="5">
        <v>1</v>
      </c>
      <c r="Q108" s="5">
        <v>1</v>
      </c>
      <c r="R108" s="1">
        <v>1</v>
      </c>
    </row>
    <row r="109" spans="1:18" x14ac:dyDescent="0.25">
      <c r="A109" s="1"/>
      <c r="B109" s="5">
        <v>1</v>
      </c>
      <c r="C109" s="5">
        <v>2</v>
      </c>
      <c r="D109" s="5">
        <v>1</v>
      </c>
      <c r="E109" s="5">
        <v>0</v>
      </c>
      <c r="F109" s="5">
        <v>0</v>
      </c>
      <c r="G109" s="5">
        <v>0</v>
      </c>
      <c r="H109" s="5">
        <v>1</v>
      </c>
      <c r="I109" s="5">
        <v>2</v>
      </c>
      <c r="J109" s="5">
        <v>1</v>
      </c>
      <c r="K109" s="5">
        <v>0</v>
      </c>
      <c r="L109" s="5">
        <v>0</v>
      </c>
      <c r="M109" s="1">
        <v>0</v>
      </c>
      <c r="P109" s="5">
        <v>0</v>
      </c>
      <c r="Q109" s="5">
        <v>0</v>
      </c>
      <c r="R109" s="1">
        <v>0</v>
      </c>
    </row>
    <row r="110" spans="1:18" x14ac:dyDescent="0.25">
      <c r="A110" s="1"/>
      <c r="B110" s="5">
        <v>2</v>
      </c>
      <c r="C110" s="5">
        <v>2</v>
      </c>
      <c r="D110" s="5">
        <v>2</v>
      </c>
      <c r="E110" s="5">
        <v>0</v>
      </c>
      <c r="F110" s="5">
        <v>0</v>
      </c>
      <c r="G110" s="5">
        <v>1</v>
      </c>
      <c r="H110" s="5">
        <v>2</v>
      </c>
      <c r="I110" s="5">
        <v>2</v>
      </c>
      <c r="J110" s="5">
        <v>2</v>
      </c>
      <c r="K110" s="5">
        <v>0</v>
      </c>
      <c r="L110" s="5">
        <v>0</v>
      </c>
      <c r="M110" s="1">
        <v>1</v>
      </c>
      <c r="P110" s="5">
        <v>0</v>
      </c>
      <c r="Q110" s="5">
        <v>0</v>
      </c>
      <c r="R110" s="1">
        <v>1</v>
      </c>
    </row>
    <row r="111" spans="1:18" x14ac:dyDescent="0.25">
      <c r="A111" s="1"/>
      <c r="B111" s="5">
        <v>1</v>
      </c>
      <c r="C111" s="5">
        <v>3</v>
      </c>
      <c r="D111" s="5">
        <v>3</v>
      </c>
      <c r="E111" s="5">
        <v>0</v>
      </c>
      <c r="F111" s="5">
        <v>2</v>
      </c>
      <c r="G111" s="5">
        <v>2</v>
      </c>
      <c r="H111" s="5">
        <v>3</v>
      </c>
      <c r="I111" s="5">
        <v>2</v>
      </c>
      <c r="J111" s="5">
        <v>3</v>
      </c>
      <c r="K111" s="5">
        <v>2</v>
      </c>
      <c r="L111" s="5">
        <v>1</v>
      </c>
      <c r="M111" s="1">
        <v>2</v>
      </c>
      <c r="P111" s="5">
        <v>2</v>
      </c>
      <c r="Q111" s="5">
        <v>1</v>
      </c>
      <c r="R111" s="1">
        <v>2</v>
      </c>
    </row>
    <row r="112" spans="1:18" x14ac:dyDescent="0.25">
      <c r="A112" s="1"/>
      <c r="B112" s="5">
        <v>1</v>
      </c>
      <c r="C112" s="5">
        <v>3</v>
      </c>
      <c r="D112" s="5">
        <v>2</v>
      </c>
      <c r="E112" s="5">
        <v>0</v>
      </c>
      <c r="F112" s="5">
        <v>2</v>
      </c>
      <c r="G112" s="5">
        <v>1</v>
      </c>
      <c r="H112" s="5">
        <v>3</v>
      </c>
      <c r="I112" s="5">
        <v>3</v>
      </c>
      <c r="J112" s="5">
        <v>2</v>
      </c>
      <c r="K112" s="5">
        <v>2</v>
      </c>
      <c r="L112" s="5">
        <v>2</v>
      </c>
      <c r="M112" s="1">
        <v>1</v>
      </c>
      <c r="P112" s="5">
        <v>2</v>
      </c>
      <c r="Q112" s="5">
        <v>2</v>
      </c>
      <c r="R112" s="1">
        <v>1</v>
      </c>
    </row>
    <row r="113" spans="1:18" x14ac:dyDescent="0.25">
      <c r="A113" s="1"/>
      <c r="B113" s="5">
        <v>1</v>
      </c>
      <c r="C113" s="5">
        <v>1</v>
      </c>
      <c r="D113" s="5">
        <v>3</v>
      </c>
      <c r="E113" s="5">
        <v>0</v>
      </c>
      <c r="F113" s="5">
        <v>0</v>
      </c>
      <c r="G113" s="5">
        <v>2</v>
      </c>
      <c r="H113" s="5">
        <v>2</v>
      </c>
      <c r="I113" s="5">
        <v>1</v>
      </c>
      <c r="J113" s="5">
        <v>3</v>
      </c>
      <c r="K113" s="5">
        <v>1</v>
      </c>
      <c r="L113" s="5">
        <v>0</v>
      </c>
      <c r="M113" s="1">
        <v>2</v>
      </c>
      <c r="P113" s="5">
        <v>1</v>
      </c>
      <c r="Q113" s="5">
        <v>0</v>
      </c>
      <c r="R113" s="1">
        <v>2</v>
      </c>
    </row>
    <row r="114" spans="1:18" x14ac:dyDescent="0.25">
      <c r="A114" s="1"/>
      <c r="B114" s="5">
        <v>2</v>
      </c>
      <c r="C114" s="5">
        <v>2</v>
      </c>
      <c r="D114" s="5">
        <v>2</v>
      </c>
      <c r="E114" s="5">
        <v>3</v>
      </c>
      <c r="F114" s="5">
        <v>1</v>
      </c>
      <c r="G114" s="5">
        <v>1</v>
      </c>
      <c r="H114" s="5">
        <v>2</v>
      </c>
      <c r="I114" s="5">
        <v>2</v>
      </c>
      <c r="J114" s="5">
        <v>2</v>
      </c>
      <c r="K114" s="5">
        <v>3</v>
      </c>
      <c r="L114" s="5">
        <v>1</v>
      </c>
      <c r="M114" s="1">
        <v>1</v>
      </c>
      <c r="P114" s="5">
        <v>3</v>
      </c>
      <c r="Q114" s="5">
        <v>1</v>
      </c>
      <c r="R114" s="1">
        <v>1</v>
      </c>
    </row>
    <row r="115" spans="1:18" x14ac:dyDescent="0.25">
      <c r="A115" s="1"/>
      <c r="B115" s="5">
        <v>3</v>
      </c>
      <c r="C115" s="5">
        <v>3</v>
      </c>
      <c r="D115" s="5">
        <v>1</v>
      </c>
      <c r="E115" s="5">
        <v>2</v>
      </c>
      <c r="F115" s="5">
        <v>2</v>
      </c>
      <c r="G115" s="5">
        <v>0</v>
      </c>
      <c r="H115" s="5">
        <v>2</v>
      </c>
      <c r="I115" s="5">
        <v>3</v>
      </c>
      <c r="J115" s="5">
        <v>1</v>
      </c>
      <c r="K115" s="5">
        <v>1</v>
      </c>
      <c r="L115" s="5">
        <v>2</v>
      </c>
      <c r="M115" s="1">
        <v>0</v>
      </c>
      <c r="P115" s="5">
        <v>1</v>
      </c>
      <c r="Q115" s="5">
        <v>2</v>
      </c>
      <c r="R115" s="1">
        <v>0</v>
      </c>
    </row>
    <row r="116" spans="1:18" x14ac:dyDescent="0.25">
      <c r="A116" s="1"/>
      <c r="B116" s="5">
        <v>2</v>
      </c>
      <c r="C116" s="5">
        <v>2</v>
      </c>
      <c r="D116" s="5">
        <v>3</v>
      </c>
      <c r="E116" s="5">
        <v>4</v>
      </c>
      <c r="F116" s="5">
        <v>1</v>
      </c>
      <c r="G116" s="5">
        <v>2</v>
      </c>
      <c r="H116" s="5">
        <v>2</v>
      </c>
      <c r="I116" s="5">
        <v>2</v>
      </c>
      <c r="J116" s="5">
        <v>3</v>
      </c>
      <c r="K116" s="5">
        <v>4</v>
      </c>
      <c r="L116" s="5">
        <v>1</v>
      </c>
      <c r="M116" s="1">
        <v>2</v>
      </c>
      <c r="P116" s="5">
        <v>4</v>
      </c>
      <c r="Q116" s="5">
        <v>1</v>
      </c>
      <c r="R116" s="1">
        <v>2</v>
      </c>
    </row>
    <row r="117" spans="1:18" x14ac:dyDescent="0.25">
      <c r="A117" s="1"/>
      <c r="B117" s="5">
        <v>1</v>
      </c>
      <c r="C117" s="5">
        <v>1</v>
      </c>
      <c r="D117" s="5">
        <v>2</v>
      </c>
      <c r="E117" s="5">
        <v>2</v>
      </c>
      <c r="F117" s="5">
        <v>0</v>
      </c>
      <c r="G117" s="5">
        <v>1</v>
      </c>
      <c r="H117" s="5">
        <v>1</v>
      </c>
      <c r="I117" s="5">
        <v>1</v>
      </c>
      <c r="J117" s="5">
        <v>2</v>
      </c>
      <c r="K117" s="5">
        <v>2</v>
      </c>
      <c r="L117" s="5">
        <v>0</v>
      </c>
      <c r="M117" s="1">
        <v>1</v>
      </c>
      <c r="P117" s="5">
        <v>2</v>
      </c>
      <c r="Q117" s="5">
        <v>0</v>
      </c>
      <c r="R117" s="1">
        <v>1</v>
      </c>
    </row>
    <row r="118" spans="1:18" x14ac:dyDescent="0.25">
      <c r="A118" s="1"/>
      <c r="B118" s="5">
        <v>2</v>
      </c>
      <c r="C118" s="5">
        <v>2</v>
      </c>
      <c r="D118" s="5">
        <v>1</v>
      </c>
      <c r="E118" s="5">
        <v>3</v>
      </c>
      <c r="F118" s="5">
        <v>1</v>
      </c>
      <c r="G118" s="5">
        <v>0</v>
      </c>
      <c r="H118" s="5">
        <v>3</v>
      </c>
      <c r="I118" s="5">
        <v>2</v>
      </c>
      <c r="J118" s="5">
        <v>1</v>
      </c>
      <c r="K118" s="5">
        <v>4</v>
      </c>
      <c r="L118" s="5">
        <v>1</v>
      </c>
      <c r="M118" s="1">
        <v>0</v>
      </c>
      <c r="P118" s="5">
        <v>4</v>
      </c>
      <c r="Q118" s="5">
        <v>1</v>
      </c>
      <c r="R118" s="1">
        <v>0</v>
      </c>
    </row>
    <row r="119" spans="1:18" x14ac:dyDescent="0.25">
      <c r="A119" s="1"/>
      <c r="B119" s="5">
        <v>3</v>
      </c>
      <c r="C119" s="5">
        <v>3</v>
      </c>
      <c r="D119" s="5">
        <v>2</v>
      </c>
      <c r="E119" s="5">
        <v>1</v>
      </c>
      <c r="F119" s="5">
        <v>2</v>
      </c>
      <c r="G119" s="5">
        <v>1</v>
      </c>
      <c r="H119" s="5">
        <v>2</v>
      </c>
      <c r="I119" s="5">
        <v>2</v>
      </c>
      <c r="J119" s="5">
        <v>2</v>
      </c>
      <c r="K119" s="5">
        <v>0</v>
      </c>
      <c r="L119" s="5">
        <v>1</v>
      </c>
      <c r="M119" s="1">
        <v>1</v>
      </c>
      <c r="P119" s="5">
        <v>0</v>
      </c>
      <c r="Q119" s="5">
        <v>1</v>
      </c>
      <c r="R119" s="1">
        <v>1</v>
      </c>
    </row>
    <row r="120" spans="1:18" x14ac:dyDescent="0.25">
      <c r="A120" s="1"/>
      <c r="B120" s="5">
        <v>2</v>
      </c>
      <c r="C120" s="5">
        <v>3</v>
      </c>
      <c r="D120" s="5">
        <v>3</v>
      </c>
      <c r="E120" s="5">
        <v>0</v>
      </c>
      <c r="F120" s="5">
        <v>2</v>
      </c>
      <c r="G120" s="5">
        <v>2</v>
      </c>
      <c r="H120" s="5">
        <v>1</v>
      </c>
      <c r="I120" s="5">
        <v>1</v>
      </c>
      <c r="J120" s="5">
        <v>3</v>
      </c>
      <c r="K120" s="5">
        <v>0</v>
      </c>
      <c r="L120" s="5">
        <v>0</v>
      </c>
      <c r="M120" s="1">
        <v>2</v>
      </c>
      <c r="P120" s="5">
        <v>0</v>
      </c>
      <c r="Q120" s="5">
        <v>0</v>
      </c>
      <c r="R120" s="1">
        <v>2</v>
      </c>
    </row>
    <row r="121" spans="1:18" x14ac:dyDescent="0.25">
      <c r="A121" s="1"/>
      <c r="B121" s="5">
        <v>3</v>
      </c>
      <c r="C121" s="5">
        <v>2</v>
      </c>
      <c r="D121" s="5">
        <v>2</v>
      </c>
      <c r="E121" s="5">
        <v>2</v>
      </c>
      <c r="F121" s="5">
        <v>1</v>
      </c>
      <c r="G121" s="5">
        <v>1</v>
      </c>
      <c r="H121" s="5">
        <v>2</v>
      </c>
      <c r="I121" s="5">
        <v>2</v>
      </c>
      <c r="J121" s="5">
        <v>2</v>
      </c>
      <c r="K121" s="5">
        <v>1</v>
      </c>
      <c r="L121" s="5">
        <v>1</v>
      </c>
      <c r="M121" s="1">
        <v>1</v>
      </c>
      <c r="P121" s="5">
        <v>1</v>
      </c>
      <c r="Q121" s="5">
        <v>1</v>
      </c>
      <c r="R121" s="1">
        <v>1</v>
      </c>
    </row>
    <row r="122" spans="1:18" x14ac:dyDescent="0.25">
      <c r="A122" s="1"/>
      <c r="B122" s="5">
        <v>3</v>
      </c>
      <c r="C122" s="5">
        <v>1</v>
      </c>
      <c r="D122" s="5">
        <v>3</v>
      </c>
      <c r="E122" s="5">
        <v>2</v>
      </c>
      <c r="F122" s="5">
        <v>0</v>
      </c>
      <c r="G122" s="5">
        <v>2</v>
      </c>
      <c r="H122" s="5">
        <v>3</v>
      </c>
      <c r="I122" s="5">
        <v>1</v>
      </c>
      <c r="J122" s="5">
        <v>2</v>
      </c>
      <c r="K122" s="5">
        <v>2</v>
      </c>
      <c r="L122" s="5">
        <v>0</v>
      </c>
      <c r="M122" s="1">
        <v>1</v>
      </c>
      <c r="P122" s="5">
        <v>2</v>
      </c>
      <c r="Q122" s="5">
        <v>0</v>
      </c>
      <c r="R122" s="1">
        <v>1</v>
      </c>
    </row>
    <row r="123" spans="1:18" x14ac:dyDescent="0.25">
      <c r="A123" s="1"/>
      <c r="B123" s="5">
        <v>3</v>
      </c>
      <c r="C123" s="5">
        <v>3</v>
      </c>
      <c r="D123" s="5">
        <v>1</v>
      </c>
      <c r="E123" s="5">
        <v>2</v>
      </c>
      <c r="F123" s="5">
        <v>2</v>
      </c>
      <c r="G123" s="5">
        <v>0</v>
      </c>
      <c r="H123" s="5">
        <v>2</v>
      </c>
      <c r="I123" s="5">
        <v>2</v>
      </c>
      <c r="J123" s="5">
        <v>1</v>
      </c>
      <c r="K123" s="5">
        <v>1</v>
      </c>
      <c r="L123" s="5">
        <v>1</v>
      </c>
      <c r="M123" s="1">
        <v>0</v>
      </c>
      <c r="P123" s="5">
        <v>1</v>
      </c>
      <c r="Q123" s="5">
        <v>1</v>
      </c>
      <c r="R123" s="1">
        <v>0</v>
      </c>
    </row>
    <row r="124" spans="1:18" x14ac:dyDescent="0.25">
      <c r="A124" s="1"/>
      <c r="B124" s="5">
        <v>3</v>
      </c>
      <c r="C124" s="5">
        <v>2</v>
      </c>
      <c r="D124" s="5">
        <v>2</v>
      </c>
      <c r="E124" s="5">
        <v>2</v>
      </c>
      <c r="F124" s="5">
        <v>1</v>
      </c>
      <c r="G124" s="5">
        <v>0</v>
      </c>
      <c r="H124" s="5">
        <v>1</v>
      </c>
      <c r="I124" s="5">
        <v>1</v>
      </c>
      <c r="J124" s="5">
        <v>2</v>
      </c>
      <c r="K124" s="5">
        <v>0</v>
      </c>
      <c r="L124" s="5">
        <v>0</v>
      </c>
      <c r="M124" s="1">
        <v>0</v>
      </c>
      <c r="P124" s="5">
        <v>0</v>
      </c>
      <c r="Q124" s="5">
        <v>0</v>
      </c>
      <c r="R124" s="1">
        <v>0</v>
      </c>
    </row>
    <row r="125" spans="1:18" x14ac:dyDescent="0.25">
      <c r="A125" s="1"/>
      <c r="B125" s="5">
        <v>3</v>
      </c>
      <c r="C125" s="5">
        <v>3</v>
      </c>
      <c r="D125" s="5">
        <v>3</v>
      </c>
      <c r="E125" s="5">
        <v>2</v>
      </c>
      <c r="F125" s="5">
        <v>2</v>
      </c>
      <c r="G125" s="5">
        <v>1</v>
      </c>
      <c r="H125" s="5">
        <v>3</v>
      </c>
      <c r="I125" s="5">
        <v>1</v>
      </c>
      <c r="J125" s="5">
        <v>2</v>
      </c>
      <c r="K125" s="5">
        <v>2</v>
      </c>
      <c r="L125" s="5">
        <v>0</v>
      </c>
      <c r="M125" s="1">
        <v>0</v>
      </c>
      <c r="P125" s="5">
        <v>2</v>
      </c>
      <c r="Q125" s="5">
        <v>0</v>
      </c>
      <c r="R125" s="1">
        <v>0</v>
      </c>
    </row>
    <row r="126" spans="1:18" x14ac:dyDescent="0.25">
      <c r="A126" s="1"/>
      <c r="B126" s="5">
        <v>3</v>
      </c>
      <c r="C126" s="5">
        <v>2</v>
      </c>
      <c r="D126" s="5">
        <v>2</v>
      </c>
      <c r="E126" s="5">
        <v>2</v>
      </c>
      <c r="F126" s="5">
        <v>1</v>
      </c>
      <c r="G126" s="5">
        <v>0</v>
      </c>
      <c r="H126" s="5">
        <v>2</v>
      </c>
      <c r="I126" s="5">
        <v>1</v>
      </c>
      <c r="J126" s="5">
        <v>2</v>
      </c>
      <c r="K126" s="5">
        <v>1</v>
      </c>
      <c r="L126" s="5">
        <v>0</v>
      </c>
      <c r="M126" s="1">
        <v>0</v>
      </c>
      <c r="P126" s="5">
        <v>1</v>
      </c>
      <c r="Q126" s="5">
        <v>0</v>
      </c>
      <c r="R126" s="1">
        <v>0</v>
      </c>
    </row>
    <row r="127" spans="1:18" x14ac:dyDescent="0.25">
      <c r="A127" s="1"/>
      <c r="B127" s="5">
        <v>2</v>
      </c>
      <c r="C127" s="5">
        <v>1</v>
      </c>
      <c r="D127" s="5">
        <v>3</v>
      </c>
      <c r="E127" s="5">
        <v>0</v>
      </c>
      <c r="F127" s="5">
        <v>0</v>
      </c>
      <c r="G127" s="5">
        <v>2</v>
      </c>
      <c r="H127" s="5">
        <v>1</v>
      </c>
      <c r="I127" s="5">
        <v>1</v>
      </c>
      <c r="J127" s="5">
        <v>3</v>
      </c>
      <c r="K127" s="5">
        <v>0</v>
      </c>
      <c r="L127" s="5">
        <v>0</v>
      </c>
      <c r="M127" s="1">
        <v>2</v>
      </c>
      <c r="P127" s="5">
        <v>0</v>
      </c>
      <c r="Q127" s="5">
        <v>0</v>
      </c>
      <c r="R127" s="1">
        <v>2</v>
      </c>
    </row>
    <row r="128" spans="1:18" x14ac:dyDescent="0.25">
      <c r="A128" s="1"/>
      <c r="B128" s="5">
        <v>3</v>
      </c>
      <c r="C128" s="5">
        <v>2</v>
      </c>
      <c r="D128" s="5">
        <v>1</v>
      </c>
      <c r="E128" s="5">
        <v>2</v>
      </c>
      <c r="F128" s="5">
        <v>0</v>
      </c>
      <c r="G128" s="5">
        <v>0</v>
      </c>
      <c r="H128" s="5">
        <v>2</v>
      </c>
      <c r="I128" s="5">
        <v>2</v>
      </c>
      <c r="J128" s="5">
        <v>1</v>
      </c>
      <c r="K128" s="5">
        <v>1</v>
      </c>
      <c r="L128" s="5">
        <v>0</v>
      </c>
      <c r="M128" s="1">
        <v>0</v>
      </c>
      <c r="P128" s="5">
        <v>1</v>
      </c>
      <c r="Q128" s="5">
        <v>0</v>
      </c>
      <c r="R128" s="1">
        <v>0</v>
      </c>
    </row>
    <row r="129" spans="1:18" x14ac:dyDescent="0.25">
      <c r="A129" s="1"/>
      <c r="B129" s="5">
        <v>1</v>
      </c>
      <c r="C129" s="5">
        <v>3</v>
      </c>
      <c r="D129" s="5">
        <v>2</v>
      </c>
      <c r="E129" s="5">
        <v>0</v>
      </c>
      <c r="F129" s="5">
        <v>1</v>
      </c>
      <c r="G129" s="5">
        <v>1</v>
      </c>
      <c r="H129" s="5">
        <v>3</v>
      </c>
      <c r="I129" s="5">
        <v>2</v>
      </c>
      <c r="J129" s="5">
        <v>2</v>
      </c>
      <c r="K129" s="5">
        <v>2</v>
      </c>
      <c r="L129" s="5">
        <v>0</v>
      </c>
      <c r="M129" s="1">
        <v>1</v>
      </c>
      <c r="P129" s="5">
        <v>2</v>
      </c>
      <c r="Q129" s="5">
        <v>0</v>
      </c>
      <c r="R129" s="1">
        <v>1</v>
      </c>
    </row>
    <row r="130" spans="1:18" x14ac:dyDescent="0.25">
      <c r="A130" s="1"/>
      <c r="B130" s="5">
        <v>2</v>
      </c>
      <c r="C130" s="5">
        <v>2</v>
      </c>
      <c r="D130" s="5">
        <v>3</v>
      </c>
      <c r="E130" s="5">
        <v>1</v>
      </c>
      <c r="F130" s="5">
        <v>1</v>
      </c>
      <c r="G130" s="5">
        <v>2</v>
      </c>
      <c r="H130" s="5">
        <v>2</v>
      </c>
      <c r="I130" s="5">
        <v>2</v>
      </c>
      <c r="J130" s="5">
        <v>2</v>
      </c>
      <c r="K130" s="5">
        <v>1</v>
      </c>
      <c r="L130" s="5">
        <v>1</v>
      </c>
      <c r="M130" s="1">
        <v>1</v>
      </c>
      <c r="P130" s="5">
        <v>1</v>
      </c>
      <c r="Q130" s="5">
        <v>1</v>
      </c>
      <c r="R130" s="1">
        <v>1</v>
      </c>
    </row>
    <row r="131" spans="1:18" x14ac:dyDescent="0.25">
      <c r="A131" s="1"/>
      <c r="B131" s="5">
        <v>2</v>
      </c>
      <c r="C131" s="5">
        <v>1</v>
      </c>
      <c r="D131" s="5">
        <v>2</v>
      </c>
      <c r="E131" s="5">
        <v>1</v>
      </c>
      <c r="F131" s="5">
        <v>0</v>
      </c>
      <c r="G131" s="5">
        <v>1</v>
      </c>
      <c r="H131" s="5">
        <v>2</v>
      </c>
      <c r="I131" s="5">
        <v>1</v>
      </c>
      <c r="J131" s="5">
        <v>2</v>
      </c>
      <c r="K131" s="5">
        <v>1</v>
      </c>
      <c r="L131" s="5">
        <v>0</v>
      </c>
      <c r="M131" s="1">
        <v>1</v>
      </c>
      <c r="P131" s="5">
        <v>1</v>
      </c>
      <c r="Q131" s="5">
        <v>0</v>
      </c>
      <c r="R131" s="1">
        <v>1</v>
      </c>
    </row>
    <row r="132" spans="1:18" x14ac:dyDescent="0.25">
      <c r="A132" s="1"/>
      <c r="B132" s="5">
        <v>3</v>
      </c>
      <c r="C132" s="5">
        <v>3</v>
      </c>
      <c r="D132" s="5">
        <v>1</v>
      </c>
      <c r="E132" s="5">
        <v>1</v>
      </c>
      <c r="F132" s="5">
        <v>2</v>
      </c>
      <c r="G132" s="5">
        <v>0</v>
      </c>
      <c r="H132" s="5">
        <v>3</v>
      </c>
      <c r="I132" s="5">
        <v>3</v>
      </c>
      <c r="J132" s="5">
        <v>2</v>
      </c>
      <c r="K132" s="5">
        <v>1</v>
      </c>
      <c r="L132" s="5">
        <v>2</v>
      </c>
      <c r="M132" s="1">
        <v>1</v>
      </c>
      <c r="P132" s="5">
        <v>1</v>
      </c>
      <c r="Q132" s="5">
        <v>2</v>
      </c>
      <c r="R132" s="1">
        <v>1</v>
      </c>
    </row>
    <row r="133" spans="1:18" x14ac:dyDescent="0.25">
      <c r="A133" s="1"/>
      <c r="B133" s="5">
        <v>2</v>
      </c>
      <c r="C133" s="5">
        <v>2</v>
      </c>
      <c r="D133" s="5">
        <v>3</v>
      </c>
      <c r="E133" s="5">
        <v>1</v>
      </c>
      <c r="F133" s="5">
        <v>0</v>
      </c>
      <c r="G133" s="5">
        <v>2</v>
      </c>
      <c r="H133" s="5">
        <v>3</v>
      </c>
      <c r="I133" s="5">
        <v>2</v>
      </c>
      <c r="J133" s="5">
        <v>2</v>
      </c>
      <c r="K133" s="5">
        <v>2</v>
      </c>
      <c r="L133" s="5">
        <v>1</v>
      </c>
      <c r="M133" s="1">
        <v>1</v>
      </c>
      <c r="P133" s="5">
        <v>2</v>
      </c>
      <c r="Q133" s="5">
        <v>1</v>
      </c>
      <c r="R133" s="1">
        <v>1</v>
      </c>
    </row>
    <row r="134" spans="1:18" x14ac:dyDescent="0.25">
      <c r="A134" s="1"/>
      <c r="B134" s="5">
        <v>3</v>
      </c>
      <c r="C134" s="5">
        <v>3</v>
      </c>
      <c r="D134" s="5">
        <v>2</v>
      </c>
      <c r="E134" s="5">
        <v>2</v>
      </c>
      <c r="F134" s="5">
        <v>1</v>
      </c>
      <c r="G134" s="5">
        <v>1</v>
      </c>
      <c r="H134" s="5">
        <v>3</v>
      </c>
      <c r="I134" s="5">
        <v>3</v>
      </c>
      <c r="J134" s="5">
        <v>2</v>
      </c>
      <c r="K134" s="5">
        <v>2</v>
      </c>
      <c r="L134" s="5">
        <v>2</v>
      </c>
      <c r="M134" s="1">
        <v>1</v>
      </c>
      <c r="P134" s="5">
        <v>2</v>
      </c>
      <c r="Q134" s="5">
        <v>2</v>
      </c>
      <c r="R134" s="1">
        <v>1</v>
      </c>
    </row>
    <row r="135" spans="1:18" x14ac:dyDescent="0.25">
      <c r="A135" s="1"/>
      <c r="B135" s="5">
        <v>3</v>
      </c>
      <c r="C135" s="5">
        <v>2</v>
      </c>
      <c r="D135" s="5">
        <v>1</v>
      </c>
      <c r="E135" s="5">
        <v>2</v>
      </c>
      <c r="F135" s="5">
        <v>1</v>
      </c>
      <c r="G135" s="5">
        <v>0</v>
      </c>
      <c r="H135" s="5">
        <v>3</v>
      </c>
      <c r="I135" s="5">
        <v>2</v>
      </c>
      <c r="J135" s="5">
        <v>1</v>
      </c>
      <c r="K135" s="5">
        <v>2</v>
      </c>
      <c r="L135" s="5">
        <v>1</v>
      </c>
      <c r="M135" s="1">
        <v>0</v>
      </c>
      <c r="P135" s="5">
        <v>2</v>
      </c>
      <c r="Q135" s="5">
        <v>1</v>
      </c>
      <c r="R135" s="1">
        <v>0</v>
      </c>
    </row>
    <row r="136" spans="1:18" x14ac:dyDescent="0.25">
      <c r="A136" s="1"/>
      <c r="B136" s="5">
        <v>1</v>
      </c>
      <c r="C136" s="5">
        <v>1</v>
      </c>
      <c r="D136" s="5">
        <v>3</v>
      </c>
      <c r="E136" s="5">
        <v>0</v>
      </c>
      <c r="F136" s="5">
        <v>0</v>
      </c>
      <c r="G136" s="5">
        <v>1</v>
      </c>
      <c r="H136" s="5">
        <v>2</v>
      </c>
      <c r="I136" s="5">
        <v>1</v>
      </c>
      <c r="J136" s="5">
        <v>2</v>
      </c>
      <c r="K136" s="5">
        <v>1</v>
      </c>
      <c r="L136" s="5">
        <v>0</v>
      </c>
      <c r="M136" s="1">
        <v>1</v>
      </c>
      <c r="P136" s="5">
        <v>1</v>
      </c>
      <c r="Q136" s="5">
        <v>0</v>
      </c>
      <c r="R136" s="1">
        <v>1</v>
      </c>
    </row>
    <row r="137" spans="1:18" x14ac:dyDescent="0.25">
      <c r="A137" s="1"/>
      <c r="B137" s="5">
        <v>3</v>
      </c>
      <c r="C137" s="5">
        <v>2</v>
      </c>
      <c r="D137" s="5">
        <v>2</v>
      </c>
      <c r="E137" s="5">
        <v>2</v>
      </c>
      <c r="F137" s="5">
        <v>1</v>
      </c>
      <c r="G137" s="5">
        <v>3</v>
      </c>
      <c r="H137" s="5">
        <v>2</v>
      </c>
      <c r="I137" s="5">
        <v>2</v>
      </c>
      <c r="J137" s="5">
        <v>2</v>
      </c>
      <c r="K137" s="5">
        <v>1</v>
      </c>
      <c r="L137" s="5">
        <v>1</v>
      </c>
      <c r="M137" s="1">
        <v>3</v>
      </c>
      <c r="P137" s="5">
        <v>1</v>
      </c>
      <c r="Q137" s="5">
        <v>1</v>
      </c>
      <c r="R137" s="1">
        <v>3</v>
      </c>
    </row>
    <row r="138" spans="1:18" x14ac:dyDescent="0.25">
      <c r="A138" s="1"/>
      <c r="B138" s="5">
        <v>2</v>
      </c>
      <c r="C138" s="5">
        <v>3</v>
      </c>
      <c r="D138" s="5">
        <v>1</v>
      </c>
      <c r="E138" s="5">
        <v>1</v>
      </c>
      <c r="F138" s="5">
        <v>2</v>
      </c>
      <c r="G138" s="5">
        <v>2</v>
      </c>
      <c r="H138" s="5">
        <v>3</v>
      </c>
      <c r="I138" s="5">
        <v>2</v>
      </c>
      <c r="J138" s="5">
        <v>1</v>
      </c>
      <c r="K138" s="5">
        <v>2</v>
      </c>
      <c r="L138" s="5">
        <v>1</v>
      </c>
      <c r="M138" s="1">
        <v>2</v>
      </c>
      <c r="P138" s="5">
        <v>2</v>
      </c>
      <c r="Q138" s="5">
        <v>1</v>
      </c>
      <c r="R138" s="1">
        <v>2</v>
      </c>
    </row>
    <row r="139" spans="1:18" x14ac:dyDescent="0.25">
      <c r="A139" s="1"/>
      <c r="B139" s="5">
        <v>1</v>
      </c>
      <c r="C139" s="5">
        <v>2</v>
      </c>
      <c r="D139" s="5">
        <v>3</v>
      </c>
      <c r="E139" s="5">
        <v>0</v>
      </c>
      <c r="F139" s="5">
        <v>1</v>
      </c>
      <c r="G139" s="5">
        <v>5</v>
      </c>
      <c r="H139" s="5">
        <v>3</v>
      </c>
      <c r="I139" s="5">
        <v>2</v>
      </c>
      <c r="J139" s="5">
        <v>2</v>
      </c>
      <c r="K139" s="5">
        <v>2</v>
      </c>
      <c r="L139" s="5">
        <v>1</v>
      </c>
      <c r="M139" s="1">
        <v>4</v>
      </c>
      <c r="P139" s="5">
        <v>2</v>
      </c>
      <c r="Q139" s="5">
        <v>1</v>
      </c>
      <c r="R139" s="1">
        <v>4</v>
      </c>
    </row>
    <row r="140" spans="1:18" x14ac:dyDescent="0.25">
      <c r="A140" s="1"/>
      <c r="B140" s="5">
        <v>2</v>
      </c>
      <c r="C140" s="5">
        <v>1</v>
      </c>
      <c r="D140" s="5">
        <v>3</v>
      </c>
      <c r="E140" s="5">
        <v>1</v>
      </c>
      <c r="F140" s="5">
        <v>0</v>
      </c>
      <c r="G140" s="5">
        <v>4</v>
      </c>
      <c r="H140" s="5">
        <v>2</v>
      </c>
      <c r="I140" s="5">
        <v>1</v>
      </c>
      <c r="J140" s="5">
        <v>3</v>
      </c>
      <c r="K140" s="5">
        <v>1</v>
      </c>
      <c r="L140" s="5">
        <v>0</v>
      </c>
      <c r="M140" s="1">
        <v>4</v>
      </c>
      <c r="P140" s="5">
        <v>1</v>
      </c>
      <c r="Q140" s="5">
        <v>0</v>
      </c>
      <c r="R140" s="1">
        <v>4</v>
      </c>
    </row>
    <row r="141" spans="1:18" x14ac:dyDescent="0.25">
      <c r="A141" s="1"/>
      <c r="B141" s="5">
        <v>3</v>
      </c>
      <c r="C141" s="5">
        <v>2</v>
      </c>
      <c r="D141" s="5">
        <v>2</v>
      </c>
      <c r="E141" s="5">
        <v>2</v>
      </c>
      <c r="F141" s="5">
        <v>1</v>
      </c>
      <c r="G141" s="5">
        <v>3</v>
      </c>
      <c r="H141" s="5">
        <v>3</v>
      </c>
      <c r="I141" s="5">
        <v>2</v>
      </c>
      <c r="J141" s="5">
        <v>3</v>
      </c>
      <c r="K141" s="5">
        <v>2</v>
      </c>
      <c r="L141" s="5">
        <v>1</v>
      </c>
      <c r="M141" s="1">
        <v>5</v>
      </c>
      <c r="P141" s="5">
        <v>2</v>
      </c>
      <c r="Q141" s="5">
        <v>1</v>
      </c>
      <c r="R141" s="1">
        <v>5</v>
      </c>
    </row>
    <row r="142" spans="1:18" x14ac:dyDescent="0.25">
      <c r="A142" s="1"/>
      <c r="B142" s="5">
        <v>1</v>
      </c>
      <c r="C142" s="5">
        <v>3</v>
      </c>
      <c r="D142" s="5">
        <v>1</v>
      </c>
      <c r="E142" s="5">
        <v>0</v>
      </c>
      <c r="F142" s="5">
        <v>2</v>
      </c>
      <c r="G142" s="5">
        <v>2</v>
      </c>
      <c r="H142" s="5">
        <v>2</v>
      </c>
      <c r="I142" s="5">
        <v>2</v>
      </c>
      <c r="J142" s="5">
        <v>3</v>
      </c>
      <c r="K142" s="5">
        <v>1</v>
      </c>
      <c r="L142" s="5">
        <v>1</v>
      </c>
      <c r="M142" s="1">
        <v>4</v>
      </c>
      <c r="P142" s="5">
        <v>1</v>
      </c>
      <c r="Q142" s="5">
        <v>1</v>
      </c>
      <c r="R142" s="1">
        <v>4</v>
      </c>
    </row>
    <row r="143" spans="1:18" x14ac:dyDescent="0.25">
      <c r="A143" s="1"/>
      <c r="B143" s="5">
        <v>3</v>
      </c>
      <c r="C143" s="5">
        <v>2</v>
      </c>
      <c r="D143" s="5">
        <v>3</v>
      </c>
      <c r="E143" s="5">
        <v>2</v>
      </c>
      <c r="F143" s="5">
        <v>1</v>
      </c>
      <c r="G143" s="5">
        <v>2</v>
      </c>
      <c r="H143" s="5">
        <v>3</v>
      </c>
      <c r="I143" s="5">
        <v>2</v>
      </c>
      <c r="J143" s="5">
        <v>3</v>
      </c>
      <c r="K143" s="5">
        <v>2</v>
      </c>
      <c r="L143" s="5">
        <v>1</v>
      </c>
      <c r="M143" s="1">
        <v>2</v>
      </c>
      <c r="P143" s="5">
        <v>2</v>
      </c>
      <c r="Q143" s="5">
        <v>1</v>
      </c>
      <c r="R143" s="1">
        <v>2</v>
      </c>
    </row>
    <row r="144" spans="1:18" x14ac:dyDescent="0.25">
      <c r="A144" s="1"/>
      <c r="B144" s="5">
        <v>2</v>
      </c>
      <c r="C144" s="5">
        <v>1</v>
      </c>
      <c r="D144" s="5">
        <v>2</v>
      </c>
      <c r="E144" s="5">
        <v>0</v>
      </c>
      <c r="F144" s="5">
        <v>0</v>
      </c>
      <c r="G144" s="5">
        <v>1</v>
      </c>
      <c r="H144" s="5">
        <v>2</v>
      </c>
      <c r="I144" s="5">
        <v>1</v>
      </c>
      <c r="J144" s="5">
        <v>3</v>
      </c>
      <c r="K144" s="5">
        <v>0</v>
      </c>
      <c r="L144" s="5">
        <v>0</v>
      </c>
      <c r="M144" s="1">
        <v>2</v>
      </c>
      <c r="P144" s="5">
        <v>0</v>
      </c>
      <c r="Q144" s="5">
        <v>0</v>
      </c>
      <c r="R144" s="1">
        <v>2</v>
      </c>
    </row>
    <row r="145" spans="1:18" x14ac:dyDescent="0.25">
      <c r="A145" s="1"/>
      <c r="B145" s="5">
        <v>2</v>
      </c>
      <c r="C145" s="5">
        <v>2</v>
      </c>
      <c r="D145" s="5">
        <v>1</v>
      </c>
      <c r="E145" s="5">
        <v>1</v>
      </c>
      <c r="F145" s="5">
        <v>1</v>
      </c>
      <c r="G145" s="5">
        <v>0</v>
      </c>
      <c r="H145" s="5">
        <v>2</v>
      </c>
      <c r="I145" s="5">
        <v>2</v>
      </c>
      <c r="J145" s="5">
        <v>1</v>
      </c>
      <c r="K145" s="5">
        <v>1</v>
      </c>
      <c r="L145" s="5">
        <v>1</v>
      </c>
      <c r="M145" s="1">
        <v>0</v>
      </c>
      <c r="P145" s="5">
        <v>1</v>
      </c>
      <c r="Q145" s="5">
        <v>1</v>
      </c>
      <c r="R145" s="1">
        <v>0</v>
      </c>
    </row>
    <row r="146" spans="1:18" x14ac:dyDescent="0.25">
      <c r="A146" s="1"/>
      <c r="B146" s="5">
        <v>1</v>
      </c>
      <c r="C146" s="5">
        <v>3</v>
      </c>
      <c r="D146" s="5">
        <v>3</v>
      </c>
      <c r="E146" s="5">
        <v>0</v>
      </c>
      <c r="F146" s="5">
        <v>2</v>
      </c>
      <c r="G146" s="5">
        <v>2</v>
      </c>
      <c r="H146" s="5">
        <v>1</v>
      </c>
      <c r="I146" s="5">
        <v>2</v>
      </c>
      <c r="J146" s="5">
        <v>3</v>
      </c>
      <c r="K146" s="5">
        <v>0</v>
      </c>
      <c r="L146" s="5">
        <v>1</v>
      </c>
      <c r="M146" s="1">
        <v>2</v>
      </c>
      <c r="P146" s="5">
        <v>0</v>
      </c>
      <c r="Q146" s="5">
        <v>1</v>
      </c>
      <c r="R146" s="1">
        <v>2</v>
      </c>
    </row>
    <row r="147" spans="1:18" x14ac:dyDescent="0.25">
      <c r="A147" s="1"/>
      <c r="B147" s="5">
        <v>3</v>
      </c>
      <c r="C147" s="5">
        <v>2</v>
      </c>
      <c r="D147" s="5">
        <v>2</v>
      </c>
      <c r="E147" s="5">
        <v>2</v>
      </c>
      <c r="F147" s="5">
        <v>1</v>
      </c>
      <c r="G147" s="5">
        <v>1</v>
      </c>
      <c r="H147" s="5">
        <v>2</v>
      </c>
      <c r="I147" s="5">
        <v>2</v>
      </c>
      <c r="J147" s="5">
        <v>2</v>
      </c>
      <c r="K147" s="5">
        <v>1</v>
      </c>
      <c r="L147" s="5">
        <v>1</v>
      </c>
      <c r="M147" s="1">
        <v>1</v>
      </c>
      <c r="P147" s="5">
        <v>1</v>
      </c>
      <c r="Q147" s="5">
        <v>1</v>
      </c>
      <c r="R147" s="1">
        <v>1</v>
      </c>
    </row>
    <row r="148" spans="1:18" x14ac:dyDescent="0.25">
      <c r="A148" s="1"/>
      <c r="B148" s="5">
        <v>2</v>
      </c>
      <c r="C148" s="5">
        <v>2</v>
      </c>
      <c r="D148" s="5">
        <v>2</v>
      </c>
      <c r="E148" s="5">
        <v>3</v>
      </c>
      <c r="F148" s="5">
        <v>0</v>
      </c>
      <c r="G148" s="5">
        <v>1</v>
      </c>
      <c r="H148" s="5">
        <v>2</v>
      </c>
      <c r="I148" s="5">
        <v>2</v>
      </c>
      <c r="J148" s="5">
        <v>2</v>
      </c>
      <c r="K148" s="5">
        <v>3</v>
      </c>
      <c r="L148" s="5">
        <v>0</v>
      </c>
      <c r="M148" s="1">
        <v>1</v>
      </c>
      <c r="P148" s="5">
        <v>3</v>
      </c>
      <c r="Q148" s="5">
        <v>0</v>
      </c>
      <c r="R148" s="1">
        <v>1</v>
      </c>
    </row>
    <row r="149" spans="1:18" x14ac:dyDescent="0.25">
      <c r="A149" s="1"/>
      <c r="B149" s="5">
        <v>1</v>
      </c>
      <c r="C149" s="5">
        <v>3</v>
      </c>
      <c r="D149" s="5">
        <v>3</v>
      </c>
      <c r="E149" s="5">
        <v>3</v>
      </c>
      <c r="F149" s="5">
        <v>2</v>
      </c>
      <c r="G149" s="5">
        <v>2</v>
      </c>
      <c r="H149" s="5">
        <v>1</v>
      </c>
      <c r="I149" s="5">
        <v>2</v>
      </c>
      <c r="J149" s="5">
        <v>1</v>
      </c>
      <c r="K149" s="5">
        <v>3</v>
      </c>
      <c r="L149" s="5">
        <v>1</v>
      </c>
      <c r="M149" s="1">
        <v>0</v>
      </c>
      <c r="P149" s="5">
        <v>3</v>
      </c>
      <c r="Q149" s="5">
        <v>1</v>
      </c>
      <c r="R149" s="1">
        <v>0</v>
      </c>
    </row>
    <row r="150" spans="1:18" x14ac:dyDescent="0.25">
      <c r="A150" s="1"/>
      <c r="B150" s="5">
        <v>3</v>
      </c>
      <c r="C150" s="5">
        <v>3</v>
      </c>
      <c r="D150" s="5">
        <v>2</v>
      </c>
      <c r="E150" s="5">
        <v>4</v>
      </c>
      <c r="F150" s="5">
        <v>2</v>
      </c>
      <c r="G150" s="5">
        <v>1</v>
      </c>
      <c r="H150" s="5">
        <v>2</v>
      </c>
      <c r="I150" s="5">
        <v>2</v>
      </c>
      <c r="J150" s="5">
        <v>2</v>
      </c>
      <c r="K150" s="5">
        <v>3</v>
      </c>
      <c r="L150" s="5">
        <v>1</v>
      </c>
      <c r="M150" s="1">
        <v>1</v>
      </c>
      <c r="P150" s="5">
        <v>3</v>
      </c>
      <c r="Q150" s="5">
        <v>1</v>
      </c>
      <c r="R150" s="1">
        <v>1</v>
      </c>
    </row>
    <row r="151" spans="1:18" x14ac:dyDescent="0.25">
      <c r="A151" s="1"/>
      <c r="B151" s="5">
        <v>2</v>
      </c>
      <c r="C151" s="5">
        <v>2</v>
      </c>
      <c r="D151" s="5">
        <v>3</v>
      </c>
      <c r="E151" s="5">
        <v>4</v>
      </c>
      <c r="F151" s="5">
        <v>1</v>
      </c>
      <c r="G151" s="5">
        <v>2</v>
      </c>
      <c r="H151" s="5">
        <v>2</v>
      </c>
      <c r="I151" s="5">
        <v>2</v>
      </c>
      <c r="J151" s="5">
        <v>2</v>
      </c>
      <c r="K151" s="5">
        <v>4</v>
      </c>
      <c r="L151" s="5">
        <v>1</v>
      </c>
      <c r="M151" s="1">
        <v>1</v>
      </c>
      <c r="P151" s="5">
        <v>4</v>
      </c>
      <c r="Q151" s="5">
        <v>1</v>
      </c>
      <c r="R151" s="1">
        <v>1</v>
      </c>
    </row>
    <row r="152" spans="1:18" x14ac:dyDescent="0.25">
      <c r="A152" s="1"/>
      <c r="B152" s="5">
        <v>1</v>
      </c>
      <c r="C152" s="5">
        <v>1</v>
      </c>
      <c r="D152" s="5">
        <v>3</v>
      </c>
      <c r="E152" s="5">
        <v>2</v>
      </c>
      <c r="F152" s="5">
        <v>0</v>
      </c>
      <c r="G152" s="5">
        <v>2</v>
      </c>
      <c r="H152" s="5">
        <v>1</v>
      </c>
      <c r="I152" s="5">
        <v>1</v>
      </c>
      <c r="J152" s="5">
        <v>2</v>
      </c>
      <c r="K152" s="5">
        <v>2</v>
      </c>
      <c r="L152" s="5">
        <v>0</v>
      </c>
      <c r="M152" s="1">
        <v>1</v>
      </c>
      <c r="P152" s="5">
        <v>2</v>
      </c>
      <c r="Q152" s="5">
        <v>0</v>
      </c>
      <c r="R152" s="1">
        <v>1</v>
      </c>
    </row>
    <row r="153" spans="1:18" x14ac:dyDescent="0.25">
      <c r="A153" s="1"/>
      <c r="B153" s="5">
        <v>2</v>
      </c>
      <c r="C153" s="5">
        <v>2</v>
      </c>
      <c r="D153" s="5">
        <v>3</v>
      </c>
      <c r="E153" s="5">
        <v>5</v>
      </c>
      <c r="F153" s="5">
        <v>1</v>
      </c>
      <c r="G153" s="5">
        <v>2</v>
      </c>
      <c r="H153" s="5">
        <v>2</v>
      </c>
      <c r="I153" s="5">
        <v>2</v>
      </c>
      <c r="J153" s="5">
        <v>2</v>
      </c>
      <c r="K153" s="5">
        <v>5</v>
      </c>
      <c r="L153" s="5">
        <v>1</v>
      </c>
      <c r="M153" s="1">
        <v>1</v>
      </c>
      <c r="P153" s="5">
        <v>5</v>
      </c>
      <c r="Q153" s="5">
        <v>1</v>
      </c>
      <c r="R153" s="1">
        <v>1</v>
      </c>
    </row>
    <row r="154" spans="1:18" x14ac:dyDescent="0.25">
      <c r="A154" s="1"/>
      <c r="B154" s="5">
        <v>3</v>
      </c>
      <c r="C154" s="5">
        <v>3</v>
      </c>
      <c r="D154" s="5">
        <v>3</v>
      </c>
      <c r="E154" s="5">
        <v>5</v>
      </c>
      <c r="F154" s="5">
        <v>2</v>
      </c>
      <c r="G154" s="5">
        <v>2</v>
      </c>
      <c r="H154" s="5">
        <v>2</v>
      </c>
      <c r="I154" s="5">
        <v>3</v>
      </c>
      <c r="J154" s="5">
        <v>3</v>
      </c>
      <c r="K154" s="5">
        <v>4</v>
      </c>
      <c r="L154" s="5">
        <v>2</v>
      </c>
      <c r="M154" s="1">
        <v>2</v>
      </c>
      <c r="P154" s="5">
        <v>4</v>
      </c>
      <c r="Q154" s="5">
        <v>2</v>
      </c>
      <c r="R154" s="1">
        <v>2</v>
      </c>
    </row>
    <row r="155" spans="1:18" x14ac:dyDescent="0.25">
      <c r="A155" s="1"/>
      <c r="B155" s="5">
        <v>2</v>
      </c>
      <c r="C155" s="5">
        <v>2</v>
      </c>
      <c r="D155" s="5">
        <v>2</v>
      </c>
      <c r="E155" s="5">
        <v>4</v>
      </c>
      <c r="F155" s="5">
        <v>1</v>
      </c>
      <c r="G155" s="5">
        <v>1</v>
      </c>
      <c r="H155" s="5">
        <v>2</v>
      </c>
      <c r="I155" s="5">
        <v>2</v>
      </c>
      <c r="J155" s="5">
        <v>2</v>
      </c>
      <c r="K155" s="5">
        <v>4</v>
      </c>
      <c r="L155" s="5">
        <v>1</v>
      </c>
      <c r="M155" s="1">
        <v>1</v>
      </c>
      <c r="P155" s="5">
        <v>4</v>
      </c>
      <c r="Q155" s="5">
        <v>1</v>
      </c>
      <c r="R155" s="1">
        <v>1</v>
      </c>
    </row>
    <row r="156" spans="1:18" x14ac:dyDescent="0.25">
      <c r="A156" s="1"/>
      <c r="B156" s="5">
        <v>1</v>
      </c>
      <c r="C156" s="5">
        <v>3</v>
      </c>
      <c r="D156" s="5">
        <v>3</v>
      </c>
      <c r="E156" s="5">
        <v>2</v>
      </c>
      <c r="F156" s="5">
        <v>2</v>
      </c>
      <c r="G156" s="5">
        <v>2</v>
      </c>
      <c r="H156" s="5">
        <v>2</v>
      </c>
      <c r="I156" s="5">
        <v>3</v>
      </c>
      <c r="J156" s="5">
        <v>3</v>
      </c>
      <c r="K156" s="5">
        <v>3</v>
      </c>
      <c r="L156" s="5">
        <v>2</v>
      </c>
      <c r="M156" s="1">
        <v>2</v>
      </c>
      <c r="P156" s="5">
        <v>3</v>
      </c>
      <c r="Q156" s="5">
        <v>2</v>
      </c>
      <c r="R156" s="1">
        <v>2</v>
      </c>
    </row>
    <row r="157" spans="1:18" x14ac:dyDescent="0.25">
      <c r="A157" s="1"/>
      <c r="B157" s="5">
        <v>2</v>
      </c>
      <c r="C157" s="5">
        <v>2</v>
      </c>
      <c r="D157" s="5">
        <v>2</v>
      </c>
      <c r="E157" s="5">
        <v>3</v>
      </c>
      <c r="F157" s="5">
        <v>1</v>
      </c>
      <c r="G157" s="5">
        <v>1</v>
      </c>
      <c r="H157" s="5">
        <v>2</v>
      </c>
      <c r="I157" s="5">
        <v>1</v>
      </c>
      <c r="J157" s="5">
        <v>2</v>
      </c>
      <c r="K157" s="5">
        <v>3</v>
      </c>
      <c r="L157" s="5">
        <v>0</v>
      </c>
      <c r="M157" s="1">
        <v>1</v>
      </c>
      <c r="P157" s="5">
        <v>3</v>
      </c>
      <c r="Q157" s="5">
        <v>0</v>
      </c>
      <c r="R157" s="1">
        <v>1</v>
      </c>
    </row>
    <row r="158" spans="1:18" x14ac:dyDescent="0.25">
      <c r="A158" s="1"/>
      <c r="B158" s="5">
        <v>2</v>
      </c>
      <c r="C158" s="5">
        <v>1</v>
      </c>
      <c r="D158" s="5">
        <v>3</v>
      </c>
      <c r="E158" s="5">
        <v>3</v>
      </c>
      <c r="F158" s="5">
        <v>0</v>
      </c>
      <c r="G158" s="5">
        <v>2</v>
      </c>
      <c r="H158" s="5">
        <v>3</v>
      </c>
      <c r="I158" s="5">
        <v>1</v>
      </c>
      <c r="J158" s="5">
        <v>2</v>
      </c>
      <c r="K158" s="5">
        <v>4</v>
      </c>
      <c r="L158" s="5">
        <v>0</v>
      </c>
      <c r="M158" s="1">
        <v>1</v>
      </c>
      <c r="P158" s="5">
        <v>4</v>
      </c>
      <c r="Q158" s="5">
        <v>0</v>
      </c>
      <c r="R158" s="1">
        <v>1</v>
      </c>
    </row>
    <row r="159" spans="1:18" x14ac:dyDescent="0.25">
      <c r="A159" s="1"/>
      <c r="B159" s="5">
        <v>3</v>
      </c>
      <c r="C159" s="5">
        <v>2</v>
      </c>
      <c r="D159" s="5">
        <v>2</v>
      </c>
      <c r="E159" s="5">
        <v>2</v>
      </c>
      <c r="F159" s="5">
        <v>1</v>
      </c>
      <c r="G159" s="5">
        <v>1</v>
      </c>
      <c r="H159" s="5">
        <v>3</v>
      </c>
      <c r="I159" s="5">
        <v>1</v>
      </c>
      <c r="J159" s="5">
        <v>2</v>
      </c>
      <c r="K159" s="5">
        <v>2</v>
      </c>
      <c r="L159" s="5">
        <v>0</v>
      </c>
      <c r="M159" s="1">
        <v>1</v>
      </c>
      <c r="P159" s="5">
        <v>2</v>
      </c>
      <c r="Q159" s="5">
        <v>0</v>
      </c>
      <c r="R159" s="1">
        <v>1</v>
      </c>
    </row>
    <row r="160" spans="1:18" x14ac:dyDescent="0.25">
      <c r="A160" s="1"/>
      <c r="B160" s="5">
        <v>1</v>
      </c>
      <c r="C160" s="5">
        <v>3</v>
      </c>
      <c r="D160" s="5">
        <v>2</v>
      </c>
      <c r="E160" s="5">
        <v>0</v>
      </c>
      <c r="F160" s="5">
        <v>2</v>
      </c>
      <c r="G160" s="5">
        <v>1</v>
      </c>
      <c r="H160" s="5">
        <v>3</v>
      </c>
      <c r="I160" s="5">
        <v>3</v>
      </c>
      <c r="J160" s="5">
        <v>2</v>
      </c>
      <c r="K160" s="5">
        <v>2</v>
      </c>
      <c r="L160" s="5">
        <v>2</v>
      </c>
      <c r="M160" s="1">
        <v>1</v>
      </c>
      <c r="P160" s="5">
        <v>2</v>
      </c>
      <c r="Q160" s="5">
        <v>2</v>
      </c>
      <c r="R160" s="1">
        <v>1</v>
      </c>
    </row>
    <row r="161" spans="1:18" x14ac:dyDescent="0.25">
      <c r="A161" s="1"/>
      <c r="B161" s="5">
        <v>1</v>
      </c>
      <c r="C161" s="5">
        <v>2</v>
      </c>
      <c r="D161" s="5">
        <v>3</v>
      </c>
      <c r="E161" s="5">
        <v>0</v>
      </c>
      <c r="F161" s="5">
        <v>1</v>
      </c>
      <c r="G161" s="5">
        <v>2</v>
      </c>
      <c r="H161" s="5">
        <v>3</v>
      </c>
      <c r="I161" s="5">
        <v>1</v>
      </c>
      <c r="J161" s="5">
        <v>3</v>
      </c>
      <c r="K161" s="5">
        <v>2</v>
      </c>
      <c r="L161" s="5">
        <v>0</v>
      </c>
      <c r="M161" s="1">
        <v>2</v>
      </c>
      <c r="P161" s="5">
        <v>2</v>
      </c>
      <c r="Q161" s="5">
        <v>0</v>
      </c>
      <c r="R161" s="1">
        <v>2</v>
      </c>
    </row>
    <row r="162" spans="1:18" x14ac:dyDescent="0.25">
      <c r="A162" s="1"/>
      <c r="B162" s="5">
        <v>3</v>
      </c>
      <c r="C162" s="5">
        <v>1</v>
      </c>
      <c r="D162" s="5">
        <v>2</v>
      </c>
      <c r="E162" s="5">
        <v>2</v>
      </c>
      <c r="F162" s="5">
        <v>0</v>
      </c>
      <c r="G162" s="5">
        <v>1</v>
      </c>
      <c r="H162" s="5">
        <v>3</v>
      </c>
      <c r="I162" s="5">
        <v>1</v>
      </c>
      <c r="J162" s="5">
        <v>2</v>
      </c>
      <c r="K162" s="5">
        <v>2</v>
      </c>
      <c r="L162" s="5">
        <v>0</v>
      </c>
      <c r="M162" s="1">
        <v>1</v>
      </c>
      <c r="P162" s="5">
        <v>2</v>
      </c>
      <c r="Q162" s="5">
        <v>0</v>
      </c>
      <c r="R162" s="1">
        <v>1</v>
      </c>
    </row>
    <row r="163" spans="1:18" x14ac:dyDescent="0.25">
      <c r="A163" s="1"/>
      <c r="B163" s="5">
        <v>3</v>
      </c>
      <c r="C163" s="5">
        <v>2</v>
      </c>
      <c r="D163" s="5">
        <v>3</v>
      </c>
      <c r="E163" s="5">
        <v>2</v>
      </c>
      <c r="F163" s="5">
        <v>1</v>
      </c>
      <c r="G163" s="5">
        <v>4</v>
      </c>
      <c r="H163" s="5">
        <v>3</v>
      </c>
      <c r="I163" s="5">
        <v>1</v>
      </c>
      <c r="J163" s="5">
        <v>3</v>
      </c>
      <c r="K163" s="5">
        <v>2</v>
      </c>
      <c r="L163" s="5">
        <v>0</v>
      </c>
      <c r="M163" s="1">
        <v>4</v>
      </c>
      <c r="P163" s="5">
        <v>2</v>
      </c>
      <c r="Q163" s="5">
        <v>0</v>
      </c>
      <c r="R163" s="1">
        <v>4</v>
      </c>
    </row>
    <row r="164" spans="1:18" x14ac:dyDescent="0.25">
      <c r="A164" s="1"/>
      <c r="B164" s="5">
        <v>2</v>
      </c>
      <c r="C164" s="5">
        <v>3</v>
      </c>
      <c r="D164" s="5">
        <v>3</v>
      </c>
      <c r="E164" s="5">
        <v>1</v>
      </c>
      <c r="F164" s="5">
        <v>2</v>
      </c>
      <c r="G164" s="5">
        <v>4</v>
      </c>
      <c r="H164" s="5">
        <v>3</v>
      </c>
      <c r="I164" s="5">
        <v>2</v>
      </c>
      <c r="J164" s="5">
        <v>3</v>
      </c>
      <c r="K164" s="5">
        <v>2</v>
      </c>
      <c r="L164" s="5">
        <v>1</v>
      </c>
      <c r="M164" s="1">
        <v>4</v>
      </c>
      <c r="P164" s="5">
        <v>2</v>
      </c>
      <c r="Q164" s="5">
        <v>1</v>
      </c>
      <c r="R164" s="1">
        <v>4</v>
      </c>
    </row>
    <row r="165" spans="1:18" x14ac:dyDescent="0.25">
      <c r="A165" s="1"/>
      <c r="B165" s="5">
        <v>3</v>
      </c>
      <c r="C165" s="5">
        <v>2</v>
      </c>
      <c r="D165" s="5">
        <v>2</v>
      </c>
      <c r="E165" s="5">
        <v>2</v>
      </c>
      <c r="F165" s="5">
        <v>1</v>
      </c>
      <c r="G165" s="5">
        <v>3</v>
      </c>
      <c r="H165" s="5">
        <v>2</v>
      </c>
      <c r="I165" s="5">
        <v>2</v>
      </c>
      <c r="J165" s="5">
        <v>2</v>
      </c>
      <c r="K165" s="5">
        <v>1</v>
      </c>
      <c r="L165" s="5">
        <v>1</v>
      </c>
      <c r="M165" s="1">
        <v>3</v>
      </c>
      <c r="P165" s="5">
        <v>1</v>
      </c>
      <c r="Q165" s="5">
        <v>1</v>
      </c>
      <c r="R165" s="1">
        <v>3</v>
      </c>
    </row>
    <row r="166" spans="1:18" x14ac:dyDescent="0.25">
      <c r="A166" s="1"/>
      <c r="B166" s="5">
        <v>1</v>
      </c>
      <c r="C166" s="5">
        <v>1</v>
      </c>
      <c r="D166" s="5">
        <v>3</v>
      </c>
      <c r="E166" s="5">
        <v>0</v>
      </c>
      <c r="F166" s="5">
        <v>0</v>
      </c>
      <c r="G166" s="5">
        <v>4</v>
      </c>
      <c r="H166" s="5">
        <v>3</v>
      </c>
      <c r="I166" s="5">
        <v>1</v>
      </c>
      <c r="J166" s="5">
        <v>3</v>
      </c>
      <c r="K166" s="5">
        <v>2</v>
      </c>
      <c r="L166" s="5">
        <v>0</v>
      </c>
      <c r="M166" s="1">
        <v>4</v>
      </c>
      <c r="P166" s="5">
        <v>2</v>
      </c>
      <c r="Q166" s="5">
        <v>0</v>
      </c>
      <c r="R166" s="1">
        <v>4</v>
      </c>
    </row>
    <row r="167" spans="1:18" x14ac:dyDescent="0.25">
      <c r="A167" s="1"/>
      <c r="B167" s="5">
        <v>3</v>
      </c>
      <c r="C167" s="5">
        <v>2</v>
      </c>
      <c r="D167" s="5">
        <v>2</v>
      </c>
      <c r="E167" s="5">
        <v>2</v>
      </c>
      <c r="F167" s="5">
        <v>1</v>
      </c>
      <c r="G167" s="5">
        <v>1</v>
      </c>
      <c r="H167" s="5">
        <v>2</v>
      </c>
      <c r="I167" s="5">
        <v>2</v>
      </c>
      <c r="J167" s="5">
        <v>1</v>
      </c>
      <c r="K167" s="5">
        <v>1</v>
      </c>
      <c r="L167" s="5">
        <v>1</v>
      </c>
      <c r="M167" s="1">
        <v>0</v>
      </c>
      <c r="P167" s="5">
        <v>1</v>
      </c>
      <c r="Q167" s="5">
        <v>1</v>
      </c>
      <c r="R167" s="1">
        <v>0</v>
      </c>
    </row>
    <row r="168" spans="1:18" x14ac:dyDescent="0.25">
      <c r="A168" s="1"/>
      <c r="B168" s="5">
        <v>2</v>
      </c>
      <c r="C168" s="5">
        <v>3</v>
      </c>
      <c r="D168" s="5">
        <v>3</v>
      </c>
      <c r="E168" s="5">
        <v>1</v>
      </c>
      <c r="F168" s="5">
        <v>2</v>
      </c>
      <c r="G168" s="5">
        <v>2</v>
      </c>
      <c r="H168" s="5">
        <v>3</v>
      </c>
      <c r="I168" s="5">
        <v>2</v>
      </c>
      <c r="J168" s="5">
        <v>1</v>
      </c>
      <c r="K168" s="5">
        <v>2</v>
      </c>
      <c r="L168" s="5">
        <v>1</v>
      </c>
      <c r="M168" s="1">
        <v>0</v>
      </c>
      <c r="P168" s="5">
        <v>2</v>
      </c>
      <c r="Q168" s="5">
        <v>1</v>
      </c>
      <c r="R168" s="1">
        <v>0</v>
      </c>
    </row>
    <row r="169" spans="1:18" x14ac:dyDescent="0.25">
      <c r="A169" s="1"/>
      <c r="B169" s="5">
        <v>3</v>
      </c>
      <c r="C169" s="5">
        <v>3</v>
      </c>
      <c r="D169" s="5">
        <v>2</v>
      </c>
      <c r="E169" s="5">
        <v>2</v>
      </c>
      <c r="F169" s="5">
        <v>2</v>
      </c>
      <c r="G169" s="5">
        <v>1</v>
      </c>
      <c r="H169" s="5">
        <v>3</v>
      </c>
      <c r="I169" s="5">
        <v>1</v>
      </c>
      <c r="J169" s="5">
        <v>3</v>
      </c>
      <c r="K169" s="5">
        <v>2</v>
      </c>
      <c r="L169" s="5">
        <v>0</v>
      </c>
      <c r="M169" s="1">
        <v>2</v>
      </c>
      <c r="P169" s="5">
        <v>2</v>
      </c>
      <c r="Q169" s="5">
        <v>0</v>
      </c>
      <c r="R169" s="1">
        <v>2</v>
      </c>
    </row>
    <row r="170" spans="1:18" x14ac:dyDescent="0.25">
      <c r="A170" s="1"/>
      <c r="B170" s="5">
        <v>3</v>
      </c>
      <c r="C170" s="5">
        <v>3</v>
      </c>
      <c r="D170" s="5">
        <v>3</v>
      </c>
      <c r="E170" s="5">
        <v>2</v>
      </c>
      <c r="F170" s="5">
        <v>2</v>
      </c>
      <c r="G170" s="5">
        <v>2</v>
      </c>
      <c r="H170" s="5">
        <v>3</v>
      </c>
      <c r="I170" s="5">
        <v>2</v>
      </c>
      <c r="J170" s="5">
        <v>2</v>
      </c>
      <c r="K170" s="5">
        <v>2</v>
      </c>
      <c r="L170" s="5">
        <v>1</v>
      </c>
      <c r="M170" s="1">
        <v>1</v>
      </c>
      <c r="P170" s="5">
        <v>2</v>
      </c>
      <c r="Q170" s="5">
        <v>1</v>
      </c>
      <c r="R170" s="1">
        <v>1</v>
      </c>
    </row>
    <row r="171" spans="1:18" x14ac:dyDescent="0.25">
      <c r="A171" s="1"/>
      <c r="B171" s="5">
        <v>2</v>
      </c>
      <c r="C171" s="5">
        <v>2</v>
      </c>
      <c r="D171" s="5">
        <v>2</v>
      </c>
      <c r="E171" s="5">
        <v>0</v>
      </c>
      <c r="F171" s="5">
        <v>1</v>
      </c>
      <c r="G171" s="5">
        <v>1</v>
      </c>
      <c r="H171" s="5">
        <v>2</v>
      </c>
      <c r="I171" s="5">
        <v>2</v>
      </c>
      <c r="J171" s="5">
        <v>2</v>
      </c>
      <c r="K171" s="5">
        <v>0</v>
      </c>
      <c r="L171" s="5">
        <v>1</v>
      </c>
      <c r="M171" s="1">
        <v>1</v>
      </c>
      <c r="P171" s="5">
        <v>0</v>
      </c>
      <c r="Q171" s="5">
        <v>1</v>
      </c>
      <c r="R171" s="1">
        <v>1</v>
      </c>
    </row>
    <row r="172" spans="1:18" x14ac:dyDescent="0.25">
      <c r="A172" s="1"/>
      <c r="B172" s="5">
        <v>3</v>
      </c>
      <c r="C172" s="5">
        <v>3</v>
      </c>
      <c r="D172" s="5">
        <v>2</v>
      </c>
      <c r="E172" s="5">
        <v>2</v>
      </c>
      <c r="F172" s="5">
        <v>2</v>
      </c>
      <c r="G172" s="5">
        <v>1</v>
      </c>
      <c r="H172" s="5">
        <v>3</v>
      </c>
      <c r="I172" s="5">
        <v>1</v>
      </c>
      <c r="J172" s="5">
        <v>2</v>
      </c>
      <c r="K172" s="5">
        <v>2</v>
      </c>
      <c r="L172" s="5">
        <v>0</v>
      </c>
      <c r="M172" s="1">
        <v>1</v>
      </c>
      <c r="P172" s="5">
        <v>2</v>
      </c>
      <c r="Q172" s="5">
        <v>0</v>
      </c>
      <c r="R172" s="1">
        <v>1</v>
      </c>
    </row>
    <row r="173" spans="1:18" x14ac:dyDescent="0.25">
      <c r="A173" s="1"/>
      <c r="B173" s="5">
        <v>2</v>
      </c>
      <c r="C173" s="5">
        <v>3</v>
      </c>
      <c r="D173" s="5">
        <v>2</v>
      </c>
      <c r="E173" s="5">
        <v>1</v>
      </c>
      <c r="F173" s="5">
        <v>2</v>
      </c>
      <c r="G173" s="5">
        <v>1</v>
      </c>
      <c r="H173" s="5">
        <v>3</v>
      </c>
      <c r="I173" s="5">
        <v>2</v>
      </c>
      <c r="J173" s="5">
        <v>2</v>
      </c>
      <c r="K173" s="5">
        <v>2</v>
      </c>
      <c r="L173" s="5">
        <v>1</v>
      </c>
      <c r="M173" s="1">
        <v>1</v>
      </c>
      <c r="P173" s="5">
        <v>2</v>
      </c>
      <c r="Q173" s="5">
        <v>1</v>
      </c>
      <c r="R173" s="1">
        <v>1</v>
      </c>
    </row>
    <row r="174" spans="1:18" x14ac:dyDescent="0.25">
      <c r="A174" s="1"/>
      <c r="B174" s="5">
        <v>3</v>
      </c>
      <c r="C174" s="5">
        <v>3</v>
      </c>
      <c r="D174" s="5">
        <v>3</v>
      </c>
      <c r="E174" s="5">
        <v>2</v>
      </c>
      <c r="F174" s="5">
        <v>2</v>
      </c>
      <c r="G174" s="5">
        <v>2</v>
      </c>
      <c r="H174" s="5">
        <v>1</v>
      </c>
      <c r="I174" s="5">
        <v>2</v>
      </c>
      <c r="J174" s="5">
        <v>1</v>
      </c>
      <c r="K174" s="5">
        <v>0</v>
      </c>
      <c r="L174" s="5">
        <v>1</v>
      </c>
      <c r="M174" s="1">
        <v>0</v>
      </c>
      <c r="P174" s="5">
        <v>0</v>
      </c>
      <c r="Q174" s="5">
        <v>1</v>
      </c>
      <c r="R174" s="1">
        <v>0</v>
      </c>
    </row>
    <row r="175" spans="1:18" x14ac:dyDescent="0.25">
      <c r="A175" s="1"/>
      <c r="B175" s="5">
        <v>2</v>
      </c>
      <c r="C175" s="5">
        <v>2</v>
      </c>
      <c r="D175" s="5">
        <v>2</v>
      </c>
      <c r="E175" s="5">
        <v>1</v>
      </c>
      <c r="F175" s="5">
        <v>1</v>
      </c>
      <c r="G175" s="5">
        <v>0</v>
      </c>
      <c r="H175" s="5">
        <v>3</v>
      </c>
      <c r="I175" s="5">
        <v>1</v>
      </c>
      <c r="J175" s="5">
        <v>2</v>
      </c>
      <c r="K175" s="5">
        <v>2</v>
      </c>
      <c r="L175" s="5">
        <v>0</v>
      </c>
      <c r="M175" s="1">
        <v>0</v>
      </c>
      <c r="P175" s="5">
        <v>2</v>
      </c>
      <c r="Q175" s="5">
        <v>0</v>
      </c>
      <c r="R175" s="1">
        <v>0</v>
      </c>
    </row>
    <row r="176" spans="1:18" x14ac:dyDescent="0.25">
      <c r="A176" s="1"/>
      <c r="B176" s="5">
        <v>3</v>
      </c>
      <c r="C176" s="5">
        <v>3</v>
      </c>
      <c r="D176" s="5">
        <v>3</v>
      </c>
      <c r="E176" s="5">
        <v>2</v>
      </c>
      <c r="F176" s="5">
        <v>2</v>
      </c>
      <c r="G176" s="5">
        <v>1</v>
      </c>
      <c r="H176" s="5">
        <v>3</v>
      </c>
      <c r="I176" s="5">
        <v>1</v>
      </c>
      <c r="J176" s="5">
        <v>3</v>
      </c>
      <c r="K176" s="5">
        <v>2</v>
      </c>
      <c r="L176" s="5">
        <v>0</v>
      </c>
      <c r="M176" s="1">
        <v>1</v>
      </c>
      <c r="P176" s="5">
        <v>2</v>
      </c>
      <c r="Q176" s="5">
        <v>0</v>
      </c>
      <c r="R176" s="1">
        <v>1</v>
      </c>
    </row>
    <row r="177" spans="1:18" x14ac:dyDescent="0.25">
      <c r="A177" s="1"/>
      <c r="B177" s="5">
        <v>3</v>
      </c>
      <c r="C177" s="5">
        <v>2</v>
      </c>
      <c r="D177" s="5">
        <v>2</v>
      </c>
      <c r="E177" s="5">
        <v>2</v>
      </c>
      <c r="F177" s="5">
        <v>1</v>
      </c>
      <c r="G177" s="5">
        <v>1</v>
      </c>
      <c r="H177" s="5">
        <v>3</v>
      </c>
      <c r="I177" s="5">
        <v>2</v>
      </c>
      <c r="J177" s="5">
        <v>1</v>
      </c>
      <c r="K177" s="5">
        <v>2</v>
      </c>
      <c r="L177" s="5">
        <v>1</v>
      </c>
      <c r="M177" s="1">
        <v>0</v>
      </c>
      <c r="P177" s="5">
        <v>2</v>
      </c>
      <c r="Q177" s="5">
        <v>1</v>
      </c>
      <c r="R177" s="1">
        <v>0</v>
      </c>
    </row>
    <row r="178" spans="1:18" x14ac:dyDescent="0.25">
      <c r="A178" s="1"/>
      <c r="B178" s="5">
        <v>2</v>
      </c>
      <c r="C178" s="5">
        <v>3</v>
      </c>
      <c r="D178" s="5">
        <v>2</v>
      </c>
      <c r="E178" s="5">
        <v>1</v>
      </c>
      <c r="F178" s="5">
        <v>2</v>
      </c>
      <c r="G178" s="5">
        <v>1</v>
      </c>
      <c r="H178" s="5">
        <v>1</v>
      </c>
      <c r="I178" s="5">
        <v>3</v>
      </c>
      <c r="J178" s="5">
        <v>1</v>
      </c>
      <c r="K178" s="5">
        <v>0</v>
      </c>
      <c r="L178" s="5">
        <v>2</v>
      </c>
      <c r="M178" s="1">
        <v>0</v>
      </c>
      <c r="P178" s="5">
        <v>0</v>
      </c>
      <c r="Q178" s="5">
        <v>2</v>
      </c>
      <c r="R178" s="1">
        <v>0</v>
      </c>
    </row>
    <row r="179" spans="1:18" x14ac:dyDescent="0.25">
      <c r="A179" s="1"/>
      <c r="B179" s="5">
        <v>1</v>
      </c>
      <c r="C179" s="5">
        <v>2</v>
      </c>
      <c r="D179" s="5">
        <v>3</v>
      </c>
      <c r="E179" s="5">
        <v>0</v>
      </c>
      <c r="F179" s="5">
        <v>1</v>
      </c>
      <c r="G179" s="5">
        <v>2</v>
      </c>
      <c r="H179" s="5">
        <v>3</v>
      </c>
      <c r="I179" s="5">
        <v>2</v>
      </c>
      <c r="J179" s="5">
        <v>2</v>
      </c>
      <c r="K179" s="5">
        <v>2</v>
      </c>
      <c r="L179" s="5">
        <v>1</v>
      </c>
      <c r="M179" s="1">
        <v>0</v>
      </c>
      <c r="P179" s="5">
        <v>2</v>
      </c>
      <c r="Q179" s="5">
        <v>1</v>
      </c>
      <c r="R179" s="1">
        <v>0</v>
      </c>
    </row>
    <row r="180" spans="1:18" x14ac:dyDescent="0.25">
      <c r="A180" s="1"/>
      <c r="B180" s="5">
        <v>3</v>
      </c>
      <c r="C180" s="5">
        <v>1</v>
      </c>
      <c r="D180" s="5">
        <v>2</v>
      </c>
      <c r="E180" s="5">
        <v>2</v>
      </c>
      <c r="F180" s="5">
        <v>0</v>
      </c>
      <c r="G180" s="5">
        <v>0</v>
      </c>
      <c r="H180" s="5">
        <v>2</v>
      </c>
      <c r="I180" s="5">
        <v>1</v>
      </c>
      <c r="J180" s="5">
        <v>2</v>
      </c>
      <c r="K180" s="5">
        <v>1</v>
      </c>
      <c r="L180" s="5">
        <v>0</v>
      </c>
      <c r="M180" s="1">
        <v>0</v>
      </c>
      <c r="P180" s="5">
        <v>1</v>
      </c>
      <c r="Q180" s="5">
        <v>0</v>
      </c>
      <c r="R180" s="1">
        <v>0</v>
      </c>
    </row>
    <row r="181" spans="1:18" x14ac:dyDescent="0.25">
      <c r="A181" s="1"/>
      <c r="B181" s="5">
        <v>2</v>
      </c>
      <c r="C181" s="5">
        <v>2</v>
      </c>
      <c r="D181" s="5">
        <v>1</v>
      </c>
      <c r="E181" s="5">
        <v>3</v>
      </c>
      <c r="F181" s="5">
        <v>1</v>
      </c>
      <c r="G181" s="5">
        <v>0</v>
      </c>
      <c r="H181" s="5">
        <v>2</v>
      </c>
      <c r="I181" s="5">
        <v>2</v>
      </c>
      <c r="J181" s="5">
        <v>1</v>
      </c>
      <c r="K181" s="5">
        <v>3</v>
      </c>
      <c r="L181" s="5">
        <v>1</v>
      </c>
      <c r="M181" s="1">
        <v>0</v>
      </c>
      <c r="P181" s="5">
        <v>3</v>
      </c>
      <c r="Q181" s="5">
        <v>1</v>
      </c>
      <c r="R181" s="1">
        <v>0</v>
      </c>
    </row>
    <row r="182" spans="1:18" x14ac:dyDescent="0.25">
      <c r="A182" s="1"/>
      <c r="B182" s="5">
        <v>3</v>
      </c>
      <c r="C182" s="5">
        <v>3</v>
      </c>
      <c r="D182" s="5">
        <v>2</v>
      </c>
      <c r="E182" s="5">
        <v>2</v>
      </c>
      <c r="F182" s="5">
        <v>2</v>
      </c>
      <c r="G182" s="5">
        <v>0</v>
      </c>
      <c r="H182" s="5">
        <v>3</v>
      </c>
      <c r="I182" s="5">
        <v>2</v>
      </c>
      <c r="J182" s="5">
        <v>2</v>
      </c>
      <c r="K182" s="5">
        <v>2</v>
      </c>
      <c r="L182" s="5">
        <v>1</v>
      </c>
      <c r="M182" s="1">
        <v>0</v>
      </c>
      <c r="P182" s="5">
        <v>2</v>
      </c>
      <c r="Q182" s="5">
        <v>1</v>
      </c>
      <c r="R182" s="1">
        <v>0</v>
      </c>
    </row>
    <row r="183" spans="1:18" x14ac:dyDescent="0.25">
      <c r="A183" s="1"/>
      <c r="B183" s="5">
        <v>3</v>
      </c>
      <c r="C183" s="5">
        <v>1</v>
      </c>
      <c r="D183" s="5">
        <v>2</v>
      </c>
      <c r="E183" s="5">
        <v>4</v>
      </c>
      <c r="F183" s="5">
        <v>0</v>
      </c>
      <c r="G183" s="5">
        <v>0</v>
      </c>
      <c r="H183" s="5">
        <v>2</v>
      </c>
      <c r="I183" s="5">
        <v>1</v>
      </c>
      <c r="J183" s="5">
        <v>2</v>
      </c>
      <c r="K183" s="5">
        <v>3</v>
      </c>
      <c r="L183" s="5">
        <v>0</v>
      </c>
      <c r="M183" s="1">
        <v>0</v>
      </c>
      <c r="P183" s="5">
        <v>3</v>
      </c>
      <c r="Q183" s="5">
        <v>0</v>
      </c>
      <c r="R183" s="1">
        <v>0</v>
      </c>
    </row>
    <row r="184" spans="1:18" x14ac:dyDescent="0.25">
      <c r="A184" s="1"/>
      <c r="B184" s="5">
        <v>3</v>
      </c>
      <c r="C184" s="5">
        <v>2</v>
      </c>
      <c r="D184" s="5">
        <v>3</v>
      </c>
      <c r="E184" s="5">
        <v>4</v>
      </c>
      <c r="F184" s="5">
        <v>1</v>
      </c>
      <c r="G184" s="5">
        <v>1</v>
      </c>
      <c r="H184" s="5">
        <v>3</v>
      </c>
      <c r="I184" s="5">
        <v>1</v>
      </c>
      <c r="J184" s="5">
        <v>3</v>
      </c>
      <c r="K184" s="5">
        <v>4</v>
      </c>
      <c r="L184" s="5">
        <v>0</v>
      </c>
      <c r="M184" s="1">
        <v>1</v>
      </c>
      <c r="P184" s="5">
        <v>4</v>
      </c>
      <c r="Q184" s="5">
        <v>0</v>
      </c>
      <c r="R184" s="1">
        <v>1</v>
      </c>
    </row>
    <row r="185" spans="1:18" x14ac:dyDescent="0.25">
      <c r="A185" s="1"/>
      <c r="B185" s="5">
        <v>2</v>
      </c>
      <c r="C185" s="5">
        <v>2</v>
      </c>
      <c r="D185" s="5">
        <v>2</v>
      </c>
      <c r="E185" s="5">
        <v>3</v>
      </c>
      <c r="F185" s="5">
        <v>1</v>
      </c>
      <c r="G185" s="5">
        <v>1</v>
      </c>
      <c r="H185" s="5">
        <v>3</v>
      </c>
      <c r="I185" s="5">
        <v>1</v>
      </c>
      <c r="J185" s="5">
        <v>2</v>
      </c>
      <c r="K185" s="5">
        <v>4</v>
      </c>
      <c r="L185" s="5">
        <v>0</v>
      </c>
      <c r="M185" s="1">
        <v>1</v>
      </c>
      <c r="P185" s="5">
        <v>4</v>
      </c>
      <c r="Q185" s="5">
        <v>0</v>
      </c>
      <c r="R185" s="1">
        <v>1</v>
      </c>
    </row>
    <row r="186" spans="1:18" x14ac:dyDescent="0.25">
      <c r="A186" s="1"/>
      <c r="B186" s="5">
        <v>3</v>
      </c>
      <c r="C186" s="5">
        <v>3</v>
      </c>
      <c r="D186" s="5">
        <v>2</v>
      </c>
      <c r="E186" s="5">
        <v>2</v>
      </c>
      <c r="F186" s="5">
        <v>2</v>
      </c>
      <c r="G186" s="5">
        <v>1</v>
      </c>
      <c r="H186" s="5">
        <v>3</v>
      </c>
      <c r="I186" s="5">
        <v>1</v>
      </c>
      <c r="J186" s="5">
        <v>2</v>
      </c>
      <c r="K186" s="5">
        <v>2</v>
      </c>
      <c r="L186" s="5">
        <v>0</v>
      </c>
      <c r="M186" s="1">
        <v>1</v>
      </c>
      <c r="P186" s="5">
        <v>2</v>
      </c>
      <c r="Q186" s="5">
        <v>0</v>
      </c>
      <c r="R186" s="1">
        <v>1</v>
      </c>
    </row>
    <row r="187" spans="1:18" x14ac:dyDescent="0.25">
      <c r="A187" s="1"/>
      <c r="B187" s="5">
        <v>2</v>
      </c>
      <c r="C187" s="5">
        <v>3</v>
      </c>
      <c r="D187" s="5">
        <v>1</v>
      </c>
      <c r="E187" s="5">
        <v>1</v>
      </c>
      <c r="F187" s="5">
        <v>2</v>
      </c>
      <c r="G187" s="5">
        <v>0</v>
      </c>
      <c r="H187" s="5">
        <v>3</v>
      </c>
      <c r="I187" s="5">
        <v>2</v>
      </c>
      <c r="J187" s="5">
        <v>1</v>
      </c>
      <c r="K187" s="5">
        <v>2</v>
      </c>
      <c r="L187" s="5">
        <v>1</v>
      </c>
      <c r="M187" s="1">
        <v>0</v>
      </c>
      <c r="P187" s="5">
        <v>2</v>
      </c>
      <c r="Q187" s="5">
        <v>1</v>
      </c>
      <c r="R187" s="1">
        <v>0</v>
      </c>
    </row>
    <row r="188" spans="1:18" x14ac:dyDescent="0.25">
      <c r="A188" s="1"/>
      <c r="B188" s="5">
        <v>3</v>
      </c>
      <c r="C188" s="5">
        <v>2</v>
      </c>
      <c r="D188" s="5">
        <v>2</v>
      </c>
      <c r="E188" s="5">
        <v>2</v>
      </c>
      <c r="F188" s="5">
        <v>1</v>
      </c>
      <c r="G188" s="5">
        <v>0</v>
      </c>
      <c r="H188" s="5">
        <v>3</v>
      </c>
      <c r="I188" s="5">
        <v>2</v>
      </c>
      <c r="J188" s="5">
        <v>2</v>
      </c>
      <c r="K188" s="5">
        <v>2</v>
      </c>
      <c r="L188" s="5">
        <v>1</v>
      </c>
      <c r="M188" s="1">
        <v>0</v>
      </c>
      <c r="P188" s="5">
        <v>2</v>
      </c>
      <c r="Q188" s="5">
        <v>1</v>
      </c>
      <c r="R188" s="1">
        <v>0</v>
      </c>
    </row>
    <row r="189" spans="1:18" x14ac:dyDescent="0.25">
      <c r="A189" s="1"/>
      <c r="B189" s="5">
        <v>2</v>
      </c>
      <c r="C189" s="5">
        <v>2</v>
      </c>
      <c r="D189" s="5">
        <v>3</v>
      </c>
      <c r="E189" s="5">
        <v>1</v>
      </c>
      <c r="F189" s="5">
        <v>0</v>
      </c>
      <c r="G189" s="5">
        <v>1</v>
      </c>
      <c r="H189" s="5">
        <v>3</v>
      </c>
      <c r="I189" s="5">
        <v>2</v>
      </c>
      <c r="J189" s="5">
        <v>3</v>
      </c>
      <c r="K189" s="5">
        <v>2</v>
      </c>
      <c r="L189" s="5">
        <v>0</v>
      </c>
      <c r="M189" s="1">
        <v>1</v>
      </c>
      <c r="P189" s="5">
        <v>2</v>
      </c>
      <c r="Q189" s="5">
        <v>0</v>
      </c>
      <c r="R189" s="1">
        <v>1</v>
      </c>
    </row>
    <row r="190" spans="1:18" x14ac:dyDescent="0.25">
      <c r="A190" s="1"/>
      <c r="B190" s="5">
        <v>3</v>
      </c>
      <c r="C190" s="5">
        <v>2</v>
      </c>
      <c r="D190" s="5">
        <v>3</v>
      </c>
      <c r="E190" s="5">
        <v>2</v>
      </c>
      <c r="F190" s="5">
        <v>0</v>
      </c>
      <c r="G190" s="5">
        <v>1</v>
      </c>
      <c r="H190" s="5">
        <v>2</v>
      </c>
      <c r="I190" s="5">
        <v>2</v>
      </c>
      <c r="J190" s="5">
        <v>3</v>
      </c>
      <c r="K190" s="5">
        <v>1</v>
      </c>
      <c r="L190" s="5">
        <v>0</v>
      </c>
      <c r="M190" s="1">
        <v>1</v>
      </c>
      <c r="P190" s="5">
        <v>1</v>
      </c>
      <c r="Q190" s="5">
        <v>0</v>
      </c>
      <c r="R190" s="1">
        <v>1</v>
      </c>
    </row>
    <row r="191" spans="1:18" x14ac:dyDescent="0.25">
      <c r="A191" s="1"/>
      <c r="B191" s="5">
        <v>2</v>
      </c>
      <c r="C191" s="5">
        <v>3</v>
      </c>
      <c r="D191" s="5">
        <v>2</v>
      </c>
      <c r="E191" s="5">
        <v>1</v>
      </c>
      <c r="F191" s="5">
        <v>1</v>
      </c>
      <c r="G191" s="5">
        <v>0</v>
      </c>
      <c r="H191" s="5">
        <v>2</v>
      </c>
      <c r="I191" s="5">
        <v>2</v>
      </c>
      <c r="J191" s="5">
        <v>2</v>
      </c>
      <c r="K191" s="5">
        <v>1</v>
      </c>
      <c r="L191" s="5">
        <v>0</v>
      </c>
      <c r="M191" s="1">
        <v>0</v>
      </c>
      <c r="P191" s="5">
        <v>1</v>
      </c>
      <c r="Q191" s="5">
        <v>0</v>
      </c>
      <c r="R191" s="1">
        <v>0</v>
      </c>
    </row>
    <row r="192" spans="1:18" x14ac:dyDescent="0.25">
      <c r="A192" s="1"/>
      <c r="B192" s="5">
        <v>1</v>
      </c>
      <c r="C192" s="5">
        <v>2</v>
      </c>
      <c r="D192" s="5">
        <v>3</v>
      </c>
      <c r="E192" s="5">
        <v>0</v>
      </c>
      <c r="F192" s="5">
        <v>0</v>
      </c>
      <c r="G192" s="5">
        <v>2</v>
      </c>
      <c r="H192" s="5">
        <v>2</v>
      </c>
      <c r="I192" s="5">
        <v>2</v>
      </c>
      <c r="J192" s="5">
        <v>3</v>
      </c>
      <c r="K192" s="5">
        <v>1</v>
      </c>
      <c r="L192" s="5">
        <v>0</v>
      </c>
      <c r="M192" s="1">
        <v>2</v>
      </c>
      <c r="P192" s="5">
        <v>1</v>
      </c>
      <c r="Q192" s="5">
        <v>0</v>
      </c>
      <c r="R192" s="1">
        <v>2</v>
      </c>
    </row>
    <row r="193" spans="1:18" x14ac:dyDescent="0.25">
      <c r="A193" s="1"/>
      <c r="B193" s="5">
        <v>3</v>
      </c>
      <c r="C193" s="5">
        <v>1</v>
      </c>
      <c r="D193" s="5">
        <v>2</v>
      </c>
      <c r="E193" s="5">
        <v>2</v>
      </c>
      <c r="F193" s="5">
        <v>0</v>
      </c>
      <c r="G193" s="5">
        <v>1</v>
      </c>
      <c r="H193" s="5">
        <v>3</v>
      </c>
      <c r="I193" s="5">
        <v>2</v>
      </c>
      <c r="J193" s="5">
        <v>2</v>
      </c>
      <c r="K193" s="5">
        <v>2</v>
      </c>
      <c r="L193" s="5">
        <v>1</v>
      </c>
      <c r="M193" s="1">
        <v>1</v>
      </c>
      <c r="P193" s="5">
        <v>2</v>
      </c>
      <c r="Q193" s="5">
        <v>1</v>
      </c>
      <c r="R193" s="1">
        <v>1</v>
      </c>
    </row>
    <row r="194" spans="1:18" x14ac:dyDescent="0.25">
      <c r="A194" s="1"/>
      <c r="B194" s="5">
        <v>2</v>
      </c>
      <c r="C194" s="5">
        <v>2</v>
      </c>
      <c r="D194" s="5">
        <v>3</v>
      </c>
      <c r="E194" s="5">
        <v>1</v>
      </c>
      <c r="F194" s="5">
        <v>0</v>
      </c>
      <c r="G194" s="5">
        <v>2</v>
      </c>
      <c r="H194" s="5">
        <v>2</v>
      </c>
      <c r="I194" s="5">
        <v>2</v>
      </c>
      <c r="J194" s="5">
        <v>2</v>
      </c>
      <c r="K194" s="5">
        <v>1</v>
      </c>
      <c r="L194" s="5">
        <v>0</v>
      </c>
      <c r="M194" s="1">
        <v>1</v>
      </c>
      <c r="P194" s="5">
        <v>1</v>
      </c>
      <c r="Q194" s="5">
        <v>0</v>
      </c>
      <c r="R194" s="1">
        <v>1</v>
      </c>
    </row>
    <row r="195" spans="1:18" x14ac:dyDescent="0.25">
      <c r="A195" s="1"/>
      <c r="B195" s="5">
        <v>3</v>
      </c>
      <c r="C195" s="5">
        <v>3</v>
      </c>
      <c r="D195" s="5">
        <v>2</v>
      </c>
      <c r="E195" s="5">
        <v>2</v>
      </c>
      <c r="F195" s="5">
        <v>1</v>
      </c>
      <c r="G195" s="5">
        <v>1</v>
      </c>
      <c r="H195" s="5">
        <v>3</v>
      </c>
      <c r="I195" s="5">
        <v>2</v>
      </c>
      <c r="J195" s="5">
        <v>2</v>
      </c>
      <c r="K195" s="5">
        <v>2</v>
      </c>
      <c r="L195" s="5">
        <v>0</v>
      </c>
      <c r="M195" s="1">
        <v>1</v>
      </c>
      <c r="P195" s="5">
        <v>2</v>
      </c>
      <c r="Q195" s="5">
        <v>0</v>
      </c>
      <c r="R195" s="1">
        <v>1</v>
      </c>
    </row>
    <row r="196" spans="1:18" x14ac:dyDescent="0.25">
      <c r="A196" s="1"/>
      <c r="B196" s="5">
        <v>1</v>
      </c>
      <c r="C196" s="5">
        <v>2</v>
      </c>
      <c r="D196" s="5">
        <v>3</v>
      </c>
      <c r="E196" s="5">
        <v>0</v>
      </c>
      <c r="F196" s="5">
        <v>0</v>
      </c>
      <c r="G196" s="5">
        <v>2</v>
      </c>
      <c r="H196" s="5">
        <v>3</v>
      </c>
      <c r="I196" s="5">
        <v>2</v>
      </c>
      <c r="J196" s="5">
        <v>3</v>
      </c>
      <c r="K196" s="5">
        <v>2</v>
      </c>
      <c r="L196" s="5">
        <v>0</v>
      </c>
      <c r="M196" s="1">
        <v>2</v>
      </c>
      <c r="P196" s="5">
        <v>2</v>
      </c>
      <c r="Q196" s="5">
        <v>0</v>
      </c>
      <c r="R196" s="1">
        <v>2</v>
      </c>
    </row>
    <row r="197" spans="1:18" x14ac:dyDescent="0.25">
      <c r="A197" s="1"/>
      <c r="B197" s="5">
        <v>3</v>
      </c>
      <c r="C197" s="5">
        <v>3</v>
      </c>
      <c r="D197" s="5">
        <v>2</v>
      </c>
      <c r="E197" s="5">
        <v>2</v>
      </c>
      <c r="F197" s="5">
        <v>2</v>
      </c>
      <c r="G197" s="5">
        <v>1</v>
      </c>
      <c r="H197" s="5">
        <v>3</v>
      </c>
      <c r="I197" s="5">
        <v>2</v>
      </c>
      <c r="J197" s="5">
        <v>2</v>
      </c>
      <c r="K197" s="5">
        <v>2</v>
      </c>
      <c r="L197" s="5">
        <v>1</v>
      </c>
      <c r="M197" s="1">
        <v>1</v>
      </c>
      <c r="P197" s="5">
        <v>2</v>
      </c>
      <c r="Q197" s="5">
        <v>1</v>
      </c>
      <c r="R197" s="1">
        <v>1</v>
      </c>
    </row>
    <row r="198" spans="1:18" x14ac:dyDescent="0.25">
      <c r="A198" s="1"/>
      <c r="B198" s="5">
        <v>1</v>
      </c>
      <c r="C198" s="5">
        <v>3</v>
      </c>
      <c r="D198" s="5">
        <v>3</v>
      </c>
      <c r="E198" s="5">
        <v>0</v>
      </c>
      <c r="F198" s="5">
        <v>2</v>
      </c>
      <c r="G198" s="5">
        <v>2</v>
      </c>
      <c r="H198" s="5">
        <v>2</v>
      </c>
      <c r="I198" s="5">
        <v>2</v>
      </c>
      <c r="J198" s="5">
        <v>3</v>
      </c>
      <c r="K198" s="5">
        <v>1</v>
      </c>
      <c r="L198" s="5">
        <v>1</v>
      </c>
      <c r="M198" s="1">
        <v>2</v>
      </c>
      <c r="P198" s="5">
        <v>1</v>
      </c>
      <c r="Q198" s="5">
        <v>1</v>
      </c>
      <c r="R198" s="1">
        <v>2</v>
      </c>
    </row>
    <row r="199" spans="1:18" x14ac:dyDescent="0.25">
      <c r="A199" s="1"/>
      <c r="B199" s="5">
        <v>3</v>
      </c>
      <c r="C199" s="5">
        <v>3</v>
      </c>
      <c r="D199" s="5">
        <v>2</v>
      </c>
      <c r="E199" s="5">
        <v>2</v>
      </c>
      <c r="F199" s="5">
        <v>2</v>
      </c>
      <c r="G199" s="5">
        <v>1</v>
      </c>
      <c r="H199" s="5">
        <v>2</v>
      </c>
      <c r="I199" s="5">
        <v>2</v>
      </c>
      <c r="J199" s="5">
        <v>2</v>
      </c>
      <c r="K199" s="5">
        <v>1</v>
      </c>
      <c r="L199" s="5">
        <v>1</v>
      </c>
      <c r="M199" s="1">
        <v>1</v>
      </c>
      <c r="P199" s="5">
        <v>1</v>
      </c>
      <c r="Q199" s="5">
        <v>1</v>
      </c>
      <c r="R199" s="1">
        <v>1</v>
      </c>
    </row>
    <row r="200" spans="1:18" x14ac:dyDescent="0.25">
      <c r="A200" s="1"/>
      <c r="B200" s="5">
        <v>1</v>
      </c>
      <c r="C200" s="5">
        <v>2</v>
      </c>
      <c r="D200" s="5">
        <v>3</v>
      </c>
      <c r="E200" s="5">
        <v>0</v>
      </c>
      <c r="F200" s="5">
        <v>1</v>
      </c>
      <c r="G200" s="5">
        <v>2</v>
      </c>
      <c r="H200" s="5">
        <v>3</v>
      </c>
      <c r="I200" s="5">
        <v>2</v>
      </c>
      <c r="J200" s="5">
        <v>3</v>
      </c>
      <c r="K200" s="5">
        <v>2</v>
      </c>
      <c r="L200" s="5">
        <v>1</v>
      </c>
      <c r="M200" s="1">
        <v>2</v>
      </c>
      <c r="P200" s="5">
        <v>2</v>
      </c>
      <c r="Q200" s="5">
        <v>1</v>
      </c>
      <c r="R200" s="1">
        <v>2</v>
      </c>
    </row>
    <row r="201" spans="1:18" x14ac:dyDescent="0.25">
      <c r="A201" s="1"/>
      <c r="B201" s="5">
        <v>3</v>
      </c>
      <c r="C201" s="5">
        <v>3</v>
      </c>
      <c r="D201" s="5">
        <v>2</v>
      </c>
      <c r="E201" s="5">
        <v>2</v>
      </c>
      <c r="F201" s="5">
        <v>2</v>
      </c>
      <c r="G201" s="5">
        <v>1</v>
      </c>
      <c r="H201" s="5">
        <v>3</v>
      </c>
      <c r="I201" s="5">
        <v>2</v>
      </c>
      <c r="J201" s="5">
        <v>2</v>
      </c>
      <c r="K201" s="5">
        <v>2</v>
      </c>
      <c r="L201" s="5">
        <v>1</v>
      </c>
      <c r="M201" s="1">
        <v>1</v>
      </c>
      <c r="P201" s="5">
        <v>2</v>
      </c>
      <c r="Q201" s="5">
        <v>1</v>
      </c>
      <c r="R201" s="1">
        <v>1</v>
      </c>
    </row>
    <row r="202" spans="1:18" x14ac:dyDescent="0.25">
      <c r="A202" s="1"/>
      <c r="B202" s="5">
        <v>2</v>
      </c>
      <c r="C202" s="5">
        <v>2</v>
      </c>
      <c r="D202" s="5">
        <v>3</v>
      </c>
      <c r="E202" s="5">
        <v>1</v>
      </c>
      <c r="F202" s="5">
        <v>1</v>
      </c>
      <c r="G202" s="5">
        <v>2</v>
      </c>
      <c r="H202" s="5">
        <v>3</v>
      </c>
      <c r="I202" s="5">
        <v>2</v>
      </c>
      <c r="J202" s="5">
        <v>3</v>
      </c>
      <c r="K202" s="5">
        <v>2</v>
      </c>
      <c r="L202" s="5">
        <v>1</v>
      </c>
      <c r="M202" s="1">
        <v>2</v>
      </c>
      <c r="P202" s="5">
        <v>2</v>
      </c>
      <c r="Q202" s="5">
        <v>1</v>
      </c>
      <c r="R202" s="1">
        <v>2</v>
      </c>
    </row>
    <row r="203" spans="1:18" x14ac:dyDescent="0.25">
      <c r="A203" s="1"/>
      <c r="B203" s="5">
        <v>3</v>
      </c>
      <c r="C203" s="5">
        <v>3</v>
      </c>
      <c r="D203" s="5">
        <v>2</v>
      </c>
      <c r="E203" s="5">
        <v>2</v>
      </c>
      <c r="F203" s="5">
        <v>2</v>
      </c>
      <c r="G203" s="5">
        <v>1</v>
      </c>
      <c r="H203" s="5">
        <v>3</v>
      </c>
      <c r="I203" s="5">
        <v>3</v>
      </c>
      <c r="J203" s="5">
        <v>2</v>
      </c>
      <c r="K203" s="5">
        <v>2</v>
      </c>
      <c r="L203" s="5">
        <v>2</v>
      </c>
      <c r="M203" s="1">
        <v>1</v>
      </c>
      <c r="P203" s="5">
        <v>2</v>
      </c>
      <c r="Q203" s="5">
        <v>2</v>
      </c>
      <c r="R203" s="1">
        <v>1</v>
      </c>
    </row>
    <row r="204" spans="1:18" x14ac:dyDescent="0.25">
      <c r="A204" s="1"/>
      <c r="B204" s="5">
        <v>1</v>
      </c>
      <c r="C204" s="5">
        <v>2</v>
      </c>
      <c r="D204" s="5">
        <v>1</v>
      </c>
      <c r="E204" s="5">
        <v>0</v>
      </c>
      <c r="F204" s="5">
        <v>1</v>
      </c>
      <c r="G204" s="5">
        <v>0</v>
      </c>
      <c r="H204" s="5">
        <v>3</v>
      </c>
      <c r="I204" s="5">
        <v>2</v>
      </c>
      <c r="J204" s="5">
        <v>2</v>
      </c>
      <c r="K204" s="5">
        <v>2</v>
      </c>
      <c r="L204" s="5">
        <v>1</v>
      </c>
      <c r="M204" s="1">
        <v>1</v>
      </c>
      <c r="P204" s="5">
        <v>2</v>
      </c>
      <c r="Q204" s="5">
        <v>1</v>
      </c>
      <c r="R204" s="1">
        <v>1</v>
      </c>
    </row>
    <row r="205" spans="1:18" x14ac:dyDescent="0.25">
      <c r="A205" s="1"/>
      <c r="B205" s="5">
        <v>2</v>
      </c>
      <c r="C205" s="5">
        <v>1</v>
      </c>
      <c r="D205" s="5">
        <v>2</v>
      </c>
      <c r="E205" s="5">
        <v>1</v>
      </c>
      <c r="F205" s="5">
        <v>0</v>
      </c>
      <c r="G205" s="5">
        <v>1</v>
      </c>
      <c r="H205" s="5">
        <v>3</v>
      </c>
      <c r="I205" s="5">
        <v>2</v>
      </c>
      <c r="J205" s="5">
        <v>2</v>
      </c>
      <c r="K205" s="5">
        <v>2</v>
      </c>
      <c r="L205" s="5">
        <v>1</v>
      </c>
      <c r="M205" s="1">
        <v>1</v>
      </c>
      <c r="P205" s="5">
        <v>2</v>
      </c>
      <c r="Q205" s="5">
        <v>1</v>
      </c>
      <c r="R205" s="1">
        <v>1</v>
      </c>
    </row>
    <row r="206" spans="1:18" x14ac:dyDescent="0.25">
      <c r="A206" s="1"/>
      <c r="B206" s="5">
        <v>3</v>
      </c>
      <c r="C206" s="5">
        <v>3</v>
      </c>
      <c r="D206" s="5">
        <v>2</v>
      </c>
      <c r="E206" s="5">
        <v>2</v>
      </c>
      <c r="F206" s="5">
        <v>2</v>
      </c>
      <c r="G206" s="5">
        <v>1</v>
      </c>
      <c r="H206" s="5">
        <v>3</v>
      </c>
      <c r="I206" s="5">
        <v>3</v>
      </c>
      <c r="J206" s="5">
        <v>1</v>
      </c>
      <c r="K206" s="5">
        <v>2</v>
      </c>
      <c r="L206" s="5">
        <v>2</v>
      </c>
      <c r="M206" s="1">
        <v>0</v>
      </c>
      <c r="P206" s="5">
        <v>2</v>
      </c>
      <c r="Q206" s="5">
        <v>2</v>
      </c>
      <c r="R206" s="1">
        <v>0</v>
      </c>
    </row>
    <row r="207" spans="1:18" x14ac:dyDescent="0.25">
      <c r="A207" s="1"/>
      <c r="B207" s="5">
        <v>2</v>
      </c>
      <c r="C207" s="5">
        <v>2</v>
      </c>
      <c r="D207" s="5">
        <v>3</v>
      </c>
      <c r="E207" s="5">
        <v>1</v>
      </c>
      <c r="F207" s="5">
        <v>1</v>
      </c>
      <c r="G207" s="5">
        <v>2</v>
      </c>
      <c r="H207" s="5">
        <v>3</v>
      </c>
      <c r="I207" s="5">
        <v>2</v>
      </c>
      <c r="J207" s="5">
        <v>1</v>
      </c>
      <c r="K207" s="5">
        <v>2</v>
      </c>
      <c r="L207" s="5">
        <v>1</v>
      </c>
      <c r="M207" s="1">
        <v>0</v>
      </c>
      <c r="P207" s="5">
        <v>2</v>
      </c>
      <c r="Q207" s="5">
        <v>1</v>
      </c>
      <c r="R207" s="1">
        <v>0</v>
      </c>
    </row>
    <row r="208" spans="1:18" x14ac:dyDescent="0.25">
      <c r="A208" s="1"/>
      <c r="B208" s="5">
        <v>3</v>
      </c>
      <c r="C208" s="5">
        <v>1</v>
      </c>
      <c r="D208" s="5">
        <v>2</v>
      </c>
      <c r="E208" s="5">
        <v>2</v>
      </c>
      <c r="F208" s="5">
        <v>0</v>
      </c>
      <c r="G208" s="5">
        <v>0</v>
      </c>
      <c r="H208" s="5">
        <v>3</v>
      </c>
      <c r="I208" s="5">
        <v>2</v>
      </c>
      <c r="J208" s="5">
        <v>2</v>
      </c>
      <c r="K208" s="5">
        <v>2</v>
      </c>
      <c r="L208" s="5">
        <v>1</v>
      </c>
      <c r="M208" s="1">
        <v>0</v>
      </c>
      <c r="P208" s="5">
        <v>2</v>
      </c>
      <c r="Q208" s="5">
        <v>1</v>
      </c>
      <c r="R208" s="1">
        <v>0</v>
      </c>
    </row>
    <row r="209" spans="1:18" x14ac:dyDescent="0.25">
      <c r="A209" s="1"/>
      <c r="B209" s="5">
        <v>2</v>
      </c>
      <c r="C209" s="5">
        <v>2</v>
      </c>
      <c r="D209" s="5">
        <v>3</v>
      </c>
      <c r="E209" s="5">
        <v>4</v>
      </c>
      <c r="F209" s="5">
        <v>1</v>
      </c>
      <c r="G209" s="5">
        <v>1</v>
      </c>
      <c r="H209" s="5">
        <v>2</v>
      </c>
      <c r="I209" s="5">
        <v>2</v>
      </c>
      <c r="J209" s="5">
        <v>3</v>
      </c>
      <c r="K209" s="5">
        <v>4</v>
      </c>
      <c r="L209" s="5">
        <v>1</v>
      </c>
      <c r="M209" s="1">
        <v>1</v>
      </c>
      <c r="P209" s="5">
        <v>4</v>
      </c>
      <c r="Q209" s="5">
        <v>1</v>
      </c>
      <c r="R209" s="1">
        <v>1</v>
      </c>
    </row>
    <row r="210" spans="1:18" x14ac:dyDescent="0.25">
      <c r="A210" s="1"/>
      <c r="B210" s="5">
        <v>3</v>
      </c>
      <c r="C210" s="5">
        <v>3</v>
      </c>
      <c r="D210" s="5">
        <v>1</v>
      </c>
      <c r="E210" s="5">
        <v>4</v>
      </c>
      <c r="F210" s="5">
        <v>2</v>
      </c>
      <c r="G210" s="5">
        <v>0</v>
      </c>
      <c r="H210" s="5">
        <v>3</v>
      </c>
      <c r="I210" s="5">
        <v>3</v>
      </c>
      <c r="J210" s="5">
        <v>2</v>
      </c>
      <c r="K210" s="5">
        <v>5</v>
      </c>
      <c r="L210" s="5">
        <v>2</v>
      </c>
      <c r="M210" s="1">
        <v>1</v>
      </c>
      <c r="P210" s="5">
        <v>5</v>
      </c>
      <c r="Q210" s="5">
        <v>2</v>
      </c>
      <c r="R210" s="1">
        <v>1</v>
      </c>
    </row>
    <row r="211" spans="1:18" x14ac:dyDescent="0.25">
      <c r="A211" s="1"/>
      <c r="B211" s="5">
        <v>2</v>
      </c>
      <c r="C211" s="5">
        <v>2</v>
      </c>
      <c r="D211" s="5">
        <v>1</v>
      </c>
      <c r="E211" s="5">
        <v>3</v>
      </c>
      <c r="F211" s="5">
        <v>1</v>
      </c>
      <c r="G211" s="5">
        <v>0</v>
      </c>
      <c r="H211" s="5">
        <v>2</v>
      </c>
      <c r="I211" s="5">
        <v>2</v>
      </c>
      <c r="J211" s="5">
        <v>2</v>
      </c>
      <c r="K211" s="5">
        <v>4</v>
      </c>
      <c r="L211" s="5">
        <v>1</v>
      </c>
      <c r="M211" s="1">
        <v>1</v>
      </c>
      <c r="P211" s="5">
        <v>4</v>
      </c>
      <c r="Q211" s="5">
        <v>1</v>
      </c>
      <c r="R211" s="1">
        <v>1</v>
      </c>
    </row>
    <row r="212" spans="1:18" x14ac:dyDescent="0.25">
      <c r="A212" s="1"/>
      <c r="B212" s="5">
        <v>3</v>
      </c>
      <c r="C212" s="5">
        <v>1</v>
      </c>
      <c r="D212" s="5">
        <v>2</v>
      </c>
      <c r="E212" s="5">
        <v>4</v>
      </c>
      <c r="F212" s="5">
        <v>0</v>
      </c>
      <c r="G212" s="5">
        <v>0</v>
      </c>
      <c r="H212" s="5">
        <v>3</v>
      </c>
      <c r="I212" s="5">
        <v>2</v>
      </c>
      <c r="J212" s="5">
        <v>2</v>
      </c>
      <c r="K212" s="5">
        <v>4</v>
      </c>
      <c r="L212" s="5">
        <v>1</v>
      </c>
      <c r="M212" s="1">
        <v>0</v>
      </c>
      <c r="P212" s="5">
        <v>4</v>
      </c>
      <c r="Q212" s="5">
        <v>1</v>
      </c>
      <c r="R212" s="1">
        <v>0</v>
      </c>
    </row>
    <row r="213" spans="1:18" x14ac:dyDescent="0.25">
      <c r="A213" s="1"/>
      <c r="B213" s="5">
        <v>2</v>
      </c>
      <c r="C213" s="5">
        <v>2</v>
      </c>
      <c r="D213" s="5">
        <v>1</v>
      </c>
      <c r="E213" s="5">
        <v>3</v>
      </c>
      <c r="F213" s="5">
        <v>1</v>
      </c>
      <c r="G213" s="5">
        <v>0</v>
      </c>
      <c r="H213" s="5">
        <v>2</v>
      </c>
      <c r="I213" s="5">
        <v>2</v>
      </c>
      <c r="J213" s="5">
        <v>1</v>
      </c>
      <c r="K213" s="5">
        <v>4</v>
      </c>
      <c r="L213" s="5">
        <v>1</v>
      </c>
      <c r="M213" s="1">
        <v>0</v>
      </c>
      <c r="P213" s="5">
        <v>4</v>
      </c>
      <c r="Q213" s="5">
        <v>1</v>
      </c>
      <c r="R213" s="1">
        <v>0</v>
      </c>
    </row>
    <row r="214" spans="1:18" x14ac:dyDescent="0.25">
      <c r="A214" s="1"/>
      <c r="B214" s="5">
        <v>3</v>
      </c>
      <c r="C214" s="5">
        <v>3</v>
      </c>
      <c r="D214" s="5">
        <v>2</v>
      </c>
      <c r="E214" s="5">
        <v>6</v>
      </c>
      <c r="F214" s="5">
        <v>2</v>
      </c>
      <c r="G214" s="5">
        <v>0</v>
      </c>
      <c r="H214" s="5">
        <v>3</v>
      </c>
      <c r="I214" s="5">
        <v>3</v>
      </c>
      <c r="J214" s="5">
        <v>2</v>
      </c>
      <c r="K214" s="5">
        <v>6</v>
      </c>
      <c r="L214" s="5">
        <v>2</v>
      </c>
      <c r="M214" s="1">
        <v>0</v>
      </c>
      <c r="P214" s="5">
        <v>6</v>
      </c>
      <c r="Q214" s="5">
        <v>2</v>
      </c>
      <c r="R214" s="1">
        <v>0</v>
      </c>
    </row>
    <row r="215" spans="1:18" x14ac:dyDescent="0.25">
      <c r="A215" s="1"/>
      <c r="B215" s="5">
        <v>1</v>
      </c>
      <c r="C215" s="5">
        <v>2</v>
      </c>
      <c r="D215" s="5">
        <v>3</v>
      </c>
      <c r="E215" s="5">
        <v>0</v>
      </c>
      <c r="F215" s="5">
        <v>1</v>
      </c>
      <c r="G215" s="5">
        <v>1</v>
      </c>
      <c r="H215" s="5">
        <v>2</v>
      </c>
      <c r="I215" s="5">
        <v>2</v>
      </c>
      <c r="J215" s="5">
        <v>2</v>
      </c>
      <c r="K215" s="5">
        <v>1</v>
      </c>
      <c r="L215" s="5">
        <v>1</v>
      </c>
      <c r="M215" s="1">
        <v>0</v>
      </c>
      <c r="P215" s="5">
        <v>1</v>
      </c>
      <c r="Q215" s="5">
        <v>1</v>
      </c>
      <c r="R215" s="1">
        <v>0</v>
      </c>
    </row>
    <row r="216" spans="1:18" x14ac:dyDescent="0.25">
      <c r="A216" s="1"/>
      <c r="B216" s="5">
        <v>2</v>
      </c>
      <c r="C216" s="5">
        <v>1</v>
      </c>
      <c r="D216" s="5">
        <v>2</v>
      </c>
      <c r="E216" s="5">
        <v>1</v>
      </c>
      <c r="F216" s="5">
        <v>0</v>
      </c>
      <c r="G216" s="5">
        <v>1</v>
      </c>
      <c r="H216" s="5">
        <v>3</v>
      </c>
      <c r="I216" s="5">
        <v>2</v>
      </c>
      <c r="J216" s="5">
        <v>2</v>
      </c>
      <c r="K216" s="5">
        <v>2</v>
      </c>
      <c r="L216" s="5">
        <v>1</v>
      </c>
      <c r="M216" s="1">
        <v>1</v>
      </c>
      <c r="P216" s="5">
        <v>2</v>
      </c>
      <c r="Q216" s="5">
        <v>1</v>
      </c>
      <c r="R216" s="1">
        <v>1</v>
      </c>
    </row>
    <row r="217" spans="1:18" x14ac:dyDescent="0.25">
      <c r="A217" s="1"/>
      <c r="B217" s="5">
        <v>3</v>
      </c>
      <c r="C217" s="5">
        <v>2</v>
      </c>
      <c r="D217" s="5">
        <v>1</v>
      </c>
      <c r="E217" s="5">
        <v>2</v>
      </c>
      <c r="F217" s="5">
        <v>1</v>
      </c>
      <c r="G217" s="5">
        <v>0</v>
      </c>
      <c r="H217" s="5">
        <v>3</v>
      </c>
      <c r="I217" s="5">
        <v>2</v>
      </c>
      <c r="J217" s="5">
        <v>1</v>
      </c>
      <c r="K217" s="5">
        <v>2</v>
      </c>
      <c r="L217" s="5">
        <v>1</v>
      </c>
      <c r="M217" s="1">
        <v>0</v>
      </c>
      <c r="P217" s="5">
        <v>2</v>
      </c>
      <c r="Q217" s="5">
        <v>1</v>
      </c>
      <c r="R217" s="1">
        <v>0</v>
      </c>
    </row>
    <row r="218" spans="1:18" x14ac:dyDescent="0.25">
      <c r="A218" s="1"/>
      <c r="B218" s="5">
        <v>2</v>
      </c>
      <c r="C218" s="5">
        <v>3</v>
      </c>
      <c r="D218" s="5">
        <v>2</v>
      </c>
      <c r="E218" s="5">
        <v>1</v>
      </c>
      <c r="F218" s="5">
        <v>2</v>
      </c>
      <c r="G218" s="5">
        <v>1</v>
      </c>
      <c r="H218" s="5">
        <v>2</v>
      </c>
      <c r="I218" s="5">
        <v>3</v>
      </c>
      <c r="J218" s="5">
        <v>2</v>
      </c>
      <c r="K218" s="5">
        <v>1</v>
      </c>
      <c r="L218" s="5">
        <v>2</v>
      </c>
      <c r="M218" s="1">
        <v>1</v>
      </c>
      <c r="P218" s="5">
        <v>1</v>
      </c>
      <c r="Q218" s="5">
        <v>2</v>
      </c>
      <c r="R218" s="1">
        <v>1</v>
      </c>
    </row>
    <row r="219" spans="1:18" x14ac:dyDescent="0.25">
      <c r="A219" s="1"/>
      <c r="B219" s="5">
        <v>3</v>
      </c>
      <c r="C219" s="5">
        <v>2</v>
      </c>
      <c r="D219" s="5">
        <v>2</v>
      </c>
      <c r="E219" s="5">
        <v>2</v>
      </c>
      <c r="F219" s="5">
        <v>1</v>
      </c>
      <c r="G219" s="5">
        <v>1</v>
      </c>
      <c r="H219" s="5">
        <v>2</v>
      </c>
      <c r="I219" s="5">
        <v>2</v>
      </c>
      <c r="J219" s="5">
        <v>2</v>
      </c>
      <c r="K219" s="5">
        <v>1</v>
      </c>
      <c r="L219" s="5">
        <v>1</v>
      </c>
      <c r="M219" s="1">
        <v>1</v>
      </c>
      <c r="P219" s="5">
        <v>1</v>
      </c>
      <c r="Q219" s="5">
        <v>1</v>
      </c>
      <c r="R219" s="1">
        <v>1</v>
      </c>
    </row>
    <row r="220" spans="1:18" x14ac:dyDescent="0.25">
      <c r="A220" s="1"/>
      <c r="B220" s="5">
        <v>1</v>
      </c>
      <c r="C220" s="5">
        <v>1</v>
      </c>
      <c r="D220" s="5">
        <v>2</v>
      </c>
      <c r="E220" s="5">
        <v>0</v>
      </c>
      <c r="F220" s="5">
        <v>0</v>
      </c>
      <c r="G220" s="5">
        <v>1</v>
      </c>
      <c r="H220" s="5">
        <v>2</v>
      </c>
      <c r="I220" s="5">
        <v>2</v>
      </c>
      <c r="J220" s="5">
        <v>2</v>
      </c>
      <c r="K220" s="5">
        <v>1</v>
      </c>
      <c r="L220" s="5">
        <v>1</v>
      </c>
      <c r="M220" s="1">
        <v>1</v>
      </c>
      <c r="P220" s="5">
        <v>1</v>
      </c>
      <c r="Q220" s="5">
        <v>1</v>
      </c>
      <c r="R220" s="1">
        <v>1</v>
      </c>
    </row>
    <row r="221" spans="1:18" x14ac:dyDescent="0.25">
      <c r="A221" s="1"/>
      <c r="B221" s="5">
        <v>3</v>
      </c>
      <c r="C221" s="5">
        <v>2</v>
      </c>
      <c r="D221" s="5">
        <v>3</v>
      </c>
      <c r="E221" s="5">
        <v>2</v>
      </c>
      <c r="F221" s="5">
        <v>1</v>
      </c>
      <c r="G221" s="5">
        <v>2</v>
      </c>
      <c r="H221" s="5">
        <v>2</v>
      </c>
      <c r="I221" s="5">
        <v>2</v>
      </c>
      <c r="J221" s="5">
        <v>3</v>
      </c>
      <c r="K221" s="5">
        <v>1</v>
      </c>
      <c r="L221" s="5">
        <v>1</v>
      </c>
      <c r="M221" s="1">
        <v>2</v>
      </c>
      <c r="P221" s="5">
        <v>1</v>
      </c>
      <c r="Q221" s="5">
        <v>1</v>
      </c>
      <c r="R221" s="1">
        <v>2</v>
      </c>
    </row>
    <row r="222" spans="1:18" x14ac:dyDescent="0.25">
      <c r="A222" s="1"/>
      <c r="B222" s="5">
        <v>2</v>
      </c>
      <c r="C222" s="5">
        <v>3</v>
      </c>
      <c r="D222" s="5">
        <v>2</v>
      </c>
      <c r="E222" s="5">
        <v>0</v>
      </c>
      <c r="F222" s="5">
        <v>2</v>
      </c>
      <c r="G222" s="5">
        <v>1</v>
      </c>
      <c r="H222" s="5">
        <v>2</v>
      </c>
      <c r="I222" s="5">
        <v>3</v>
      </c>
      <c r="J222" s="5">
        <v>2</v>
      </c>
      <c r="K222" s="5">
        <v>0</v>
      </c>
      <c r="L222" s="5">
        <v>2</v>
      </c>
      <c r="M222" s="1">
        <v>1</v>
      </c>
      <c r="P222" s="5">
        <v>0</v>
      </c>
      <c r="Q222" s="5">
        <v>2</v>
      </c>
      <c r="R222" s="1">
        <v>1</v>
      </c>
    </row>
    <row r="223" spans="1:18" x14ac:dyDescent="0.25">
      <c r="A223" s="1"/>
      <c r="B223" s="5">
        <v>3</v>
      </c>
      <c r="C223" s="5">
        <v>2</v>
      </c>
      <c r="D223" s="5">
        <v>3</v>
      </c>
      <c r="E223" s="5">
        <v>2</v>
      </c>
      <c r="F223" s="5">
        <v>1</v>
      </c>
      <c r="G223" s="5">
        <v>2</v>
      </c>
      <c r="H223" s="5">
        <v>3</v>
      </c>
      <c r="I223" s="5">
        <v>2</v>
      </c>
      <c r="J223" s="5">
        <v>3</v>
      </c>
      <c r="K223" s="5">
        <v>2</v>
      </c>
      <c r="L223" s="5">
        <v>1</v>
      </c>
      <c r="M223" s="1">
        <v>2</v>
      </c>
      <c r="P223" s="5">
        <v>2</v>
      </c>
      <c r="Q223" s="5">
        <v>1</v>
      </c>
      <c r="R223" s="1">
        <v>2</v>
      </c>
    </row>
    <row r="224" spans="1:18" x14ac:dyDescent="0.25">
      <c r="A224" s="1"/>
      <c r="B224" s="5">
        <v>3</v>
      </c>
      <c r="C224" s="5">
        <v>1</v>
      </c>
      <c r="D224" s="5">
        <v>3</v>
      </c>
      <c r="E224" s="5">
        <v>2</v>
      </c>
      <c r="F224" s="5">
        <v>0</v>
      </c>
      <c r="G224" s="5">
        <v>2</v>
      </c>
      <c r="H224" s="5">
        <v>2</v>
      </c>
      <c r="I224" s="5">
        <v>2</v>
      </c>
      <c r="J224" s="5">
        <v>3</v>
      </c>
      <c r="K224" s="5">
        <v>1</v>
      </c>
      <c r="L224" s="5">
        <v>1</v>
      </c>
      <c r="M224" s="1">
        <v>2</v>
      </c>
      <c r="P224" s="5">
        <v>1</v>
      </c>
      <c r="Q224" s="5">
        <v>1</v>
      </c>
      <c r="R224" s="1">
        <v>2</v>
      </c>
    </row>
    <row r="225" spans="1:18" x14ac:dyDescent="0.25">
      <c r="A225" s="1"/>
      <c r="B225" s="5">
        <v>3</v>
      </c>
      <c r="C225" s="5">
        <v>3</v>
      </c>
      <c r="D225" s="5">
        <v>3</v>
      </c>
      <c r="E225" s="5">
        <v>2</v>
      </c>
      <c r="F225" s="5">
        <v>2</v>
      </c>
      <c r="G225" s="5">
        <v>4</v>
      </c>
      <c r="H225" s="5">
        <v>3</v>
      </c>
      <c r="I225" s="5">
        <v>2</v>
      </c>
      <c r="J225" s="5">
        <v>3</v>
      </c>
      <c r="K225" s="5">
        <v>2</v>
      </c>
      <c r="L225" s="5">
        <v>1</v>
      </c>
      <c r="M225" s="1">
        <v>4</v>
      </c>
      <c r="P225" s="5">
        <v>2</v>
      </c>
      <c r="Q225" s="5">
        <v>1</v>
      </c>
      <c r="R225" s="1">
        <v>4</v>
      </c>
    </row>
    <row r="226" spans="1:18" x14ac:dyDescent="0.25">
      <c r="A226" s="1"/>
      <c r="B226" s="5">
        <v>3</v>
      </c>
      <c r="C226" s="5">
        <v>2</v>
      </c>
      <c r="D226" s="5">
        <v>3</v>
      </c>
      <c r="E226" s="5">
        <v>2</v>
      </c>
      <c r="F226" s="5">
        <v>1</v>
      </c>
      <c r="G226" s="5">
        <v>4</v>
      </c>
      <c r="H226" s="5">
        <v>3</v>
      </c>
      <c r="I226" s="5">
        <v>2</v>
      </c>
      <c r="J226" s="5">
        <v>3</v>
      </c>
      <c r="K226" s="5">
        <v>2</v>
      </c>
      <c r="L226" s="5">
        <v>1</v>
      </c>
      <c r="M226" s="1">
        <v>5</v>
      </c>
      <c r="P226" s="5">
        <v>2</v>
      </c>
      <c r="Q226" s="5">
        <v>1</v>
      </c>
      <c r="R226" s="1">
        <v>5</v>
      </c>
    </row>
    <row r="227" spans="1:18" x14ac:dyDescent="0.25">
      <c r="A227" s="1"/>
      <c r="B227" s="5">
        <v>3</v>
      </c>
      <c r="C227" s="5">
        <v>1</v>
      </c>
      <c r="D227" s="5">
        <v>2</v>
      </c>
      <c r="E227" s="5">
        <v>2</v>
      </c>
      <c r="F227" s="5">
        <v>0</v>
      </c>
      <c r="G227" s="5">
        <v>4</v>
      </c>
      <c r="H227" s="5">
        <v>3</v>
      </c>
      <c r="I227" s="5">
        <v>1</v>
      </c>
      <c r="J227" s="5">
        <v>2</v>
      </c>
      <c r="K227" s="5">
        <v>2</v>
      </c>
      <c r="L227" s="5">
        <v>0</v>
      </c>
      <c r="M227" s="1">
        <v>3</v>
      </c>
      <c r="P227" s="5">
        <v>2</v>
      </c>
      <c r="Q227" s="5">
        <v>0</v>
      </c>
      <c r="R227" s="1">
        <v>3</v>
      </c>
    </row>
    <row r="228" spans="1:18" x14ac:dyDescent="0.25">
      <c r="A228" s="1"/>
      <c r="B228" s="5">
        <v>2</v>
      </c>
      <c r="C228" s="5">
        <v>2</v>
      </c>
      <c r="D228" s="5">
        <v>3</v>
      </c>
      <c r="E228" s="5">
        <v>1</v>
      </c>
      <c r="F228" s="5">
        <v>1</v>
      </c>
      <c r="G228" s="5">
        <v>4</v>
      </c>
      <c r="H228" s="5">
        <v>2</v>
      </c>
      <c r="I228" s="5">
        <v>2</v>
      </c>
      <c r="J228" s="5">
        <v>3</v>
      </c>
      <c r="K228" s="5">
        <v>1</v>
      </c>
      <c r="L228" s="5">
        <v>1</v>
      </c>
      <c r="M228" s="1">
        <v>4</v>
      </c>
      <c r="P228" s="5">
        <v>1</v>
      </c>
      <c r="Q228" s="5">
        <v>1</v>
      </c>
      <c r="R228" s="1">
        <v>4</v>
      </c>
    </row>
    <row r="229" spans="1:18" x14ac:dyDescent="0.25">
      <c r="A229" s="1"/>
      <c r="B229" s="5">
        <v>3</v>
      </c>
      <c r="C229" s="5">
        <v>3</v>
      </c>
      <c r="D229" s="5">
        <v>2</v>
      </c>
      <c r="E229" s="5">
        <v>2</v>
      </c>
      <c r="F229" s="5">
        <v>2</v>
      </c>
      <c r="G229" s="5">
        <v>3</v>
      </c>
      <c r="H229" s="5">
        <v>3</v>
      </c>
      <c r="I229" s="5">
        <v>2</v>
      </c>
      <c r="J229" s="5">
        <v>2</v>
      </c>
      <c r="K229" s="5">
        <v>2</v>
      </c>
      <c r="L229" s="5">
        <v>1</v>
      </c>
      <c r="M229" s="1">
        <v>3</v>
      </c>
      <c r="P229" s="5">
        <v>2</v>
      </c>
      <c r="Q229" s="5">
        <v>1</v>
      </c>
      <c r="R229" s="1">
        <v>3</v>
      </c>
    </row>
    <row r="230" spans="1:18" x14ac:dyDescent="0.25">
      <c r="A230" s="1"/>
      <c r="B230" s="5">
        <v>3</v>
      </c>
      <c r="C230" s="5">
        <v>3</v>
      </c>
      <c r="D230" s="5">
        <v>3</v>
      </c>
      <c r="E230" s="5">
        <v>2</v>
      </c>
      <c r="F230" s="5">
        <v>2</v>
      </c>
      <c r="G230" s="5">
        <v>4</v>
      </c>
      <c r="H230" s="5">
        <v>3</v>
      </c>
      <c r="I230" s="5">
        <v>2</v>
      </c>
      <c r="J230" s="5">
        <v>2</v>
      </c>
      <c r="K230" s="5">
        <v>2</v>
      </c>
      <c r="L230" s="5">
        <v>1</v>
      </c>
      <c r="M230" s="1">
        <v>3</v>
      </c>
      <c r="P230" s="5">
        <v>2</v>
      </c>
      <c r="Q230" s="5">
        <v>1</v>
      </c>
      <c r="R230" s="1">
        <v>3</v>
      </c>
    </row>
    <row r="231" spans="1:18" x14ac:dyDescent="0.25">
      <c r="A231" s="1"/>
      <c r="B231" s="5">
        <v>1</v>
      </c>
      <c r="C231" s="5">
        <v>3</v>
      </c>
      <c r="D231" s="5">
        <v>2</v>
      </c>
      <c r="E231" s="5">
        <v>0</v>
      </c>
      <c r="F231" s="5">
        <v>2</v>
      </c>
      <c r="G231" s="5">
        <v>1</v>
      </c>
      <c r="H231" s="5">
        <v>3</v>
      </c>
      <c r="I231" s="5">
        <v>2</v>
      </c>
      <c r="J231" s="5">
        <v>2</v>
      </c>
      <c r="K231" s="5">
        <v>2</v>
      </c>
      <c r="L231" s="5">
        <v>1</v>
      </c>
      <c r="M231" s="1">
        <v>1</v>
      </c>
      <c r="P231" s="5">
        <v>2</v>
      </c>
      <c r="Q231" s="5">
        <v>1</v>
      </c>
      <c r="R231" s="1">
        <v>1</v>
      </c>
    </row>
    <row r="232" spans="1:18" x14ac:dyDescent="0.25">
      <c r="A232" s="1"/>
      <c r="B232" s="5">
        <v>2</v>
      </c>
      <c r="C232" s="5">
        <v>2</v>
      </c>
      <c r="D232" s="5">
        <v>3</v>
      </c>
      <c r="E232" s="5">
        <v>0</v>
      </c>
      <c r="F232" s="5">
        <v>0</v>
      </c>
      <c r="G232" s="5">
        <v>2</v>
      </c>
      <c r="H232" s="5">
        <v>3</v>
      </c>
      <c r="I232" s="5">
        <v>2</v>
      </c>
      <c r="J232" s="5">
        <v>2</v>
      </c>
      <c r="K232" s="5">
        <v>1</v>
      </c>
      <c r="L232" s="5">
        <v>0</v>
      </c>
      <c r="M232" s="1">
        <v>1</v>
      </c>
      <c r="P232" s="5">
        <v>1</v>
      </c>
      <c r="Q232" s="5">
        <v>0</v>
      </c>
      <c r="R232" s="1">
        <v>1</v>
      </c>
    </row>
    <row r="233" spans="1:18" x14ac:dyDescent="0.25">
      <c r="A233" s="1"/>
      <c r="B233" s="5">
        <v>3</v>
      </c>
      <c r="C233" s="5">
        <v>3</v>
      </c>
      <c r="D233" s="5">
        <v>2</v>
      </c>
      <c r="E233" s="5">
        <v>2</v>
      </c>
      <c r="F233" s="5">
        <v>2</v>
      </c>
      <c r="G233" s="5">
        <v>1</v>
      </c>
      <c r="H233" s="5">
        <v>3</v>
      </c>
      <c r="I233" s="5">
        <v>1</v>
      </c>
      <c r="J233" s="5">
        <v>1</v>
      </c>
      <c r="K233" s="5">
        <v>2</v>
      </c>
      <c r="L233" s="5">
        <v>0</v>
      </c>
      <c r="M233" s="1">
        <v>0</v>
      </c>
      <c r="P233" s="5">
        <v>2</v>
      </c>
      <c r="Q233" s="5">
        <v>0</v>
      </c>
      <c r="R233" s="1">
        <v>0</v>
      </c>
    </row>
    <row r="234" spans="1:18" x14ac:dyDescent="0.25">
      <c r="A234" s="1"/>
      <c r="B234" s="5">
        <v>3</v>
      </c>
      <c r="C234" s="5">
        <v>2</v>
      </c>
      <c r="D234" s="5">
        <v>3</v>
      </c>
      <c r="E234" s="5">
        <v>1</v>
      </c>
      <c r="F234" s="5">
        <v>0</v>
      </c>
      <c r="G234" s="5">
        <v>2</v>
      </c>
      <c r="H234" s="5">
        <v>3</v>
      </c>
      <c r="I234" s="5">
        <v>2</v>
      </c>
      <c r="J234" s="5">
        <v>2</v>
      </c>
      <c r="K234" s="5">
        <v>1</v>
      </c>
      <c r="L234" s="5">
        <v>0</v>
      </c>
      <c r="M234" s="1">
        <v>1</v>
      </c>
      <c r="P234" s="5">
        <v>1</v>
      </c>
      <c r="Q234" s="5">
        <v>0</v>
      </c>
      <c r="R234" s="1">
        <v>1</v>
      </c>
    </row>
    <row r="235" spans="1:18" x14ac:dyDescent="0.25">
      <c r="A235" s="1"/>
      <c r="B235" s="5">
        <v>2</v>
      </c>
      <c r="C235" s="5">
        <v>3</v>
      </c>
      <c r="D235" s="5">
        <v>3</v>
      </c>
      <c r="E235" s="5">
        <v>1</v>
      </c>
      <c r="F235" s="5">
        <v>2</v>
      </c>
      <c r="G235" s="5">
        <v>2</v>
      </c>
      <c r="H235" s="5">
        <v>3</v>
      </c>
      <c r="I235" s="5">
        <v>2</v>
      </c>
      <c r="J235" s="5">
        <v>2</v>
      </c>
      <c r="K235" s="5">
        <v>2</v>
      </c>
      <c r="L235" s="5">
        <v>1</v>
      </c>
      <c r="M235" s="1">
        <v>1</v>
      </c>
      <c r="P235" s="5">
        <v>2</v>
      </c>
      <c r="Q235" s="5">
        <v>1</v>
      </c>
      <c r="R235" s="1">
        <v>1</v>
      </c>
    </row>
    <row r="236" spans="1:18" x14ac:dyDescent="0.25">
      <c r="A236" s="1"/>
      <c r="B236" s="5">
        <v>3</v>
      </c>
      <c r="C236" s="5">
        <v>2</v>
      </c>
      <c r="D236" s="5">
        <v>2</v>
      </c>
      <c r="E236" s="5">
        <v>1</v>
      </c>
      <c r="F236" s="5">
        <v>0</v>
      </c>
      <c r="G236" s="5">
        <v>1</v>
      </c>
      <c r="H236" s="5">
        <v>3</v>
      </c>
      <c r="I236" s="5">
        <v>2</v>
      </c>
      <c r="J236" s="5">
        <v>1</v>
      </c>
      <c r="K236" s="5">
        <v>1</v>
      </c>
      <c r="L236" s="5">
        <v>0</v>
      </c>
      <c r="M236" s="1">
        <v>0</v>
      </c>
      <c r="P236" s="5">
        <v>1</v>
      </c>
      <c r="Q236" s="5">
        <v>0</v>
      </c>
      <c r="R236" s="1">
        <v>0</v>
      </c>
    </row>
    <row r="237" spans="1:18" x14ac:dyDescent="0.25">
      <c r="A237" s="1"/>
      <c r="B237" s="5">
        <v>2</v>
      </c>
      <c r="C237" s="5">
        <v>1</v>
      </c>
      <c r="D237" s="5">
        <v>2</v>
      </c>
      <c r="E237" s="5">
        <v>1</v>
      </c>
      <c r="F237" s="5">
        <v>0</v>
      </c>
      <c r="G237" s="5">
        <v>1</v>
      </c>
      <c r="H237" s="5">
        <v>2</v>
      </c>
      <c r="I237" s="5">
        <v>1</v>
      </c>
      <c r="J237" s="5">
        <v>3</v>
      </c>
      <c r="K237" s="5">
        <v>1</v>
      </c>
      <c r="L237" s="5">
        <v>0</v>
      </c>
      <c r="M237" s="1">
        <v>2</v>
      </c>
      <c r="P237" s="5">
        <v>1</v>
      </c>
      <c r="Q237" s="5">
        <v>0</v>
      </c>
      <c r="R237" s="1">
        <v>2</v>
      </c>
    </row>
    <row r="238" spans="1:18" x14ac:dyDescent="0.25">
      <c r="A238" s="1"/>
      <c r="B238" s="5">
        <v>3</v>
      </c>
      <c r="C238" s="5">
        <v>2</v>
      </c>
      <c r="D238" s="5">
        <v>3</v>
      </c>
      <c r="E238" s="5">
        <v>2</v>
      </c>
      <c r="F238" s="5">
        <v>1</v>
      </c>
      <c r="G238" s="5">
        <v>2</v>
      </c>
      <c r="H238" s="5">
        <v>3</v>
      </c>
      <c r="I238" s="5">
        <v>2</v>
      </c>
      <c r="J238" s="5">
        <v>2</v>
      </c>
      <c r="K238" s="5">
        <v>2</v>
      </c>
      <c r="L238" s="5">
        <v>1</v>
      </c>
      <c r="M238" s="1">
        <v>1</v>
      </c>
      <c r="P238" s="5">
        <v>2</v>
      </c>
      <c r="Q238" s="5">
        <v>1</v>
      </c>
      <c r="R238" s="1">
        <v>1</v>
      </c>
    </row>
    <row r="239" spans="1:18" x14ac:dyDescent="0.25">
      <c r="A239" s="1"/>
      <c r="B239" s="5">
        <v>2</v>
      </c>
      <c r="C239" s="5">
        <v>3</v>
      </c>
      <c r="D239" s="5">
        <v>2</v>
      </c>
      <c r="E239" s="5">
        <v>1</v>
      </c>
      <c r="F239" s="5">
        <v>2</v>
      </c>
      <c r="G239" s="5">
        <v>1</v>
      </c>
      <c r="H239" s="5">
        <v>2</v>
      </c>
      <c r="I239" s="5">
        <v>2</v>
      </c>
      <c r="J239" s="5">
        <v>1</v>
      </c>
      <c r="K239" s="5">
        <v>1</v>
      </c>
      <c r="L239" s="5">
        <v>1</v>
      </c>
      <c r="M239" s="1">
        <v>0</v>
      </c>
      <c r="P239" s="5">
        <v>1</v>
      </c>
      <c r="Q239" s="5">
        <v>1</v>
      </c>
      <c r="R239" s="1">
        <v>0</v>
      </c>
    </row>
    <row r="240" spans="1:18" x14ac:dyDescent="0.25">
      <c r="A240" s="1"/>
      <c r="B240" s="5">
        <v>1</v>
      </c>
      <c r="C240" s="5">
        <v>2</v>
      </c>
      <c r="D240" s="5">
        <v>1</v>
      </c>
      <c r="E240" s="5">
        <v>0</v>
      </c>
      <c r="F240" s="5">
        <v>1</v>
      </c>
      <c r="G240" s="5">
        <v>0</v>
      </c>
      <c r="H240" s="5">
        <v>3</v>
      </c>
      <c r="I240" s="5">
        <v>2</v>
      </c>
      <c r="J240" s="5">
        <v>2</v>
      </c>
      <c r="K240" s="5">
        <v>2</v>
      </c>
      <c r="L240" s="5">
        <v>1</v>
      </c>
      <c r="M240" s="1">
        <v>1</v>
      </c>
      <c r="P240" s="5">
        <v>2</v>
      </c>
      <c r="Q240" s="5">
        <v>1</v>
      </c>
      <c r="R240" s="1">
        <v>1</v>
      </c>
    </row>
    <row r="241" spans="1:18" x14ac:dyDescent="0.25">
      <c r="A241" s="1"/>
      <c r="B241" s="5">
        <v>2</v>
      </c>
      <c r="C241" s="5">
        <v>1</v>
      </c>
      <c r="D241" s="5">
        <v>2</v>
      </c>
      <c r="E241" s="5">
        <v>1</v>
      </c>
      <c r="F241" s="5">
        <v>0</v>
      </c>
      <c r="G241" s="5">
        <v>1</v>
      </c>
      <c r="H241" s="5">
        <v>3</v>
      </c>
      <c r="I241" s="5">
        <v>2</v>
      </c>
      <c r="J241" s="5">
        <v>3</v>
      </c>
      <c r="K241" s="5">
        <v>2</v>
      </c>
      <c r="L241" s="5">
        <v>1</v>
      </c>
      <c r="M241" s="1">
        <v>2</v>
      </c>
      <c r="P241" s="5">
        <v>2</v>
      </c>
      <c r="Q241" s="5">
        <v>1</v>
      </c>
      <c r="R241" s="1">
        <v>2</v>
      </c>
    </row>
    <row r="242" spans="1:18" x14ac:dyDescent="0.25">
      <c r="A242" s="1"/>
      <c r="B242" s="5">
        <v>2</v>
      </c>
      <c r="C242" s="5">
        <v>2</v>
      </c>
      <c r="D242" s="5">
        <v>2</v>
      </c>
      <c r="E242" s="5">
        <v>1</v>
      </c>
      <c r="F242" s="5">
        <v>1</v>
      </c>
      <c r="G242" s="5">
        <v>1</v>
      </c>
      <c r="H242" s="5">
        <v>3</v>
      </c>
      <c r="I242" s="5">
        <v>2</v>
      </c>
      <c r="J242" s="5">
        <v>2</v>
      </c>
      <c r="K242" s="5">
        <v>2</v>
      </c>
      <c r="L242" s="5">
        <v>1</v>
      </c>
      <c r="M242" s="1">
        <v>1</v>
      </c>
      <c r="P242" s="5">
        <v>2</v>
      </c>
      <c r="Q242" s="5">
        <v>1</v>
      </c>
      <c r="R242" s="1">
        <v>1</v>
      </c>
    </row>
    <row r="243" spans="1:18" x14ac:dyDescent="0.25">
      <c r="A243" s="1"/>
      <c r="B243" s="5">
        <v>2</v>
      </c>
      <c r="C243" s="5">
        <v>3</v>
      </c>
      <c r="D243" s="5">
        <v>3</v>
      </c>
      <c r="E243" s="5">
        <v>1</v>
      </c>
      <c r="F243" s="5">
        <v>2</v>
      </c>
      <c r="G243" s="5">
        <v>4</v>
      </c>
      <c r="H243" s="5">
        <v>3</v>
      </c>
      <c r="I243" s="5">
        <v>3</v>
      </c>
      <c r="J243" s="5">
        <v>3</v>
      </c>
      <c r="K243" s="5">
        <v>2</v>
      </c>
      <c r="L243" s="5">
        <v>2</v>
      </c>
      <c r="M243" s="1">
        <v>4</v>
      </c>
      <c r="P243" s="5">
        <v>2</v>
      </c>
      <c r="Q243" s="5">
        <v>2</v>
      </c>
      <c r="R243" s="1">
        <v>4</v>
      </c>
    </row>
    <row r="244" spans="1:18" x14ac:dyDescent="0.25">
      <c r="A244" s="1"/>
      <c r="B244" s="5">
        <v>3</v>
      </c>
      <c r="C244" s="5">
        <v>2</v>
      </c>
      <c r="D244" s="5">
        <v>1</v>
      </c>
      <c r="E244" s="5">
        <v>2</v>
      </c>
      <c r="F244" s="5">
        <v>1</v>
      </c>
      <c r="G244" s="5">
        <v>3</v>
      </c>
      <c r="H244" s="5">
        <v>3</v>
      </c>
      <c r="I244" s="5">
        <v>2</v>
      </c>
      <c r="J244" s="5">
        <v>1</v>
      </c>
      <c r="K244" s="5">
        <v>2</v>
      </c>
      <c r="L244" s="5">
        <v>1</v>
      </c>
      <c r="M244" s="1">
        <v>2</v>
      </c>
      <c r="P244" s="5">
        <v>2</v>
      </c>
      <c r="Q244" s="5">
        <v>1</v>
      </c>
      <c r="R244" s="1">
        <v>2</v>
      </c>
    </row>
    <row r="245" spans="1:18" x14ac:dyDescent="0.25">
      <c r="A245" s="1"/>
      <c r="B245" s="5">
        <v>1</v>
      </c>
      <c r="C245" s="5">
        <v>1</v>
      </c>
      <c r="D245" s="5">
        <v>2</v>
      </c>
      <c r="E245" s="5">
        <v>0</v>
      </c>
      <c r="F245" s="5">
        <v>0</v>
      </c>
      <c r="G245" s="5">
        <v>1</v>
      </c>
      <c r="H245" s="5">
        <v>3</v>
      </c>
      <c r="I245" s="5">
        <v>1</v>
      </c>
      <c r="J245" s="5">
        <v>1</v>
      </c>
      <c r="K245" s="5">
        <v>2</v>
      </c>
      <c r="L245" s="5">
        <v>0</v>
      </c>
      <c r="M245" s="1">
        <v>0</v>
      </c>
      <c r="P245" s="5">
        <v>2</v>
      </c>
      <c r="Q245" s="5">
        <v>0</v>
      </c>
      <c r="R245" s="1">
        <v>0</v>
      </c>
    </row>
    <row r="246" spans="1:18" x14ac:dyDescent="0.25">
      <c r="A246" s="1"/>
      <c r="B246" s="5">
        <v>2</v>
      </c>
      <c r="C246" s="5">
        <v>2</v>
      </c>
      <c r="D246" s="5">
        <v>1</v>
      </c>
      <c r="E246" s="5">
        <v>1</v>
      </c>
      <c r="F246" s="5">
        <v>1</v>
      </c>
      <c r="G246" s="5">
        <v>0</v>
      </c>
      <c r="H246" s="5">
        <v>3</v>
      </c>
      <c r="I246" s="5">
        <v>2</v>
      </c>
      <c r="J246" s="5">
        <v>2</v>
      </c>
      <c r="K246" s="5">
        <v>2</v>
      </c>
      <c r="L246" s="5">
        <v>1</v>
      </c>
      <c r="M246" s="1">
        <v>1</v>
      </c>
      <c r="P246" s="5">
        <v>2</v>
      </c>
      <c r="Q246" s="5">
        <v>1</v>
      </c>
      <c r="R246" s="1">
        <v>1</v>
      </c>
    </row>
    <row r="247" spans="1:18" x14ac:dyDescent="0.25">
      <c r="A247" s="1"/>
      <c r="B247" s="5">
        <v>2</v>
      </c>
      <c r="C247" s="5">
        <v>3</v>
      </c>
      <c r="D247" s="5">
        <v>2</v>
      </c>
      <c r="E247" s="5">
        <v>1</v>
      </c>
      <c r="F247" s="5">
        <v>2</v>
      </c>
      <c r="G247" s="5">
        <v>1</v>
      </c>
      <c r="H247" s="5">
        <v>2</v>
      </c>
      <c r="I247" s="5">
        <v>2</v>
      </c>
      <c r="J247" s="5">
        <v>3</v>
      </c>
      <c r="K247" s="5">
        <v>1</v>
      </c>
      <c r="L247" s="5">
        <v>1</v>
      </c>
      <c r="M247" s="1">
        <v>2</v>
      </c>
      <c r="P247" s="5">
        <v>1</v>
      </c>
      <c r="Q247" s="5">
        <v>1</v>
      </c>
      <c r="R247" s="1">
        <v>2</v>
      </c>
    </row>
    <row r="248" spans="1:18" x14ac:dyDescent="0.25">
      <c r="A248" s="1"/>
      <c r="B248" s="5">
        <v>1</v>
      </c>
      <c r="C248" s="5">
        <v>3</v>
      </c>
      <c r="D248" s="5">
        <v>3</v>
      </c>
      <c r="E248" s="5">
        <v>0</v>
      </c>
      <c r="F248" s="5">
        <v>2</v>
      </c>
      <c r="G248" s="5">
        <v>2</v>
      </c>
      <c r="H248" s="5">
        <v>3</v>
      </c>
      <c r="I248" s="5">
        <v>2</v>
      </c>
      <c r="J248" s="5">
        <v>2</v>
      </c>
      <c r="K248" s="5">
        <v>2</v>
      </c>
      <c r="L248" s="5">
        <v>1</v>
      </c>
      <c r="M248" s="1">
        <v>1</v>
      </c>
      <c r="P248" s="5">
        <v>2</v>
      </c>
      <c r="Q248" s="5">
        <v>1</v>
      </c>
      <c r="R248" s="1">
        <v>1</v>
      </c>
    </row>
    <row r="249" spans="1:18" x14ac:dyDescent="0.25">
      <c r="A249" s="1"/>
      <c r="B249" s="5">
        <v>2</v>
      </c>
      <c r="C249" s="5">
        <v>1</v>
      </c>
      <c r="D249" s="5">
        <v>3</v>
      </c>
      <c r="E249" s="5">
        <v>0</v>
      </c>
      <c r="F249" s="5">
        <v>0</v>
      </c>
      <c r="G249" s="5">
        <v>2</v>
      </c>
      <c r="H249" s="5">
        <v>3</v>
      </c>
      <c r="I249" s="5">
        <v>1</v>
      </c>
      <c r="J249" s="5">
        <v>2</v>
      </c>
      <c r="K249" s="5">
        <v>2</v>
      </c>
      <c r="L249" s="5">
        <v>0</v>
      </c>
      <c r="M249" s="1">
        <v>1</v>
      </c>
      <c r="P249" s="5">
        <v>2</v>
      </c>
      <c r="Q249" s="5">
        <v>0</v>
      </c>
      <c r="R249" s="1">
        <v>1</v>
      </c>
    </row>
    <row r="250" spans="1:18" x14ac:dyDescent="0.25">
      <c r="A250" s="1"/>
      <c r="B250" s="5">
        <v>3</v>
      </c>
      <c r="C250" s="5">
        <v>2</v>
      </c>
      <c r="D250" s="5">
        <v>3</v>
      </c>
      <c r="E250" s="5">
        <v>2</v>
      </c>
      <c r="F250" s="5">
        <v>1</v>
      </c>
      <c r="G250" s="5">
        <v>2</v>
      </c>
      <c r="H250" s="5">
        <v>3</v>
      </c>
      <c r="I250" s="5">
        <v>2</v>
      </c>
      <c r="J250" s="5">
        <v>3</v>
      </c>
      <c r="K250" s="5">
        <v>2</v>
      </c>
      <c r="L250" s="5">
        <v>1</v>
      </c>
      <c r="M250" s="1">
        <v>2</v>
      </c>
      <c r="P250" s="5">
        <v>2</v>
      </c>
      <c r="Q250" s="5">
        <v>1</v>
      </c>
      <c r="R250" s="1">
        <v>2</v>
      </c>
    </row>
    <row r="251" spans="1:18" x14ac:dyDescent="0.25">
      <c r="A251" s="1"/>
      <c r="B251" s="5">
        <v>2</v>
      </c>
      <c r="C251" s="5">
        <v>3</v>
      </c>
      <c r="D251" s="5">
        <v>2</v>
      </c>
      <c r="E251" s="5">
        <v>1</v>
      </c>
      <c r="F251" s="5">
        <v>2</v>
      </c>
      <c r="G251" s="5">
        <v>1</v>
      </c>
      <c r="H251" s="5">
        <v>3</v>
      </c>
      <c r="I251" s="5">
        <v>2</v>
      </c>
      <c r="J251" s="5">
        <v>2</v>
      </c>
      <c r="K251" s="5">
        <v>2</v>
      </c>
      <c r="L251" s="5">
        <v>1</v>
      </c>
      <c r="M251" s="1">
        <v>1</v>
      </c>
      <c r="P251" s="5">
        <v>2</v>
      </c>
      <c r="Q251" s="5">
        <v>1</v>
      </c>
      <c r="R251" s="1">
        <v>1</v>
      </c>
    </row>
    <row r="252" spans="1:18" x14ac:dyDescent="0.25">
      <c r="A252" s="1"/>
      <c r="B252" s="5">
        <v>1</v>
      </c>
      <c r="C252" s="5">
        <v>2</v>
      </c>
      <c r="D252" s="5">
        <v>1</v>
      </c>
      <c r="E252" s="5">
        <v>0</v>
      </c>
      <c r="F252" s="5">
        <v>1</v>
      </c>
      <c r="G252" s="5">
        <v>0</v>
      </c>
      <c r="H252" s="5">
        <v>2</v>
      </c>
      <c r="I252" s="5">
        <v>2</v>
      </c>
      <c r="J252" s="5">
        <v>1</v>
      </c>
      <c r="K252" s="5">
        <v>1</v>
      </c>
      <c r="L252" s="5">
        <v>1</v>
      </c>
      <c r="M252" s="1">
        <v>0</v>
      </c>
      <c r="P252" s="5">
        <v>1</v>
      </c>
      <c r="Q252" s="5">
        <v>1</v>
      </c>
      <c r="R252" s="1">
        <v>0</v>
      </c>
    </row>
    <row r="253" spans="1:18" x14ac:dyDescent="0.25">
      <c r="A253" s="1"/>
      <c r="B253" s="5">
        <v>2</v>
      </c>
      <c r="C253" s="5">
        <v>1</v>
      </c>
      <c r="D253" s="5">
        <v>2</v>
      </c>
      <c r="E253" s="5">
        <v>1</v>
      </c>
      <c r="F253" s="5">
        <v>0</v>
      </c>
      <c r="G253" s="5">
        <v>1</v>
      </c>
      <c r="H253" s="5">
        <v>2</v>
      </c>
      <c r="I253" s="5">
        <v>1</v>
      </c>
      <c r="J253" s="5">
        <v>2</v>
      </c>
      <c r="K253" s="5">
        <v>1</v>
      </c>
      <c r="L253" s="5">
        <v>0</v>
      </c>
      <c r="M253" s="1">
        <v>1</v>
      </c>
      <c r="P253" s="5">
        <v>1</v>
      </c>
      <c r="Q253" s="5">
        <v>0</v>
      </c>
      <c r="R253" s="1">
        <v>1</v>
      </c>
    </row>
    <row r="254" spans="1:18" x14ac:dyDescent="0.25">
      <c r="A254" s="1"/>
      <c r="B254" s="5">
        <v>3</v>
      </c>
      <c r="C254" s="5">
        <v>2</v>
      </c>
      <c r="D254" s="5">
        <v>3</v>
      </c>
      <c r="E254" s="5">
        <v>2</v>
      </c>
      <c r="F254" s="5">
        <v>1</v>
      </c>
      <c r="G254" s="5">
        <v>2</v>
      </c>
      <c r="H254" s="5">
        <v>3</v>
      </c>
      <c r="I254" s="5">
        <v>2</v>
      </c>
      <c r="J254" s="5">
        <v>3</v>
      </c>
      <c r="K254" s="5">
        <v>2</v>
      </c>
      <c r="L254" s="5">
        <v>1</v>
      </c>
      <c r="M254" s="1">
        <v>2</v>
      </c>
      <c r="P254" s="5">
        <v>2</v>
      </c>
      <c r="Q254" s="5">
        <v>1</v>
      </c>
      <c r="R254" s="1">
        <v>2</v>
      </c>
    </row>
    <row r="255" spans="1:18" x14ac:dyDescent="0.25">
      <c r="A255" s="1"/>
      <c r="B255" s="5">
        <v>2</v>
      </c>
      <c r="C255" s="5">
        <v>3</v>
      </c>
      <c r="D255" s="5">
        <v>2</v>
      </c>
      <c r="E255" s="5">
        <v>1</v>
      </c>
      <c r="F255" s="5">
        <v>2</v>
      </c>
      <c r="G255" s="5">
        <v>1</v>
      </c>
      <c r="H255" s="5">
        <v>1</v>
      </c>
      <c r="I255" s="5">
        <v>3</v>
      </c>
      <c r="J255" s="5">
        <v>2</v>
      </c>
      <c r="K255" s="5">
        <v>0</v>
      </c>
      <c r="L255" s="5">
        <v>2</v>
      </c>
      <c r="M255" s="1">
        <v>1</v>
      </c>
      <c r="P255" s="5">
        <v>0</v>
      </c>
      <c r="Q255" s="5">
        <v>2</v>
      </c>
      <c r="R255" s="1">
        <v>1</v>
      </c>
    </row>
    <row r="256" spans="1:18" x14ac:dyDescent="0.25">
      <c r="A256" s="1"/>
      <c r="B256" s="5">
        <v>1</v>
      </c>
      <c r="C256" s="5">
        <v>3</v>
      </c>
      <c r="D256" s="5">
        <v>1</v>
      </c>
      <c r="E256" s="5">
        <v>0</v>
      </c>
      <c r="F256" s="5">
        <v>2</v>
      </c>
      <c r="G256" s="5">
        <v>0</v>
      </c>
      <c r="H256" s="5">
        <v>2</v>
      </c>
      <c r="I256" s="5">
        <v>2</v>
      </c>
      <c r="J256" s="5">
        <v>1</v>
      </c>
      <c r="K256" s="5">
        <v>1</v>
      </c>
      <c r="L256" s="5">
        <v>1</v>
      </c>
      <c r="M256" s="1">
        <v>0</v>
      </c>
      <c r="P256" s="5">
        <v>1</v>
      </c>
      <c r="Q256" s="5">
        <v>1</v>
      </c>
      <c r="R256" s="1">
        <v>0</v>
      </c>
    </row>
    <row r="257" spans="1:18" x14ac:dyDescent="0.25">
      <c r="A257" s="1"/>
      <c r="B257" s="5">
        <v>2</v>
      </c>
      <c r="C257" s="5">
        <v>3</v>
      </c>
      <c r="D257" s="5">
        <v>2</v>
      </c>
      <c r="E257" s="5">
        <v>0</v>
      </c>
      <c r="F257" s="5">
        <v>2</v>
      </c>
      <c r="G257" s="5">
        <v>0</v>
      </c>
      <c r="H257" s="5">
        <v>2</v>
      </c>
      <c r="I257" s="5">
        <v>2</v>
      </c>
      <c r="J257" s="5">
        <v>1</v>
      </c>
      <c r="K257" s="5">
        <v>0</v>
      </c>
      <c r="L257" s="5">
        <v>1</v>
      </c>
      <c r="M257" s="1">
        <v>0</v>
      </c>
      <c r="P257" s="5">
        <v>0</v>
      </c>
      <c r="Q257" s="5">
        <v>1</v>
      </c>
      <c r="R257" s="1">
        <v>0</v>
      </c>
    </row>
    <row r="258" spans="1:18" x14ac:dyDescent="0.25">
      <c r="A258" s="1"/>
      <c r="B258" s="5">
        <v>3</v>
      </c>
      <c r="C258" s="5">
        <v>3</v>
      </c>
      <c r="D258" s="5">
        <v>3</v>
      </c>
      <c r="E258" s="5">
        <v>1</v>
      </c>
      <c r="F258" s="5">
        <v>2</v>
      </c>
      <c r="G258" s="5">
        <v>0</v>
      </c>
      <c r="H258" s="5">
        <v>2</v>
      </c>
      <c r="I258" s="5">
        <v>2</v>
      </c>
      <c r="J258" s="5">
        <v>1</v>
      </c>
      <c r="K258" s="5">
        <v>0</v>
      </c>
      <c r="L258" s="5">
        <v>1</v>
      </c>
      <c r="M258" s="1">
        <v>0</v>
      </c>
      <c r="P258" s="5">
        <v>0</v>
      </c>
      <c r="Q258" s="5">
        <v>1</v>
      </c>
      <c r="R258" s="1">
        <v>0</v>
      </c>
    </row>
    <row r="259" spans="1:18" x14ac:dyDescent="0.25">
      <c r="A259" s="1"/>
      <c r="B259" s="5">
        <v>3</v>
      </c>
      <c r="C259" s="5">
        <v>2</v>
      </c>
      <c r="D259" s="5">
        <v>2</v>
      </c>
      <c r="E259" s="5">
        <v>1</v>
      </c>
      <c r="F259" s="5">
        <v>1</v>
      </c>
      <c r="G259" s="5">
        <v>1</v>
      </c>
      <c r="H259" s="5">
        <v>3</v>
      </c>
      <c r="I259" s="5">
        <v>1</v>
      </c>
      <c r="J259" s="5">
        <v>3</v>
      </c>
      <c r="K259" s="5">
        <v>1</v>
      </c>
      <c r="L259" s="5">
        <v>0</v>
      </c>
      <c r="M259" s="1">
        <v>2</v>
      </c>
      <c r="P259" s="5">
        <v>1</v>
      </c>
      <c r="Q259" s="5">
        <v>0</v>
      </c>
      <c r="R259" s="1">
        <v>2</v>
      </c>
    </row>
    <row r="260" spans="1:18" x14ac:dyDescent="0.25">
      <c r="A260" s="1"/>
      <c r="B260" s="5">
        <v>2</v>
      </c>
      <c r="C260" s="5">
        <v>2</v>
      </c>
      <c r="D260" s="5">
        <v>1</v>
      </c>
      <c r="E260" s="5">
        <v>1</v>
      </c>
      <c r="F260" s="5">
        <v>1</v>
      </c>
      <c r="G260" s="5">
        <v>0</v>
      </c>
      <c r="H260" s="5">
        <v>3</v>
      </c>
      <c r="I260" s="5">
        <v>1</v>
      </c>
      <c r="J260" s="5">
        <v>3</v>
      </c>
      <c r="K260" s="5">
        <v>2</v>
      </c>
      <c r="L260" s="5">
        <v>0</v>
      </c>
      <c r="M260" s="1">
        <v>2</v>
      </c>
      <c r="P260" s="5">
        <v>2</v>
      </c>
      <c r="Q260" s="5">
        <v>0</v>
      </c>
      <c r="R260" s="1">
        <v>2</v>
      </c>
    </row>
    <row r="261" spans="1:18" x14ac:dyDescent="0.25">
      <c r="A261" s="1"/>
      <c r="B261" s="5">
        <v>3</v>
      </c>
      <c r="C261" s="5">
        <v>2</v>
      </c>
      <c r="D261" s="5">
        <v>2</v>
      </c>
      <c r="E261" s="5">
        <v>2</v>
      </c>
      <c r="F261" s="5">
        <v>1</v>
      </c>
      <c r="G261" s="5">
        <v>1</v>
      </c>
      <c r="H261" s="5">
        <v>3</v>
      </c>
      <c r="I261" s="5">
        <v>1</v>
      </c>
      <c r="J261" s="5">
        <v>1</v>
      </c>
      <c r="K261" s="5">
        <v>2</v>
      </c>
      <c r="L261" s="5">
        <v>0</v>
      </c>
      <c r="M261" s="1">
        <v>0</v>
      </c>
      <c r="P261" s="5">
        <v>2</v>
      </c>
      <c r="Q261" s="5">
        <v>0</v>
      </c>
      <c r="R261" s="1">
        <v>0</v>
      </c>
    </row>
    <row r="262" spans="1:18" x14ac:dyDescent="0.25">
      <c r="A262" s="1"/>
      <c r="B262" s="5">
        <v>3</v>
      </c>
      <c r="C262" s="5">
        <v>1</v>
      </c>
      <c r="D262" s="5">
        <v>2</v>
      </c>
      <c r="E262" s="5">
        <v>2</v>
      </c>
      <c r="F262" s="5">
        <v>0</v>
      </c>
      <c r="G262" s="5">
        <v>1</v>
      </c>
      <c r="H262" s="5">
        <v>3</v>
      </c>
      <c r="I262" s="5">
        <v>1</v>
      </c>
      <c r="J262" s="5">
        <v>2</v>
      </c>
      <c r="K262" s="5">
        <v>2</v>
      </c>
      <c r="L262" s="5">
        <v>0</v>
      </c>
      <c r="M262" s="1">
        <v>1</v>
      </c>
      <c r="P262" s="5">
        <v>2</v>
      </c>
      <c r="Q262" s="5">
        <v>0</v>
      </c>
      <c r="R262" s="1">
        <v>1</v>
      </c>
    </row>
    <row r="263" spans="1:18" x14ac:dyDescent="0.25">
      <c r="A263" s="1"/>
      <c r="B263" s="5">
        <v>1</v>
      </c>
      <c r="C263" s="5">
        <v>2</v>
      </c>
      <c r="D263" s="5">
        <v>2</v>
      </c>
      <c r="E263" s="5">
        <v>0</v>
      </c>
      <c r="F263" s="5">
        <v>0</v>
      </c>
      <c r="G263" s="5">
        <v>1</v>
      </c>
      <c r="H263" s="5">
        <v>3</v>
      </c>
      <c r="I263" s="5">
        <v>2</v>
      </c>
      <c r="J263" s="5">
        <v>3</v>
      </c>
      <c r="K263" s="5">
        <v>2</v>
      </c>
      <c r="L263" s="5">
        <v>0</v>
      </c>
      <c r="M263" s="1">
        <v>2</v>
      </c>
      <c r="P263" s="5">
        <v>2</v>
      </c>
      <c r="Q263" s="5">
        <v>0</v>
      </c>
      <c r="R263" s="1">
        <v>2</v>
      </c>
    </row>
    <row r="264" spans="1:18" x14ac:dyDescent="0.25">
      <c r="A264" s="1"/>
      <c r="B264" s="5">
        <v>2</v>
      </c>
      <c r="C264" s="5">
        <v>1</v>
      </c>
      <c r="D264" s="5">
        <v>2</v>
      </c>
      <c r="E264" s="5">
        <v>0</v>
      </c>
      <c r="F264" s="5">
        <v>0</v>
      </c>
      <c r="G264" s="5">
        <v>4</v>
      </c>
      <c r="H264" s="5">
        <v>3</v>
      </c>
      <c r="I264" s="5">
        <v>1</v>
      </c>
      <c r="J264" s="5">
        <v>3</v>
      </c>
      <c r="K264" s="5">
        <v>1</v>
      </c>
      <c r="L264" s="5">
        <v>0</v>
      </c>
      <c r="M264" s="1">
        <v>5</v>
      </c>
      <c r="P264" s="5">
        <v>1</v>
      </c>
      <c r="Q264" s="5">
        <v>0</v>
      </c>
      <c r="R264" s="1">
        <v>5</v>
      </c>
    </row>
    <row r="265" spans="1:18" x14ac:dyDescent="0.25">
      <c r="A265" s="1"/>
      <c r="B265" s="5">
        <v>3</v>
      </c>
      <c r="C265" s="5">
        <v>2</v>
      </c>
      <c r="D265" s="5">
        <v>3</v>
      </c>
      <c r="E265" s="5">
        <v>2</v>
      </c>
      <c r="F265" s="5">
        <v>0</v>
      </c>
      <c r="G265" s="5">
        <v>4</v>
      </c>
      <c r="H265" s="5">
        <v>3</v>
      </c>
      <c r="I265" s="5">
        <v>2</v>
      </c>
      <c r="J265" s="5">
        <v>1</v>
      </c>
      <c r="K265" s="5">
        <v>2</v>
      </c>
      <c r="L265" s="5">
        <v>0</v>
      </c>
      <c r="M265" s="1">
        <v>2</v>
      </c>
      <c r="P265" s="5">
        <v>2</v>
      </c>
      <c r="Q265" s="5">
        <v>0</v>
      </c>
      <c r="R265" s="1">
        <v>2</v>
      </c>
    </row>
    <row r="266" spans="1:18" x14ac:dyDescent="0.25">
      <c r="A266" s="1"/>
      <c r="B266" s="5">
        <v>2</v>
      </c>
      <c r="C266" s="5">
        <v>3</v>
      </c>
      <c r="D266" s="5">
        <v>3</v>
      </c>
      <c r="E266" s="5">
        <v>1</v>
      </c>
      <c r="F266" s="5">
        <v>2</v>
      </c>
      <c r="G266" s="5">
        <v>4</v>
      </c>
      <c r="H266" s="5">
        <v>3</v>
      </c>
      <c r="I266" s="5">
        <v>3</v>
      </c>
      <c r="J266" s="5">
        <v>2</v>
      </c>
      <c r="K266" s="5">
        <v>2</v>
      </c>
      <c r="L266" s="5">
        <v>2</v>
      </c>
      <c r="M266" s="1">
        <v>3</v>
      </c>
      <c r="P266" s="5">
        <v>2</v>
      </c>
      <c r="Q266" s="5">
        <v>2</v>
      </c>
      <c r="R266" s="1">
        <v>3</v>
      </c>
    </row>
    <row r="267" spans="1:18" x14ac:dyDescent="0.25">
      <c r="A267" s="1"/>
      <c r="B267" s="5">
        <v>3</v>
      </c>
      <c r="C267" s="5">
        <v>2</v>
      </c>
      <c r="D267" s="5">
        <v>3</v>
      </c>
      <c r="E267" s="5">
        <v>2</v>
      </c>
      <c r="F267" s="5">
        <v>1</v>
      </c>
      <c r="G267" s="5">
        <v>6</v>
      </c>
      <c r="H267" s="5">
        <v>3</v>
      </c>
      <c r="I267" s="5">
        <v>2</v>
      </c>
      <c r="J267" s="5">
        <v>2</v>
      </c>
      <c r="K267" s="5">
        <v>2</v>
      </c>
      <c r="L267" s="5">
        <v>1</v>
      </c>
      <c r="M267" s="1">
        <v>5</v>
      </c>
      <c r="P267" s="5">
        <v>2</v>
      </c>
      <c r="Q267" s="5">
        <v>1</v>
      </c>
      <c r="R267" s="1">
        <v>5</v>
      </c>
    </row>
    <row r="268" spans="1:18" x14ac:dyDescent="0.25">
      <c r="A268" s="1"/>
      <c r="B268" s="5">
        <v>3</v>
      </c>
      <c r="C268" s="5">
        <v>1</v>
      </c>
      <c r="D268" s="5">
        <v>3</v>
      </c>
      <c r="E268" s="5">
        <v>2</v>
      </c>
      <c r="F268" s="5">
        <v>0</v>
      </c>
      <c r="G268" s="5">
        <v>4</v>
      </c>
      <c r="H268" s="5">
        <v>3</v>
      </c>
      <c r="I268" s="5">
        <v>1</v>
      </c>
      <c r="J268" s="5">
        <v>2</v>
      </c>
      <c r="K268" s="5">
        <v>2</v>
      </c>
      <c r="L268" s="5">
        <v>0</v>
      </c>
      <c r="M268" s="1">
        <v>6</v>
      </c>
      <c r="P268" s="5">
        <v>2</v>
      </c>
      <c r="Q268" s="5">
        <v>0</v>
      </c>
      <c r="R268" s="1">
        <v>6</v>
      </c>
    </row>
    <row r="269" spans="1:18" x14ac:dyDescent="0.25">
      <c r="A269" s="1"/>
      <c r="B269" s="5">
        <v>1</v>
      </c>
      <c r="C269" s="5">
        <v>2</v>
      </c>
      <c r="D269" s="5">
        <v>2</v>
      </c>
      <c r="E269" s="5">
        <v>0</v>
      </c>
      <c r="F269" s="5">
        <v>1</v>
      </c>
      <c r="G269" s="5">
        <v>1</v>
      </c>
      <c r="H269" s="5">
        <v>3</v>
      </c>
      <c r="I269" s="5">
        <v>2</v>
      </c>
      <c r="J269" s="5">
        <v>2</v>
      </c>
      <c r="K269" s="5">
        <v>2</v>
      </c>
      <c r="L269" s="5">
        <v>1</v>
      </c>
      <c r="M269" s="1">
        <v>1</v>
      </c>
      <c r="P269" s="5">
        <v>2</v>
      </c>
      <c r="Q269" s="5">
        <v>1</v>
      </c>
      <c r="R269" s="1">
        <v>1</v>
      </c>
    </row>
    <row r="270" spans="1:18" x14ac:dyDescent="0.25">
      <c r="A270" s="1"/>
      <c r="B270" s="5">
        <v>3</v>
      </c>
      <c r="C270" s="5">
        <v>3</v>
      </c>
      <c r="D270" s="5">
        <v>3</v>
      </c>
      <c r="E270" s="5">
        <v>2</v>
      </c>
      <c r="F270" s="5">
        <v>2</v>
      </c>
      <c r="G270" s="5">
        <v>2</v>
      </c>
      <c r="H270" s="5">
        <v>3</v>
      </c>
      <c r="I270" s="5">
        <v>3</v>
      </c>
      <c r="J270" s="5">
        <v>3</v>
      </c>
      <c r="K270" s="5">
        <v>2</v>
      </c>
      <c r="L270" s="5">
        <v>2</v>
      </c>
      <c r="M270" s="1">
        <v>2</v>
      </c>
      <c r="P270" s="5">
        <v>2</v>
      </c>
      <c r="Q270" s="5">
        <v>2</v>
      </c>
      <c r="R270" s="1">
        <v>2</v>
      </c>
    </row>
    <row r="271" spans="1:18" x14ac:dyDescent="0.25">
      <c r="A271" s="1"/>
      <c r="B271" s="5">
        <v>2</v>
      </c>
      <c r="C271" s="5">
        <v>2</v>
      </c>
      <c r="D271" s="5">
        <v>2</v>
      </c>
      <c r="E271" s="5">
        <v>1</v>
      </c>
      <c r="F271" s="5">
        <v>1</v>
      </c>
      <c r="G271" s="5">
        <v>0</v>
      </c>
      <c r="H271" s="5">
        <v>3</v>
      </c>
      <c r="I271" s="5">
        <v>2</v>
      </c>
      <c r="J271" s="5">
        <v>2</v>
      </c>
      <c r="K271" s="5">
        <v>2</v>
      </c>
      <c r="L271" s="5">
        <v>1</v>
      </c>
      <c r="M271" s="1">
        <v>0</v>
      </c>
      <c r="P271" s="5">
        <v>2</v>
      </c>
      <c r="Q271" s="5">
        <v>1</v>
      </c>
      <c r="R271" s="1">
        <v>0</v>
      </c>
    </row>
    <row r="272" spans="1:18" x14ac:dyDescent="0.25">
      <c r="A272" s="1"/>
      <c r="B272" s="5">
        <v>3</v>
      </c>
      <c r="C272" s="5">
        <v>1</v>
      </c>
      <c r="D272" s="5">
        <v>2</v>
      </c>
      <c r="E272" s="5">
        <v>2</v>
      </c>
      <c r="F272" s="5">
        <v>0</v>
      </c>
      <c r="G272" s="5">
        <v>0</v>
      </c>
      <c r="H272" s="5">
        <v>3</v>
      </c>
      <c r="I272" s="5">
        <v>1</v>
      </c>
      <c r="J272" s="5">
        <v>2</v>
      </c>
      <c r="K272" s="5">
        <v>2</v>
      </c>
      <c r="L272" s="5">
        <v>0</v>
      </c>
      <c r="M272" s="1">
        <v>0</v>
      </c>
      <c r="P272" s="5">
        <v>2</v>
      </c>
      <c r="Q272" s="5">
        <v>0</v>
      </c>
      <c r="R272" s="1">
        <v>0</v>
      </c>
    </row>
    <row r="273" spans="1:18" x14ac:dyDescent="0.25">
      <c r="A273" s="1"/>
      <c r="B273" s="5">
        <v>3</v>
      </c>
      <c r="C273" s="5">
        <v>3</v>
      </c>
      <c r="D273" s="5">
        <v>1</v>
      </c>
      <c r="E273" s="5">
        <v>2</v>
      </c>
      <c r="F273" s="5">
        <v>2</v>
      </c>
      <c r="G273" s="5">
        <v>0</v>
      </c>
      <c r="H273" s="5">
        <v>2</v>
      </c>
      <c r="I273" s="5">
        <v>3</v>
      </c>
      <c r="J273" s="5">
        <v>1</v>
      </c>
      <c r="K273" s="5">
        <v>1</v>
      </c>
      <c r="L273" s="5">
        <v>2</v>
      </c>
      <c r="M273" s="1">
        <v>0</v>
      </c>
      <c r="P273" s="5">
        <v>1</v>
      </c>
      <c r="Q273" s="5">
        <v>2</v>
      </c>
      <c r="R273" s="1">
        <v>0</v>
      </c>
    </row>
    <row r="274" spans="1:18" x14ac:dyDescent="0.25">
      <c r="A274" s="1"/>
      <c r="B274" s="5">
        <v>2</v>
      </c>
      <c r="C274" s="5">
        <v>3</v>
      </c>
      <c r="D274" s="5">
        <v>2</v>
      </c>
      <c r="E274" s="5">
        <v>1</v>
      </c>
      <c r="F274" s="5">
        <v>2</v>
      </c>
      <c r="G274" s="5">
        <v>1</v>
      </c>
      <c r="H274" s="5">
        <v>3</v>
      </c>
      <c r="I274" s="5">
        <v>1</v>
      </c>
      <c r="J274" s="5">
        <v>3</v>
      </c>
      <c r="K274" s="5">
        <v>2</v>
      </c>
      <c r="L274" s="5">
        <v>0</v>
      </c>
      <c r="M274" s="1">
        <v>2</v>
      </c>
      <c r="P274" s="5">
        <v>2</v>
      </c>
      <c r="Q274" s="5">
        <v>0</v>
      </c>
      <c r="R274" s="1">
        <v>2</v>
      </c>
    </row>
    <row r="275" spans="1:18" x14ac:dyDescent="0.25">
      <c r="A275" s="1"/>
      <c r="B275" s="5">
        <v>3</v>
      </c>
      <c r="C275" s="5">
        <v>2</v>
      </c>
      <c r="D275" s="5">
        <v>2</v>
      </c>
      <c r="E275" s="5">
        <v>2</v>
      </c>
      <c r="F275" s="5">
        <v>1</v>
      </c>
      <c r="G275" s="5">
        <v>1</v>
      </c>
      <c r="H275" s="5">
        <v>2</v>
      </c>
      <c r="I275" s="5">
        <v>1</v>
      </c>
      <c r="J275" s="5">
        <v>2</v>
      </c>
      <c r="K275" s="5">
        <v>1</v>
      </c>
      <c r="L275" s="5">
        <v>0</v>
      </c>
      <c r="M275" s="1">
        <v>1</v>
      </c>
      <c r="P275" s="5">
        <v>1</v>
      </c>
      <c r="Q275" s="5">
        <v>0</v>
      </c>
      <c r="R275" s="1">
        <v>1</v>
      </c>
    </row>
    <row r="276" spans="1:18" x14ac:dyDescent="0.25">
      <c r="A276" s="1"/>
      <c r="B276" s="5">
        <v>1</v>
      </c>
      <c r="C276" s="5">
        <v>3</v>
      </c>
      <c r="D276" s="5">
        <v>3</v>
      </c>
      <c r="E276" s="5">
        <v>0</v>
      </c>
      <c r="F276" s="5">
        <v>2</v>
      </c>
      <c r="G276" s="5">
        <v>2</v>
      </c>
      <c r="H276" s="5">
        <v>3</v>
      </c>
      <c r="I276" s="5">
        <v>3</v>
      </c>
      <c r="J276" s="5">
        <v>3</v>
      </c>
      <c r="K276" s="5">
        <v>2</v>
      </c>
      <c r="L276" s="5">
        <v>2</v>
      </c>
      <c r="M276" s="1">
        <v>2</v>
      </c>
      <c r="P276" s="5">
        <v>2</v>
      </c>
      <c r="Q276" s="5">
        <v>2</v>
      </c>
      <c r="R276" s="1">
        <v>2</v>
      </c>
    </row>
    <row r="277" spans="1:18" x14ac:dyDescent="0.25">
      <c r="A277" s="1"/>
      <c r="B277" s="5">
        <v>2</v>
      </c>
      <c r="C277" s="5">
        <v>2</v>
      </c>
      <c r="D277" s="5">
        <v>2</v>
      </c>
      <c r="E277" s="5">
        <v>0</v>
      </c>
      <c r="F277" s="5">
        <v>1</v>
      </c>
      <c r="G277" s="5">
        <v>1</v>
      </c>
      <c r="H277" s="5">
        <v>3</v>
      </c>
      <c r="I277" s="5">
        <v>2</v>
      </c>
      <c r="J277" s="5">
        <v>2</v>
      </c>
      <c r="K277" s="5">
        <v>1</v>
      </c>
      <c r="L277" s="5">
        <v>1</v>
      </c>
      <c r="M277" s="1">
        <v>1</v>
      </c>
      <c r="P277" s="5">
        <v>1</v>
      </c>
      <c r="Q277" s="5">
        <v>1</v>
      </c>
      <c r="R277" s="1">
        <v>1</v>
      </c>
    </row>
    <row r="278" spans="1:18" x14ac:dyDescent="0.25">
      <c r="A278" s="1"/>
      <c r="B278" s="5">
        <v>1</v>
      </c>
      <c r="C278" s="5">
        <v>3</v>
      </c>
      <c r="D278" s="5">
        <v>3</v>
      </c>
      <c r="E278" s="5">
        <v>0</v>
      </c>
      <c r="F278" s="5">
        <v>2</v>
      </c>
      <c r="G278" s="5">
        <v>2</v>
      </c>
      <c r="H278" s="5">
        <v>2</v>
      </c>
      <c r="I278" s="5">
        <v>1</v>
      </c>
      <c r="J278" s="5">
        <v>3</v>
      </c>
      <c r="K278" s="5">
        <v>1</v>
      </c>
      <c r="L278" s="5">
        <v>0</v>
      </c>
      <c r="M278" s="1">
        <v>2</v>
      </c>
      <c r="P278" s="5">
        <v>1</v>
      </c>
      <c r="Q278" s="5">
        <v>0</v>
      </c>
      <c r="R278" s="1">
        <v>2</v>
      </c>
    </row>
    <row r="279" spans="1:18" x14ac:dyDescent="0.25">
      <c r="A279" s="1"/>
      <c r="B279" s="5">
        <v>2</v>
      </c>
      <c r="C279" s="5">
        <v>2</v>
      </c>
      <c r="D279" s="5">
        <v>2</v>
      </c>
      <c r="E279" s="5">
        <v>0</v>
      </c>
      <c r="F279" s="5">
        <v>1</v>
      </c>
      <c r="G279" s="5">
        <v>1</v>
      </c>
      <c r="H279" s="5">
        <v>3</v>
      </c>
      <c r="I279" s="5">
        <v>2</v>
      </c>
      <c r="J279" s="5">
        <v>2</v>
      </c>
      <c r="K279" s="5">
        <v>1</v>
      </c>
      <c r="L279" s="5">
        <v>1</v>
      </c>
      <c r="M279" s="1">
        <v>1</v>
      </c>
      <c r="P279" s="5">
        <v>1</v>
      </c>
      <c r="Q279" s="5">
        <v>1</v>
      </c>
      <c r="R279" s="1">
        <v>1</v>
      </c>
    </row>
    <row r="280" spans="1:18" x14ac:dyDescent="0.25">
      <c r="A280" s="1"/>
      <c r="B280" s="5">
        <v>3</v>
      </c>
      <c r="C280" s="5">
        <v>1</v>
      </c>
      <c r="D280" s="5">
        <v>3</v>
      </c>
      <c r="E280" s="5">
        <v>2</v>
      </c>
      <c r="F280" s="5">
        <v>0</v>
      </c>
      <c r="G280" s="5">
        <v>2</v>
      </c>
      <c r="H280" s="5">
        <v>2</v>
      </c>
      <c r="I280" s="5">
        <v>1</v>
      </c>
      <c r="J280" s="5">
        <v>2</v>
      </c>
      <c r="K280" s="5">
        <v>1</v>
      </c>
      <c r="L280" s="5">
        <v>0</v>
      </c>
      <c r="M280" s="1">
        <v>1</v>
      </c>
      <c r="P280" s="5">
        <v>1</v>
      </c>
      <c r="Q280" s="5">
        <v>0</v>
      </c>
      <c r="R280" s="1">
        <v>1</v>
      </c>
    </row>
    <row r="281" spans="1:18" x14ac:dyDescent="0.25">
      <c r="A281" s="1"/>
      <c r="B281" s="5">
        <v>2</v>
      </c>
      <c r="C281" s="5">
        <v>3</v>
      </c>
      <c r="D281" s="5">
        <v>2</v>
      </c>
      <c r="E281" s="5">
        <v>1</v>
      </c>
      <c r="F281" s="5">
        <v>2</v>
      </c>
      <c r="G281" s="5">
        <v>1</v>
      </c>
      <c r="H281" s="5">
        <v>1</v>
      </c>
      <c r="I281" s="5">
        <v>3</v>
      </c>
      <c r="J281" s="5">
        <v>2</v>
      </c>
      <c r="K281" s="5">
        <v>0</v>
      </c>
      <c r="L281" s="5">
        <v>2</v>
      </c>
      <c r="M281" s="1">
        <v>1</v>
      </c>
      <c r="P281" s="5">
        <v>0</v>
      </c>
      <c r="Q281" s="5">
        <v>2</v>
      </c>
      <c r="R281" s="1">
        <v>1</v>
      </c>
    </row>
    <row r="282" spans="1:18" x14ac:dyDescent="0.25">
      <c r="A282" s="1"/>
      <c r="B282" s="5">
        <v>3</v>
      </c>
      <c r="C282" s="5">
        <v>3</v>
      </c>
      <c r="D282" s="5">
        <v>3</v>
      </c>
      <c r="E282" s="5">
        <v>2</v>
      </c>
      <c r="F282" s="5">
        <v>2</v>
      </c>
      <c r="G282" s="5">
        <v>2</v>
      </c>
      <c r="H282" s="5">
        <v>3</v>
      </c>
      <c r="I282" s="5">
        <v>3</v>
      </c>
      <c r="J282" s="5">
        <v>2</v>
      </c>
      <c r="K282" s="5">
        <v>2</v>
      </c>
      <c r="L282" s="5">
        <v>2</v>
      </c>
      <c r="M282" s="1">
        <v>1</v>
      </c>
      <c r="P282" s="5">
        <v>2</v>
      </c>
      <c r="Q282" s="5">
        <v>2</v>
      </c>
      <c r="R282" s="1">
        <v>1</v>
      </c>
    </row>
    <row r="283" spans="1:18" x14ac:dyDescent="0.25">
      <c r="A283" s="1"/>
      <c r="B283" s="5">
        <v>2</v>
      </c>
      <c r="C283" s="5">
        <v>2</v>
      </c>
      <c r="D283" s="5">
        <v>2</v>
      </c>
      <c r="E283" s="5">
        <v>1</v>
      </c>
      <c r="F283" s="5">
        <v>1</v>
      </c>
      <c r="G283" s="5">
        <v>1</v>
      </c>
      <c r="H283" s="5">
        <v>3</v>
      </c>
      <c r="I283" s="5">
        <v>2</v>
      </c>
      <c r="J283" s="5">
        <v>2</v>
      </c>
      <c r="K283" s="5">
        <v>2</v>
      </c>
      <c r="L283" s="5">
        <v>1</v>
      </c>
      <c r="M283" s="1">
        <v>1</v>
      </c>
      <c r="P283" s="5">
        <v>2</v>
      </c>
      <c r="Q283" s="5">
        <v>1</v>
      </c>
      <c r="R283" s="1">
        <v>1</v>
      </c>
    </row>
    <row r="284" spans="1:18" x14ac:dyDescent="0.25">
      <c r="A284" s="1"/>
      <c r="B284" s="5">
        <v>3</v>
      </c>
      <c r="C284" s="5">
        <v>3</v>
      </c>
      <c r="D284" s="5">
        <v>1</v>
      </c>
      <c r="E284" s="5">
        <v>2</v>
      </c>
      <c r="F284" s="5">
        <v>2</v>
      </c>
      <c r="G284" s="5">
        <v>0</v>
      </c>
      <c r="H284" s="5">
        <v>3</v>
      </c>
      <c r="I284" s="5">
        <v>3</v>
      </c>
      <c r="J284" s="5">
        <v>1</v>
      </c>
      <c r="K284" s="5">
        <v>2</v>
      </c>
      <c r="L284" s="5">
        <v>2</v>
      </c>
      <c r="M284" s="1">
        <v>0</v>
      </c>
      <c r="P284" s="5">
        <v>2</v>
      </c>
      <c r="Q284" s="5">
        <v>2</v>
      </c>
      <c r="R284" s="1">
        <v>0</v>
      </c>
    </row>
    <row r="285" spans="1:18" x14ac:dyDescent="0.25">
      <c r="A285" s="1"/>
      <c r="B285" s="5">
        <v>2</v>
      </c>
      <c r="C285" s="5">
        <v>2</v>
      </c>
      <c r="D285" s="5">
        <v>2</v>
      </c>
      <c r="E285" s="5">
        <v>1</v>
      </c>
      <c r="F285" s="5">
        <v>1</v>
      </c>
      <c r="G285" s="5">
        <v>1</v>
      </c>
      <c r="H285" s="5">
        <v>2</v>
      </c>
      <c r="I285" s="5">
        <v>2</v>
      </c>
      <c r="J285" s="5">
        <v>2</v>
      </c>
      <c r="K285" s="5">
        <v>1</v>
      </c>
      <c r="L285" s="5">
        <v>1</v>
      </c>
      <c r="M285" s="1">
        <v>1</v>
      </c>
      <c r="P285" s="5">
        <v>1</v>
      </c>
      <c r="Q285" s="5">
        <v>1</v>
      </c>
      <c r="R285" s="1">
        <v>1</v>
      </c>
    </row>
    <row r="286" spans="1:18" x14ac:dyDescent="0.25">
      <c r="A286" s="1"/>
      <c r="B286" s="5">
        <v>1</v>
      </c>
      <c r="C286" s="5">
        <v>3</v>
      </c>
      <c r="D286" s="5">
        <v>2</v>
      </c>
      <c r="E286" s="5">
        <v>0</v>
      </c>
      <c r="F286" s="5">
        <v>2</v>
      </c>
      <c r="G286" s="5">
        <v>1</v>
      </c>
      <c r="H286" s="5">
        <v>2</v>
      </c>
      <c r="I286" s="5">
        <v>2</v>
      </c>
      <c r="J286" s="5">
        <v>2</v>
      </c>
      <c r="K286" s="5">
        <v>1</v>
      </c>
      <c r="L286" s="5">
        <v>1</v>
      </c>
      <c r="M286" s="1">
        <v>1</v>
      </c>
      <c r="P286" s="5">
        <v>1</v>
      </c>
      <c r="Q286" s="5">
        <v>1</v>
      </c>
      <c r="R286" s="1">
        <v>1</v>
      </c>
    </row>
    <row r="287" spans="1:18" x14ac:dyDescent="0.25">
      <c r="A287" s="1"/>
      <c r="B287" s="5">
        <v>2</v>
      </c>
      <c r="C287" s="5">
        <v>1</v>
      </c>
      <c r="D287" s="5">
        <v>2</v>
      </c>
      <c r="E287" s="5">
        <v>1</v>
      </c>
      <c r="F287" s="5">
        <v>0</v>
      </c>
      <c r="G287" s="5">
        <v>1</v>
      </c>
      <c r="H287" s="5">
        <v>2</v>
      </c>
      <c r="I287" s="5">
        <v>2</v>
      </c>
      <c r="J287" s="5">
        <v>1</v>
      </c>
      <c r="K287" s="5">
        <v>1</v>
      </c>
      <c r="L287" s="5">
        <v>1</v>
      </c>
      <c r="M287" s="1">
        <v>0</v>
      </c>
      <c r="P287" s="5">
        <v>1</v>
      </c>
      <c r="Q287" s="5">
        <v>1</v>
      </c>
      <c r="R287" s="1">
        <v>0</v>
      </c>
    </row>
    <row r="288" spans="1:18" x14ac:dyDescent="0.25">
      <c r="A288" s="1"/>
      <c r="B288" s="5">
        <v>1</v>
      </c>
      <c r="C288" s="5">
        <v>3</v>
      </c>
      <c r="D288" s="5">
        <v>2</v>
      </c>
      <c r="E288" s="5">
        <v>0</v>
      </c>
      <c r="F288" s="5">
        <v>2</v>
      </c>
      <c r="G288" s="5">
        <v>1</v>
      </c>
      <c r="H288" s="5">
        <v>1</v>
      </c>
      <c r="I288" s="5">
        <v>2</v>
      </c>
      <c r="J288" s="5">
        <v>3</v>
      </c>
      <c r="K288" s="5">
        <v>0</v>
      </c>
      <c r="L288" s="5">
        <v>1</v>
      </c>
      <c r="M288" s="1">
        <v>2</v>
      </c>
      <c r="P288" s="5">
        <v>0</v>
      </c>
      <c r="Q288" s="5">
        <v>1</v>
      </c>
      <c r="R288" s="1">
        <v>2</v>
      </c>
    </row>
    <row r="289" spans="1:18" x14ac:dyDescent="0.25">
      <c r="A289" s="1"/>
      <c r="B289" s="5">
        <v>2</v>
      </c>
      <c r="C289" s="5">
        <v>2</v>
      </c>
      <c r="D289" s="5">
        <v>3</v>
      </c>
      <c r="E289" s="5">
        <v>0</v>
      </c>
      <c r="F289" s="5">
        <v>1</v>
      </c>
      <c r="G289" s="5">
        <v>2</v>
      </c>
      <c r="H289" s="5">
        <v>1</v>
      </c>
      <c r="I289" s="5">
        <v>2</v>
      </c>
      <c r="J289" s="5">
        <v>3</v>
      </c>
      <c r="K289" s="5">
        <v>0</v>
      </c>
      <c r="L289" s="5">
        <v>1</v>
      </c>
      <c r="M289" s="1">
        <v>2</v>
      </c>
      <c r="P289" s="5">
        <v>0</v>
      </c>
      <c r="Q289" s="5">
        <v>1</v>
      </c>
      <c r="R289" s="1">
        <v>2</v>
      </c>
    </row>
    <row r="290" spans="1:18" x14ac:dyDescent="0.25">
      <c r="A290" s="1"/>
      <c r="B290" s="5">
        <v>3</v>
      </c>
      <c r="C290" s="5">
        <v>3</v>
      </c>
      <c r="D290" s="5">
        <v>3</v>
      </c>
      <c r="E290" s="5">
        <v>1</v>
      </c>
      <c r="F290" s="5">
        <v>2</v>
      </c>
      <c r="G290" s="5">
        <v>2</v>
      </c>
      <c r="H290" s="5">
        <v>2</v>
      </c>
      <c r="I290" s="5">
        <v>2</v>
      </c>
      <c r="J290" s="5">
        <v>3</v>
      </c>
      <c r="K290" s="5">
        <v>1</v>
      </c>
      <c r="L290" s="5">
        <v>1</v>
      </c>
      <c r="M290" s="1">
        <v>2</v>
      </c>
      <c r="P290" s="5">
        <v>1</v>
      </c>
      <c r="Q290" s="5">
        <v>1</v>
      </c>
      <c r="R290" s="1">
        <v>2</v>
      </c>
    </row>
    <row r="291" spans="1:18" x14ac:dyDescent="0.25">
      <c r="A291" s="1"/>
      <c r="B291" s="5">
        <v>1</v>
      </c>
      <c r="C291" s="5">
        <v>2</v>
      </c>
      <c r="D291" s="5">
        <v>2</v>
      </c>
      <c r="E291" s="5">
        <v>0</v>
      </c>
      <c r="F291" s="5">
        <v>1</v>
      </c>
      <c r="G291" s="5">
        <v>1</v>
      </c>
      <c r="H291" s="5">
        <v>2</v>
      </c>
      <c r="I291" s="5">
        <v>2</v>
      </c>
      <c r="J291" s="5">
        <v>2</v>
      </c>
      <c r="K291" s="5">
        <v>1</v>
      </c>
      <c r="L291" s="5">
        <v>1</v>
      </c>
      <c r="M291" s="1">
        <v>1</v>
      </c>
      <c r="P291" s="5">
        <v>1</v>
      </c>
      <c r="Q291" s="5">
        <v>1</v>
      </c>
      <c r="R291" s="1">
        <v>1</v>
      </c>
    </row>
    <row r="292" spans="1:18" x14ac:dyDescent="0.25">
      <c r="A292" s="1"/>
      <c r="B292" s="5">
        <v>3</v>
      </c>
      <c r="C292" s="5">
        <v>1</v>
      </c>
      <c r="D292" s="5">
        <v>2</v>
      </c>
      <c r="E292" s="5">
        <v>2</v>
      </c>
      <c r="F292" s="5">
        <v>0</v>
      </c>
      <c r="G292" s="5">
        <v>1</v>
      </c>
      <c r="H292" s="5">
        <v>3</v>
      </c>
      <c r="I292" s="5">
        <v>2</v>
      </c>
      <c r="J292" s="5">
        <v>2</v>
      </c>
      <c r="K292" s="5">
        <v>2</v>
      </c>
      <c r="L292" s="5">
        <v>1</v>
      </c>
      <c r="M292" s="1">
        <v>1</v>
      </c>
      <c r="P292" s="5">
        <v>2</v>
      </c>
      <c r="Q292" s="5">
        <v>1</v>
      </c>
      <c r="R292" s="1">
        <v>1</v>
      </c>
    </row>
    <row r="293" spans="1:18" x14ac:dyDescent="0.25">
      <c r="A293" s="1"/>
      <c r="B293" s="5">
        <v>3</v>
      </c>
      <c r="C293" s="5">
        <v>3</v>
      </c>
      <c r="D293" s="5">
        <v>1</v>
      </c>
      <c r="E293" s="5">
        <v>2</v>
      </c>
      <c r="F293" s="5">
        <v>2</v>
      </c>
      <c r="G293" s="5">
        <v>0</v>
      </c>
      <c r="H293" s="5">
        <v>3</v>
      </c>
      <c r="I293" s="5">
        <v>2</v>
      </c>
      <c r="J293" s="5">
        <v>1</v>
      </c>
      <c r="K293" s="5">
        <v>2</v>
      </c>
      <c r="L293" s="5">
        <v>1</v>
      </c>
      <c r="M293" s="1">
        <v>0</v>
      </c>
      <c r="P293" s="5">
        <v>2</v>
      </c>
      <c r="Q293" s="5">
        <v>1</v>
      </c>
      <c r="R293" s="1">
        <v>0</v>
      </c>
    </row>
    <row r="294" spans="1:18" x14ac:dyDescent="0.25">
      <c r="A294" s="1"/>
      <c r="B294" s="5">
        <v>1</v>
      </c>
      <c r="C294" s="5">
        <v>2</v>
      </c>
      <c r="D294" s="5">
        <v>2</v>
      </c>
      <c r="E294" s="5">
        <v>0</v>
      </c>
      <c r="F294" s="5">
        <v>1</v>
      </c>
      <c r="G294" s="5">
        <v>1</v>
      </c>
      <c r="H294" s="5">
        <v>2</v>
      </c>
      <c r="I294" s="5">
        <v>2</v>
      </c>
      <c r="J294" s="5">
        <v>2</v>
      </c>
      <c r="K294" s="5">
        <v>1</v>
      </c>
      <c r="L294" s="5">
        <v>1</v>
      </c>
      <c r="M294" s="1">
        <v>1</v>
      </c>
      <c r="P294" s="5">
        <v>1</v>
      </c>
      <c r="Q294" s="5">
        <v>1</v>
      </c>
      <c r="R294" s="1">
        <v>1</v>
      </c>
    </row>
    <row r="295" spans="1:18" x14ac:dyDescent="0.25">
      <c r="A295" s="1"/>
      <c r="B295" s="5">
        <v>2</v>
      </c>
      <c r="C295" s="5">
        <v>1</v>
      </c>
      <c r="D295" s="5">
        <v>3</v>
      </c>
      <c r="E295" s="5">
        <v>1</v>
      </c>
      <c r="F295" s="5">
        <v>0</v>
      </c>
      <c r="G295" s="5">
        <v>2</v>
      </c>
      <c r="H295" s="5">
        <v>2</v>
      </c>
      <c r="I295" s="5">
        <v>2</v>
      </c>
      <c r="J295" s="5">
        <v>2</v>
      </c>
      <c r="K295" s="5">
        <v>1</v>
      </c>
      <c r="L295" s="5">
        <v>1</v>
      </c>
      <c r="M295" s="1">
        <v>1</v>
      </c>
      <c r="P295" s="5">
        <v>1</v>
      </c>
      <c r="Q295" s="5">
        <v>1</v>
      </c>
      <c r="R295" s="1">
        <v>1</v>
      </c>
    </row>
    <row r="296" spans="1:18" x14ac:dyDescent="0.25">
      <c r="A296" s="1"/>
      <c r="B296" s="5">
        <v>2</v>
      </c>
      <c r="C296" s="5">
        <v>1</v>
      </c>
      <c r="D296" s="5">
        <v>3</v>
      </c>
      <c r="E296" s="5">
        <v>1</v>
      </c>
      <c r="F296" s="5">
        <v>0</v>
      </c>
      <c r="G296" s="5">
        <v>1</v>
      </c>
      <c r="H296" s="5">
        <v>1</v>
      </c>
      <c r="I296" s="5">
        <v>2</v>
      </c>
      <c r="J296" s="5">
        <v>3</v>
      </c>
      <c r="K296" s="5">
        <v>0</v>
      </c>
      <c r="L296" s="5">
        <v>1</v>
      </c>
      <c r="M296" s="1">
        <v>2</v>
      </c>
      <c r="P296" s="5">
        <v>0</v>
      </c>
      <c r="Q296" s="5">
        <v>1</v>
      </c>
      <c r="R296" s="1">
        <v>2</v>
      </c>
    </row>
    <row r="297" spans="1:18" x14ac:dyDescent="0.25">
      <c r="A297" s="1"/>
      <c r="B297" s="5">
        <v>3</v>
      </c>
      <c r="C297" s="5">
        <v>1</v>
      </c>
      <c r="D297" s="5">
        <v>3</v>
      </c>
      <c r="E297" s="5">
        <v>2</v>
      </c>
      <c r="F297" s="5">
        <v>0</v>
      </c>
      <c r="G297" s="5">
        <v>2</v>
      </c>
      <c r="H297" s="5">
        <v>2</v>
      </c>
      <c r="I297" s="5">
        <v>2</v>
      </c>
      <c r="J297" s="5">
        <v>3</v>
      </c>
      <c r="K297" s="5">
        <v>1</v>
      </c>
      <c r="L297" s="5">
        <v>1</v>
      </c>
      <c r="M297" s="1">
        <v>2</v>
      </c>
      <c r="P297" s="5">
        <v>1</v>
      </c>
      <c r="Q297" s="5">
        <v>1</v>
      </c>
      <c r="R297" s="1">
        <v>2</v>
      </c>
    </row>
    <row r="298" spans="1:18" x14ac:dyDescent="0.25">
      <c r="A298" s="1"/>
      <c r="B298" s="5">
        <v>3</v>
      </c>
      <c r="C298" s="5">
        <v>2</v>
      </c>
      <c r="D298" s="5">
        <v>2</v>
      </c>
      <c r="E298" s="5">
        <v>2</v>
      </c>
      <c r="F298" s="5">
        <v>1</v>
      </c>
      <c r="G298" s="5">
        <v>1</v>
      </c>
      <c r="H298" s="5">
        <v>3</v>
      </c>
      <c r="I298" s="5">
        <v>1</v>
      </c>
      <c r="J298" s="5">
        <v>2</v>
      </c>
      <c r="K298" s="5">
        <v>2</v>
      </c>
      <c r="L298" s="5">
        <v>0</v>
      </c>
      <c r="M298" s="1">
        <v>1</v>
      </c>
      <c r="P298" s="5">
        <v>2</v>
      </c>
      <c r="Q298" s="5">
        <v>0</v>
      </c>
      <c r="R298" s="1">
        <v>1</v>
      </c>
    </row>
    <row r="299" spans="1:18" x14ac:dyDescent="0.25">
      <c r="A299" s="1"/>
      <c r="B299" s="5">
        <v>2</v>
      </c>
      <c r="C299" s="5">
        <v>3</v>
      </c>
      <c r="D299" s="5">
        <v>3</v>
      </c>
      <c r="E299" s="5">
        <v>1</v>
      </c>
      <c r="F299" s="5">
        <v>2</v>
      </c>
      <c r="G299" s="5">
        <v>2</v>
      </c>
      <c r="H299" s="5">
        <v>3</v>
      </c>
      <c r="I299" s="5">
        <v>2</v>
      </c>
      <c r="J299" s="5">
        <v>3</v>
      </c>
      <c r="K299" s="5">
        <v>2</v>
      </c>
      <c r="L299" s="5">
        <v>1</v>
      </c>
      <c r="M299" s="1">
        <v>2</v>
      </c>
      <c r="P299" s="5">
        <v>2</v>
      </c>
      <c r="Q299" s="5">
        <v>1</v>
      </c>
      <c r="R299" s="1">
        <v>2</v>
      </c>
    </row>
    <row r="300" spans="1:18" x14ac:dyDescent="0.25">
      <c r="A300" s="1"/>
      <c r="B300" s="5">
        <v>1</v>
      </c>
      <c r="C300" s="5">
        <v>2</v>
      </c>
      <c r="D300" s="5">
        <v>3</v>
      </c>
      <c r="E300" s="5">
        <v>0</v>
      </c>
      <c r="F300" s="5">
        <v>1</v>
      </c>
      <c r="G300" s="5">
        <v>2</v>
      </c>
      <c r="H300" s="5">
        <v>3</v>
      </c>
      <c r="I300" s="5">
        <v>1</v>
      </c>
      <c r="J300" s="5">
        <v>3</v>
      </c>
      <c r="K300" s="5">
        <v>2</v>
      </c>
      <c r="L300" s="5">
        <v>0</v>
      </c>
      <c r="M300" s="1">
        <v>2</v>
      </c>
      <c r="P300" s="5">
        <v>2</v>
      </c>
      <c r="Q300" s="5">
        <v>0</v>
      </c>
      <c r="R300" s="1">
        <v>2</v>
      </c>
    </row>
    <row r="301" spans="1:18" x14ac:dyDescent="0.25">
      <c r="A301" s="1"/>
      <c r="B301" s="5">
        <v>3</v>
      </c>
      <c r="C301" s="5">
        <v>3</v>
      </c>
      <c r="D301" s="5">
        <v>2</v>
      </c>
      <c r="E301" s="5">
        <v>2</v>
      </c>
      <c r="F301" s="5">
        <v>2</v>
      </c>
      <c r="G301" s="5">
        <v>1</v>
      </c>
      <c r="H301" s="5">
        <v>3</v>
      </c>
      <c r="I301" s="5">
        <v>2</v>
      </c>
      <c r="J301" s="5">
        <v>3</v>
      </c>
      <c r="K301" s="5">
        <v>2</v>
      </c>
      <c r="L301" s="5">
        <v>1</v>
      </c>
      <c r="M301" s="1">
        <v>2</v>
      </c>
      <c r="P301" s="5">
        <v>2</v>
      </c>
      <c r="Q301" s="5">
        <v>1</v>
      </c>
      <c r="R301" s="1">
        <v>2</v>
      </c>
    </row>
    <row r="302" spans="1:18" x14ac:dyDescent="0.25">
      <c r="A302" s="1"/>
      <c r="B302" s="5">
        <v>2</v>
      </c>
      <c r="C302" s="5">
        <v>2</v>
      </c>
      <c r="D302" s="5">
        <v>1</v>
      </c>
      <c r="E302" s="5">
        <v>1</v>
      </c>
      <c r="F302" s="5">
        <v>1</v>
      </c>
      <c r="G302" s="5">
        <v>0</v>
      </c>
      <c r="H302" s="5">
        <v>3</v>
      </c>
      <c r="I302" s="5">
        <v>2</v>
      </c>
      <c r="J302" s="5">
        <v>1</v>
      </c>
      <c r="K302" s="5">
        <v>2</v>
      </c>
      <c r="L302" s="5">
        <v>1</v>
      </c>
      <c r="M302" s="1">
        <v>0</v>
      </c>
      <c r="P302" s="5">
        <v>2</v>
      </c>
      <c r="Q302" s="5">
        <v>1</v>
      </c>
      <c r="R302" s="1">
        <v>0</v>
      </c>
    </row>
    <row r="303" spans="1:18" x14ac:dyDescent="0.25">
      <c r="A303" s="1"/>
      <c r="B303" s="5">
        <v>3</v>
      </c>
      <c r="C303" s="5">
        <v>3</v>
      </c>
      <c r="D303" s="5">
        <v>2</v>
      </c>
      <c r="E303" s="5">
        <v>2</v>
      </c>
      <c r="F303" s="5">
        <v>2</v>
      </c>
      <c r="G303" s="5">
        <v>3</v>
      </c>
      <c r="H303" s="5">
        <v>3</v>
      </c>
      <c r="I303" s="5">
        <v>3</v>
      </c>
      <c r="J303" s="5">
        <v>3</v>
      </c>
      <c r="K303" s="5">
        <v>2</v>
      </c>
      <c r="L303" s="5">
        <v>2</v>
      </c>
      <c r="M303" s="1">
        <v>4</v>
      </c>
      <c r="P303" s="5">
        <v>2</v>
      </c>
      <c r="Q303" s="5">
        <v>2</v>
      </c>
      <c r="R303" s="1">
        <v>4</v>
      </c>
    </row>
    <row r="304" spans="1:18" x14ac:dyDescent="0.25">
      <c r="A304" s="1"/>
      <c r="B304" s="5">
        <v>2</v>
      </c>
      <c r="C304" s="5">
        <v>2</v>
      </c>
      <c r="D304" s="5">
        <v>3</v>
      </c>
      <c r="E304" s="5">
        <v>1</v>
      </c>
      <c r="F304" s="5">
        <v>1</v>
      </c>
      <c r="G304" s="5">
        <v>4</v>
      </c>
      <c r="H304" s="5">
        <v>3</v>
      </c>
      <c r="I304" s="5">
        <v>2</v>
      </c>
      <c r="J304" s="5">
        <v>2</v>
      </c>
      <c r="K304" s="5">
        <v>2</v>
      </c>
      <c r="L304" s="5">
        <v>1</v>
      </c>
      <c r="M304" s="1">
        <v>3</v>
      </c>
      <c r="P304" s="5">
        <v>2</v>
      </c>
      <c r="Q304" s="5">
        <v>1</v>
      </c>
      <c r="R304" s="1">
        <v>3</v>
      </c>
    </row>
    <row r="305" spans="1:18" x14ac:dyDescent="0.25">
      <c r="A305" s="1"/>
      <c r="B305" s="5">
        <v>3</v>
      </c>
      <c r="C305" s="5">
        <v>1</v>
      </c>
      <c r="D305" s="5">
        <v>2</v>
      </c>
      <c r="E305" s="5">
        <v>2</v>
      </c>
      <c r="F305" s="5">
        <v>0</v>
      </c>
      <c r="G305" s="5">
        <v>3</v>
      </c>
      <c r="H305" s="5">
        <v>2</v>
      </c>
      <c r="I305" s="5">
        <v>1</v>
      </c>
      <c r="J305" s="5">
        <v>3</v>
      </c>
      <c r="K305" s="5">
        <v>1</v>
      </c>
      <c r="L305" s="5">
        <v>0</v>
      </c>
      <c r="M305" s="1">
        <v>4</v>
      </c>
      <c r="P305" s="5">
        <v>1</v>
      </c>
      <c r="Q305" s="5">
        <v>0</v>
      </c>
      <c r="R305" s="1">
        <v>4</v>
      </c>
    </row>
    <row r="306" spans="1:18" x14ac:dyDescent="0.25">
      <c r="A306" s="1"/>
      <c r="B306" s="5">
        <v>1</v>
      </c>
      <c r="C306" s="5">
        <v>2</v>
      </c>
      <c r="D306" s="5">
        <v>1</v>
      </c>
      <c r="E306" s="5">
        <v>0</v>
      </c>
      <c r="F306" s="5">
        <v>1</v>
      </c>
      <c r="G306" s="5">
        <v>0</v>
      </c>
      <c r="H306" s="5">
        <v>2</v>
      </c>
      <c r="I306" s="5">
        <v>2</v>
      </c>
      <c r="J306" s="5">
        <v>2</v>
      </c>
      <c r="K306" s="5">
        <v>1</v>
      </c>
      <c r="L306" s="5">
        <v>1</v>
      </c>
      <c r="M306" s="1">
        <v>1</v>
      </c>
      <c r="P306" s="5">
        <v>1</v>
      </c>
      <c r="Q306" s="5">
        <v>1</v>
      </c>
      <c r="R306" s="1">
        <v>1</v>
      </c>
    </row>
    <row r="307" spans="1:18" x14ac:dyDescent="0.25">
      <c r="A307" s="1"/>
      <c r="B307" s="5">
        <v>2</v>
      </c>
      <c r="C307" s="5">
        <v>3</v>
      </c>
      <c r="D307" s="5">
        <v>2</v>
      </c>
      <c r="E307" s="5">
        <v>1</v>
      </c>
      <c r="F307" s="5">
        <v>2</v>
      </c>
      <c r="G307" s="5">
        <v>1</v>
      </c>
      <c r="H307" s="5">
        <v>1</v>
      </c>
      <c r="I307" s="5">
        <v>3</v>
      </c>
      <c r="J307" s="5">
        <v>3</v>
      </c>
      <c r="K307" s="5">
        <v>0</v>
      </c>
      <c r="L307" s="5">
        <v>2</v>
      </c>
      <c r="M307" s="1">
        <v>2</v>
      </c>
      <c r="P307" s="5">
        <v>0</v>
      </c>
      <c r="Q307" s="5">
        <v>2</v>
      </c>
      <c r="R307" s="1">
        <v>2</v>
      </c>
    </row>
    <row r="308" spans="1:18" x14ac:dyDescent="0.25">
      <c r="A308" s="1"/>
      <c r="B308" s="5">
        <v>3</v>
      </c>
      <c r="C308" s="5">
        <v>2</v>
      </c>
      <c r="D308" s="5">
        <v>3</v>
      </c>
      <c r="E308" s="5">
        <v>2</v>
      </c>
      <c r="F308" s="5">
        <v>1</v>
      </c>
      <c r="G308" s="5">
        <v>2</v>
      </c>
      <c r="H308" s="5">
        <v>2</v>
      </c>
      <c r="I308" s="5">
        <v>2</v>
      </c>
      <c r="J308" s="5">
        <v>2</v>
      </c>
      <c r="K308" s="5">
        <v>1</v>
      </c>
      <c r="L308" s="5">
        <v>1</v>
      </c>
      <c r="M308" s="1">
        <v>1</v>
      </c>
      <c r="P308" s="5">
        <v>1</v>
      </c>
      <c r="Q308" s="5">
        <v>1</v>
      </c>
      <c r="R308" s="1">
        <v>1</v>
      </c>
    </row>
    <row r="309" spans="1:18" x14ac:dyDescent="0.25">
      <c r="A309" s="1"/>
      <c r="B309" s="5">
        <v>2</v>
      </c>
      <c r="C309" s="5">
        <v>2</v>
      </c>
      <c r="D309" s="5">
        <v>2</v>
      </c>
      <c r="E309" s="5">
        <v>1</v>
      </c>
      <c r="F309" s="5">
        <v>1</v>
      </c>
      <c r="G309" s="5">
        <v>1</v>
      </c>
      <c r="H309" s="5">
        <v>3</v>
      </c>
      <c r="I309" s="5">
        <v>2</v>
      </c>
      <c r="J309" s="5">
        <v>3</v>
      </c>
      <c r="K309" s="5">
        <v>2</v>
      </c>
      <c r="L309" s="5">
        <v>1</v>
      </c>
      <c r="M309" s="1">
        <v>2</v>
      </c>
      <c r="P309" s="5">
        <v>2</v>
      </c>
      <c r="Q309" s="5">
        <v>1</v>
      </c>
      <c r="R309" s="1">
        <v>2</v>
      </c>
    </row>
    <row r="310" spans="1:18" x14ac:dyDescent="0.25">
      <c r="A310" s="1"/>
      <c r="B310" s="5">
        <v>1</v>
      </c>
      <c r="C310" s="5">
        <v>3</v>
      </c>
      <c r="D310" s="5">
        <v>1</v>
      </c>
      <c r="E310" s="5">
        <v>0</v>
      </c>
      <c r="F310" s="5">
        <v>2</v>
      </c>
      <c r="G310" s="5">
        <v>0</v>
      </c>
      <c r="H310" s="5">
        <v>2</v>
      </c>
      <c r="I310" s="5">
        <v>3</v>
      </c>
      <c r="J310" s="5">
        <v>2</v>
      </c>
      <c r="K310" s="5">
        <v>1</v>
      </c>
      <c r="L310" s="5">
        <v>2</v>
      </c>
      <c r="M310" s="1">
        <v>1</v>
      </c>
      <c r="P310" s="5">
        <v>1</v>
      </c>
      <c r="Q310" s="5">
        <v>2</v>
      </c>
      <c r="R310" s="1">
        <v>1</v>
      </c>
    </row>
    <row r="311" spans="1:18" x14ac:dyDescent="0.25">
      <c r="A311" s="1"/>
      <c r="B311" s="5">
        <v>2</v>
      </c>
      <c r="C311" s="5">
        <v>2</v>
      </c>
      <c r="D311" s="5">
        <v>2</v>
      </c>
      <c r="E311" s="5">
        <v>0</v>
      </c>
      <c r="F311" s="5">
        <v>1</v>
      </c>
      <c r="G311" s="5">
        <v>1</v>
      </c>
      <c r="H311" s="5">
        <v>1</v>
      </c>
      <c r="I311" s="5">
        <v>2</v>
      </c>
      <c r="J311" s="5">
        <v>3</v>
      </c>
      <c r="K311" s="5">
        <v>0</v>
      </c>
      <c r="L311" s="5">
        <v>1</v>
      </c>
      <c r="M311" s="1">
        <v>2</v>
      </c>
      <c r="P311" s="5">
        <v>0</v>
      </c>
      <c r="Q311" s="5">
        <v>1</v>
      </c>
      <c r="R311" s="1">
        <v>2</v>
      </c>
    </row>
    <row r="312" spans="1:18" x14ac:dyDescent="0.25">
      <c r="A312" s="1"/>
      <c r="B312" s="5">
        <v>2</v>
      </c>
      <c r="C312" s="5">
        <v>3</v>
      </c>
      <c r="D312" s="5">
        <v>3</v>
      </c>
      <c r="E312" s="5">
        <v>0</v>
      </c>
      <c r="F312" s="5">
        <v>2</v>
      </c>
      <c r="G312" s="5">
        <v>2</v>
      </c>
      <c r="H312" s="5">
        <v>2</v>
      </c>
      <c r="I312" s="5">
        <v>3</v>
      </c>
      <c r="J312" s="5">
        <v>1</v>
      </c>
      <c r="K312" s="5">
        <v>0</v>
      </c>
      <c r="L312" s="5">
        <v>2</v>
      </c>
      <c r="M312" s="1">
        <v>0</v>
      </c>
      <c r="P312" s="5">
        <v>0</v>
      </c>
      <c r="Q312" s="5">
        <v>2</v>
      </c>
      <c r="R312" s="1">
        <v>0</v>
      </c>
    </row>
    <row r="313" spans="1:18" x14ac:dyDescent="0.25">
      <c r="A313" s="1"/>
      <c r="B313" s="5">
        <v>1</v>
      </c>
      <c r="C313" s="5">
        <v>2</v>
      </c>
      <c r="D313" s="5">
        <v>2</v>
      </c>
      <c r="E313" s="5">
        <v>0</v>
      </c>
      <c r="F313" s="5">
        <v>1</v>
      </c>
      <c r="G313" s="5">
        <v>1</v>
      </c>
      <c r="H313" s="5">
        <v>3</v>
      </c>
      <c r="I313" s="5">
        <v>2</v>
      </c>
      <c r="J313" s="5">
        <v>2</v>
      </c>
      <c r="K313" s="5">
        <v>2</v>
      </c>
      <c r="L313" s="5">
        <v>1</v>
      </c>
      <c r="M313" s="1">
        <v>1</v>
      </c>
      <c r="P313" s="5">
        <v>2</v>
      </c>
      <c r="Q313" s="5">
        <v>1</v>
      </c>
      <c r="R313" s="1">
        <v>1</v>
      </c>
    </row>
    <row r="314" spans="1:18" x14ac:dyDescent="0.25">
      <c r="A314" s="1"/>
      <c r="B314" s="5">
        <v>2</v>
      </c>
      <c r="C314" s="5">
        <v>1</v>
      </c>
      <c r="D314" s="5">
        <v>1</v>
      </c>
      <c r="E314" s="5">
        <v>0</v>
      </c>
      <c r="F314" s="5">
        <v>0</v>
      </c>
      <c r="G314" s="5">
        <v>0</v>
      </c>
      <c r="H314" s="5">
        <v>2</v>
      </c>
      <c r="I314" s="5">
        <v>1</v>
      </c>
      <c r="J314" s="5">
        <v>2</v>
      </c>
      <c r="K314" s="5">
        <v>0</v>
      </c>
      <c r="L314" s="5">
        <v>0</v>
      </c>
      <c r="M314" s="1">
        <v>1</v>
      </c>
      <c r="P314" s="5">
        <v>0</v>
      </c>
      <c r="Q314" s="5">
        <v>0</v>
      </c>
      <c r="R314" s="1">
        <v>1</v>
      </c>
    </row>
    <row r="315" spans="1:18" x14ac:dyDescent="0.25">
      <c r="A315" s="1"/>
      <c r="B315" s="5">
        <v>3</v>
      </c>
      <c r="C315" s="5">
        <v>3</v>
      </c>
      <c r="D315" s="5">
        <v>3</v>
      </c>
      <c r="E315" s="5">
        <v>1</v>
      </c>
      <c r="F315" s="5">
        <v>2</v>
      </c>
      <c r="G315" s="5">
        <v>2</v>
      </c>
      <c r="H315" s="5">
        <v>3</v>
      </c>
      <c r="I315" s="5">
        <v>3</v>
      </c>
      <c r="J315" s="5">
        <v>3</v>
      </c>
      <c r="K315" s="5">
        <v>2</v>
      </c>
      <c r="L315" s="5">
        <v>2</v>
      </c>
      <c r="M315" s="1">
        <v>3</v>
      </c>
      <c r="P315" s="5">
        <v>2</v>
      </c>
      <c r="Q315" s="5">
        <v>2</v>
      </c>
      <c r="R315" s="1">
        <v>3</v>
      </c>
    </row>
    <row r="316" spans="1:18" x14ac:dyDescent="0.25">
      <c r="A316" s="1"/>
      <c r="B316" s="5">
        <v>1</v>
      </c>
      <c r="C316" s="5">
        <v>2</v>
      </c>
      <c r="D316" s="5">
        <v>2</v>
      </c>
      <c r="E316" s="5">
        <v>0</v>
      </c>
      <c r="F316" s="5">
        <v>0</v>
      </c>
      <c r="G316" s="5">
        <v>1</v>
      </c>
      <c r="H316" s="5">
        <v>2</v>
      </c>
      <c r="I316" s="5">
        <v>2</v>
      </c>
      <c r="J316" s="5">
        <v>1</v>
      </c>
      <c r="K316" s="5">
        <v>1</v>
      </c>
      <c r="L316" s="5">
        <v>0</v>
      </c>
      <c r="M316" s="1">
        <v>0</v>
      </c>
      <c r="P316" s="5">
        <v>1</v>
      </c>
      <c r="Q316" s="5">
        <v>0</v>
      </c>
      <c r="R316" s="1">
        <v>0</v>
      </c>
    </row>
    <row r="317" spans="1:18" x14ac:dyDescent="0.25">
      <c r="A317" s="1"/>
      <c r="B317" s="5">
        <v>2</v>
      </c>
      <c r="C317" s="5">
        <v>3</v>
      </c>
      <c r="D317" s="5">
        <v>2</v>
      </c>
      <c r="E317" s="5">
        <v>1</v>
      </c>
      <c r="F317" s="5">
        <v>1</v>
      </c>
      <c r="G317" s="5">
        <v>1</v>
      </c>
      <c r="H317" s="5">
        <v>1</v>
      </c>
      <c r="I317" s="5">
        <v>3</v>
      </c>
      <c r="J317" s="5">
        <v>2</v>
      </c>
      <c r="K317" s="5">
        <v>0</v>
      </c>
      <c r="L317" s="5">
        <v>1</v>
      </c>
      <c r="M317" s="1">
        <v>1</v>
      </c>
      <c r="P317" s="5">
        <v>0</v>
      </c>
      <c r="Q317" s="5">
        <v>1</v>
      </c>
      <c r="R317" s="1">
        <v>1</v>
      </c>
    </row>
    <row r="318" spans="1:18" x14ac:dyDescent="0.25">
      <c r="A318" s="1"/>
      <c r="B318" s="5">
        <v>3</v>
      </c>
      <c r="C318" s="5">
        <v>2</v>
      </c>
      <c r="D318" s="5">
        <v>3</v>
      </c>
      <c r="E318" s="5">
        <v>2</v>
      </c>
      <c r="F318" s="5">
        <v>0</v>
      </c>
      <c r="G318" s="5">
        <v>2</v>
      </c>
      <c r="H318" s="5">
        <v>2</v>
      </c>
      <c r="I318" s="5">
        <v>2</v>
      </c>
      <c r="J318" s="5">
        <v>3</v>
      </c>
      <c r="K318" s="5">
        <v>1</v>
      </c>
      <c r="L318" s="5">
        <v>0</v>
      </c>
      <c r="M318" s="1">
        <v>2</v>
      </c>
      <c r="P318" s="5">
        <v>1</v>
      </c>
      <c r="Q318" s="5">
        <v>0</v>
      </c>
      <c r="R318" s="1">
        <v>2</v>
      </c>
    </row>
    <row r="319" spans="1:18" x14ac:dyDescent="0.25">
      <c r="A319" s="1"/>
      <c r="B319" s="5">
        <v>2</v>
      </c>
      <c r="C319" s="5">
        <v>1</v>
      </c>
      <c r="D319" s="5">
        <v>3</v>
      </c>
      <c r="E319" s="5">
        <v>1</v>
      </c>
      <c r="F319" s="5">
        <v>0</v>
      </c>
      <c r="G319" s="5">
        <v>2</v>
      </c>
      <c r="H319" s="5">
        <v>2</v>
      </c>
      <c r="I319" s="5">
        <v>1</v>
      </c>
      <c r="J319" s="5">
        <v>2</v>
      </c>
      <c r="K319" s="5">
        <v>1</v>
      </c>
      <c r="L319" s="5">
        <v>0</v>
      </c>
      <c r="M319" s="1">
        <v>1</v>
      </c>
      <c r="P319" s="5">
        <v>1</v>
      </c>
      <c r="Q319" s="5">
        <v>0</v>
      </c>
      <c r="R319" s="1">
        <v>1</v>
      </c>
    </row>
    <row r="320" spans="1:18" x14ac:dyDescent="0.25">
      <c r="A320" s="1"/>
      <c r="B320" s="5">
        <v>1</v>
      </c>
      <c r="C320" s="5">
        <v>3</v>
      </c>
      <c r="D320" s="5">
        <v>2</v>
      </c>
      <c r="E320" s="5">
        <v>0</v>
      </c>
      <c r="F320" s="5">
        <v>2</v>
      </c>
      <c r="G320" s="5">
        <v>1</v>
      </c>
      <c r="H320" s="5">
        <v>2</v>
      </c>
      <c r="I320" s="5">
        <v>2</v>
      </c>
      <c r="J320" s="5">
        <v>1</v>
      </c>
      <c r="K320" s="5">
        <v>1</v>
      </c>
      <c r="L320" s="5">
        <v>1</v>
      </c>
      <c r="M320" s="1">
        <v>0</v>
      </c>
      <c r="P320" s="5">
        <v>1</v>
      </c>
      <c r="Q320" s="5">
        <v>1</v>
      </c>
      <c r="R320" s="1">
        <v>0</v>
      </c>
    </row>
    <row r="321" spans="1:18" x14ac:dyDescent="0.25">
      <c r="A321" s="1"/>
      <c r="B321" s="5">
        <v>2</v>
      </c>
      <c r="C321" s="5">
        <v>2</v>
      </c>
      <c r="D321" s="5">
        <v>3</v>
      </c>
      <c r="E321" s="5">
        <v>1</v>
      </c>
      <c r="F321" s="5">
        <v>1</v>
      </c>
      <c r="G321" s="5">
        <v>2</v>
      </c>
      <c r="H321" s="5">
        <v>2</v>
      </c>
      <c r="I321" s="5">
        <v>2</v>
      </c>
      <c r="J321" s="5">
        <v>1</v>
      </c>
      <c r="K321" s="5">
        <v>1</v>
      </c>
      <c r="L321" s="5">
        <v>1</v>
      </c>
      <c r="M321" s="1">
        <v>0</v>
      </c>
      <c r="P321" s="5">
        <v>1</v>
      </c>
      <c r="Q321" s="5">
        <v>1</v>
      </c>
      <c r="R321" s="1">
        <v>0</v>
      </c>
    </row>
    <row r="322" spans="1:18" x14ac:dyDescent="0.25">
      <c r="A322" s="1"/>
      <c r="B322" s="5">
        <v>3</v>
      </c>
      <c r="C322" s="5">
        <v>2</v>
      </c>
      <c r="D322" s="5">
        <v>3</v>
      </c>
      <c r="E322" s="5">
        <v>2</v>
      </c>
      <c r="F322" s="5">
        <v>1</v>
      </c>
      <c r="G322" s="5">
        <v>2</v>
      </c>
      <c r="H322" s="5">
        <v>3</v>
      </c>
      <c r="I322" s="5">
        <v>1</v>
      </c>
      <c r="J322" s="5">
        <v>1</v>
      </c>
      <c r="K322" s="5">
        <v>2</v>
      </c>
      <c r="L322" s="5">
        <v>0</v>
      </c>
      <c r="M322" s="1">
        <v>0</v>
      </c>
      <c r="P322" s="5">
        <v>2</v>
      </c>
      <c r="Q322" s="5">
        <v>0</v>
      </c>
      <c r="R322" s="1">
        <v>0</v>
      </c>
    </row>
    <row r="323" spans="1:18" x14ac:dyDescent="0.25">
      <c r="A323" s="1"/>
      <c r="B323" s="5">
        <v>2</v>
      </c>
      <c r="C323" s="5">
        <v>3</v>
      </c>
      <c r="D323" s="5">
        <v>3</v>
      </c>
      <c r="E323" s="5">
        <v>2</v>
      </c>
      <c r="F323" s="5">
        <v>2</v>
      </c>
      <c r="G323" s="5">
        <v>2</v>
      </c>
      <c r="H323" s="5">
        <v>3</v>
      </c>
      <c r="I323" s="5">
        <v>2</v>
      </c>
      <c r="J323" s="5">
        <v>1</v>
      </c>
      <c r="K323" s="5">
        <v>3</v>
      </c>
      <c r="L323" s="5">
        <v>1</v>
      </c>
      <c r="M323" s="1">
        <v>0</v>
      </c>
      <c r="P323" s="5">
        <v>3</v>
      </c>
      <c r="Q323" s="5">
        <v>1</v>
      </c>
      <c r="R323" s="1">
        <v>0</v>
      </c>
    </row>
    <row r="324" spans="1:18" x14ac:dyDescent="0.25">
      <c r="A324" s="1"/>
      <c r="B324" s="5">
        <v>1</v>
      </c>
      <c r="C324" s="5">
        <v>2</v>
      </c>
      <c r="D324" s="5">
        <v>2</v>
      </c>
      <c r="E324" s="5">
        <v>0</v>
      </c>
      <c r="F324" s="5">
        <v>1</v>
      </c>
      <c r="G324" s="5">
        <v>1</v>
      </c>
      <c r="H324" s="5">
        <v>2</v>
      </c>
      <c r="I324" s="5">
        <v>2</v>
      </c>
      <c r="J324" s="5">
        <v>1</v>
      </c>
      <c r="K324" s="5">
        <v>1</v>
      </c>
      <c r="L324" s="5">
        <v>1</v>
      </c>
      <c r="M324" s="1">
        <v>0</v>
      </c>
      <c r="P324" s="5">
        <v>1</v>
      </c>
      <c r="Q324" s="5">
        <v>1</v>
      </c>
      <c r="R324" s="1">
        <v>0</v>
      </c>
    </row>
    <row r="325" spans="1:18" x14ac:dyDescent="0.25">
      <c r="A325" s="1"/>
      <c r="B325" s="5">
        <v>2</v>
      </c>
      <c r="C325" s="5">
        <v>3</v>
      </c>
      <c r="D325" s="5">
        <v>3</v>
      </c>
      <c r="E325" s="5">
        <v>2</v>
      </c>
      <c r="F325" s="5">
        <v>2</v>
      </c>
      <c r="G325" s="5">
        <v>2</v>
      </c>
      <c r="H325" s="5">
        <v>1</v>
      </c>
      <c r="I325" s="5">
        <v>2</v>
      </c>
      <c r="J325" s="5">
        <v>2</v>
      </c>
      <c r="K325" s="5">
        <v>1</v>
      </c>
      <c r="L325" s="5">
        <v>1</v>
      </c>
      <c r="M325" s="1">
        <v>1</v>
      </c>
      <c r="P325" s="5">
        <v>1</v>
      </c>
      <c r="Q325" s="5">
        <v>1</v>
      </c>
      <c r="R325" s="1">
        <v>1</v>
      </c>
    </row>
    <row r="326" spans="1:18" x14ac:dyDescent="0.25">
      <c r="A326" s="1"/>
      <c r="B326" s="5">
        <v>1</v>
      </c>
      <c r="C326" s="5">
        <v>2</v>
      </c>
      <c r="D326" s="5">
        <v>3</v>
      </c>
      <c r="E326" s="5">
        <v>0</v>
      </c>
      <c r="F326" s="5">
        <v>1</v>
      </c>
      <c r="G326" s="5">
        <v>2</v>
      </c>
      <c r="H326" s="5">
        <v>2</v>
      </c>
      <c r="I326" s="5">
        <v>2</v>
      </c>
      <c r="J326" s="5">
        <v>3</v>
      </c>
      <c r="K326" s="5">
        <v>1</v>
      </c>
      <c r="L326" s="5">
        <v>1</v>
      </c>
      <c r="M326" s="1">
        <v>2</v>
      </c>
      <c r="P326" s="5">
        <v>1</v>
      </c>
      <c r="Q326" s="5">
        <v>1</v>
      </c>
      <c r="R326" s="1">
        <v>2</v>
      </c>
    </row>
    <row r="327" spans="1:18" x14ac:dyDescent="0.25">
      <c r="A327" s="1"/>
      <c r="B327" s="5">
        <v>3</v>
      </c>
      <c r="C327" s="5">
        <v>3</v>
      </c>
      <c r="D327" s="5">
        <v>2</v>
      </c>
      <c r="E327" s="5">
        <v>2</v>
      </c>
      <c r="F327" s="5">
        <v>2</v>
      </c>
      <c r="G327" s="5">
        <v>1</v>
      </c>
      <c r="H327" s="5">
        <v>3</v>
      </c>
      <c r="I327" s="5">
        <v>2</v>
      </c>
      <c r="J327" s="5">
        <v>2</v>
      </c>
      <c r="K327" s="5">
        <v>2</v>
      </c>
      <c r="L327" s="5">
        <v>1</v>
      </c>
      <c r="M327" s="1">
        <v>1</v>
      </c>
      <c r="P327" s="5">
        <v>2</v>
      </c>
      <c r="Q327" s="5">
        <v>1</v>
      </c>
      <c r="R327" s="1">
        <v>1</v>
      </c>
    </row>
    <row r="328" spans="1:18" x14ac:dyDescent="0.25">
      <c r="A328" s="1"/>
      <c r="B328" s="5">
        <v>2</v>
      </c>
      <c r="C328" s="5">
        <v>2</v>
      </c>
      <c r="D328" s="5">
        <v>1</v>
      </c>
      <c r="E328" s="5">
        <v>3</v>
      </c>
      <c r="F328" s="5">
        <v>1</v>
      </c>
      <c r="G328" s="5">
        <v>0</v>
      </c>
      <c r="H328" s="5">
        <v>3</v>
      </c>
      <c r="I328" s="5">
        <v>2</v>
      </c>
      <c r="J328" s="5">
        <v>1</v>
      </c>
      <c r="K328" s="5">
        <v>4</v>
      </c>
      <c r="L328" s="5">
        <v>1</v>
      </c>
      <c r="M328" s="1">
        <v>0</v>
      </c>
      <c r="P328" s="5">
        <v>4</v>
      </c>
      <c r="Q328" s="5">
        <v>1</v>
      </c>
      <c r="R328" s="1">
        <v>0</v>
      </c>
    </row>
    <row r="329" spans="1:18" x14ac:dyDescent="0.25">
      <c r="A329" s="1"/>
      <c r="B329" s="5">
        <v>3</v>
      </c>
      <c r="C329" s="5">
        <v>1</v>
      </c>
      <c r="D329" s="5">
        <v>2</v>
      </c>
      <c r="E329" s="5">
        <v>2</v>
      </c>
      <c r="F329" s="5">
        <v>0</v>
      </c>
      <c r="G329" s="5">
        <v>1</v>
      </c>
      <c r="H329" s="5">
        <v>3</v>
      </c>
      <c r="I329" s="5">
        <v>2</v>
      </c>
      <c r="J329" s="5">
        <v>3</v>
      </c>
      <c r="K329" s="5">
        <v>2</v>
      </c>
      <c r="L329" s="5">
        <v>1</v>
      </c>
      <c r="M329" s="1">
        <v>2</v>
      </c>
      <c r="P329" s="5">
        <v>2</v>
      </c>
      <c r="Q329" s="5">
        <v>1</v>
      </c>
      <c r="R329" s="1">
        <v>2</v>
      </c>
    </row>
    <row r="330" spans="1:18" x14ac:dyDescent="0.25">
      <c r="A330" s="1"/>
      <c r="B330" s="5">
        <v>3</v>
      </c>
      <c r="C330" s="5">
        <v>2</v>
      </c>
      <c r="D330" s="5">
        <v>3</v>
      </c>
      <c r="E330" s="5">
        <v>2</v>
      </c>
      <c r="F330" s="5">
        <v>1</v>
      </c>
      <c r="G330" s="5">
        <v>2</v>
      </c>
      <c r="H330" s="5">
        <v>1</v>
      </c>
      <c r="I330" s="5">
        <v>2</v>
      </c>
      <c r="J330" s="5">
        <v>2</v>
      </c>
      <c r="K330" s="5">
        <v>0</v>
      </c>
      <c r="L330" s="5">
        <v>1</v>
      </c>
      <c r="M330" s="1">
        <v>1</v>
      </c>
      <c r="P330" s="5">
        <v>0</v>
      </c>
      <c r="Q330" s="5">
        <v>1</v>
      </c>
      <c r="R330" s="1">
        <v>1</v>
      </c>
    </row>
    <row r="331" spans="1:18" x14ac:dyDescent="0.25">
      <c r="A331" s="1"/>
      <c r="B331" s="5">
        <v>2</v>
      </c>
      <c r="C331" s="5">
        <v>3</v>
      </c>
      <c r="D331" s="5">
        <v>2</v>
      </c>
      <c r="E331" s="5">
        <v>1</v>
      </c>
      <c r="F331" s="5">
        <v>2</v>
      </c>
      <c r="G331" s="5">
        <v>1</v>
      </c>
      <c r="H331" s="5">
        <v>2</v>
      </c>
      <c r="I331" s="5">
        <v>1</v>
      </c>
      <c r="J331" s="5">
        <v>1</v>
      </c>
      <c r="K331" s="5">
        <v>1</v>
      </c>
      <c r="L331" s="5">
        <v>0</v>
      </c>
      <c r="M331" s="1">
        <v>0</v>
      </c>
      <c r="P331" s="5">
        <v>1</v>
      </c>
      <c r="Q331" s="5">
        <v>0</v>
      </c>
      <c r="R331" s="1">
        <v>0</v>
      </c>
    </row>
    <row r="332" spans="1:18" x14ac:dyDescent="0.25">
      <c r="A332" s="1"/>
      <c r="B332" s="5">
        <v>3</v>
      </c>
      <c r="C332" s="5">
        <v>2</v>
      </c>
      <c r="D332" s="5">
        <v>2</v>
      </c>
      <c r="E332" s="5">
        <v>2</v>
      </c>
      <c r="F332" s="5">
        <v>1</v>
      </c>
      <c r="G332" s="5">
        <v>1</v>
      </c>
      <c r="H332" s="5">
        <v>3</v>
      </c>
      <c r="I332" s="5">
        <v>1</v>
      </c>
      <c r="J332" s="5">
        <v>2</v>
      </c>
      <c r="K332" s="5">
        <v>2</v>
      </c>
      <c r="L332" s="5">
        <v>0</v>
      </c>
      <c r="M332" s="1">
        <v>1</v>
      </c>
      <c r="P332" s="5">
        <v>2</v>
      </c>
      <c r="Q332" s="5">
        <v>0</v>
      </c>
      <c r="R332" s="1">
        <v>1</v>
      </c>
    </row>
    <row r="333" spans="1:18" x14ac:dyDescent="0.25">
      <c r="A333" s="1"/>
      <c r="B333" s="5">
        <v>2</v>
      </c>
      <c r="C333" s="5">
        <v>1</v>
      </c>
      <c r="D333" s="5">
        <v>1</v>
      </c>
      <c r="E333" s="5">
        <v>1</v>
      </c>
      <c r="F333" s="5">
        <v>0</v>
      </c>
      <c r="G333" s="5">
        <v>0</v>
      </c>
      <c r="H333" s="5">
        <v>2</v>
      </c>
      <c r="I333" s="5">
        <v>2</v>
      </c>
      <c r="J333" s="5">
        <v>1</v>
      </c>
      <c r="K333" s="5">
        <v>1</v>
      </c>
      <c r="L333" s="5">
        <v>1</v>
      </c>
      <c r="M333" s="1">
        <v>0</v>
      </c>
      <c r="P333" s="5">
        <v>1</v>
      </c>
      <c r="Q333" s="5">
        <v>1</v>
      </c>
      <c r="R333" s="1">
        <v>0</v>
      </c>
    </row>
    <row r="334" spans="1:18" x14ac:dyDescent="0.25">
      <c r="A334" s="1"/>
      <c r="B334" s="5">
        <v>3</v>
      </c>
      <c r="C334" s="5">
        <v>1</v>
      </c>
      <c r="D334" s="5">
        <v>2</v>
      </c>
      <c r="E334" s="5">
        <v>2</v>
      </c>
      <c r="F334" s="5">
        <v>0</v>
      </c>
      <c r="G334" s="5">
        <v>1</v>
      </c>
      <c r="H334" s="5">
        <v>3</v>
      </c>
      <c r="I334" s="5">
        <v>2</v>
      </c>
      <c r="J334" s="5">
        <v>1</v>
      </c>
      <c r="K334" s="5">
        <v>2</v>
      </c>
      <c r="L334" s="5">
        <v>1</v>
      </c>
      <c r="M334" s="1">
        <v>0</v>
      </c>
      <c r="P334" s="5">
        <v>2</v>
      </c>
      <c r="Q334" s="5">
        <v>1</v>
      </c>
      <c r="R334" s="1">
        <v>0</v>
      </c>
    </row>
    <row r="335" spans="1:18" x14ac:dyDescent="0.25">
      <c r="A335" s="1"/>
      <c r="B335" s="5">
        <v>2</v>
      </c>
      <c r="C335" s="5">
        <v>2</v>
      </c>
      <c r="D335" s="5">
        <v>3</v>
      </c>
      <c r="E335" s="5">
        <v>1</v>
      </c>
      <c r="F335" s="5">
        <v>1</v>
      </c>
      <c r="G335" s="5">
        <v>2</v>
      </c>
      <c r="H335" s="5">
        <v>3</v>
      </c>
      <c r="I335" s="5">
        <v>2</v>
      </c>
      <c r="J335" s="5">
        <v>2</v>
      </c>
      <c r="K335" s="5">
        <v>2</v>
      </c>
      <c r="L335" s="5">
        <v>1</v>
      </c>
      <c r="M335" s="1">
        <v>1</v>
      </c>
      <c r="P335" s="5">
        <v>2</v>
      </c>
      <c r="Q335" s="5">
        <v>1</v>
      </c>
      <c r="R335" s="1">
        <v>1</v>
      </c>
    </row>
    <row r="336" spans="1:18" x14ac:dyDescent="0.25">
      <c r="A336" s="1"/>
      <c r="B336" s="5">
        <v>3</v>
      </c>
      <c r="C336" s="5">
        <v>3</v>
      </c>
      <c r="D336" s="5">
        <v>3</v>
      </c>
      <c r="E336" s="5">
        <v>2</v>
      </c>
      <c r="F336" s="5">
        <v>2</v>
      </c>
      <c r="G336" s="5">
        <v>2</v>
      </c>
      <c r="H336" s="5">
        <v>3</v>
      </c>
      <c r="I336" s="5">
        <v>3</v>
      </c>
      <c r="J336" s="5">
        <v>2</v>
      </c>
      <c r="K336" s="5">
        <v>2</v>
      </c>
      <c r="L336" s="5">
        <v>2</v>
      </c>
      <c r="M336" s="1">
        <v>1</v>
      </c>
      <c r="P336" s="5">
        <v>2</v>
      </c>
      <c r="Q336" s="5">
        <v>2</v>
      </c>
      <c r="R336" s="1">
        <v>1</v>
      </c>
    </row>
    <row r="337" spans="1:18" x14ac:dyDescent="0.25">
      <c r="A337" s="1"/>
      <c r="B337" s="5">
        <v>1</v>
      </c>
      <c r="C337" s="5">
        <v>3</v>
      </c>
      <c r="D337" s="5">
        <v>3</v>
      </c>
      <c r="E337" s="5">
        <v>0</v>
      </c>
      <c r="F337" s="5">
        <v>2</v>
      </c>
      <c r="G337" s="5">
        <v>2</v>
      </c>
      <c r="H337" s="5">
        <v>3</v>
      </c>
      <c r="I337" s="5">
        <v>2</v>
      </c>
      <c r="J337" s="5">
        <v>1</v>
      </c>
      <c r="K337" s="5">
        <v>2</v>
      </c>
      <c r="L337" s="5">
        <v>1</v>
      </c>
      <c r="M337" s="1">
        <v>0</v>
      </c>
      <c r="P337" s="5">
        <v>2</v>
      </c>
      <c r="Q337" s="5">
        <v>1</v>
      </c>
      <c r="R337" s="1">
        <v>0</v>
      </c>
    </row>
    <row r="338" spans="1:18" x14ac:dyDescent="0.25">
      <c r="A338" s="1"/>
      <c r="B338" s="5">
        <v>2</v>
      </c>
      <c r="C338" s="5">
        <v>3</v>
      </c>
      <c r="D338" s="5">
        <v>3</v>
      </c>
      <c r="E338" s="5">
        <v>0</v>
      </c>
      <c r="F338" s="5">
        <v>2</v>
      </c>
      <c r="G338" s="5">
        <v>2</v>
      </c>
      <c r="H338" s="5">
        <v>3</v>
      </c>
      <c r="I338" s="5">
        <v>2</v>
      </c>
      <c r="J338" s="5">
        <v>2</v>
      </c>
      <c r="K338" s="5">
        <v>1</v>
      </c>
      <c r="L338" s="5">
        <v>1</v>
      </c>
      <c r="M338" s="1">
        <v>1</v>
      </c>
      <c r="P338" s="5">
        <v>1</v>
      </c>
      <c r="Q338" s="5">
        <v>1</v>
      </c>
      <c r="R338" s="1">
        <v>1</v>
      </c>
    </row>
    <row r="339" spans="1:18" x14ac:dyDescent="0.25">
      <c r="A339" s="1"/>
      <c r="B339" s="5">
        <v>1</v>
      </c>
      <c r="C339" s="5">
        <v>2</v>
      </c>
      <c r="D339" s="5">
        <v>1</v>
      </c>
      <c r="E339" s="5">
        <v>0</v>
      </c>
      <c r="F339" s="5">
        <v>1</v>
      </c>
      <c r="G339" s="5">
        <v>0</v>
      </c>
      <c r="H339" s="5">
        <v>2</v>
      </c>
      <c r="I339" s="5">
        <v>2</v>
      </c>
      <c r="J339" s="5">
        <v>1</v>
      </c>
      <c r="K339" s="5">
        <v>1</v>
      </c>
      <c r="L339" s="5">
        <v>1</v>
      </c>
      <c r="M339" s="1">
        <v>0</v>
      </c>
      <c r="P339" s="5">
        <v>1</v>
      </c>
      <c r="Q339" s="5">
        <v>1</v>
      </c>
      <c r="R339" s="1">
        <v>0</v>
      </c>
    </row>
    <row r="340" spans="1:18" x14ac:dyDescent="0.25">
      <c r="A340" s="1"/>
      <c r="B340" s="5">
        <v>2</v>
      </c>
      <c r="C340" s="5">
        <v>2</v>
      </c>
      <c r="D340" s="5">
        <v>2</v>
      </c>
      <c r="E340" s="5">
        <v>0</v>
      </c>
      <c r="F340" s="5">
        <v>1</v>
      </c>
      <c r="G340" s="5">
        <v>1</v>
      </c>
      <c r="H340" s="5">
        <v>3</v>
      </c>
      <c r="I340" s="5">
        <v>2</v>
      </c>
      <c r="J340" s="5">
        <v>3</v>
      </c>
      <c r="K340" s="5">
        <v>1</v>
      </c>
      <c r="L340" s="5">
        <v>1</v>
      </c>
      <c r="M340" s="1">
        <v>2</v>
      </c>
      <c r="P340" s="5">
        <v>1</v>
      </c>
      <c r="Q340" s="5">
        <v>1</v>
      </c>
      <c r="R340" s="1">
        <v>2</v>
      </c>
    </row>
    <row r="341" spans="1:18" x14ac:dyDescent="0.25">
      <c r="A341" s="1"/>
      <c r="B341" s="5">
        <v>3</v>
      </c>
      <c r="C341" s="5">
        <v>2</v>
      </c>
      <c r="D341" s="5">
        <v>2</v>
      </c>
      <c r="E341" s="5">
        <v>2</v>
      </c>
      <c r="F341" s="5">
        <v>1</v>
      </c>
      <c r="G341" s="5">
        <v>1</v>
      </c>
      <c r="H341" s="5">
        <v>2</v>
      </c>
      <c r="I341" s="5">
        <v>2</v>
      </c>
      <c r="J341" s="5">
        <v>2</v>
      </c>
      <c r="K341" s="5">
        <v>1</v>
      </c>
      <c r="L341" s="5">
        <v>1</v>
      </c>
      <c r="M341" s="1">
        <v>1</v>
      </c>
      <c r="P341" s="5">
        <v>1</v>
      </c>
      <c r="Q341" s="5">
        <v>1</v>
      </c>
      <c r="R341" s="1">
        <v>1</v>
      </c>
    </row>
    <row r="342" spans="1:18" x14ac:dyDescent="0.25">
      <c r="A342" s="1"/>
      <c r="B342" s="5">
        <v>2</v>
      </c>
      <c r="C342" s="5">
        <v>3</v>
      </c>
      <c r="D342" s="5">
        <v>1</v>
      </c>
      <c r="E342" s="5">
        <v>1</v>
      </c>
      <c r="F342" s="5">
        <v>2</v>
      </c>
      <c r="G342" s="5">
        <v>0</v>
      </c>
      <c r="H342" s="5">
        <v>3</v>
      </c>
      <c r="I342" s="5">
        <v>2</v>
      </c>
      <c r="J342" s="5">
        <v>3</v>
      </c>
      <c r="K342" s="5">
        <v>2</v>
      </c>
      <c r="L342" s="5">
        <v>1</v>
      </c>
      <c r="M342" s="1">
        <v>2</v>
      </c>
      <c r="P342" s="5">
        <v>2</v>
      </c>
      <c r="Q342" s="5">
        <v>1</v>
      </c>
      <c r="R342" s="1">
        <v>2</v>
      </c>
    </row>
    <row r="343" spans="1:18" x14ac:dyDescent="0.25">
      <c r="A343" s="1"/>
      <c r="B343" s="5">
        <v>1</v>
      </c>
      <c r="C343" s="5">
        <v>2</v>
      </c>
      <c r="D343" s="5">
        <v>2</v>
      </c>
      <c r="E343" s="5">
        <v>0</v>
      </c>
      <c r="F343" s="5">
        <v>1</v>
      </c>
      <c r="G343" s="5">
        <v>1</v>
      </c>
      <c r="H343" s="5">
        <v>2</v>
      </c>
      <c r="I343" s="5">
        <v>2</v>
      </c>
      <c r="J343" s="5">
        <v>2</v>
      </c>
      <c r="K343" s="5">
        <v>1</v>
      </c>
      <c r="L343" s="5">
        <v>1</v>
      </c>
      <c r="M343" s="1">
        <v>1</v>
      </c>
      <c r="P343" s="5">
        <v>1</v>
      </c>
      <c r="Q343" s="5">
        <v>1</v>
      </c>
      <c r="R343" s="1">
        <v>1</v>
      </c>
    </row>
    <row r="344" spans="1:18" x14ac:dyDescent="0.25">
      <c r="A344" s="1"/>
      <c r="B344" s="5">
        <v>2</v>
      </c>
      <c r="C344" s="5">
        <v>1</v>
      </c>
      <c r="D344" s="5">
        <v>2</v>
      </c>
      <c r="E344" s="5">
        <v>1</v>
      </c>
      <c r="F344" s="5">
        <v>0</v>
      </c>
      <c r="G344" s="5">
        <v>1</v>
      </c>
      <c r="H344" s="5">
        <v>3</v>
      </c>
      <c r="I344" s="5">
        <v>2</v>
      </c>
      <c r="J344" s="5">
        <v>1</v>
      </c>
      <c r="K344" s="5">
        <v>2</v>
      </c>
      <c r="L344" s="5">
        <v>1</v>
      </c>
      <c r="M344" s="1">
        <v>0</v>
      </c>
      <c r="P344" s="5">
        <v>2</v>
      </c>
      <c r="Q344" s="5">
        <v>1</v>
      </c>
      <c r="R344" s="1">
        <v>0</v>
      </c>
    </row>
    <row r="345" spans="1:18" x14ac:dyDescent="0.25">
      <c r="A345" s="1"/>
      <c r="B345" s="5">
        <v>3</v>
      </c>
      <c r="C345" s="5">
        <v>2</v>
      </c>
      <c r="D345" s="5">
        <v>3</v>
      </c>
      <c r="E345" s="5">
        <v>2</v>
      </c>
      <c r="F345" s="5">
        <v>0</v>
      </c>
      <c r="G345" s="5">
        <v>2</v>
      </c>
      <c r="H345" s="5">
        <v>2</v>
      </c>
      <c r="I345" s="5">
        <v>2</v>
      </c>
      <c r="J345" s="5">
        <v>2</v>
      </c>
      <c r="K345" s="5">
        <v>1</v>
      </c>
      <c r="L345" s="5">
        <v>0</v>
      </c>
      <c r="M345" s="1">
        <v>1</v>
      </c>
      <c r="P345" s="5">
        <v>1</v>
      </c>
      <c r="Q345" s="5">
        <v>0</v>
      </c>
      <c r="R345" s="1">
        <v>1</v>
      </c>
    </row>
    <row r="346" spans="1:18" x14ac:dyDescent="0.25">
      <c r="A346" s="1"/>
      <c r="B346" s="5">
        <v>2</v>
      </c>
      <c r="C346" s="5">
        <v>3</v>
      </c>
      <c r="D346" s="5">
        <v>3</v>
      </c>
      <c r="E346" s="5">
        <v>1</v>
      </c>
      <c r="F346" s="5">
        <v>1</v>
      </c>
      <c r="G346" s="5">
        <v>2</v>
      </c>
      <c r="H346" s="5">
        <v>3</v>
      </c>
      <c r="I346" s="5">
        <v>2</v>
      </c>
      <c r="J346" s="5">
        <v>3</v>
      </c>
      <c r="K346" s="5">
        <v>2</v>
      </c>
      <c r="L346" s="5">
        <v>0</v>
      </c>
      <c r="M346" s="1">
        <v>2</v>
      </c>
      <c r="P346" s="5">
        <v>2</v>
      </c>
      <c r="Q346" s="5">
        <v>0</v>
      </c>
      <c r="R346" s="1">
        <v>2</v>
      </c>
    </row>
    <row r="347" spans="1:18" x14ac:dyDescent="0.25">
      <c r="A347" s="1"/>
      <c r="B347" s="5">
        <v>1</v>
      </c>
      <c r="C347" s="5">
        <v>2</v>
      </c>
      <c r="D347" s="5">
        <v>1</v>
      </c>
      <c r="E347" s="5">
        <v>0</v>
      </c>
      <c r="F347" s="5">
        <v>1</v>
      </c>
      <c r="G347" s="5">
        <v>0</v>
      </c>
      <c r="H347" s="5">
        <v>2</v>
      </c>
      <c r="I347" s="5">
        <v>2</v>
      </c>
      <c r="J347" s="5">
        <v>2</v>
      </c>
      <c r="K347" s="5">
        <v>1</v>
      </c>
      <c r="L347" s="5">
        <v>1</v>
      </c>
      <c r="M347" s="1">
        <v>1</v>
      </c>
      <c r="P347" s="5">
        <v>1</v>
      </c>
      <c r="Q347" s="5">
        <v>1</v>
      </c>
      <c r="R347" s="1">
        <v>1</v>
      </c>
    </row>
    <row r="348" spans="1:18" x14ac:dyDescent="0.25">
      <c r="A348" s="1"/>
      <c r="B348" s="5">
        <v>2</v>
      </c>
      <c r="C348" s="5">
        <v>1</v>
      </c>
      <c r="D348" s="5">
        <v>2</v>
      </c>
      <c r="E348" s="5">
        <v>1</v>
      </c>
      <c r="F348" s="5">
        <v>0</v>
      </c>
      <c r="G348" s="5">
        <v>1</v>
      </c>
      <c r="H348" s="5">
        <v>3</v>
      </c>
      <c r="I348" s="5">
        <v>1</v>
      </c>
      <c r="J348" s="5">
        <v>3</v>
      </c>
      <c r="K348" s="5">
        <v>2</v>
      </c>
      <c r="L348" s="5">
        <v>0</v>
      </c>
      <c r="M348" s="1">
        <v>2</v>
      </c>
      <c r="P348" s="5">
        <v>2</v>
      </c>
      <c r="Q348" s="5">
        <v>0</v>
      </c>
      <c r="R348" s="1">
        <v>2</v>
      </c>
    </row>
    <row r="349" spans="1:18" x14ac:dyDescent="0.25">
      <c r="A349" s="1"/>
      <c r="B349" s="5">
        <v>3</v>
      </c>
      <c r="C349" s="5">
        <v>3</v>
      </c>
      <c r="D349" s="5">
        <v>3</v>
      </c>
      <c r="E349" s="5">
        <v>2</v>
      </c>
      <c r="F349" s="5">
        <v>2</v>
      </c>
      <c r="G349" s="5">
        <v>2</v>
      </c>
      <c r="H349" s="5">
        <v>2</v>
      </c>
      <c r="I349" s="5">
        <v>2</v>
      </c>
      <c r="J349" s="5">
        <v>2</v>
      </c>
      <c r="K349" s="5">
        <v>1</v>
      </c>
      <c r="L349" s="5">
        <v>1</v>
      </c>
      <c r="M349" s="1">
        <v>1</v>
      </c>
      <c r="P349" s="5">
        <v>1</v>
      </c>
      <c r="Q349" s="5">
        <v>1</v>
      </c>
      <c r="R349" s="1">
        <v>1</v>
      </c>
    </row>
    <row r="350" spans="1:18" x14ac:dyDescent="0.25">
      <c r="A350" s="1"/>
      <c r="B350" s="5">
        <v>2</v>
      </c>
      <c r="C350" s="5">
        <v>2</v>
      </c>
      <c r="D350" s="5">
        <v>3</v>
      </c>
      <c r="E350" s="5">
        <v>1</v>
      </c>
      <c r="F350" s="5">
        <v>1</v>
      </c>
      <c r="G350" s="5">
        <v>2</v>
      </c>
      <c r="H350" s="5">
        <v>3</v>
      </c>
      <c r="I350" s="5">
        <v>2</v>
      </c>
      <c r="J350" s="5">
        <v>2</v>
      </c>
      <c r="K350" s="5">
        <v>2</v>
      </c>
      <c r="L350" s="5">
        <v>1</v>
      </c>
      <c r="M350" s="1">
        <v>2</v>
      </c>
      <c r="P350" s="5">
        <v>2</v>
      </c>
      <c r="Q350" s="5">
        <v>1</v>
      </c>
      <c r="R350" s="1">
        <v>2</v>
      </c>
    </row>
    <row r="351" spans="1:18" x14ac:dyDescent="0.25">
      <c r="A351" s="1"/>
      <c r="B351" s="5">
        <v>1</v>
      </c>
      <c r="C351" s="5">
        <v>1</v>
      </c>
      <c r="D351" s="5">
        <v>3</v>
      </c>
      <c r="E351" s="5">
        <v>0</v>
      </c>
      <c r="F351" s="5">
        <v>0</v>
      </c>
      <c r="G351" s="5">
        <v>2</v>
      </c>
      <c r="H351" s="5">
        <v>2</v>
      </c>
      <c r="I351" s="5">
        <v>1</v>
      </c>
      <c r="J351" s="5">
        <v>3</v>
      </c>
      <c r="K351" s="5">
        <v>1</v>
      </c>
      <c r="L351" s="5">
        <v>0</v>
      </c>
      <c r="M351" s="1">
        <v>2</v>
      </c>
      <c r="P351" s="5">
        <v>1</v>
      </c>
      <c r="Q351" s="5">
        <v>0</v>
      </c>
      <c r="R351" s="1">
        <v>2</v>
      </c>
    </row>
    <row r="352" spans="1:18" x14ac:dyDescent="0.25">
      <c r="A352" s="1"/>
      <c r="B352" s="5">
        <v>2</v>
      </c>
      <c r="C352" s="5">
        <v>2</v>
      </c>
      <c r="D352" s="5">
        <v>3</v>
      </c>
      <c r="E352" s="5">
        <v>1</v>
      </c>
      <c r="F352" s="5">
        <v>1</v>
      </c>
      <c r="G352" s="5">
        <v>2</v>
      </c>
      <c r="H352" s="5">
        <v>3</v>
      </c>
      <c r="I352" s="5">
        <v>2</v>
      </c>
      <c r="J352" s="5">
        <v>1</v>
      </c>
      <c r="K352" s="5">
        <v>2</v>
      </c>
      <c r="L352" s="5">
        <v>1</v>
      </c>
      <c r="M352" s="1">
        <v>0</v>
      </c>
      <c r="P352" s="5">
        <v>2</v>
      </c>
      <c r="Q352" s="5">
        <v>1</v>
      </c>
      <c r="R352" s="1">
        <v>0</v>
      </c>
    </row>
    <row r="353" spans="1:18" x14ac:dyDescent="0.25">
      <c r="A353" s="1"/>
      <c r="B353" s="5">
        <v>3</v>
      </c>
      <c r="C353" s="5">
        <v>3</v>
      </c>
      <c r="D353" s="5">
        <v>2</v>
      </c>
      <c r="E353" s="5">
        <v>2</v>
      </c>
      <c r="F353" s="5">
        <v>2</v>
      </c>
      <c r="G353" s="5">
        <v>1</v>
      </c>
      <c r="H353" s="5">
        <v>2</v>
      </c>
      <c r="I353" s="5">
        <v>3</v>
      </c>
      <c r="J353" s="5">
        <v>2</v>
      </c>
      <c r="K353" s="5">
        <v>1</v>
      </c>
      <c r="L353" s="5">
        <v>2</v>
      </c>
      <c r="M353" s="1">
        <v>1</v>
      </c>
      <c r="P353" s="5">
        <v>1</v>
      </c>
      <c r="Q353" s="5">
        <v>2</v>
      </c>
      <c r="R353" s="1">
        <v>1</v>
      </c>
    </row>
    <row r="354" spans="1:18" x14ac:dyDescent="0.25">
      <c r="A354" s="1"/>
      <c r="B354" s="5">
        <v>2</v>
      </c>
      <c r="C354" s="5">
        <v>2</v>
      </c>
      <c r="D354" s="5">
        <v>3</v>
      </c>
      <c r="E354" s="5">
        <v>1</v>
      </c>
      <c r="F354" s="5">
        <v>1</v>
      </c>
      <c r="G354" s="5">
        <v>2</v>
      </c>
      <c r="H354" s="5">
        <v>3</v>
      </c>
      <c r="I354" s="5">
        <v>2</v>
      </c>
      <c r="J354" s="5">
        <v>3</v>
      </c>
      <c r="K354" s="5">
        <v>2</v>
      </c>
      <c r="L354" s="5">
        <v>1</v>
      </c>
      <c r="M354" s="1">
        <v>2</v>
      </c>
      <c r="P354" s="5">
        <v>2</v>
      </c>
      <c r="Q354" s="5">
        <v>1</v>
      </c>
      <c r="R354" s="1">
        <v>2</v>
      </c>
    </row>
    <row r="355" spans="1:18" x14ac:dyDescent="0.25">
      <c r="A355" s="1"/>
      <c r="B355" s="5">
        <v>2</v>
      </c>
      <c r="C355" s="5">
        <v>3</v>
      </c>
      <c r="D355" s="5">
        <v>1</v>
      </c>
      <c r="E355" s="5">
        <v>1</v>
      </c>
      <c r="F355" s="5">
        <v>2</v>
      </c>
      <c r="G355" s="5">
        <v>0</v>
      </c>
      <c r="H355" s="5">
        <v>1</v>
      </c>
      <c r="I355" s="5">
        <v>3</v>
      </c>
      <c r="J355" s="5">
        <v>2</v>
      </c>
      <c r="K355" s="5">
        <v>0</v>
      </c>
      <c r="L355" s="5">
        <v>2</v>
      </c>
      <c r="M355" s="1">
        <v>1</v>
      </c>
      <c r="P355" s="5">
        <v>0</v>
      </c>
      <c r="Q355" s="5">
        <v>2</v>
      </c>
      <c r="R355" s="1">
        <v>1</v>
      </c>
    </row>
    <row r="356" spans="1:18" x14ac:dyDescent="0.25">
      <c r="A356" s="1"/>
      <c r="B356" s="5">
        <v>3</v>
      </c>
      <c r="C356" s="5">
        <v>2</v>
      </c>
      <c r="D356" s="5">
        <v>2</v>
      </c>
      <c r="E356" s="5">
        <v>2</v>
      </c>
      <c r="F356" s="5">
        <v>0</v>
      </c>
      <c r="G356" s="5">
        <v>4</v>
      </c>
      <c r="H356" s="5">
        <v>3</v>
      </c>
      <c r="I356" s="5">
        <v>2</v>
      </c>
      <c r="J356" s="5">
        <v>3</v>
      </c>
      <c r="K356" s="5">
        <v>2</v>
      </c>
      <c r="L356" s="5">
        <v>0</v>
      </c>
      <c r="M356" s="1">
        <v>5</v>
      </c>
      <c r="P356" s="5">
        <v>2</v>
      </c>
      <c r="Q356" s="5">
        <v>0</v>
      </c>
      <c r="R356" s="1">
        <v>5</v>
      </c>
    </row>
    <row r="357" spans="1:18" x14ac:dyDescent="0.25">
      <c r="A357" s="1"/>
      <c r="B357" s="5">
        <v>1</v>
      </c>
      <c r="C357" s="5">
        <v>3</v>
      </c>
      <c r="D357" s="5">
        <v>3</v>
      </c>
      <c r="E357" s="5">
        <v>0</v>
      </c>
      <c r="F357" s="5">
        <v>2</v>
      </c>
      <c r="G357" s="5">
        <v>5</v>
      </c>
      <c r="H357" s="5">
        <v>2</v>
      </c>
      <c r="I357" s="5">
        <v>2</v>
      </c>
      <c r="J357" s="5">
        <v>2</v>
      </c>
      <c r="K357" s="5">
        <v>1</v>
      </c>
      <c r="L357" s="5">
        <v>1</v>
      </c>
      <c r="M357" s="1">
        <v>4</v>
      </c>
      <c r="P357" s="5">
        <v>1</v>
      </c>
      <c r="Q357" s="5">
        <v>1</v>
      </c>
      <c r="R357" s="1">
        <v>4</v>
      </c>
    </row>
    <row r="358" spans="1:18" x14ac:dyDescent="0.25">
      <c r="A358" s="1"/>
      <c r="B358" s="5">
        <v>3</v>
      </c>
      <c r="C358" s="5">
        <v>2</v>
      </c>
      <c r="D358" s="5">
        <v>2</v>
      </c>
      <c r="E358" s="5">
        <v>2</v>
      </c>
      <c r="F358" s="5">
        <v>0</v>
      </c>
      <c r="G358" s="5">
        <v>6</v>
      </c>
      <c r="H358" s="5">
        <v>3</v>
      </c>
      <c r="I358" s="5">
        <v>2</v>
      </c>
      <c r="J358" s="5">
        <v>1</v>
      </c>
      <c r="K358" s="5">
        <v>2</v>
      </c>
      <c r="L358" s="5">
        <v>0</v>
      </c>
      <c r="M358" s="1">
        <v>5</v>
      </c>
      <c r="P358" s="5">
        <v>2</v>
      </c>
      <c r="Q358" s="5">
        <v>0</v>
      </c>
      <c r="R358" s="1">
        <v>5</v>
      </c>
    </row>
    <row r="359" spans="1:18" x14ac:dyDescent="0.25">
      <c r="A359" s="1"/>
      <c r="B359" s="5">
        <v>2</v>
      </c>
      <c r="C359" s="5">
        <v>3</v>
      </c>
      <c r="D359" s="5">
        <v>1</v>
      </c>
      <c r="E359" s="5">
        <v>1</v>
      </c>
      <c r="F359" s="5">
        <v>1</v>
      </c>
      <c r="G359" s="5">
        <v>2</v>
      </c>
      <c r="H359" s="5">
        <v>2</v>
      </c>
      <c r="I359" s="5">
        <v>2</v>
      </c>
      <c r="J359" s="5">
        <v>2</v>
      </c>
      <c r="K359" s="5">
        <v>1</v>
      </c>
      <c r="L359" s="5">
        <v>0</v>
      </c>
      <c r="M359" s="1">
        <v>3</v>
      </c>
      <c r="P359" s="5">
        <v>1</v>
      </c>
      <c r="Q359" s="5">
        <v>0</v>
      </c>
      <c r="R359" s="1">
        <v>3</v>
      </c>
    </row>
    <row r="360" spans="1:18" x14ac:dyDescent="0.25">
      <c r="A360" s="1"/>
      <c r="B360" s="5">
        <v>3</v>
      </c>
      <c r="C360" s="5">
        <v>2</v>
      </c>
      <c r="D360" s="5">
        <v>3</v>
      </c>
      <c r="E360" s="5">
        <v>2</v>
      </c>
      <c r="F360" s="5">
        <v>1</v>
      </c>
      <c r="G360" s="5">
        <v>2</v>
      </c>
      <c r="H360" s="5">
        <v>3</v>
      </c>
      <c r="I360" s="5">
        <v>1</v>
      </c>
      <c r="J360" s="5">
        <v>3</v>
      </c>
      <c r="K360" s="5">
        <v>2</v>
      </c>
      <c r="L360" s="5">
        <v>0</v>
      </c>
      <c r="M360" s="1">
        <v>2</v>
      </c>
      <c r="P360" s="5">
        <v>2</v>
      </c>
      <c r="Q360" s="5">
        <v>0</v>
      </c>
      <c r="R360" s="1">
        <v>2</v>
      </c>
    </row>
    <row r="361" spans="1:18" x14ac:dyDescent="0.25">
      <c r="A361" s="1"/>
      <c r="B361" s="5">
        <v>2</v>
      </c>
      <c r="C361" s="5">
        <v>3</v>
      </c>
      <c r="D361" s="5">
        <v>3</v>
      </c>
      <c r="E361" s="5">
        <v>1</v>
      </c>
      <c r="F361" s="5">
        <v>1</v>
      </c>
      <c r="G361" s="5">
        <v>2</v>
      </c>
      <c r="H361" s="5">
        <v>2</v>
      </c>
      <c r="I361" s="5">
        <v>1</v>
      </c>
      <c r="J361" s="5">
        <v>2</v>
      </c>
      <c r="K361" s="5">
        <v>1</v>
      </c>
      <c r="L361" s="5">
        <v>0</v>
      </c>
      <c r="M361" s="1">
        <v>1</v>
      </c>
      <c r="P361" s="5">
        <v>1</v>
      </c>
      <c r="Q361" s="5">
        <v>0</v>
      </c>
      <c r="R361" s="1">
        <v>1</v>
      </c>
    </row>
    <row r="362" spans="1:18" x14ac:dyDescent="0.25">
      <c r="A362" s="1"/>
      <c r="B362" s="5">
        <v>3</v>
      </c>
      <c r="C362" s="5">
        <v>3</v>
      </c>
      <c r="D362" s="5">
        <v>2</v>
      </c>
      <c r="E362" s="5">
        <v>2</v>
      </c>
      <c r="F362" s="5">
        <v>1</v>
      </c>
      <c r="G362" s="5">
        <v>1</v>
      </c>
      <c r="H362" s="5">
        <v>3</v>
      </c>
      <c r="I362" s="5">
        <v>2</v>
      </c>
      <c r="J362" s="5">
        <v>1</v>
      </c>
      <c r="K362" s="5">
        <v>2</v>
      </c>
      <c r="L362" s="5">
        <v>0</v>
      </c>
      <c r="M362" s="1">
        <v>0</v>
      </c>
      <c r="P362" s="5">
        <v>2</v>
      </c>
      <c r="Q362" s="5">
        <v>0</v>
      </c>
      <c r="R362" s="1">
        <v>0</v>
      </c>
    </row>
    <row r="363" spans="1:18" x14ac:dyDescent="0.25">
      <c r="A363" s="1"/>
      <c r="B363" s="5">
        <v>2</v>
      </c>
      <c r="C363" s="5">
        <v>3</v>
      </c>
      <c r="D363" s="5">
        <v>3</v>
      </c>
      <c r="E363" s="5">
        <v>1</v>
      </c>
      <c r="F363" s="5">
        <v>1</v>
      </c>
      <c r="G363" s="5">
        <v>2</v>
      </c>
      <c r="H363" s="5">
        <v>3</v>
      </c>
      <c r="I363" s="5">
        <v>2</v>
      </c>
      <c r="J363" s="5">
        <v>2</v>
      </c>
      <c r="K363" s="5">
        <v>2</v>
      </c>
      <c r="L363" s="5">
        <v>0</v>
      </c>
      <c r="M363" s="1">
        <v>1</v>
      </c>
      <c r="P363" s="5">
        <v>2</v>
      </c>
      <c r="Q363" s="5">
        <v>0</v>
      </c>
      <c r="R363" s="1">
        <v>1</v>
      </c>
    </row>
    <row r="364" spans="1:18" x14ac:dyDescent="0.25">
      <c r="A364" s="1"/>
      <c r="B364" s="5">
        <v>3</v>
      </c>
      <c r="C364" s="5">
        <v>3</v>
      </c>
      <c r="D364" s="5">
        <v>2</v>
      </c>
      <c r="E364" s="5">
        <v>2</v>
      </c>
      <c r="F364" s="5">
        <v>2</v>
      </c>
      <c r="G364" s="5">
        <v>1</v>
      </c>
      <c r="H364" s="5">
        <v>3</v>
      </c>
      <c r="I364" s="5">
        <v>3</v>
      </c>
      <c r="J364" s="5">
        <v>1</v>
      </c>
      <c r="K364" s="5">
        <v>2</v>
      </c>
      <c r="L364" s="5">
        <v>2</v>
      </c>
      <c r="M364" s="1">
        <v>0</v>
      </c>
      <c r="P364" s="5">
        <v>2</v>
      </c>
      <c r="Q364" s="5">
        <v>2</v>
      </c>
      <c r="R364" s="1">
        <v>0</v>
      </c>
    </row>
    <row r="365" spans="1:18" x14ac:dyDescent="0.25">
      <c r="A365" s="1"/>
      <c r="B365" s="5">
        <v>2</v>
      </c>
      <c r="C365" s="5">
        <v>3</v>
      </c>
      <c r="D365" s="5">
        <v>1</v>
      </c>
      <c r="E365" s="5">
        <v>1</v>
      </c>
      <c r="F365" s="5">
        <v>2</v>
      </c>
      <c r="G365" s="5">
        <v>0</v>
      </c>
      <c r="H365" s="5">
        <v>3</v>
      </c>
      <c r="I365" s="5">
        <v>1</v>
      </c>
      <c r="J365" s="5">
        <v>2</v>
      </c>
      <c r="K365" s="5">
        <v>2</v>
      </c>
      <c r="L365" s="5">
        <v>0</v>
      </c>
      <c r="M365" s="1">
        <v>1</v>
      </c>
      <c r="P365" s="5">
        <v>2</v>
      </c>
      <c r="Q365" s="5">
        <v>0</v>
      </c>
      <c r="R365" s="1">
        <v>1</v>
      </c>
    </row>
    <row r="366" spans="1:18" x14ac:dyDescent="0.25">
      <c r="A366" s="1"/>
      <c r="B366" s="5">
        <v>3</v>
      </c>
      <c r="C366" s="5">
        <v>2</v>
      </c>
      <c r="D366" s="5">
        <v>2</v>
      </c>
      <c r="E366" s="5">
        <v>2</v>
      </c>
      <c r="F366" s="5">
        <v>0</v>
      </c>
      <c r="G366" s="5">
        <v>1</v>
      </c>
      <c r="H366" s="5">
        <v>2</v>
      </c>
      <c r="I366" s="5">
        <v>2</v>
      </c>
      <c r="J366" s="5">
        <v>3</v>
      </c>
      <c r="K366" s="5">
        <v>1</v>
      </c>
      <c r="L366" s="5">
        <v>0</v>
      </c>
      <c r="M366" s="1">
        <v>2</v>
      </c>
      <c r="P366" s="5">
        <v>1</v>
      </c>
      <c r="Q366" s="5">
        <v>0</v>
      </c>
      <c r="R366" s="1">
        <v>2</v>
      </c>
    </row>
    <row r="367" spans="1:18" x14ac:dyDescent="0.25">
      <c r="A367" s="1"/>
      <c r="B367" s="5">
        <v>2</v>
      </c>
      <c r="C367" s="5">
        <v>2</v>
      </c>
      <c r="D367" s="5">
        <v>3</v>
      </c>
      <c r="E367" s="5">
        <v>3</v>
      </c>
      <c r="F367" s="5">
        <v>0</v>
      </c>
      <c r="G367" s="5">
        <v>2</v>
      </c>
      <c r="H367" s="5">
        <v>3</v>
      </c>
      <c r="I367" s="5">
        <v>2</v>
      </c>
      <c r="J367" s="5">
        <v>2</v>
      </c>
      <c r="K367" s="5">
        <v>4</v>
      </c>
      <c r="L367" s="5">
        <v>0</v>
      </c>
      <c r="M367" s="1">
        <v>1</v>
      </c>
      <c r="P367" s="5">
        <v>4</v>
      </c>
      <c r="Q367" s="5">
        <v>0</v>
      </c>
      <c r="R367" s="1">
        <v>1</v>
      </c>
    </row>
    <row r="368" spans="1:18" x14ac:dyDescent="0.25">
      <c r="A368" s="1"/>
      <c r="B368" s="5">
        <v>3</v>
      </c>
      <c r="C368" s="5">
        <v>1</v>
      </c>
      <c r="D368" s="5">
        <v>2</v>
      </c>
      <c r="E368" s="5">
        <v>4</v>
      </c>
      <c r="F368" s="5">
        <v>0</v>
      </c>
      <c r="G368" s="5">
        <v>1</v>
      </c>
      <c r="H368" s="5">
        <v>3</v>
      </c>
      <c r="I368" s="5">
        <v>2</v>
      </c>
      <c r="J368" s="5">
        <v>1</v>
      </c>
      <c r="K368" s="5">
        <v>4</v>
      </c>
      <c r="L368" s="5">
        <v>1</v>
      </c>
      <c r="M368" s="1">
        <v>0</v>
      </c>
      <c r="P368" s="5">
        <v>4</v>
      </c>
      <c r="Q368" s="5">
        <v>1</v>
      </c>
      <c r="R368" s="1">
        <v>0</v>
      </c>
    </row>
    <row r="369" spans="1:18" x14ac:dyDescent="0.25">
      <c r="A369" s="1"/>
      <c r="B369" s="5">
        <v>2</v>
      </c>
      <c r="C369" s="5">
        <v>2</v>
      </c>
      <c r="D369" s="5">
        <v>2</v>
      </c>
      <c r="E369" s="5">
        <v>4</v>
      </c>
      <c r="F369" s="5">
        <v>1</v>
      </c>
      <c r="G369" s="5">
        <v>1</v>
      </c>
      <c r="H369" s="5">
        <v>2</v>
      </c>
      <c r="I369" s="5">
        <v>2</v>
      </c>
      <c r="J369" s="5">
        <v>2</v>
      </c>
      <c r="K369" s="5">
        <v>4</v>
      </c>
      <c r="L369" s="5">
        <v>1</v>
      </c>
      <c r="M369" s="1">
        <v>1</v>
      </c>
      <c r="P369" s="5">
        <v>4</v>
      </c>
      <c r="Q369" s="5">
        <v>1</v>
      </c>
      <c r="R369" s="1">
        <v>1</v>
      </c>
    </row>
    <row r="370" spans="1:18" x14ac:dyDescent="0.25">
      <c r="A370" s="1"/>
      <c r="B370" s="5">
        <v>3</v>
      </c>
      <c r="C370" s="5">
        <v>3</v>
      </c>
      <c r="D370" s="5">
        <v>1</v>
      </c>
      <c r="E370" s="5">
        <v>5</v>
      </c>
      <c r="F370" s="5">
        <v>2</v>
      </c>
      <c r="G370" s="5">
        <v>0</v>
      </c>
      <c r="H370" s="5">
        <v>2</v>
      </c>
      <c r="I370" s="5">
        <v>2</v>
      </c>
      <c r="J370" s="5">
        <v>3</v>
      </c>
      <c r="K370" s="5">
        <v>4</v>
      </c>
      <c r="L370" s="5">
        <v>1</v>
      </c>
      <c r="M370" s="1">
        <v>2</v>
      </c>
      <c r="P370" s="5">
        <v>4</v>
      </c>
      <c r="Q370" s="5">
        <v>1</v>
      </c>
      <c r="R370" s="1">
        <v>2</v>
      </c>
    </row>
    <row r="371" spans="1:18" x14ac:dyDescent="0.25">
      <c r="A371" s="1"/>
      <c r="B371" s="5">
        <v>2</v>
      </c>
      <c r="C371" s="5">
        <v>1</v>
      </c>
      <c r="D371" s="5">
        <v>3</v>
      </c>
      <c r="E371" s="5">
        <v>4</v>
      </c>
      <c r="F371" s="5">
        <v>0</v>
      </c>
      <c r="G371" s="5">
        <v>2</v>
      </c>
      <c r="H371" s="5">
        <v>2</v>
      </c>
      <c r="I371" s="5">
        <v>2</v>
      </c>
      <c r="J371" s="5">
        <v>2</v>
      </c>
      <c r="K371" s="5">
        <v>4</v>
      </c>
      <c r="L371" s="5">
        <v>1</v>
      </c>
      <c r="M371" s="1">
        <v>1</v>
      </c>
      <c r="P371" s="5">
        <v>4</v>
      </c>
      <c r="Q371" s="5">
        <v>1</v>
      </c>
      <c r="R371" s="1">
        <v>1</v>
      </c>
    </row>
    <row r="372" spans="1:18" x14ac:dyDescent="0.25">
      <c r="A372" s="1"/>
      <c r="B372" s="5">
        <v>1</v>
      </c>
      <c r="C372" s="5">
        <v>2</v>
      </c>
      <c r="D372" s="5">
        <v>3</v>
      </c>
      <c r="E372" s="5">
        <v>2</v>
      </c>
      <c r="F372" s="5">
        <v>1</v>
      </c>
      <c r="G372" s="5">
        <v>2</v>
      </c>
      <c r="H372" s="5">
        <v>2</v>
      </c>
      <c r="I372" s="5">
        <v>2</v>
      </c>
      <c r="J372" s="5">
        <v>1</v>
      </c>
      <c r="K372" s="5">
        <v>3</v>
      </c>
      <c r="L372" s="5">
        <v>1</v>
      </c>
      <c r="M372" s="1">
        <v>0</v>
      </c>
      <c r="P372" s="5">
        <v>3</v>
      </c>
      <c r="Q372" s="5">
        <v>1</v>
      </c>
      <c r="R372" s="1">
        <v>0</v>
      </c>
    </row>
    <row r="373" spans="1:18" x14ac:dyDescent="0.25">
      <c r="A373" s="1"/>
      <c r="B373" s="5">
        <v>2</v>
      </c>
      <c r="C373" s="5">
        <v>3</v>
      </c>
      <c r="D373" s="5">
        <v>2</v>
      </c>
      <c r="E373" s="5">
        <v>3</v>
      </c>
      <c r="F373" s="5">
        <v>2</v>
      </c>
      <c r="G373" s="5">
        <v>1</v>
      </c>
      <c r="H373" s="5">
        <v>3</v>
      </c>
      <c r="I373" s="5">
        <v>2</v>
      </c>
      <c r="J373" s="5">
        <v>2</v>
      </c>
      <c r="K373" s="5">
        <v>4</v>
      </c>
      <c r="L373" s="5">
        <v>1</v>
      </c>
      <c r="M373" s="1">
        <v>1</v>
      </c>
      <c r="P373" s="5">
        <v>4</v>
      </c>
      <c r="Q373" s="5">
        <v>1</v>
      </c>
      <c r="R373" s="1">
        <v>1</v>
      </c>
    </row>
    <row r="374" spans="1:18" x14ac:dyDescent="0.25">
      <c r="A374" s="1"/>
      <c r="B374" s="5">
        <v>3</v>
      </c>
      <c r="C374" s="5">
        <v>2</v>
      </c>
      <c r="D374" s="5">
        <v>3</v>
      </c>
      <c r="E374" s="5">
        <v>4</v>
      </c>
      <c r="F374" s="5">
        <v>1</v>
      </c>
      <c r="G374" s="5">
        <v>2</v>
      </c>
      <c r="H374" s="5">
        <v>3</v>
      </c>
      <c r="I374" s="5">
        <v>2</v>
      </c>
      <c r="J374" s="5">
        <v>3</v>
      </c>
      <c r="K374" s="5">
        <v>4</v>
      </c>
      <c r="L374" s="5">
        <v>1</v>
      </c>
      <c r="M374" s="1">
        <v>2</v>
      </c>
      <c r="P374" s="5">
        <v>4</v>
      </c>
      <c r="Q374" s="5">
        <v>1</v>
      </c>
      <c r="R374" s="1">
        <v>2</v>
      </c>
    </row>
    <row r="375" spans="1:18" x14ac:dyDescent="0.25">
      <c r="A375" s="1"/>
      <c r="B375" s="5">
        <v>3</v>
      </c>
      <c r="C375" s="5">
        <v>3</v>
      </c>
      <c r="D375" s="5">
        <v>2</v>
      </c>
      <c r="E375" s="5">
        <v>2</v>
      </c>
      <c r="F375" s="5">
        <v>2</v>
      </c>
      <c r="G375" s="5">
        <v>1</v>
      </c>
      <c r="H375" s="5">
        <v>2</v>
      </c>
      <c r="I375" s="5">
        <v>3</v>
      </c>
      <c r="J375" s="5">
        <v>2</v>
      </c>
      <c r="K375" s="5">
        <v>1</v>
      </c>
      <c r="L375" s="5">
        <v>2</v>
      </c>
      <c r="M375" s="1">
        <v>1</v>
      </c>
      <c r="P375" s="5">
        <v>1</v>
      </c>
      <c r="Q375" s="5">
        <v>2</v>
      </c>
      <c r="R375" s="1">
        <v>1</v>
      </c>
    </row>
    <row r="376" spans="1:18" x14ac:dyDescent="0.25">
      <c r="A376" s="1"/>
      <c r="B376" s="5">
        <v>1</v>
      </c>
      <c r="C376" s="5">
        <v>2</v>
      </c>
      <c r="D376" s="5">
        <v>3</v>
      </c>
      <c r="E376" s="5">
        <v>0</v>
      </c>
      <c r="F376" s="5">
        <v>1</v>
      </c>
      <c r="G376" s="5">
        <v>2</v>
      </c>
      <c r="H376" s="5">
        <v>3</v>
      </c>
      <c r="I376" s="5">
        <v>2</v>
      </c>
      <c r="J376" s="5">
        <v>1</v>
      </c>
      <c r="K376" s="5">
        <v>2</v>
      </c>
      <c r="L376" s="5">
        <v>1</v>
      </c>
      <c r="M376" s="1">
        <v>0</v>
      </c>
      <c r="P376" s="5">
        <v>2</v>
      </c>
      <c r="Q376" s="5">
        <v>1</v>
      </c>
      <c r="R376" s="1">
        <v>0</v>
      </c>
    </row>
    <row r="377" spans="1:18" x14ac:dyDescent="0.25">
      <c r="A377" s="1"/>
      <c r="B377" s="5">
        <v>2</v>
      </c>
      <c r="C377" s="5">
        <v>1</v>
      </c>
      <c r="D377" s="5">
        <v>2</v>
      </c>
      <c r="E377" s="5">
        <v>1</v>
      </c>
      <c r="F377" s="5">
        <v>0</v>
      </c>
      <c r="G377" s="5">
        <v>1</v>
      </c>
      <c r="H377" s="5">
        <v>2</v>
      </c>
      <c r="I377" s="5">
        <v>1</v>
      </c>
      <c r="J377" s="5">
        <v>2</v>
      </c>
      <c r="K377" s="5">
        <v>1</v>
      </c>
      <c r="L377" s="5">
        <v>0</v>
      </c>
      <c r="M377" s="1">
        <v>2</v>
      </c>
      <c r="P377" s="5">
        <v>1</v>
      </c>
      <c r="Q377" s="5">
        <v>0</v>
      </c>
      <c r="R377" s="1">
        <v>2</v>
      </c>
    </row>
    <row r="378" spans="1:18" x14ac:dyDescent="0.25">
      <c r="A378" s="1"/>
      <c r="B378" s="5">
        <v>3</v>
      </c>
      <c r="C378" s="5">
        <v>2</v>
      </c>
      <c r="D378" s="5">
        <v>3</v>
      </c>
      <c r="E378" s="5">
        <v>2</v>
      </c>
      <c r="F378" s="5">
        <v>1</v>
      </c>
      <c r="G378" s="5">
        <v>2</v>
      </c>
      <c r="H378" s="5">
        <v>3</v>
      </c>
      <c r="I378" s="5">
        <v>2</v>
      </c>
      <c r="J378" s="5">
        <v>3</v>
      </c>
      <c r="K378" s="5">
        <v>2</v>
      </c>
      <c r="L378" s="5">
        <v>1</v>
      </c>
      <c r="M378" s="1">
        <v>3</v>
      </c>
      <c r="P378" s="5">
        <v>2</v>
      </c>
      <c r="Q378" s="5">
        <v>1</v>
      </c>
      <c r="R378" s="1">
        <v>3</v>
      </c>
    </row>
    <row r="379" spans="1:18" x14ac:dyDescent="0.25">
      <c r="A379" s="1"/>
      <c r="B379" s="5">
        <v>3</v>
      </c>
      <c r="C379" s="5">
        <v>3</v>
      </c>
      <c r="D379" s="5">
        <v>2</v>
      </c>
      <c r="E379" s="5">
        <v>2</v>
      </c>
      <c r="F379" s="5">
        <v>2</v>
      </c>
      <c r="G379" s="5">
        <v>1</v>
      </c>
      <c r="H379" s="5">
        <v>2</v>
      </c>
      <c r="I379" s="5">
        <v>3</v>
      </c>
      <c r="J379" s="5">
        <v>1</v>
      </c>
      <c r="K379" s="5">
        <v>1</v>
      </c>
      <c r="L379" s="5">
        <v>2</v>
      </c>
      <c r="M379" s="1">
        <v>0</v>
      </c>
      <c r="P379" s="5">
        <v>1</v>
      </c>
      <c r="Q379" s="5">
        <v>2</v>
      </c>
      <c r="R379" s="1">
        <v>0</v>
      </c>
    </row>
    <row r="380" spans="1:18" x14ac:dyDescent="0.25">
      <c r="A380" s="1"/>
      <c r="B380" s="5">
        <v>1</v>
      </c>
      <c r="C380" s="5">
        <v>2</v>
      </c>
      <c r="D380" s="5">
        <v>3</v>
      </c>
      <c r="E380" s="5">
        <v>0</v>
      </c>
      <c r="F380" s="5">
        <v>0</v>
      </c>
      <c r="G380" s="5">
        <v>2</v>
      </c>
      <c r="H380" s="5">
        <v>3</v>
      </c>
      <c r="I380" s="5">
        <v>2</v>
      </c>
      <c r="J380" s="5">
        <v>1</v>
      </c>
      <c r="K380" s="5">
        <v>2</v>
      </c>
      <c r="L380" s="5">
        <v>0</v>
      </c>
      <c r="M380" s="1">
        <v>0</v>
      </c>
      <c r="P380" s="5">
        <v>2</v>
      </c>
      <c r="Q380" s="5">
        <v>0</v>
      </c>
      <c r="R380" s="1">
        <v>0</v>
      </c>
    </row>
    <row r="381" spans="1:18" x14ac:dyDescent="0.25">
      <c r="A381" s="1"/>
      <c r="B381" s="5">
        <v>2</v>
      </c>
      <c r="C381" s="5">
        <v>2</v>
      </c>
      <c r="D381" s="5">
        <v>3</v>
      </c>
      <c r="E381" s="5">
        <v>1</v>
      </c>
      <c r="F381" s="5">
        <v>0</v>
      </c>
      <c r="G381" s="5">
        <v>2</v>
      </c>
      <c r="H381" s="5">
        <v>2</v>
      </c>
      <c r="I381" s="5">
        <v>2</v>
      </c>
      <c r="J381" s="5">
        <v>2</v>
      </c>
      <c r="K381" s="5">
        <v>1</v>
      </c>
      <c r="L381" s="5">
        <v>0</v>
      </c>
      <c r="M381" s="1">
        <v>1</v>
      </c>
      <c r="P381" s="5">
        <v>1</v>
      </c>
      <c r="Q381" s="5">
        <v>0</v>
      </c>
      <c r="R381" s="1">
        <v>1</v>
      </c>
    </row>
    <row r="382" spans="1:18" x14ac:dyDescent="0.25">
      <c r="A382" s="1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CB694-20C8-4306-927D-79E4E12BB213}">
  <dimension ref="B1:M65"/>
  <sheetViews>
    <sheetView topLeftCell="A50" zoomScale="75" zoomScaleNormal="75" workbookViewId="0">
      <selection activeCell="E11" sqref="E11"/>
    </sheetView>
  </sheetViews>
  <sheetFormatPr baseColWidth="10" defaultColWidth="11.42578125" defaultRowHeight="15" x14ac:dyDescent="0.25"/>
  <cols>
    <col min="1" max="1" width="14.7109375" customWidth="1"/>
    <col min="2" max="2" width="7.7109375" customWidth="1"/>
    <col min="3" max="3" width="7.5703125" customWidth="1"/>
    <col min="4" max="4" width="27.28515625" customWidth="1"/>
    <col min="5" max="5" width="22.7109375" customWidth="1"/>
    <col min="6" max="6" width="20.7109375" customWidth="1"/>
    <col min="7" max="7" width="16.140625" customWidth="1"/>
    <col min="10" max="10" width="31" customWidth="1"/>
  </cols>
  <sheetData>
    <row r="1" spans="2:13" ht="60" x14ac:dyDescent="0.25">
      <c r="B1" s="6" t="s">
        <v>7</v>
      </c>
      <c r="C1" s="6" t="s">
        <v>8</v>
      </c>
      <c r="D1" s="6" t="s">
        <v>9</v>
      </c>
      <c r="E1" s="6" t="s">
        <v>10</v>
      </c>
      <c r="F1" s="6" t="s">
        <v>11</v>
      </c>
      <c r="G1" s="6" t="s">
        <v>12</v>
      </c>
      <c r="H1" s="7" t="s">
        <v>13</v>
      </c>
      <c r="I1" s="7" t="s">
        <v>14</v>
      </c>
      <c r="J1" s="7" t="s">
        <v>15</v>
      </c>
      <c r="K1" s="7" t="s">
        <v>16</v>
      </c>
      <c r="L1" s="7" t="s">
        <v>17</v>
      </c>
      <c r="M1" s="7" t="s">
        <v>18</v>
      </c>
    </row>
    <row r="2" spans="2:13" ht="27" x14ac:dyDescent="0.25">
      <c r="B2" s="1">
        <v>1</v>
      </c>
      <c r="C2" s="8"/>
      <c r="D2" s="1" t="s">
        <v>19</v>
      </c>
      <c r="E2" s="1" t="s">
        <v>20</v>
      </c>
      <c r="F2" s="1">
        <v>1094949584</v>
      </c>
      <c r="G2" s="9">
        <v>45435</v>
      </c>
      <c r="H2" s="1">
        <v>43</v>
      </c>
      <c r="I2" s="1">
        <v>55</v>
      </c>
      <c r="J2" s="10" t="s">
        <v>21</v>
      </c>
      <c r="K2" s="9">
        <v>45449</v>
      </c>
      <c r="L2" s="1">
        <v>36</v>
      </c>
      <c r="M2" s="1">
        <v>45</v>
      </c>
    </row>
    <row r="3" spans="2:13" ht="27" x14ac:dyDescent="0.25">
      <c r="B3" s="1">
        <v>2</v>
      </c>
      <c r="C3" s="11"/>
      <c r="D3" s="1" t="s">
        <v>22</v>
      </c>
      <c r="E3" s="1" t="s">
        <v>23</v>
      </c>
      <c r="F3" s="1">
        <v>1003813618</v>
      </c>
      <c r="G3" s="9">
        <v>45435</v>
      </c>
      <c r="H3" s="1">
        <v>30</v>
      </c>
      <c r="I3" s="1">
        <v>24</v>
      </c>
      <c r="J3" s="10" t="s">
        <v>24</v>
      </c>
      <c r="K3" s="9">
        <v>45463</v>
      </c>
      <c r="L3" s="1">
        <v>12</v>
      </c>
      <c r="M3" s="1">
        <v>12</v>
      </c>
    </row>
    <row r="4" spans="2:13" ht="27" x14ac:dyDescent="0.25">
      <c r="B4" s="1">
        <v>3</v>
      </c>
      <c r="C4" s="12"/>
      <c r="D4" s="1" t="s">
        <v>25</v>
      </c>
      <c r="E4" s="1" t="s">
        <v>26</v>
      </c>
      <c r="F4" s="1">
        <v>1020790228</v>
      </c>
      <c r="G4" s="9">
        <v>45435</v>
      </c>
      <c r="H4" s="1">
        <v>41</v>
      </c>
      <c r="I4" s="1">
        <v>52</v>
      </c>
      <c r="J4" s="10" t="s">
        <v>21</v>
      </c>
      <c r="K4" s="9">
        <v>45463</v>
      </c>
      <c r="L4" s="1">
        <v>30</v>
      </c>
      <c r="M4" s="1">
        <v>21</v>
      </c>
    </row>
    <row r="5" spans="2:13" ht="27" x14ac:dyDescent="0.25">
      <c r="B5" s="1">
        <v>4</v>
      </c>
      <c r="C5" s="8"/>
      <c r="D5" s="13" t="s">
        <v>25</v>
      </c>
      <c r="E5" s="1" t="s">
        <v>27</v>
      </c>
      <c r="F5" s="1">
        <v>1007243378</v>
      </c>
      <c r="G5" s="9">
        <v>45442</v>
      </c>
      <c r="H5" s="1">
        <v>41</v>
      </c>
      <c r="I5" s="1">
        <v>52</v>
      </c>
      <c r="J5" s="10" t="s">
        <v>21</v>
      </c>
      <c r="K5" s="9">
        <v>45470</v>
      </c>
      <c r="L5" s="1">
        <v>35</v>
      </c>
      <c r="M5" s="1">
        <v>21</v>
      </c>
    </row>
    <row r="6" spans="2:13" ht="27" x14ac:dyDescent="0.25">
      <c r="B6" s="1">
        <v>5</v>
      </c>
      <c r="C6" s="11"/>
      <c r="D6" s="1" t="s">
        <v>19</v>
      </c>
      <c r="E6" s="1" t="s">
        <v>28</v>
      </c>
      <c r="F6" s="1">
        <v>1001996244</v>
      </c>
      <c r="G6" s="9">
        <v>45442</v>
      </c>
      <c r="H6" s="1">
        <v>35</v>
      </c>
      <c r="I6" s="1">
        <v>67</v>
      </c>
      <c r="J6" s="10" t="s">
        <v>21</v>
      </c>
      <c r="K6" s="9">
        <v>45470</v>
      </c>
      <c r="L6" s="1">
        <v>22</v>
      </c>
      <c r="M6" s="1">
        <v>27</v>
      </c>
    </row>
    <row r="7" spans="2:13" ht="27" x14ac:dyDescent="0.25">
      <c r="B7" s="1">
        <v>6</v>
      </c>
      <c r="C7" s="12"/>
      <c r="D7" s="1" t="s">
        <v>19</v>
      </c>
      <c r="E7" s="1" t="s">
        <v>29</v>
      </c>
      <c r="F7" s="1">
        <v>1026570168</v>
      </c>
      <c r="G7" s="9">
        <v>45442</v>
      </c>
      <c r="H7" s="1">
        <v>20</v>
      </c>
      <c r="I7" s="1">
        <v>39</v>
      </c>
      <c r="J7" s="10" t="s">
        <v>21</v>
      </c>
      <c r="K7" s="9">
        <v>45470</v>
      </c>
      <c r="L7" s="1">
        <v>10</v>
      </c>
      <c r="M7" s="1">
        <v>12</v>
      </c>
    </row>
    <row r="8" spans="2:13" ht="27" x14ac:dyDescent="0.25">
      <c r="B8" s="1">
        <v>7</v>
      </c>
      <c r="C8" s="8"/>
      <c r="D8" s="1" t="s">
        <v>25</v>
      </c>
      <c r="E8" s="1" t="s">
        <v>30</v>
      </c>
      <c r="F8" s="1">
        <v>1001216465</v>
      </c>
      <c r="G8" s="9">
        <v>45442</v>
      </c>
      <c r="H8" s="1">
        <v>35</v>
      </c>
      <c r="I8" s="1">
        <v>64</v>
      </c>
      <c r="J8" s="10" t="s">
        <v>21</v>
      </c>
      <c r="K8" s="9">
        <v>45470</v>
      </c>
      <c r="L8" s="1">
        <v>25</v>
      </c>
      <c r="M8" s="1">
        <v>48</v>
      </c>
    </row>
    <row r="9" spans="2:13" ht="27" x14ac:dyDescent="0.25">
      <c r="B9" s="1">
        <v>8</v>
      </c>
      <c r="C9" s="11"/>
      <c r="D9" s="1" t="s">
        <v>19</v>
      </c>
      <c r="E9" s="1" t="s">
        <v>31</v>
      </c>
      <c r="F9" s="1">
        <v>1006068436</v>
      </c>
      <c r="G9" s="9">
        <v>45442</v>
      </c>
      <c r="H9" s="1">
        <v>28</v>
      </c>
      <c r="I9" s="1">
        <v>48</v>
      </c>
      <c r="J9" s="10" t="s">
        <v>21</v>
      </c>
      <c r="K9" s="9">
        <v>45470</v>
      </c>
      <c r="L9" s="1">
        <v>20</v>
      </c>
      <c r="M9" s="1">
        <v>15</v>
      </c>
    </row>
    <row r="10" spans="2:13" ht="27" x14ac:dyDescent="0.25">
      <c r="B10" s="1">
        <v>9</v>
      </c>
      <c r="C10" s="12"/>
      <c r="D10" s="1" t="s">
        <v>25</v>
      </c>
      <c r="E10" s="1" t="s">
        <v>32</v>
      </c>
      <c r="F10" s="1">
        <v>1057786534</v>
      </c>
      <c r="G10" s="9">
        <v>45456</v>
      </c>
      <c r="H10" s="1">
        <v>28</v>
      </c>
      <c r="I10" s="1">
        <v>56</v>
      </c>
      <c r="J10" s="10" t="s">
        <v>21</v>
      </c>
      <c r="K10" s="9">
        <v>45470</v>
      </c>
      <c r="L10" s="1">
        <v>13</v>
      </c>
      <c r="M10" s="1">
        <v>24</v>
      </c>
    </row>
    <row r="11" spans="2:13" ht="27" x14ac:dyDescent="0.25">
      <c r="B11" s="1">
        <v>10</v>
      </c>
      <c r="C11" s="8"/>
      <c r="D11" s="1" t="s">
        <v>19</v>
      </c>
      <c r="E11" s="1" t="s">
        <v>33</v>
      </c>
      <c r="F11" s="1">
        <v>1143568805</v>
      </c>
      <c r="G11" s="9">
        <v>45456</v>
      </c>
      <c r="H11" s="1">
        <v>28</v>
      </c>
      <c r="I11" s="1">
        <v>45</v>
      </c>
      <c r="J11" s="10" t="s">
        <v>21</v>
      </c>
      <c r="K11" s="9">
        <v>45470</v>
      </c>
      <c r="L11" s="1">
        <v>24</v>
      </c>
      <c r="M11" s="1">
        <v>38</v>
      </c>
    </row>
    <row r="12" spans="2:13" ht="27" x14ac:dyDescent="0.25">
      <c r="B12" s="1">
        <v>11</v>
      </c>
      <c r="C12" s="11"/>
      <c r="D12" s="1" t="s">
        <v>19</v>
      </c>
      <c r="E12" s="1" t="s">
        <v>34</v>
      </c>
      <c r="F12" s="1">
        <v>1024585137</v>
      </c>
      <c r="G12" s="9">
        <v>45456</v>
      </c>
      <c r="H12" s="1">
        <v>25</v>
      </c>
      <c r="I12" s="1">
        <v>64</v>
      </c>
      <c r="J12" s="10" t="s">
        <v>21</v>
      </c>
      <c r="K12" s="9">
        <v>45470</v>
      </c>
      <c r="L12" s="1">
        <v>18</v>
      </c>
      <c r="M12" s="1">
        <v>24</v>
      </c>
    </row>
    <row r="13" spans="2:13" ht="27" x14ac:dyDescent="0.25">
      <c r="B13" s="1">
        <v>12</v>
      </c>
      <c r="C13" s="12"/>
      <c r="D13" s="1" t="s">
        <v>25</v>
      </c>
      <c r="E13" s="1" t="s">
        <v>35</v>
      </c>
      <c r="F13" s="1">
        <v>1085330302</v>
      </c>
      <c r="G13" s="9">
        <v>45456</v>
      </c>
      <c r="H13" s="1">
        <v>29</v>
      </c>
      <c r="I13" s="1">
        <v>45</v>
      </c>
      <c r="J13" s="10" t="s">
        <v>21</v>
      </c>
      <c r="K13" s="9">
        <v>45470</v>
      </c>
      <c r="L13" s="1">
        <v>19</v>
      </c>
      <c r="M13" s="1">
        <v>15</v>
      </c>
    </row>
    <row r="14" spans="2:13" ht="27" x14ac:dyDescent="0.25">
      <c r="B14" s="1">
        <v>13</v>
      </c>
      <c r="C14" s="8"/>
      <c r="D14" s="1" t="s">
        <v>25</v>
      </c>
      <c r="E14" s="1" t="s">
        <v>36</v>
      </c>
      <c r="F14" s="1">
        <v>1018506943</v>
      </c>
      <c r="G14" s="9">
        <v>45456</v>
      </c>
      <c r="H14" s="1">
        <v>32</v>
      </c>
      <c r="I14" s="1">
        <v>36</v>
      </c>
      <c r="J14" s="10" t="s">
        <v>21</v>
      </c>
      <c r="K14" s="9">
        <v>45491</v>
      </c>
      <c r="L14" s="1">
        <v>20</v>
      </c>
      <c r="M14" s="1">
        <v>45</v>
      </c>
    </row>
    <row r="15" spans="2:13" ht="27" x14ac:dyDescent="0.25">
      <c r="B15" s="1">
        <v>14</v>
      </c>
      <c r="C15" s="11"/>
      <c r="D15" s="1" t="s">
        <v>19</v>
      </c>
      <c r="E15" s="1" t="s">
        <v>37</v>
      </c>
      <c r="F15" s="1">
        <v>1031146680</v>
      </c>
      <c r="G15" s="9">
        <v>45456</v>
      </c>
      <c r="H15" s="1">
        <v>24</v>
      </c>
      <c r="I15" s="1">
        <v>33</v>
      </c>
      <c r="J15" s="10" t="s">
        <v>21</v>
      </c>
      <c r="K15" s="9">
        <v>45491</v>
      </c>
      <c r="L15" s="1">
        <v>12</v>
      </c>
      <c r="M15" s="1">
        <v>16</v>
      </c>
    </row>
    <row r="16" spans="2:13" ht="27" x14ac:dyDescent="0.25">
      <c r="B16" s="1">
        <v>15</v>
      </c>
      <c r="C16" s="12"/>
      <c r="D16" s="1" t="s">
        <v>19</v>
      </c>
      <c r="E16" s="1" t="s">
        <v>38</v>
      </c>
      <c r="F16" s="1">
        <v>1088332221</v>
      </c>
      <c r="G16" s="9">
        <v>45463</v>
      </c>
      <c r="H16" s="1">
        <v>28</v>
      </c>
      <c r="I16" s="1">
        <v>42</v>
      </c>
      <c r="J16" s="10" t="s">
        <v>21</v>
      </c>
      <c r="K16" s="9">
        <v>45490</v>
      </c>
      <c r="L16" s="1">
        <v>20</v>
      </c>
      <c r="M16" s="1">
        <v>16</v>
      </c>
    </row>
    <row r="17" spans="2:13" ht="27" x14ac:dyDescent="0.25">
      <c r="B17" s="1">
        <v>16</v>
      </c>
      <c r="C17" s="8"/>
      <c r="D17" s="1" t="s">
        <v>25</v>
      </c>
      <c r="E17" s="1" t="s">
        <v>39</v>
      </c>
      <c r="F17" s="1">
        <v>1000035511</v>
      </c>
      <c r="G17" s="9">
        <v>45463</v>
      </c>
      <c r="H17" s="1">
        <v>43</v>
      </c>
      <c r="I17" s="1">
        <v>61</v>
      </c>
      <c r="J17" s="10" t="s">
        <v>21</v>
      </c>
      <c r="K17" s="9">
        <v>45490</v>
      </c>
      <c r="L17" s="1">
        <v>35</v>
      </c>
      <c r="M17" s="1">
        <v>52</v>
      </c>
    </row>
    <row r="18" spans="2:13" ht="27" x14ac:dyDescent="0.25">
      <c r="B18" s="1">
        <v>17</v>
      </c>
      <c r="C18" s="11"/>
      <c r="D18" s="1" t="s">
        <v>25</v>
      </c>
      <c r="E18" s="1" t="s">
        <v>40</v>
      </c>
      <c r="F18" s="1">
        <v>1193254316</v>
      </c>
      <c r="G18" s="9">
        <v>45463</v>
      </c>
      <c r="H18" s="1">
        <v>30</v>
      </c>
      <c r="I18" s="1">
        <v>55</v>
      </c>
      <c r="J18" s="10" t="s">
        <v>21</v>
      </c>
      <c r="K18" s="9">
        <v>45490</v>
      </c>
      <c r="L18" s="1">
        <v>20</v>
      </c>
      <c r="M18" s="1">
        <v>21</v>
      </c>
    </row>
    <row r="19" spans="2:13" ht="27" x14ac:dyDescent="0.25">
      <c r="B19" s="1">
        <v>18</v>
      </c>
      <c r="C19" s="12"/>
      <c r="D19" s="1" t="s">
        <v>19</v>
      </c>
      <c r="E19" s="1" t="s">
        <v>41</v>
      </c>
      <c r="F19" s="1">
        <v>1152456382</v>
      </c>
      <c r="G19" s="9">
        <v>45463</v>
      </c>
      <c r="H19" s="1">
        <v>30</v>
      </c>
      <c r="I19" s="1">
        <v>52</v>
      </c>
      <c r="J19" s="10" t="s">
        <v>21</v>
      </c>
      <c r="K19" s="9">
        <v>45490</v>
      </c>
      <c r="L19" s="1">
        <v>15</v>
      </c>
      <c r="M19" s="1">
        <v>24</v>
      </c>
    </row>
    <row r="20" spans="2:13" ht="27" x14ac:dyDescent="0.25">
      <c r="B20" s="1">
        <v>19</v>
      </c>
      <c r="C20" s="8"/>
      <c r="D20" s="1" t="s">
        <v>25</v>
      </c>
      <c r="E20" s="1" t="s">
        <v>42</v>
      </c>
      <c r="F20" s="1">
        <v>1005911008</v>
      </c>
      <c r="G20" s="9">
        <v>45469</v>
      </c>
      <c r="H20" s="1">
        <v>40</v>
      </c>
      <c r="I20" s="1">
        <v>76</v>
      </c>
      <c r="J20" s="10" t="s">
        <v>21</v>
      </c>
      <c r="K20" s="9">
        <v>45497</v>
      </c>
      <c r="L20" s="1">
        <v>36</v>
      </c>
      <c r="M20" s="1">
        <v>56</v>
      </c>
    </row>
    <row r="21" spans="2:13" ht="27" x14ac:dyDescent="0.25">
      <c r="B21" s="1">
        <v>20</v>
      </c>
      <c r="C21" s="11"/>
      <c r="D21" s="1" t="s">
        <v>19</v>
      </c>
      <c r="E21" s="1" t="s">
        <v>43</v>
      </c>
      <c r="F21" s="1">
        <v>1102887662</v>
      </c>
      <c r="G21" s="9">
        <v>45469</v>
      </c>
      <c r="H21" s="1">
        <v>24</v>
      </c>
      <c r="I21" s="1">
        <v>21</v>
      </c>
      <c r="J21" s="10" t="s">
        <v>21</v>
      </c>
      <c r="K21" s="9">
        <v>45497</v>
      </c>
      <c r="L21" s="1">
        <v>10</v>
      </c>
      <c r="M21" s="1">
        <v>12</v>
      </c>
    </row>
    <row r="22" spans="2:13" ht="27" x14ac:dyDescent="0.25">
      <c r="B22" s="1">
        <v>21</v>
      </c>
      <c r="C22" s="12"/>
      <c r="D22" s="1" t="s">
        <v>19</v>
      </c>
      <c r="E22" s="1" t="s">
        <v>44</v>
      </c>
      <c r="F22" s="1">
        <v>1083034684</v>
      </c>
      <c r="G22" s="9">
        <v>45469</v>
      </c>
      <c r="H22" s="1">
        <v>40</v>
      </c>
      <c r="I22" s="1">
        <v>36</v>
      </c>
      <c r="J22" s="10" t="s">
        <v>21</v>
      </c>
      <c r="K22" s="9">
        <v>45497</v>
      </c>
      <c r="L22" s="1">
        <v>11</v>
      </c>
      <c r="M22" s="1">
        <v>9</v>
      </c>
    </row>
    <row r="23" spans="2:13" ht="27" x14ac:dyDescent="0.25">
      <c r="B23" s="1">
        <v>22</v>
      </c>
      <c r="C23" s="8"/>
      <c r="D23" s="1" t="s">
        <v>19</v>
      </c>
      <c r="E23" s="1" t="s">
        <v>45</v>
      </c>
      <c r="F23" s="1">
        <v>1020833271</v>
      </c>
      <c r="G23" s="9">
        <v>45469</v>
      </c>
      <c r="H23" s="1">
        <v>36</v>
      </c>
      <c r="I23" s="1">
        <v>30</v>
      </c>
      <c r="J23" s="10" t="s">
        <v>21</v>
      </c>
      <c r="K23" s="9">
        <v>45497</v>
      </c>
      <c r="L23" s="1">
        <v>25</v>
      </c>
      <c r="M23" s="1">
        <v>24</v>
      </c>
    </row>
    <row r="24" spans="2:13" ht="27" x14ac:dyDescent="0.25">
      <c r="B24" s="1">
        <v>23</v>
      </c>
      <c r="C24" s="11"/>
      <c r="D24" s="1" t="s">
        <v>19</v>
      </c>
      <c r="E24" s="1" t="s">
        <v>46</v>
      </c>
      <c r="F24" s="1">
        <v>1013577262</v>
      </c>
      <c r="G24" s="9">
        <v>45469</v>
      </c>
      <c r="H24" s="1">
        <v>32</v>
      </c>
      <c r="I24" s="1">
        <v>30</v>
      </c>
      <c r="J24" s="10" t="s">
        <v>21</v>
      </c>
      <c r="K24" s="9">
        <v>45498</v>
      </c>
      <c r="L24" s="1">
        <v>19</v>
      </c>
      <c r="M24" s="1">
        <v>27</v>
      </c>
    </row>
    <row r="25" spans="2:13" ht="27" x14ac:dyDescent="0.25">
      <c r="B25" s="1">
        <v>24</v>
      </c>
      <c r="C25" s="12"/>
      <c r="D25" s="1" t="s">
        <v>19</v>
      </c>
      <c r="E25" s="1" t="s">
        <v>47</v>
      </c>
      <c r="F25" s="1">
        <v>1124491691</v>
      </c>
      <c r="G25" s="9">
        <v>45470</v>
      </c>
      <c r="H25" s="1">
        <v>31</v>
      </c>
      <c r="I25" s="1">
        <v>39</v>
      </c>
      <c r="J25" s="10" t="s">
        <v>21</v>
      </c>
      <c r="K25" s="9">
        <v>45498</v>
      </c>
      <c r="L25" s="1">
        <v>15</v>
      </c>
      <c r="M25" s="1">
        <v>39</v>
      </c>
    </row>
    <row r="26" spans="2:13" ht="27" x14ac:dyDescent="0.25">
      <c r="B26" s="1">
        <v>25</v>
      </c>
      <c r="C26" s="8"/>
      <c r="D26" s="1" t="s">
        <v>19</v>
      </c>
      <c r="E26" s="1" t="s">
        <v>48</v>
      </c>
      <c r="F26" s="1">
        <v>1026576196</v>
      </c>
      <c r="G26" s="9">
        <v>45470</v>
      </c>
      <c r="H26" s="1">
        <v>29</v>
      </c>
      <c r="I26" s="1">
        <v>39</v>
      </c>
      <c r="J26" s="10" t="s">
        <v>21</v>
      </c>
      <c r="K26" s="9">
        <v>45498</v>
      </c>
      <c r="L26" s="1">
        <v>26</v>
      </c>
      <c r="M26" s="1">
        <v>33</v>
      </c>
    </row>
    <row r="27" spans="2:13" ht="27" x14ac:dyDescent="0.25">
      <c r="B27" s="1">
        <v>26</v>
      </c>
      <c r="C27" s="11"/>
      <c r="D27" s="1" t="s">
        <v>25</v>
      </c>
      <c r="E27" s="1" t="s">
        <v>49</v>
      </c>
      <c r="F27" s="1">
        <v>1067400513</v>
      </c>
      <c r="G27" s="9">
        <v>45470</v>
      </c>
      <c r="H27" s="1">
        <v>27</v>
      </c>
      <c r="I27" s="1">
        <v>73</v>
      </c>
      <c r="J27" s="10" t="s">
        <v>21</v>
      </c>
      <c r="K27" s="9">
        <v>45498</v>
      </c>
      <c r="L27" s="1">
        <v>18</v>
      </c>
      <c r="M27" s="1">
        <v>24</v>
      </c>
    </row>
    <row r="28" spans="2:13" ht="27" x14ac:dyDescent="0.25">
      <c r="B28" s="1">
        <v>27</v>
      </c>
      <c r="C28" s="12"/>
      <c r="D28" s="1" t="s">
        <v>19</v>
      </c>
      <c r="E28" s="1" t="s">
        <v>50</v>
      </c>
      <c r="F28" s="1">
        <v>1026293121</v>
      </c>
      <c r="G28" s="9">
        <v>45491</v>
      </c>
      <c r="H28" s="1">
        <v>27</v>
      </c>
      <c r="I28" s="1">
        <v>36</v>
      </c>
      <c r="J28" s="10" t="s">
        <v>21</v>
      </c>
      <c r="K28" s="9">
        <v>45518</v>
      </c>
      <c r="L28" s="1">
        <v>15</v>
      </c>
      <c r="M28" s="1">
        <v>21</v>
      </c>
    </row>
    <row r="29" spans="2:13" ht="27" x14ac:dyDescent="0.25">
      <c r="B29" s="1">
        <v>28</v>
      </c>
      <c r="C29" s="8"/>
      <c r="D29" s="1" t="s">
        <v>19</v>
      </c>
      <c r="E29" s="1" t="s">
        <v>51</v>
      </c>
      <c r="F29" s="1">
        <v>1072650262</v>
      </c>
      <c r="G29" s="9">
        <v>45491</v>
      </c>
      <c r="H29" s="1">
        <v>37</v>
      </c>
      <c r="I29" s="1">
        <v>48</v>
      </c>
      <c r="J29" s="10" t="s">
        <v>21</v>
      </c>
      <c r="K29" s="9">
        <v>45518</v>
      </c>
      <c r="L29" s="1">
        <v>30</v>
      </c>
      <c r="M29" s="1">
        <v>45</v>
      </c>
    </row>
    <row r="30" spans="2:13" ht="27" x14ac:dyDescent="0.25">
      <c r="B30" s="1">
        <v>29</v>
      </c>
      <c r="C30" s="11"/>
      <c r="D30" s="1" t="s">
        <v>19</v>
      </c>
      <c r="E30" s="1" t="s">
        <v>52</v>
      </c>
      <c r="F30" s="1">
        <v>1001326816</v>
      </c>
      <c r="G30" s="9">
        <v>45491</v>
      </c>
      <c r="H30" s="1">
        <v>30</v>
      </c>
      <c r="I30" s="1">
        <v>55</v>
      </c>
      <c r="J30" s="10" t="s">
        <v>21</v>
      </c>
      <c r="K30" s="9">
        <v>45518</v>
      </c>
      <c r="L30" s="1">
        <v>20</v>
      </c>
      <c r="M30" s="1">
        <v>33</v>
      </c>
    </row>
    <row r="31" spans="2:13" ht="27" x14ac:dyDescent="0.25">
      <c r="B31" s="1">
        <v>30</v>
      </c>
      <c r="C31" s="12"/>
      <c r="D31" s="1" t="s">
        <v>19</v>
      </c>
      <c r="E31" s="1" t="s">
        <v>53</v>
      </c>
      <c r="F31" s="1">
        <v>1001286162</v>
      </c>
      <c r="G31" s="9">
        <v>45491</v>
      </c>
      <c r="H31" s="1">
        <v>29</v>
      </c>
      <c r="I31" s="1">
        <v>39</v>
      </c>
      <c r="J31" s="10" t="s">
        <v>21</v>
      </c>
      <c r="K31" s="9">
        <v>45519</v>
      </c>
      <c r="L31" s="1">
        <v>20</v>
      </c>
      <c r="M31" s="1">
        <v>33</v>
      </c>
    </row>
    <row r="32" spans="2:13" ht="27" x14ac:dyDescent="0.25">
      <c r="B32" s="1">
        <v>31</v>
      </c>
      <c r="C32" s="8"/>
      <c r="D32" s="1" t="s">
        <v>19</v>
      </c>
      <c r="E32" s="1" t="s">
        <v>54</v>
      </c>
      <c r="F32" s="1">
        <v>1070983563</v>
      </c>
      <c r="G32" s="9">
        <v>45498</v>
      </c>
      <c r="H32" s="1">
        <v>33</v>
      </c>
      <c r="I32" s="1">
        <v>45</v>
      </c>
      <c r="J32" s="10" t="s">
        <v>21</v>
      </c>
      <c r="K32" s="9">
        <v>45526</v>
      </c>
      <c r="L32" s="1">
        <v>25</v>
      </c>
      <c r="M32" s="1">
        <v>39</v>
      </c>
    </row>
    <row r="33" spans="2:13" ht="27" x14ac:dyDescent="0.25">
      <c r="B33" s="1">
        <v>32</v>
      </c>
      <c r="C33" s="11"/>
      <c r="D33" s="1" t="s">
        <v>25</v>
      </c>
      <c r="E33" s="1" t="s">
        <v>55</v>
      </c>
      <c r="F33" s="1">
        <v>1003660221</v>
      </c>
      <c r="G33" s="9">
        <v>45498</v>
      </c>
      <c r="H33" s="1">
        <v>26</v>
      </c>
      <c r="I33" s="1">
        <v>76</v>
      </c>
      <c r="J33" s="10" t="s">
        <v>21</v>
      </c>
      <c r="K33" s="9">
        <v>45526</v>
      </c>
      <c r="L33" s="1">
        <v>15</v>
      </c>
      <c r="M33" s="1">
        <v>39</v>
      </c>
    </row>
    <row r="34" spans="2:13" ht="27" x14ac:dyDescent="0.25">
      <c r="B34" s="1">
        <v>33</v>
      </c>
      <c r="C34" s="12"/>
      <c r="D34" s="1" t="s">
        <v>19</v>
      </c>
      <c r="E34" s="1" t="s">
        <v>56</v>
      </c>
      <c r="F34" s="1">
        <v>1005333410</v>
      </c>
      <c r="G34" s="9">
        <v>45498</v>
      </c>
      <c r="H34" s="1">
        <v>36</v>
      </c>
      <c r="I34" s="1">
        <v>42</v>
      </c>
      <c r="J34" s="10" t="s">
        <v>21</v>
      </c>
      <c r="K34" s="9">
        <v>45526</v>
      </c>
      <c r="L34" s="1">
        <v>19</v>
      </c>
      <c r="M34" s="1">
        <v>21</v>
      </c>
    </row>
    <row r="35" spans="2:13" ht="27" x14ac:dyDescent="0.25">
      <c r="B35" s="1">
        <v>34</v>
      </c>
      <c r="C35" s="8"/>
      <c r="D35" s="1" t="s">
        <v>19</v>
      </c>
      <c r="E35" s="1" t="s">
        <v>57</v>
      </c>
      <c r="F35" s="1">
        <v>1000215196</v>
      </c>
      <c r="G35" s="9">
        <v>45498</v>
      </c>
      <c r="H35" s="1">
        <v>24</v>
      </c>
      <c r="I35" s="1">
        <v>33</v>
      </c>
      <c r="J35" s="10" t="s">
        <v>21</v>
      </c>
      <c r="K35" s="9">
        <v>45526</v>
      </c>
      <c r="L35" s="1">
        <v>24</v>
      </c>
      <c r="M35" s="1">
        <v>30</v>
      </c>
    </row>
    <row r="36" spans="2:13" ht="27" x14ac:dyDescent="0.25">
      <c r="B36" s="1">
        <v>35</v>
      </c>
      <c r="C36" s="11"/>
      <c r="D36" s="1" t="s">
        <v>19</v>
      </c>
      <c r="E36" s="1" t="s">
        <v>58</v>
      </c>
      <c r="F36" s="1">
        <v>1108763944</v>
      </c>
      <c r="G36" s="9">
        <v>45498</v>
      </c>
      <c r="H36" s="1">
        <v>30</v>
      </c>
      <c r="I36" s="1">
        <v>42</v>
      </c>
      <c r="J36" s="10" t="s">
        <v>21</v>
      </c>
      <c r="K36" s="9">
        <v>45526</v>
      </c>
      <c r="L36" s="1">
        <v>16</v>
      </c>
      <c r="M36" s="1">
        <v>16</v>
      </c>
    </row>
    <row r="37" spans="2:13" ht="27" x14ac:dyDescent="0.25">
      <c r="B37" s="1">
        <v>36</v>
      </c>
      <c r="C37" s="12"/>
      <c r="D37" s="1" t="s">
        <v>25</v>
      </c>
      <c r="E37" s="1" t="s">
        <v>59</v>
      </c>
      <c r="F37" s="1">
        <v>1019147225</v>
      </c>
      <c r="G37" s="9">
        <v>45498</v>
      </c>
      <c r="H37" s="1">
        <v>16</v>
      </c>
      <c r="I37" s="1">
        <v>52</v>
      </c>
      <c r="J37" s="10" t="s">
        <v>21</v>
      </c>
      <c r="K37" s="9">
        <v>45526</v>
      </c>
      <c r="L37" s="1">
        <v>14</v>
      </c>
      <c r="M37" s="1">
        <v>24</v>
      </c>
    </row>
    <row r="38" spans="2:13" ht="27" x14ac:dyDescent="0.25">
      <c r="B38" s="1">
        <v>37</v>
      </c>
      <c r="C38" s="8"/>
      <c r="D38" s="1" t="s">
        <v>25</v>
      </c>
      <c r="E38" s="1" t="s">
        <v>60</v>
      </c>
      <c r="F38" s="1">
        <v>1144091614</v>
      </c>
      <c r="G38" s="9">
        <v>45498</v>
      </c>
      <c r="H38" s="1">
        <v>19</v>
      </c>
      <c r="I38" s="1">
        <v>48</v>
      </c>
      <c r="J38" s="10" t="s">
        <v>21</v>
      </c>
      <c r="K38" s="9">
        <v>45526</v>
      </c>
      <c r="L38" s="1">
        <v>15</v>
      </c>
      <c r="M38" s="1">
        <v>39</v>
      </c>
    </row>
    <row r="39" spans="2:13" ht="27" x14ac:dyDescent="0.25">
      <c r="B39" s="1">
        <v>38</v>
      </c>
      <c r="C39" s="11"/>
      <c r="D39" s="1" t="s">
        <v>25</v>
      </c>
      <c r="E39" s="1" t="s">
        <v>61</v>
      </c>
      <c r="F39" s="1">
        <v>1110563097</v>
      </c>
      <c r="G39" s="9">
        <v>45498</v>
      </c>
      <c r="H39" s="1">
        <v>21</v>
      </c>
      <c r="I39" s="1">
        <v>67</v>
      </c>
      <c r="J39" s="10" t="s">
        <v>21</v>
      </c>
      <c r="K39" s="9">
        <v>45526</v>
      </c>
      <c r="L39" s="1">
        <v>19</v>
      </c>
      <c r="M39" s="1">
        <v>45</v>
      </c>
    </row>
    <row r="40" spans="2:13" ht="27" x14ac:dyDescent="0.25">
      <c r="B40" s="1">
        <v>39</v>
      </c>
      <c r="C40" s="12"/>
      <c r="D40" s="1" t="s">
        <v>19</v>
      </c>
      <c r="E40" s="1" t="s">
        <v>62</v>
      </c>
      <c r="F40" s="1">
        <v>1077082997</v>
      </c>
      <c r="G40" s="9">
        <v>45498</v>
      </c>
      <c r="H40" s="1">
        <v>28</v>
      </c>
      <c r="I40" s="1">
        <v>42</v>
      </c>
      <c r="J40" s="10" t="s">
        <v>21</v>
      </c>
      <c r="K40" s="9">
        <v>45525</v>
      </c>
      <c r="L40" s="1">
        <v>12</v>
      </c>
      <c r="M40" s="1">
        <v>12</v>
      </c>
    </row>
    <row r="41" spans="2:13" ht="27" x14ac:dyDescent="0.25">
      <c r="B41" s="1">
        <v>40</v>
      </c>
      <c r="C41" s="8"/>
      <c r="D41" s="1" t="s">
        <v>19</v>
      </c>
      <c r="E41" s="1" t="s">
        <v>63</v>
      </c>
      <c r="F41" s="1">
        <v>1192911834</v>
      </c>
      <c r="G41" s="9">
        <v>45498</v>
      </c>
      <c r="H41" s="1">
        <v>38</v>
      </c>
      <c r="I41" s="1">
        <v>30</v>
      </c>
      <c r="J41" s="10" t="s">
        <v>21</v>
      </c>
      <c r="K41" s="9">
        <v>45525</v>
      </c>
      <c r="L41" s="1">
        <v>20</v>
      </c>
      <c r="M41" s="1">
        <v>27</v>
      </c>
    </row>
    <row r="42" spans="2:13" ht="27" x14ac:dyDescent="0.25">
      <c r="B42" s="1">
        <v>41</v>
      </c>
      <c r="C42" s="11"/>
      <c r="D42" s="1" t="s">
        <v>19</v>
      </c>
      <c r="E42" s="1" t="s">
        <v>64</v>
      </c>
      <c r="F42" s="1">
        <v>1022404533</v>
      </c>
      <c r="G42" s="9">
        <v>45503</v>
      </c>
      <c r="H42" s="1">
        <v>32</v>
      </c>
      <c r="I42" s="1">
        <v>27</v>
      </c>
      <c r="J42" s="10" t="s">
        <v>21</v>
      </c>
      <c r="K42" s="9">
        <v>45526</v>
      </c>
      <c r="L42" s="1">
        <v>18</v>
      </c>
      <c r="M42" s="1">
        <v>15</v>
      </c>
    </row>
    <row r="43" spans="2:13" ht="27" x14ac:dyDescent="0.25">
      <c r="B43" s="1">
        <v>42</v>
      </c>
      <c r="C43" s="12"/>
      <c r="D43" s="1" t="s">
        <v>25</v>
      </c>
      <c r="E43" s="1" t="s">
        <v>65</v>
      </c>
      <c r="F43" s="1">
        <v>1007006940</v>
      </c>
      <c r="G43" s="9">
        <v>45503</v>
      </c>
      <c r="H43" s="1">
        <v>22</v>
      </c>
      <c r="I43" s="1">
        <v>30</v>
      </c>
      <c r="J43" s="10" t="s">
        <v>21</v>
      </c>
      <c r="K43" s="9">
        <v>45526</v>
      </c>
      <c r="L43" s="1">
        <v>13</v>
      </c>
      <c r="M43" s="1">
        <v>12</v>
      </c>
    </row>
    <row r="44" spans="2:13" ht="27" x14ac:dyDescent="0.25">
      <c r="B44" s="1">
        <v>43</v>
      </c>
      <c r="C44" s="8"/>
      <c r="D44" s="1" t="s">
        <v>19</v>
      </c>
      <c r="E44" s="1" t="s">
        <v>66</v>
      </c>
      <c r="F44" s="1">
        <v>1019064787</v>
      </c>
      <c r="G44" s="9">
        <v>45503</v>
      </c>
      <c r="H44" s="1">
        <v>22</v>
      </c>
      <c r="I44" s="1">
        <v>16</v>
      </c>
      <c r="J44" s="10" t="s">
        <v>21</v>
      </c>
      <c r="K44" s="9">
        <v>45526</v>
      </c>
      <c r="L44" s="1">
        <v>19</v>
      </c>
      <c r="M44" s="1">
        <v>15</v>
      </c>
    </row>
    <row r="45" spans="2:13" ht="27" x14ac:dyDescent="0.25">
      <c r="B45" s="1">
        <v>44</v>
      </c>
      <c r="C45" s="11"/>
      <c r="D45" s="1" t="s">
        <v>19</v>
      </c>
      <c r="E45" s="1" t="s">
        <v>67</v>
      </c>
      <c r="F45" s="1">
        <v>1019144221</v>
      </c>
      <c r="G45" s="9">
        <v>45503</v>
      </c>
      <c r="H45" s="1">
        <v>25</v>
      </c>
      <c r="I45" s="1">
        <v>33</v>
      </c>
      <c r="J45" s="10" t="s">
        <v>21</v>
      </c>
      <c r="K45" s="9">
        <v>45526</v>
      </c>
      <c r="L45" s="1">
        <v>11</v>
      </c>
      <c r="M45" s="1">
        <v>12</v>
      </c>
    </row>
    <row r="46" spans="2:13" ht="27" x14ac:dyDescent="0.25">
      <c r="B46" s="1">
        <v>45</v>
      </c>
      <c r="C46" s="12"/>
      <c r="D46" s="1" t="s">
        <v>19</v>
      </c>
      <c r="E46" s="1" t="s">
        <v>68</v>
      </c>
      <c r="F46" s="1">
        <v>1053613548</v>
      </c>
      <c r="G46" s="9">
        <v>45503</v>
      </c>
      <c r="H46" s="1">
        <v>33</v>
      </c>
      <c r="I46" s="1">
        <v>21</v>
      </c>
      <c r="J46" s="10" t="s">
        <v>21</v>
      </c>
      <c r="K46" s="9">
        <v>45526</v>
      </c>
      <c r="L46" s="1">
        <v>12</v>
      </c>
      <c r="M46" s="1">
        <v>12</v>
      </c>
    </row>
    <row r="47" spans="2:13" ht="27" x14ac:dyDescent="0.25">
      <c r="B47" s="1">
        <v>46</v>
      </c>
      <c r="C47" s="8"/>
      <c r="D47" s="1" t="s">
        <v>19</v>
      </c>
      <c r="E47" s="1" t="s">
        <v>69</v>
      </c>
      <c r="F47" s="1">
        <v>1007400987</v>
      </c>
      <c r="G47" s="9">
        <v>45503</v>
      </c>
      <c r="H47" s="1">
        <v>36</v>
      </c>
      <c r="I47" s="1">
        <v>48</v>
      </c>
      <c r="J47" s="10" t="s">
        <v>21</v>
      </c>
      <c r="K47" s="9">
        <v>45526</v>
      </c>
      <c r="L47" s="1">
        <v>32</v>
      </c>
      <c r="M47" s="1">
        <v>42</v>
      </c>
    </row>
    <row r="48" spans="2:13" ht="27" x14ac:dyDescent="0.25">
      <c r="B48" s="1">
        <v>47</v>
      </c>
      <c r="C48" s="11"/>
      <c r="D48" s="1" t="s">
        <v>25</v>
      </c>
      <c r="E48" s="1" t="s">
        <v>70</v>
      </c>
      <c r="F48" s="1">
        <v>1000472174</v>
      </c>
      <c r="G48" s="9">
        <v>45505</v>
      </c>
      <c r="H48" s="1">
        <v>36</v>
      </c>
      <c r="I48" s="1">
        <v>27</v>
      </c>
      <c r="J48" s="10" t="s">
        <v>21</v>
      </c>
      <c r="K48" s="9">
        <v>45533</v>
      </c>
      <c r="L48" s="1">
        <v>10</v>
      </c>
      <c r="M48" s="1">
        <v>12</v>
      </c>
    </row>
    <row r="49" spans="2:13" ht="27" x14ac:dyDescent="0.25">
      <c r="B49" s="1">
        <v>48</v>
      </c>
      <c r="C49" s="12"/>
      <c r="D49" s="1" t="s">
        <v>25</v>
      </c>
      <c r="E49" s="1" t="s">
        <v>71</v>
      </c>
      <c r="F49" s="1">
        <v>1000183521</v>
      </c>
      <c r="G49" s="9">
        <v>45505</v>
      </c>
      <c r="H49" s="1">
        <v>32</v>
      </c>
      <c r="I49" s="1">
        <v>45</v>
      </c>
      <c r="J49" s="10" t="s">
        <v>21</v>
      </c>
      <c r="K49" s="9">
        <v>45533</v>
      </c>
      <c r="L49" s="1">
        <v>10</v>
      </c>
      <c r="M49" s="1">
        <v>6</v>
      </c>
    </row>
    <row r="50" spans="2:13" ht="27" x14ac:dyDescent="0.25">
      <c r="B50" s="1">
        <v>49</v>
      </c>
      <c r="C50" s="8"/>
      <c r="D50" s="1" t="s">
        <v>25</v>
      </c>
      <c r="E50" s="1" t="s">
        <v>72</v>
      </c>
      <c r="F50" s="1">
        <v>1001299682</v>
      </c>
      <c r="G50" s="9">
        <v>45505</v>
      </c>
      <c r="H50" s="1">
        <v>25</v>
      </c>
      <c r="I50" s="1">
        <v>42</v>
      </c>
      <c r="J50" s="10" t="s">
        <v>21</v>
      </c>
      <c r="K50" s="9">
        <v>45533</v>
      </c>
      <c r="L50" s="1">
        <v>20</v>
      </c>
      <c r="M50" s="1">
        <v>27</v>
      </c>
    </row>
    <row r="51" spans="2:13" ht="27" x14ac:dyDescent="0.25">
      <c r="B51" s="1">
        <v>50</v>
      </c>
      <c r="C51" s="11"/>
      <c r="D51" s="1" t="s">
        <v>19</v>
      </c>
      <c r="E51" s="1" t="s">
        <v>73</v>
      </c>
      <c r="F51" s="1">
        <v>1192735912</v>
      </c>
      <c r="G51" s="9">
        <v>45505</v>
      </c>
      <c r="H51" s="1">
        <v>32</v>
      </c>
      <c r="I51" s="1">
        <v>45</v>
      </c>
      <c r="J51" s="10" t="s">
        <v>21</v>
      </c>
      <c r="K51" s="9">
        <v>45533</v>
      </c>
      <c r="L51" s="1">
        <v>20</v>
      </c>
      <c r="M51" s="1">
        <v>33</v>
      </c>
    </row>
    <row r="52" spans="2:13" ht="27" x14ac:dyDescent="0.25">
      <c r="B52" s="1">
        <v>51</v>
      </c>
      <c r="C52" s="12"/>
      <c r="D52" s="1" t="s">
        <v>19</v>
      </c>
      <c r="E52" s="1" t="s">
        <v>74</v>
      </c>
      <c r="F52" s="1">
        <v>1002731899</v>
      </c>
      <c r="G52" s="9">
        <v>45509</v>
      </c>
      <c r="H52" s="1">
        <v>18</v>
      </c>
      <c r="I52" s="1">
        <v>24</v>
      </c>
      <c r="J52" s="10" t="s">
        <v>21</v>
      </c>
      <c r="K52" s="9">
        <v>45533</v>
      </c>
      <c r="L52" s="1">
        <v>8</v>
      </c>
      <c r="M52" s="1">
        <v>9</v>
      </c>
    </row>
    <row r="53" spans="2:13" ht="27" x14ac:dyDescent="0.25">
      <c r="B53" s="1">
        <v>52</v>
      </c>
      <c r="C53" s="8"/>
      <c r="D53" s="1" t="s">
        <v>19</v>
      </c>
      <c r="E53" s="1" t="s">
        <v>75</v>
      </c>
      <c r="F53" s="1">
        <v>1030692848</v>
      </c>
      <c r="G53" s="9">
        <v>45509</v>
      </c>
      <c r="H53" s="1">
        <v>28</v>
      </c>
      <c r="I53" s="1">
        <v>30</v>
      </c>
      <c r="J53" s="10" t="s">
        <v>21</v>
      </c>
      <c r="K53" s="9">
        <v>45533</v>
      </c>
      <c r="L53" s="1">
        <v>25</v>
      </c>
      <c r="M53" s="1">
        <v>33</v>
      </c>
    </row>
    <row r="54" spans="2:13" ht="27" x14ac:dyDescent="0.25">
      <c r="B54" s="1">
        <v>53</v>
      </c>
      <c r="C54" s="11"/>
      <c r="D54" s="1" t="s">
        <v>19</v>
      </c>
      <c r="E54" s="1" t="s">
        <v>76</v>
      </c>
      <c r="F54" s="1">
        <v>1006957719</v>
      </c>
      <c r="G54" s="9">
        <v>45510</v>
      </c>
      <c r="H54" s="1">
        <v>33</v>
      </c>
      <c r="I54" s="1">
        <v>27</v>
      </c>
      <c r="J54" s="10" t="s">
        <v>21</v>
      </c>
      <c r="K54" s="9">
        <v>45533</v>
      </c>
      <c r="L54" s="1">
        <v>15</v>
      </c>
      <c r="M54" s="1">
        <v>12</v>
      </c>
    </row>
    <row r="55" spans="2:13" ht="27" x14ac:dyDescent="0.25">
      <c r="B55" s="1">
        <v>54</v>
      </c>
      <c r="C55" s="12"/>
      <c r="D55" s="1" t="s">
        <v>19</v>
      </c>
      <c r="E55" s="1" t="s">
        <v>77</v>
      </c>
      <c r="F55" s="1">
        <v>1026292425</v>
      </c>
      <c r="G55" s="9">
        <v>45510</v>
      </c>
      <c r="H55" s="1">
        <v>36</v>
      </c>
      <c r="I55" s="1">
        <v>42</v>
      </c>
      <c r="J55" s="10" t="s">
        <v>21</v>
      </c>
      <c r="K55" s="9">
        <v>45533</v>
      </c>
      <c r="L55" s="1">
        <v>15</v>
      </c>
      <c r="M55" s="1">
        <v>12</v>
      </c>
    </row>
    <row r="56" spans="2:13" ht="27" x14ac:dyDescent="0.25">
      <c r="B56" s="1">
        <v>55</v>
      </c>
      <c r="C56" s="8"/>
      <c r="D56" s="1" t="s">
        <v>19</v>
      </c>
      <c r="E56" s="1" t="s">
        <v>78</v>
      </c>
      <c r="F56" s="1">
        <v>116446495</v>
      </c>
      <c r="G56" s="9">
        <v>45512</v>
      </c>
      <c r="H56" s="1">
        <v>22</v>
      </c>
      <c r="I56" s="1">
        <v>24</v>
      </c>
      <c r="J56" s="10" t="s">
        <v>21</v>
      </c>
      <c r="K56" s="9">
        <v>45537</v>
      </c>
      <c r="L56" s="1">
        <v>18</v>
      </c>
      <c r="M56" s="1">
        <v>16</v>
      </c>
    </row>
    <row r="57" spans="2:13" ht="27" x14ac:dyDescent="0.25">
      <c r="B57" s="1">
        <v>56</v>
      </c>
      <c r="C57" s="11"/>
      <c r="D57" s="1" t="s">
        <v>19</v>
      </c>
      <c r="E57" s="1" t="s">
        <v>79</v>
      </c>
      <c r="F57" s="1">
        <v>1143879595</v>
      </c>
      <c r="G57" s="9">
        <v>45512</v>
      </c>
      <c r="H57" s="1">
        <v>18</v>
      </c>
      <c r="I57" s="1">
        <v>21</v>
      </c>
      <c r="J57" s="10" t="s">
        <v>21</v>
      </c>
      <c r="K57" s="9">
        <v>45537</v>
      </c>
      <c r="L57" s="1">
        <v>8</v>
      </c>
      <c r="M57" s="1">
        <v>12</v>
      </c>
    </row>
    <row r="58" spans="2:13" ht="27" x14ac:dyDescent="0.25">
      <c r="B58" s="1">
        <v>57</v>
      </c>
      <c r="C58" s="12"/>
      <c r="D58" s="1" t="s">
        <v>19</v>
      </c>
      <c r="E58" s="1" t="s">
        <v>80</v>
      </c>
      <c r="F58" s="1">
        <v>1076626970</v>
      </c>
      <c r="G58" s="9">
        <v>45512</v>
      </c>
      <c r="H58" s="1">
        <v>20</v>
      </c>
      <c r="I58" s="1">
        <v>27</v>
      </c>
      <c r="J58" s="10" t="s">
        <v>21</v>
      </c>
      <c r="K58" s="9">
        <v>45537</v>
      </c>
      <c r="L58" s="1">
        <v>10</v>
      </c>
      <c r="M58" s="1">
        <v>6</v>
      </c>
    </row>
    <row r="59" spans="2:13" ht="27" x14ac:dyDescent="0.25">
      <c r="B59" s="1">
        <v>58</v>
      </c>
      <c r="C59" s="8"/>
      <c r="D59" s="1" t="s">
        <v>19</v>
      </c>
      <c r="E59" s="1" t="s">
        <v>81</v>
      </c>
      <c r="F59" s="1">
        <v>1097405793</v>
      </c>
      <c r="G59" s="9">
        <v>45512</v>
      </c>
      <c r="H59" s="1">
        <v>22</v>
      </c>
      <c r="I59" s="1">
        <v>39</v>
      </c>
      <c r="J59" s="10" t="s">
        <v>21</v>
      </c>
      <c r="K59" s="9">
        <v>45537</v>
      </c>
      <c r="L59" s="1">
        <v>18</v>
      </c>
      <c r="M59" s="1">
        <v>33</v>
      </c>
    </row>
    <row r="60" spans="2:13" ht="27" x14ac:dyDescent="0.25">
      <c r="B60" s="1">
        <v>59</v>
      </c>
      <c r="C60" s="11"/>
      <c r="D60" s="1" t="s">
        <v>19</v>
      </c>
      <c r="E60" s="1" t="s">
        <v>82</v>
      </c>
      <c r="F60" s="1">
        <v>1018406535</v>
      </c>
      <c r="G60" s="9">
        <v>45512</v>
      </c>
      <c r="H60" s="1">
        <v>29</v>
      </c>
      <c r="I60" s="1">
        <v>39</v>
      </c>
      <c r="J60" s="10" t="s">
        <v>21</v>
      </c>
      <c r="K60" s="9">
        <v>45537</v>
      </c>
      <c r="L60" s="1">
        <v>15</v>
      </c>
      <c r="M60" s="1">
        <v>24</v>
      </c>
    </row>
    <row r="61" spans="2:13" ht="27" x14ac:dyDescent="0.25">
      <c r="B61" s="1">
        <v>60</v>
      </c>
      <c r="C61" s="12"/>
      <c r="D61" s="1" t="s">
        <v>25</v>
      </c>
      <c r="E61" s="1" t="s">
        <v>83</v>
      </c>
      <c r="F61" s="1">
        <v>1018513214</v>
      </c>
      <c r="G61" s="9">
        <v>45512</v>
      </c>
      <c r="H61" s="1">
        <v>15</v>
      </c>
      <c r="I61" s="1">
        <v>30</v>
      </c>
      <c r="J61" s="10" t="s">
        <v>21</v>
      </c>
      <c r="K61" s="9">
        <v>45537</v>
      </c>
      <c r="L61" s="1">
        <v>10</v>
      </c>
      <c r="M61" s="1">
        <v>9</v>
      </c>
    </row>
    <row r="62" spans="2:13" ht="27" x14ac:dyDescent="0.25">
      <c r="B62" s="1">
        <v>61</v>
      </c>
      <c r="C62" s="8"/>
      <c r="D62" s="1" t="s">
        <v>25</v>
      </c>
      <c r="E62" s="1" t="s">
        <v>84</v>
      </c>
      <c r="F62" s="1">
        <v>1057608597</v>
      </c>
      <c r="G62" s="9">
        <v>45512</v>
      </c>
      <c r="H62" s="1">
        <v>27</v>
      </c>
      <c r="I62" s="1">
        <v>24</v>
      </c>
      <c r="J62" s="10" t="s">
        <v>21</v>
      </c>
      <c r="K62" s="9">
        <v>45544</v>
      </c>
      <c r="L62" s="1">
        <v>20</v>
      </c>
      <c r="M62" s="1">
        <v>18</v>
      </c>
    </row>
    <row r="63" spans="2:13" ht="27" x14ac:dyDescent="0.25">
      <c r="B63" s="1">
        <v>62</v>
      </c>
      <c r="C63" s="11"/>
      <c r="D63" s="1" t="s">
        <v>19</v>
      </c>
      <c r="E63" s="1" t="s">
        <v>85</v>
      </c>
      <c r="F63" s="1">
        <v>1010071647</v>
      </c>
      <c r="G63" s="9">
        <v>45512</v>
      </c>
      <c r="H63" s="1">
        <v>36</v>
      </c>
      <c r="I63" s="1">
        <v>36</v>
      </c>
      <c r="J63" s="10" t="s">
        <v>21</v>
      </c>
      <c r="K63" s="9">
        <v>45544</v>
      </c>
      <c r="L63" s="1">
        <v>14</v>
      </c>
      <c r="M63" s="1">
        <v>17</v>
      </c>
    </row>
    <row r="64" spans="2:13" ht="27" x14ac:dyDescent="0.25">
      <c r="B64" s="1">
        <v>63</v>
      </c>
      <c r="C64" s="12"/>
      <c r="D64" s="1" t="s">
        <v>19</v>
      </c>
      <c r="E64" s="1" t="s">
        <v>86</v>
      </c>
      <c r="F64" s="1">
        <v>1001119099</v>
      </c>
      <c r="G64" s="9">
        <v>45512</v>
      </c>
      <c r="H64" s="1">
        <v>39</v>
      </c>
      <c r="I64" s="1">
        <v>36</v>
      </c>
      <c r="J64" s="10" t="s">
        <v>21</v>
      </c>
      <c r="K64" s="9">
        <v>45544</v>
      </c>
      <c r="L64" s="1">
        <v>20</v>
      </c>
      <c r="M64" s="1">
        <v>14</v>
      </c>
    </row>
    <row r="65" spans="10:10" x14ac:dyDescent="0.25">
      <c r="J65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Resultados</vt:lpstr>
      <vt:lpstr>OBJETIVOS</vt:lpstr>
      <vt:lpstr>Hoja5</vt:lpstr>
      <vt:lpstr>RECOLECCION</vt:lpstr>
      <vt:lpstr>SONDAJES</vt:lpstr>
      <vt:lpstr>CLASIFICACION ENJUAGUES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Esteban Torres Herrera</dc:creator>
  <cp:lastModifiedBy>Esteban Torres Herrera</cp:lastModifiedBy>
  <dcterms:created xsi:type="dcterms:W3CDTF">2024-09-05T20:05:20Z</dcterms:created>
  <dcterms:modified xsi:type="dcterms:W3CDTF">2024-11-20T13:57:46Z</dcterms:modified>
</cp:coreProperties>
</file>