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ha1\Desktop\"/>
    </mc:Choice>
  </mc:AlternateContent>
  <xr:revisionPtr revIDLastSave="0" documentId="8_{904A61F2-A3F1-4DD7-AA7F-67AF911C615D}" xr6:coauthVersionLast="47" xr6:coauthVersionMax="47" xr10:uidLastSave="{00000000-0000-0000-0000-000000000000}"/>
  <bookViews>
    <workbookView xWindow="-120" yWindow="-120" windowWidth="20730" windowHeight="11040" xr2:uid="{4A9CC3EF-8BA6-4C4D-824D-DF560C9325EF}"/>
  </bookViews>
  <sheets>
    <sheet name="Resultado" sheetId="11" r:id="rId1"/>
    <sheet name="Hoja4" sheetId="10" r:id="rId2"/>
    <sheet name="base (2)" sheetId="8" r:id="rId3"/>
    <sheet name="RESULTADSO" sheetId="7" state="hidden" r:id="rId4"/>
    <sheet name="RESULTADOS" sheetId="5" state="hidden" r:id="rId5"/>
    <sheet name="BASE PRELIMINAR" sheetId="4" state="hidden" r:id="rId6"/>
    <sheet name="base" sheetId="3" state="hidden" r:id="rId7"/>
    <sheet name="Hoja1" sheetId="1" state="hidden" r:id="rId8"/>
    <sheet name="OBJETIVOS" sheetId="2" r:id="rId9"/>
    <sheet name="base 0205" sheetId="6" state="hidden" r:id="rId10"/>
  </sheets>
  <externalReferences>
    <externalReference r:id="rId11"/>
  </externalReferences>
  <definedNames>
    <definedName name="_xlnm._FilterDatabase" localSheetId="6" hidden="1">base!$A$1:$P$74</definedName>
    <definedName name="_xlnm._FilterDatabase" localSheetId="2" hidden="1">'base (2)'!$U$1:$Z$53</definedName>
    <definedName name="_xlnm._FilterDatabase" localSheetId="5" hidden="1">'BASE PRELIMINAR'!$A$1:$P$18</definedName>
    <definedName name="_xlnm._FilterDatabase" localSheetId="7" hidden="1">Hoja1!$A$1:$O$75</definedName>
    <definedName name="_xlnm._FilterDatabase" localSheetId="3" hidden="1">RESULTADSO!$A$1:$O$74</definedName>
    <definedName name="_xlchart.v1.0" hidden="1">Resultado!$BH$4</definedName>
    <definedName name="_xlchart.v1.1" hidden="1">Resultado!$BH$5:$BH$23</definedName>
    <definedName name="_xlchart.v1.10" hidden="1">Hoja4!$BM$4</definedName>
    <definedName name="_xlchart.v1.11" hidden="1">Hoja4!$BM$5:$BM$23</definedName>
    <definedName name="_xlchart.v1.2" hidden="1">Resultado!$BI$4</definedName>
    <definedName name="_xlchart.v1.3" hidden="1">Resultado!$BI$5:$BI$23</definedName>
    <definedName name="_xlchart.v1.4" hidden="1">Resultado!$BJ$4</definedName>
    <definedName name="_xlchart.v1.5" hidden="1">Resultado!$BJ$5:$BJ$23</definedName>
    <definedName name="_xlchart.v1.6" hidden="1">Hoja4!$BK$4</definedName>
    <definedName name="_xlchart.v1.7" hidden="1">Hoja4!$BK$5:$BK$23</definedName>
    <definedName name="_xlchart.v1.8" hidden="1">Hoja4!$BL$4</definedName>
    <definedName name="_xlchart.v1.9" hidden="1">Hoja4!$BL$5:$BL$23</definedName>
  </definedNames>
  <calcPr calcId="191028"/>
  <pivotCaches>
    <pivotCache cacheId="0" r:id="rId12"/>
    <pivotCache cacheId="1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3" i="11" l="1"/>
  <c r="U43" i="11"/>
  <c r="S43" i="11"/>
  <c r="Q43" i="11"/>
  <c r="N43" i="11"/>
  <c r="L43" i="11"/>
  <c r="J43" i="11"/>
  <c r="H43" i="11"/>
  <c r="W42" i="11"/>
  <c r="U42" i="11"/>
  <c r="S42" i="11"/>
  <c r="Q42" i="11"/>
  <c r="N42" i="11"/>
  <c r="L42" i="11"/>
  <c r="J42" i="11"/>
  <c r="H42" i="11"/>
  <c r="W41" i="11"/>
  <c r="U41" i="11"/>
  <c r="S41" i="11"/>
  <c r="Q41" i="11"/>
  <c r="N41" i="11"/>
  <c r="L41" i="11"/>
  <c r="J41" i="11"/>
  <c r="H41" i="11"/>
  <c r="W40" i="11"/>
  <c r="U40" i="11"/>
  <c r="S40" i="11"/>
  <c r="Q40" i="11"/>
  <c r="N40" i="11"/>
  <c r="L40" i="11"/>
  <c r="J40" i="11"/>
  <c r="H40" i="11"/>
  <c r="W39" i="11"/>
  <c r="U39" i="11"/>
  <c r="S39" i="11"/>
  <c r="Q39" i="11"/>
  <c r="N39" i="11"/>
  <c r="L39" i="11"/>
  <c r="J39" i="11"/>
  <c r="H39" i="11"/>
  <c r="W38" i="11"/>
  <c r="U38" i="11"/>
  <c r="S38" i="11"/>
  <c r="Q38" i="11"/>
  <c r="N38" i="11"/>
  <c r="L38" i="11"/>
  <c r="J38" i="11"/>
  <c r="H38" i="11"/>
  <c r="W37" i="11"/>
  <c r="U37" i="11"/>
  <c r="S37" i="11"/>
  <c r="Q37" i="11"/>
  <c r="N37" i="11"/>
  <c r="L37" i="11"/>
  <c r="J37" i="11"/>
  <c r="H37" i="11"/>
  <c r="W36" i="11"/>
  <c r="U36" i="11"/>
  <c r="S36" i="11"/>
  <c r="Q36" i="11"/>
  <c r="N36" i="11"/>
  <c r="L36" i="11"/>
  <c r="J36" i="11"/>
  <c r="H36" i="11"/>
  <c r="W35" i="11"/>
  <c r="U35" i="11"/>
  <c r="S35" i="11"/>
  <c r="Q35" i="11"/>
  <c r="N35" i="11"/>
  <c r="L35" i="11"/>
  <c r="J35" i="11"/>
  <c r="H35" i="11"/>
  <c r="W34" i="11"/>
  <c r="U34" i="11"/>
  <c r="S34" i="11"/>
  <c r="Q34" i="11"/>
  <c r="N34" i="11"/>
  <c r="L34" i="11"/>
  <c r="J34" i="11"/>
  <c r="H34" i="11"/>
  <c r="W33" i="11"/>
  <c r="U33" i="11"/>
  <c r="S33" i="11"/>
  <c r="Q33" i="11"/>
  <c r="N33" i="11"/>
  <c r="L33" i="11"/>
  <c r="J33" i="11"/>
  <c r="H33" i="11"/>
  <c r="W32" i="11"/>
  <c r="U32" i="11"/>
  <c r="S32" i="11"/>
  <c r="Q32" i="11"/>
  <c r="N32" i="11"/>
  <c r="L32" i="11"/>
  <c r="J32" i="11"/>
  <c r="H32" i="11"/>
  <c r="W31" i="11"/>
  <c r="U31" i="11"/>
  <c r="S31" i="11"/>
  <c r="Q31" i="11"/>
  <c r="N31" i="11"/>
  <c r="L31" i="11"/>
  <c r="J31" i="11"/>
  <c r="H31" i="11"/>
  <c r="W30" i="11"/>
  <c r="U30" i="11"/>
  <c r="S30" i="11"/>
  <c r="Q30" i="11"/>
  <c r="N30" i="11"/>
  <c r="L30" i="11"/>
  <c r="J30" i="11"/>
  <c r="H30" i="11"/>
  <c r="W29" i="11"/>
  <c r="U29" i="11"/>
  <c r="S29" i="11"/>
  <c r="Q29" i="11"/>
  <c r="N29" i="11"/>
  <c r="L29" i="11"/>
  <c r="J29" i="11"/>
  <c r="H29" i="11"/>
  <c r="W28" i="11"/>
  <c r="U28" i="11"/>
  <c r="S28" i="11"/>
  <c r="Q28" i="11"/>
  <c r="N28" i="11"/>
  <c r="L28" i="11"/>
  <c r="J28" i="11"/>
  <c r="H28" i="11"/>
  <c r="W27" i="11"/>
  <c r="U27" i="11"/>
  <c r="S27" i="11"/>
  <c r="Q27" i="11"/>
  <c r="N27" i="11"/>
  <c r="L27" i="11"/>
  <c r="J27" i="11"/>
  <c r="H27" i="11"/>
  <c r="W26" i="11"/>
  <c r="U26" i="11"/>
  <c r="S26" i="11"/>
  <c r="Q26" i="11"/>
  <c r="N26" i="11"/>
  <c r="L26" i="11"/>
  <c r="J26" i="11"/>
  <c r="H26" i="11"/>
  <c r="W25" i="11"/>
  <c r="U25" i="11"/>
  <c r="S25" i="11"/>
  <c r="Q25" i="11"/>
  <c r="N25" i="11"/>
  <c r="L25" i="11"/>
  <c r="J25" i="11"/>
  <c r="H25" i="11"/>
  <c r="W24" i="11"/>
  <c r="U24" i="11"/>
  <c r="S24" i="11"/>
  <c r="Q24" i="11"/>
  <c r="N24" i="11"/>
  <c r="L24" i="11"/>
  <c r="J24" i="11"/>
  <c r="H24" i="11"/>
  <c r="BH23" i="11"/>
  <c r="W23" i="11"/>
  <c r="U23" i="11"/>
  <c r="S23" i="11"/>
  <c r="Q23" i="11"/>
  <c r="N23" i="11"/>
  <c r="L23" i="11"/>
  <c r="J23" i="11"/>
  <c r="H23" i="11"/>
  <c r="W22" i="11"/>
  <c r="U22" i="11"/>
  <c r="S22" i="11"/>
  <c r="Q22" i="11"/>
  <c r="N22" i="11"/>
  <c r="L22" i="11"/>
  <c r="J22" i="11"/>
  <c r="H22" i="11"/>
  <c r="W21" i="11"/>
  <c r="U21" i="11"/>
  <c r="S21" i="11"/>
  <c r="Q21" i="11"/>
  <c r="N21" i="11"/>
  <c r="L21" i="11"/>
  <c r="J21" i="11"/>
  <c r="H21" i="11"/>
  <c r="BJ20" i="11"/>
  <c r="W20" i="11"/>
  <c r="U20" i="11"/>
  <c r="S20" i="11"/>
  <c r="Q20" i="11"/>
  <c r="N20" i="11"/>
  <c r="L20" i="11"/>
  <c r="J20" i="11"/>
  <c r="H20" i="11"/>
  <c r="W19" i="11"/>
  <c r="U19" i="11"/>
  <c r="S19" i="11"/>
  <c r="Q19" i="11"/>
  <c r="N19" i="11"/>
  <c r="L19" i="11"/>
  <c r="J19" i="11"/>
  <c r="H19" i="11"/>
  <c r="W18" i="11"/>
  <c r="U18" i="11"/>
  <c r="S18" i="11"/>
  <c r="Q18" i="11"/>
  <c r="N18" i="11"/>
  <c r="L18" i="11"/>
  <c r="J18" i="11"/>
  <c r="H18" i="11"/>
  <c r="W17" i="11"/>
  <c r="U17" i="11"/>
  <c r="S17" i="11"/>
  <c r="Q17" i="11"/>
  <c r="N17" i="11"/>
  <c r="L17" i="11"/>
  <c r="J17" i="11"/>
  <c r="H17" i="11"/>
  <c r="W16" i="11"/>
  <c r="U16" i="11"/>
  <c r="S16" i="11"/>
  <c r="Q16" i="11"/>
  <c r="N16" i="11"/>
  <c r="L16" i="11"/>
  <c r="J16" i="11"/>
  <c r="H16" i="11"/>
  <c r="W15" i="11"/>
  <c r="U15" i="11"/>
  <c r="S15" i="11"/>
  <c r="Q15" i="11"/>
  <c r="N15" i="11"/>
  <c r="L15" i="11"/>
  <c r="J15" i="11"/>
  <c r="H15" i="11"/>
  <c r="W14" i="11"/>
  <c r="U14" i="11"/>
  <c r="S14" i="11"/>
  <c r="Q14" i="11"/>
  <c r="N14" i="11"/>
  <c r="L14" i="11"/>
  <c r="J14" i="11"/>
  <c r="H14" i="11"/>
  <c r="W13" i="11"/>
  <c r="U13" i="11"/>
  <c r="S13" i="11"/>
  <c r="Q13" i="11"/>
  <c r="N13" i="11"/>
  <c r="L13" i="11"/>
  <c r="J13" i="11"/>
  <c r="H13" i="11"/>
  <c r="W12" i="11"/>
  <c r="U12" i="11"/>
  <c r="S12" i="11"/>
  <c r="Q12" i="11"/>
  <c r="N12" i="11"/>
  <c r="L12" i="11"/>
  <c r="J12" i="11"/>
  <c r="H12" i="11"/>
  <c r="W11" i="11"/>
  <c r="U11" i="11"/>
  <c r="S11" i="11"/>
  <c r="Q11" i="11"/>
  <c r="N11" i="11"/>
  <c r="L11" i="11"/>
  <c r="J11" i="11"/>
  <c r="H11" i="11"/>
  <c r="AF10" i="11"/>
  <c r="W10" i="11"/>
  <c r="U10" i="11"/>
  <c r="S10" i="11"/>
  <c r="Q10" i="11"/>
  <c r="N10" i="11"/>
  <c r="L10" i="11"/>
  <c r="J10" i="11"/>
  <c r="H10" i="11"/>
  <c r="AF9" i="11"/>
  <c r="W9" i="11"/>
  <c r="U9" i="11"/>
  <c r="S9" i="11"/>
  <c r="Q9" i="11"/>
  <c r="N9" i="11"/>
  <c r="L9" i="11"/>
  <c r="J9" i="11"/>
  <c r="H9" i="11"/>
  <c r="AF8" i="11"/>
  <c r="W8" i="11"/>
  <c r="U8" i="11"/>
  <c r="S8" i="11"/>
  <c r="Q8" i="11"/>
  <c r="N8" i="11"/>
  <c r="L8" i="11"/>
  <c r="J8" i="11"/>
  <c r="H8" i="11"/>
  <c r="AF7" i="11"/>
  <c r="BK23" i="10"/>
  <c r="BM20" i="10"/>
  <c r="AH8" i="10"/>
  <c r="AH9" i="10"/>
  <c r="AH10" i="10"/>
  <c r="AH7" i="10"/>
  <c r="Y9" i="10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Y34" i="10"/>
  <c r="Y35" i="10"/>
  <c r="Y36" i="10"/>
  <c r="Y37" i="10"/>
  <c r="Y38" i="10"/>
  <c r="Y39" i="10"/>
  <c r="Y40" i="10"/>
  <c r="Y41" i="10"/>
  <c r="Y42" i="10"/>
  <c r="Y43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Y8" i="10"/>
  <c r="W8" i="10"/>
  <c r="U8" i="10"/>
  <c r="S8" i="10"/>
  <c r="P8" i="10"/>
  <c r="N8" i="10"/>
  <c r="L8" i="10"/>
  <c r="J8" i="10"/>
  <c r="BJ21" i="11" l="1"/>
  <c r="BM21" i="10"/>
  <c r="BM22" i="10" s="1"/>
  <c r="S29" i="5"/>
  <c r="Q29" i="5"/>
  <c r="O29" i="5"/>
  <c r="M29" i="5"/>
  <c r="S27" i="5"/>
  <c r="Q27" i="5"/>
  <c r="O27" i="5"/>
  <c r="M27" i="5"/>
  <c r="S26" i="5"/>
  <c r="Q26" i="5"/>
  <c r="O26" i="5"/>
  <c r="M26" i="5"/>
  <c r="S25" i="5"/>
  <c r="Q25" i="5"/>
  <c r="O25" i="5"/>
  <c r="M25" i="5"/>
  <c r="S24" i="5"/>
  <c r="Q24" i="5"/>
  <c r="O24" i="5"/>
  <c r="M24" i="5"/>
  <c r="S23" i="5"/>
  <c r="Q23" i="5"/>
  <c r="O23" i="5"/>
  <c r="M23" i="5"/>
  <c r="S22" i="5"/>
  <c r="Q22" i="5"/>
  <c r="O22" i="5"/>
  <c r="M22" i="5"/>
  <c r="S21" i="5"/>
  <c r="Q21" i="5"/>
  <c r="O21" i="5"/>
  <c r="M21" i="5"/>
  <c r="S20" i="5"/>
  <c r="Q20" i="5"/>
  <c r="O20" i="5"/>
  <c r="M20" i="5"/>
  <c r="S19" i="5"/>
  <c r="Q19" i="5"/>
  <c r="O19" i="5"/>
  <c r="M19" i="5"/>
  <c r="S18" i="5"/>
  <c r="Q18" i="5"/>
  <c r="O18" i="5"/>
  <c r="M18" i="5"/>
  <c r="S17" i="5"/>
  <c r="Q17" i="5"/>
  <c r="O17" i="5"/>
  <c r="M17" i="5"/>
  <c r="S16" i="5"/>
  <c r="Q16" i="5"/>
  <c r="O16" i="5"/>
  <c r="M16" i="5"/>
  <c r="S15" i="5"/>
  <c r="Q15" i="5"/>
  <c r="O15" i="5"/>
  <c r="M15" i="5"/>
  <c r="S14" i="5"/>
  <c r="Q14" i="5"/>
  <c r="O14" i="5"/>
  <c r="M14" i="5"/>
  <c r="S13" i="5"/>
  <c r="Q13" i="5"/>
  <c r="O13" i="5"/>
  <c r="M13" i="5"/>
  <c r="S12" i="5"/>
  <c r="Q12" i="5"/>
  <c r="O12" i="5"/>
  <c r="M12" i="5"/>
  <c r="S11" i="5"/>
  <c r="Q11" i="5"/>
  <c r="O11" i="5"/>
  <c r="M11" i="5"/>
  <c r="S10" i="5"/>
  <c r="Q10" i="5"/>
  <c r="O10" i="5"/>
  <c r="M10" i="5"/>
  <c r="S9" i="5"/>
  <c r="Q9" i="5"/>
  <c r="O9" i="5"/>
  <c r="M9" i="5"/>
  <c r="S8" i="5"/>
  <c r="Q8" i="5"/>
  <c r="O8" i="5"/>
  <c r="M8" i="5"/>
  <c r="S7" i="5"/>
  <c r="Q7" i="5"/>
  <c r="O7" i="5"/>
  <c r="M7" i="5"/>
  <c r="S6" i="5"/>
  <c r="Q6" i="5"/>
  <c r="O6" i="5"/>
  <c r="M6" i="5"/>
  <c r="S5" i="5"/>
  <c r="Q5" i="5"/>
  <c r="O5" i="5"/>
  <c r="M5" i="5"/>
  <c r="BM14" i="4"/>
  <c r="BM15" i="4"/>
  <c r="BM18" i="4"/>
  <c r="BM20" i="4"/>
  <c r="BM16" i="4"/>
  <c r="BM17" i="4"/>
  <c r="BM19" i="4"/>
  <c r="BM21" i="4"/>
  <c r="BM22" i="4"/>
  <c r="BM23" i="4"/>
  <c r="BM24" i="4"/>
  <c r="BM25" i="4"/>
  <c r="BM27" i="4"/>
  <c r="BM26" i="4"/>
  <c r="BM29" i="4"/>
  <c r="BO14" i="4"/>
  <c r="BO15" i="4"/>
  <c r="BO18" i="4"/>
  <c r="BO20" i="4"/>
  <c r="BO16" i="4"/>
  <c r="BO17" i="4"/>
  <c r="BO19" i="4"/>
  <c r="BO21" i="4"/>
  <c r="BO22" i="4"/>
  <c r="BO23" i="4"/>
  <c r="BO24" i="4"/>
  <c r="BO25" i="4"/>
  <c r="BO27" i="4"/>
  <c r="BO26" i="4"/>
  <c r="BO29" i="4"/>
  <c r="BQ14" i="4"/>
  <c r="BQ15" i="4"/>
  <c r="BQ18" i="4"/>
  <c r="BQ20" i="4"/>
  <c r="BQ16" i="4"/>
  <c r="BQ17" i="4"/>
  <c r="BQ19" i="4"/>
  <c r="BQ21" i="4"/>
  <c r="BQ22" i="4"/>
  <c r="BQ23" i="4"/>
  <c r="BQ24" i="4"/>
  <c r="BQ25" i="4"/>
  <c r="BQ27" i="4"/>
  <c r="BQ26" i="4"/>
  <c r="BQ29" i="4"/>
  <c r="BS14" i="4"/>
  <c r="BS15" i="4"/>
  <c r="BS18" i="4"/>
  <c r="BS20" i="4"/>
  <c r="BS16" i="4"/>
  <c r="BS17" i="4"/>
  <c r="BS19" i="4"/>
  <c r="BS21" i="4"/>
  <c r="BS22" i="4"/>
  <c r="BS23" i="4"/>
  <c r="BS24" i="4"/>
  <c r="BS25" i="4"/>
  <c r="BS27" i="4"/>
  <c r="BS26" i="4"/>
  <c r="BS29" i="4"/>
  <c r="BS6" i="4"/>
  <c r="BS7" i="4"/>
  <c r="BS9" i="4"/>
  <c r="BS8" i="4"/>
  <c r="BS11" i="4"/>
  <c r="BS12" i="4"/>
  <c r="BS10" i="4"/>
  <c r="BS13" i="4"/>
  <c r="BQ6" i="4"/>
  <c r="BQ7" i="4"/>
  <c r="BQ9" i="4"/>
  <c r="BQ8" i="4"/>
  <c r="BQ11" i="4"/>
  <c r="BQ12" i="4"/>
  <c r="BQ10" i="4"/>
  <c r="BQ13" i="4"/>
  <c r="BO6" i="4"/>
  <c r="BO7" i="4"/>
  <c r="BO9" i="4"/>
  <c r="BO8" i="4"/>
  <c r="BO11" i="4"/>
  <c r="BO12" i="4"/>
  <c r="BO10" i="4"/>
  <c r="BO13" i="4"/>
  <c r="BM6" i="4"/>
  <c r="BM7" i="4"/>
  <c r="BM9" i="4"/>
  <c r="BM8" i="4"/>
  <c r="BM11" i="4"/>
  <c r="BM12" i="4"/>
  <c r="BM10" i="4"/>
  <c r="BM13" i="4"/>
  <c r="BS5" i="4"/>
  <c r="BQ5" i="4"/>
  <c r="BO5" i="4"/>
  <c r="BM5" i="4"/>
  <c r="Y22" i="4"/>
  <c r="AD9" i="4"/>
  <c r="J75" i="1"/>
  <c r="I75" i="1"/>
  <c r="C75" i="1"/>
  <c r="W6" i="4" a="1"/>
  <c r="X6" i="4" a="1"/>
  <c r="X5" i="4" a="1"/>
  <c r="W5" i="4" a="1"/>
  <c r="W14" i="4" a="1"/>
  <c r="X14" i="4" a="1"/>
  <c r="X12" i="4" a="1"/>
  <c r="W12" i="4" a="1"/>
  <c r="W13" i="4" a="1"/>
  <c r="X13" i="4" a="1"/>
  <c r="W7" i="4" a="1"/>
  <c r="X7" i="4" a="1"/>
  <c r="X15" i="4" a="1"/>
  <c r="Y13" i="4" a="1"/>
  <c r="Y14" i="4" a="1"/>
  <c r="W8" i="4" a="1"/>
  <c r="Y5" i="4" a="1"/>
  <c r="Y7" i="4" a="1"/>
  <c r="Y12" i="4" a="1"/>
  <c r="W15" i="4" a="1"/>
  <c r="X8" i="4" a="1"/>
  <c r="Y6" i="4" a="1"/>
  <c r="Y8" i="4" a="1"/>
  <c r="Y15" i="4" a="1"/>
  <c r="W18" i="4" a="1"/>
  <c r="W11" i="4" a="1"/>
  <c r="V12" i="4" a="1"/>
  <c r="W4" i="4" a="1"/>
  <c r="V5" i="4" a="1"/>
  <c r="V19" i="4" a="1"/>
  <c r="BJ22" i="11" l="1"/>
  <c r="BJ23" i="11" s="1"/>
  <c r="BM23" i="10"/>
  <c r="V20" i="4"/>
  <c r="V19" i="4"/>
  <c r="V21" i="4"/>
  <c r="V5" i="4"/>
  <c r="V6" i="4"/>
  <c r="V7" i="4"/>
  <c r="X4" i="4"/>
  <c r="W4" i="4"/>
  <c r="V14" i="4"/>
  <c r="V12" i="4"/>
  <c r="V13" i="4"/>
  <c r="W11" i="4"/>
  <c r="X11" i="4"/>
  <c r="W18" i="4"/>
  <c r="W22" i="4" s="1" a="1"/>
  <c r="W22" i="4" s="1"/>
  <c r="X18" i="4"/>
  <c r="X22" i="4" s="1" a="1"/>
  <c r="X22" i="4" s="1"/>
  <c r="W7" i="4" l="1"/>
  <c r="X7" i="4"/>
  <c r="X6" i="4"/>
  <c r="W6" i="4"/>
  <c r="Y6" i="4" s="1"/>
  <c r="X5" i="4"/>
  <c r="W5" i="4"/>
  <c r="W13" i="4"/>
  <c r="Y13" i="4" s="1"/>
  <c r="X13" i="4"/>
  <c r="Y21" i="4" a="1"/>
  <c r="Y21" i="4" s="1"/>
  <c r="X21" i="4" a="1"/>
  <c r="X21" i="4" s="1"/>
  <c r="W21" i="4" a="1"/>
  <c r="W21" i="4" s="1"/>
  <c r="X12" i="4"/>
  <c r="W12" i="4"/>
  <c r="W19" i="4" a="1"/>
  <c r="W19" i="4" s="1"/>
  <c r="Y19" i="4" a="1"/>
  <c r="Y19" i="4" s="1"/>
  <c r="X19" i="4" a="1"/>
  <c r="X19" i="4" s="1"/>
  <c r="W14" i="4"/>
  <c r="X14" i="4"/>
  <c r="W20" i="4" a="1"/>
  <c r="W20" i="4" s="1"/>
  <c r="X20" i="4" a="1"/>
  <c r="X20" i="4" s="1"/>
  <c r="Y20" i="4" a="1"/>
  <c r="Y20" i="4" s="1"/>
  <c r="W8" i="4" l="1"/>
  <c r="Y5" i="4"/>
  <c r="W3" i="4"/>
  <c r="AB8" i="4"/>
  <c r="W15" i="4"/>
  <c r="AC6" i="4" s="1"/>
  <c r="Y12" i="4"/>
  <c r="X8" i="4"/>
  <c r="X15" i="4"/>
  <c r="Y14" i="4"/>
  <c r="Y7" i="4"/>
  <c r="AB5" i="4" l="1"/>
  <c r="Y8" i="4"/>
  <c r="AC9" i="4" s="1"/>
  <c r="Y15" i="4"/>
  <c r="AC5" i="4"/>
  <c r="AC7" i="4" s="1"/>
  <c r="AB6" i="4"/>
  <c r="AD6" i="4" l="1"/>
  <c r="AG6" i="4"/>
  <c r="AB9" i="4"/>
  <c r="AB7" i="4" s="1"/>
  <c r="AC8" i="4"/>
  <c r="AD8" i="4" s="1"/>
  <c r="AD5" i="4"/>
  <c r="AG5" i="4"/>
  <c r="AE5" i="4" l="1"/>
  <c r="AF5" i="4" s="1"/>
  <c r="AG7" i="4"/>
  <c r="AD7" i="4"/>
  <c r="AE7" i="4" s="1"/>
  <c r="AF7" i="4" s="1"/>
  <c r="AE6" i="4"/>
  <c r="AF6" i="4" s="1"/>
</calcChain>
</file>

<file path=xl/sharedStrings.xml><?xml version="1.0" encoding="utf-8"?>
<sst xmlns="http://schemas.openxmlformats.org/spreadsheetml/2006/main" count="4059" uniqueCount="325">
  <si>
    <t>ESTUDIANTE</t>
  </si>
  <si>
    <t xml:space="preserve">NOMBRE DEL PACIENTE </t>
  </si>
  <si>
    <t>EDAD</t>
  </si>
  <si>
    <t>ASA</t>
  </si>
  <si>
    <t xml:space="preserve">CÉDULA </t>
  </si>
  <si>
    <t>DIENTE</t>
  </si>
  <si>
    <t>DIAGNOSTICO INICIAL</t>
  </si>
  <si>
    <t>FECHA TOMOGRAFIA INICIAL</t>
  </si>
  <si>
    <t>CBCT PAI</t>
  </si>
  <si>
    <t>Vol inicial (mm3)</t>
  </si>
  <si>
    <t>CONO PRINCIPAL</t>
  </si>
  <si>
    <t>CEMENTO SELLADOR</t>
  </si>
  <si>
    <t>DOLOR (ESCALA VAS)</t>
  </si>
  <si>
    <t>FECHA DE TOMOGRAFIA FINAL (6meses)</t>
  </si>
  <si>
    <t xml:space="preserve">Laura Melissa </t>
  </si>
  <si>
    <t xml:space="preserve">Yurani valencia </t>
  </si>
  <si>
    <t>ASA l</t>
  </si>
  <si>
    <t xml:space="preserve">Necrosis pulpar, periodontitis apical asintomática </t>
  </si>
  <si>
    <t>Large</t>
  </si>
  <si>
    <t xml:space="preserve">Bio C sealer </t>
  </si>
  <si>
    <t>Laura Melissa</t>
  </si>
  <si>
    <t>AH Plus</t>
  </si>
  <si>
    <t xml:space="preserve">Diego moreno  </t>
  </si>
  <si>
    <t xml:space="preserve">Juan Sebastián rojas </t>
  </si>
  <si>
    <t xml:space="preserve">Diego moreno </t>
  </si>
  <si>
    <t xml:space="preserve">Jesica castillo </t>
  </si>
  <si>
    <t>oxido de zinc</t>
  </si>
  <si>
    <t xml:space="preserve">Claudia Suárez </t>
  </si>
  <si>
    <t>Yurani Rodriguez</t>
  </si>
  <si>
    <t xml:space="preserve">Fabio Enrique Jimenez </t>
  </si>
  <si>
    <t>ASAl</t>
  </si>
  <si>
    <t xml:space="preserve">AH Plus  </t>
  </si>
  <si>
    <t xml:space="preserve">Large </t>
  </si>
  <si>
    <t>Marco fidel vargas Cifuentes</t>
  </si>
  <si>
    <t>wilson Harvey Riaño</t>
  </si>
  <si>
    <t xml:space="preserve">Sandra Patricia Garcia </t>
  </si>
  <si>
    <t>Johana Bolivar Rivera</t>
  </si>
  <si>
    <t>large</t>
  </si>
  <si>
    <t>Bio C sealer</t>
  </si>
  <si>
    <t>Sandra Gomez Cardenas</t>
  </si>
  <si>
    <t xml:space="preserve">Lauren Barahona </t>
  </si>
  <si>
    <t xml:space="preserve">Eliana Villalobos </t>
  </si>
  <si>
    <t>ASA I</t>
  </si>
  <si>
    <t xml:space="preserve">Dairis Martinez </t>
  </si>
  <si>
    <t>Medium</t>
  </si>
  <si>
    <t>Andres Sandoval</t>
  </si>
  <si>
    <t>AHPLUS</t>
  </si>
  <si>
    <t xml:space="preserve">Monica Toro </t>
  </si>
  <si>
    <t>Amparo osorio</t>
  </si>
  <si>
    <t xml:space="preserve">Oxido de Zinc </t>
  </si>
  <si>
    <t>Fanny Vega</t>
  </si>
  <si>
    <t>Ruben Figueroa</t>
  </si>
  <si>
    <t>Elvis Curiel</t>
  </si>
  <si>
    <t xml:space="preserve">Maria Eugenia Gomez </t>
  </si>
  <si>
    <t xml:space="preserve">Jorge Barreto </t>
  </si>
  <si>
    <t xml:space="preserve">Hector Fabio Gonzalez </t>
  </si>
  <si>
    <t>Maria Alejandra Rivera</t>
  </si>
  <si>
    <t>Parmenio lizarazo Quintana</t>
  </si>
  <si>
    <t>Diana Milena Gallego</t>
  </si>
  <si>
    <t>Leidy Carolina Catro Castillo</t>
  </si>
  <si>
    <t>Michael Aragon</t>
  </si>
  <si>
    <t>Willians Daza</t>
  </si>
  <si>
    <t>Nicole Hernandez</t>
  </si>
  <si>
    <t>valentina serna correa</t>
  </si>
  <si>
    <t>gonzalo cardenas</t>
  </si>
  <si>
    <t>ASAII</t>
  </si>
  <si>
    <t>pedro aguilar</t>
  </si>
  <si>
    <t>maria ilba bautista</t>
  </si>
  <si>
    <t>dannery londoño</t>
  </si>
  <si>
    <t>ASAI</t>
  </si>
  <si>
    <t>PERDIDO</t>
  </si>
  <si>
    <t xml:space="preserve">Medium </t>
  </si>
  <si>
    <t>ASA II</t>
  </si>
  <si>
    <t xml:space="preserve">Juan Pablo Hurtado Álvarez </t>
  </si>
  <si>
    <t xml:space="preserve">Angélica Sastoque </t>
  </si>
  <si>
    <t xml:space="preserve">Maximiliano Niño </t>
  </si>
  <si>
    <t xml:space="preserve">Walter Bustamante </t>
  </si>
  <si>
    <t xml:space="preserve">Rafael González </t>
  </si>
  <si>
    <t>Rosalba Urrea</t>
  </si>
  <si>
    <t>medium</t>
  </si>
  <si>
    <t>karl seidel becerra</t>
  </si>
  <si>
    <t>jennifer rincon</t>
  </si>
  <si>
    <t>elizabeth soto</t>
  </si>
  <si>
    <t>Necrosis pulpar, absceso apical cronico</t>
  </si>
  <si>
    <t>sandra beltran</t>
  </si>
  <si>
    <t>yohanna garzon</t>
  </si>
  <si>
    <t>christian lopez</t>
  </si>
  <si>
    <t>diana sanhez</t>
  </si>
  <si>
    <t xml:space="preserve">Alejandra Vargas </t>
  </si>
  <si>
    <t>Yolanda Castillo</t>
  </si>
  <si>
    <t xml:space="preserve">Yeniffer Morillo </t>
  </si>
  <si>
    <t xml:space="preserve">Avelino Gonzalez Calderon </t>
  </si>
  <si>
    <t xml:space="preserve">necrosis pulpar, periodontitis apical asintomática </t>
  </si>
  <si>
    <t xml:space="preserve">Luz Marina Vaca </t>
  </si>
  <si>
    <t xml:space="preserve">oxido de Zinc </t>
  </si>
  <si>
    <t xml:space="preserve">Brainer Coronel </t>
  </si>
  <si>
    <t xml:space="preserve">Roman Calderon </t>
  </si>
  <si>
    <t>Bio c sealer</t>
  </si>
  <si>
    <t xml:space="preserve">Reinel Alonso Guzman </t>
  </si>
  <si>
    <t>Jesus montenegro</t>
  </si>
  <si>
    <t>Harley Macias</t>
  </si>
  <si>
    <t>karen contreras</t>
  </si>
  <si>
    <t xml:space="preserve">BIO C sealer </t>
  </si>
  <si>
    <t>hernando caicedo</t>
  </si>
  <si>
    <t xml:space="preserve">Jose vivas </t>
  </si>
  <si>
    <t xml:space="preserve">Andres Fernando Torres </t>
  </si>
  <si>
    <t xml:space="preserve">Guillermo Ruiz </t>
  </si>
  <si>
    <t>Luis Fernando Niño</t>
  </si>
  <si>
    <t>gisell hemayusa</t>
  </si>
  <si>
    <t>Catalina Muñoz Simbaqueva</t>
  </si>
  <si>
    <t>Johana Graciela niño</t>
  </si>
  <si>
    <t>Ruby del Carmen Escobar</t>
  </si>
  <si>
    <t>paulina cubillos</t>
  </si>
  <si>
    <t>cristian puerta</t>
  </si>
  <si>
    <t>Vol final mm3</t>
  </si>
  <si>
    <t xml:space="preserve">0.001 </t>
  </si>
  <si>
    <t xml:space="preserve">0.003 </t>
  </si>
  <si>
    <t xml:space="preserve">0.038 </t>
  </si>
  <si>
    <t>SEXO</t>
  </si>
  <si>
    <t>SOLO PA LOS 10</t>
  </si>
  <si>
    <t>CUNATO SE SELLO POR CEMENTO</t>
  </si>
  <si>
    <t>DOLOR POR ECMETO</t>
  </si>
  <si>
    <t>Alpha</t>
  </si>
  <si>
    <t>Mean</t>
  </si>
  <si>
    <t>SS</t>
  </si>
  <si>
    <t>ANOVA</t>
  </si>
  <si>
    <t>df</t>
  </si>
  <si>
    <t>MS</t>
  </si>
  <si>
    <t>F</t>
  </si>
  <si>
    <t>Total</t>
  </si>
  <si>
    <t>n</t>
  </si>
  <si>
    <t>p-value</t>
  </si>
  <si>
    <t>VOLUMEN</t>
  </si>
  <si>
    <t>INICIAL</t>
  </si>
  <si>
    <t>FINAL</t>
  </si>
  <si>
    <t>MM3</t>
  </si>
  <si>
    <t>Input in Excel Anova format</t>
  </si>
  <si>
    <t>COUNT</t>
  </si>
  <si>
    <t>MEAN</t>
  </si>
  <si>
    <t>VARIANCE</t>
  </si>
  <si>
    <t>Two Factor Anova</t>
  </si>
  <si>
    <t>p eta-sq</t>
  </si>
  <si>
    <t>Rows</t>
  </si>
  <si>
    <t>Columns</t>
  </si>
  <si>
    <t>Inter</t>
  </si>
  <si>
    <t>Within</t>
  </si>
  <si>
    <t/>
  </si>
  <si>
    <t>CPT AB</t>
  </si>
  <si>
    <t>Sd</t>
  </si>
  <si>
    <t>N/A</t>
  </si>
  <si>
    <t>Diff</t>
  </si>
  <si>
    <t>PERIODO</t>
  </si>
  <si>
    <t>Etiquetas de columna</t>
  </si>
  <si>
    <t>Total general</t>
  </si>
  <si>
    <t>Etiquetas de fila</t>
  </si>
  <si>
    <t>Cuenta de CBCT PAI</t>
  </si>
  <si>
    <t>(Todas)</t>
  </si>
  <si>
    <t>%</t>
  </si>
  <si>
    <t>Dx Inicial</t>
  </si>
  <si>
    <t>H</t>
  </si>
  <si>
    <t>2mm3</t>
  </si>
  <si>
    <t>36mm3</t>
  </si>
  <si>
    <t>56mm3</t>
  </si>
  <si>
    <t>10mm3</t>
  </si>
  <si>
    <t>19 mm3</t>
  </si>
  <si>
    <t>3mm3</t>
  </si>
  <si>
    <t>1mm3</t>
  </si>
  <si>
    <t>38 mm3</t>
  </si>
  <si>
    <t>9 mm3</t>
  </si>
  <si>
    <t>13 mm3</t>
  </si>
  <si>
    <t>70 mm3</t>
  </si>
  <si>
    <t>80 mm3</t>
  </si>
  <si>
    <t>0 mm3</t>
  </si>
  <si>
    <t>103 mm3</t>
  </si>
  <si>
    <t>52 mm3</t>
  </si>
  <si>
    <t>18mm3</t>
  </si>
  <si>
    <t>Vol final (mm3)</t>
  </si>
  <si>
    <t>valor</t>
  </si>
  <si>
    <t>*</t>
  </si>
  <si>
    <t>unbalanced</t>
  </si>
  <si>
    <t>ETAPA</t>
  </si>
  <si>
    <t>CEMENTOS</t>
  </si>
  <si>
    <t>ANOVA: Single Factor</t>
  </si>
  <si>
    <t>DESCRIPTION</t>
  </si>
  <si>
    <t>Group</t>
  </si>
  <si>
    <t>Count</t>
  </si>
  <si>
    <t>Sum</t>
  </si>
  <si>
    <t>Variance</t>
  </si>
  <si>
    <t>Std Err</t>
  </si>
  <si>
    <t>Lower</t>
  </si>
  <si>
    <t>Upper</t>
  </si>
  <si>
    <t>Sources</t>
  </si>
  <si>
    <t>P value</t>
  </si>
  <si>
    <t>Eta-sq</t>
  </si>
  <si>
    <t>RMSSE</t>
  </si>
  <si>
    <t>Omega Sq</t>
  </si>
  <si>
    <t>Between Groups</t>
  </si>
  <si>
    <t>Within Groups</t>
  </si>
  <si>
    <t>Kruskal-Wallis Test</t>
  </si>
  <si>
    <t>median</t>
  </si>
  <si>
    <t>rank sum</t>
  </si>
  <si>
    <t>count</t>
  </si>
  <si>
    <t>r^2/n</t>
  </si>
  <si>
    <t>H-stat</t>
  </si>
  <si>
    <t>H-ties</t>
  </si>
  <si>
    <t>alpha</t>
  </si>
  <si>
    <t>sig</t>
  </si>
  <si>
    <t>TUKEY HSD/KRAMER</t>
  </si>
  <si>
    <t>group</t>
  </si>
  <si>
    <t>mean</t>
  </si>
  <si>
    <t>ss</t>
  </si>
  <si>
    <t>q-crit</t>
  </si>
  <si>
    <t>Q TEST</t>
  </si>
  <si>
    <t>group 1</t>
  </si>
  <si>
    <t>group 2</t>
  </si>
  <si>
    <t>std err</t>
  </si>
  <si>
    <t>q-stat</t>
  </si>
  <si>
    <t>lower</t>
  </si>
  <si>
    <t>upper</t>
  </si>
  <si>
    <t>mean-crit</t>
  </si>
  <si>
    <t>Cohen d</t>
  </si>
  <si>
    <t>NEMENYI TEST</t>
  </si>
  <si>
    <t>R sum</t>
  </si>
  <si>
    <t>size</t>
  </si>
  <si>
    <t>R mean</t>
  </si>
  <si>
    <t>R-crit</t>
  </si>
  <si>
    <t>ESCALA DE DOLOR</t>
  </si>
  <si>
    <t>no</t>
  </si>
  <si>
    <t>Blanca Yolanda Castillo</t>
  </si>
  <si>
    <t>Leidy Carolina Castro Castillo</t>
  </si>
  <si>
    <t>Oxido de zinc</t>
  </si>
  <si>
    <t>Willians Adan</t>
  </si>
  <si>
    <t>M</t>
  </si>
  <si>
    <t>Cuenta de SEXO</t>
  </si>
  <si>
    <t>DX INICIAL</t>
  </si>
  <si>
    <t>Promedio de Vol inicial (mm3)</t>
  </si>
  <si>
    <t>Promedio de Vol final mm3</t>
  </si>
  <si>
    <t>AH Plus /(PAI 1)</t>
  </si>
  <si>
    <t>Bio C sealer /(PAI 2)</t>
  </si>
  <si>
    <t>Oxido de Zinc / (PAI 3)</t>
  </si>
  <si>
    <t>CEMENTO SELLLADOR</t>
  </si>
  <si>
    <t>CEMENTO</t>
  </si>
  <si>
    <t>AH Plus.FINAL</t>
  </si>
  <si>
    <t>Bio C sealer .FINAL</t>
  </si>
  <si>
    <t>Oxido de Zinc .FINAL</t>
  </si>
  <si>
    <t>Multiplier</t>
  </si>
  <si>
    <t>Grand Min</t>
  </si>
  <si>
    <t>Outliers</t>
  </si>
  <si>
    <t>Min</t>
  </si>
  <si>
    <t>Q1</t>
  </si>
  <si>
    <t>Median</t>
  </si>
  <si>
    <t>Q3</t>
  </si>
  <si>
    <t>Max</t>
  </si>
  <si>
    <t>Q1-Min</t>
  </si>
  <si>
    <t>Med-Q1</t>
  </si>
  <si>
    <t>Q3-Med</t>
  </si>
  <si>
    <t>Max-Q3</t>
  </si>
  <si>
    <t>None</t>
  </si>
  <si>
    <t>Dif.</t>
  </si>
  <si>
    <t>Descriptive Statistics</t>
  </si>
  <si>
    <t>Standard Error</t>
  </si>
  <si>
    <t>Mode</t>
  </si>
  <si>
    <t>Standard Deviation</t>
  </si>
  <si>
    <t>Sample Variance</t>
  </si>
  <si>
    <t>Kurtosis</t>
  </si>
  <si>
    <t>Skewness</t>
  </si>
  <si>
    <t>Range</t>
  </si>
  <si>
    <t>Maximum</t>
  </si>
  <si>
    <t>Minimum</t>
  </si>
  <si>
    <t>Geometric Mean</t>
  </si>
  <si>
    <t>Harmonic Mean</t>
  </si>
  <si>
    <t>AAD</t>
  </si>
  <si>
    <t>MAD</t>
  </si>
  <si>
    <t>IQR</t>
  </si>
  <si>
    <t>Shapiro-Wilk Test</t>
  </si>
  <si>
    <t>W-stat</t>
  </si>
  <si>
    <t>normal</t>
  </si>
  <si>
    <t>d'Agostino-Pearson</t>
  </si>
  <si>
    <t>DA-stat</t>
  </si>
  <si>
    <t>Sheirer Ray Hare</t>
  </si>
  <si>
    <t>Wilcoxon Signed-Rank Test for Paired Samples</t>
  </si>
  <si>
    <t># unequal</t>
  </si>
  <si>
    <t>T+</t>
  </si>
  <si>
    <t>T-</t>
  </si>
  <si>
    <t>T</t>
  </si>
  <si>
    <t>one tail</t>
  </si>
  <si>
    <t>two tail</t>
  </si>
  <si>
    <t>std dev</t>
  </si>
  <si>
    <t>ties</t>
  </si>
  <si>
    <t>z-score</t>
  </si>
  <si>
    <t>yates</t>
  </si>
  <si>
    <t>effect r</t>
  </si>
  <si>
    <t>p-norm</t>
  </si>
  <si>
    <t>p-exact</t>
  </si>
  <si>
    <t>p-simul</t>
  </si>
  <si>
    <t>W Test p-value</t>
  </si>
  <si>
    <t>Volumen mm3</t>
  </si>
  <si>
    <t>VALOR</t>
  </si>
  <si>
    <t>Ranks</t>
  </si>
  <si>
    <t>Scheirer Ray Hare Test</t>
  </si>
  <si>
    <t>Suma de VALOR</t>
  </si>
  <si>
    <t>ORDEN</t>
  </si>
  <si>
    <t>Total AH Plus</t>
  </si>
  <si>
    <t xml:space="preserve">Total Bio C sealer </t>
  </si>
  <si>
    <t xml:space="preserve">Total Oxido de Zinc </t>
  </si>
  <si>
    <t>AH Plus.ORDEN</t>
  </si>
  <si>
    <t>Bio C sealer .ORDEN</t>
  </si>
  <si>
    <t>Oxido de Zinc .ORDEN</t>
  </si>
  <si>
    <t>d´A p-value</t>
  </si>
  <si>
    <t>yes</t>
  </si>
  <si>
    <t>PRUEBA</t>
  </si>
  <si>
    <t>OBEJTIVO</t>
  </si>
  <si>
    <t>Analisis exploratorio de datos</t>
  </si>
  <si>
    <t>describir la muestra</t>
  </si>
  <si>
    <t>Chi-sq p-value</t>
  </si>
  <si>
    <t>Chi-sq</t>
  </si>
  <si>
    <t>Determinra diff entregrupos anivel CBT, y CEMENTO</t>
  </si>
  <si>
    <t>d´Agostino}</t>
  </si>
  <si>
    <t>Detrtmina ssi la vble scontinua spresnetan distribucion Normal</t>
  </si>
  <si>
    <t>Comparar el vol a nivel cemento y periodo</t>
  </si>
  <si>
    <t>Wilcoxon</t>
  </si>
  <si>
    <t>Comprara el volumen por periodo</t>
  </si>
  <si>
    <t>ANOVA I</t>
  </si>
  <si>
    <t>Comparar la escala a nivel ceento</t>
  </si>
  <si>
    <t>Software Real Statitsis V 9 de feb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</si>
</sst>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.0%"/>
    <numFmt numFmtId="165" formatCode="0.0000"/>
    <numFmt numFmtId="166" formatCode="0.000"/>
    <numFmt numFmtId="167" formatCode="0.0"/>
  </numFmts>
  <fonts count="19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UICTFontTextStyleBody"/>
      <family val="18"/>
    </font>
    <font>
      <sz val="11"/>
      <color theme="1"/>
      <name val="UICTFontTextStyleBody"/>
      <charset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000000"/>
      <name val="UICTFontTextStyleBody"/>
      <charset val="1"/>
    </font>
    <font>
      <sz val="11"/>
      <color rgb="FF000000"/>
      <name val="UICTFontTextStyleBody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5B9BD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3">
    <xf numFmtId="0" fontId="0" fillId="0" borderId="0" xfId="0"/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15" fontId="0" fillId="0" borderId="0" xfId="0" applyNumberFormat="1"/>
    <xf numFmtId="0" fontId="2" fillId="0" borderId="0" xfId="0" applyFont="1" applyAlignment="1">
      <alignment readingOrder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" fontId="0" fillId="0" borderId="0" xfId="0" applyNumberForma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5" borderId="0" xfId="0" applyFont="1" applyFill="1"/>
    <xf numFmtId="0" fontId="0" fillId="7" borderId="0" xfId="0" applyFill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0" fontId="0" fillId="0" borderId="0" xfId="0" applyAlignment="1">
      <alignment horizontal="center"/>
    </xf>
    <xf numFmtId="43" fontId="0" fillId="0" borderId="0" xfId="1" applyFont="1"/>
    <xf numFmtId="0" fontId="8" fillId="0" borderId="2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2" fontId="0" fillId="0" borderId="1" xfId="0" applyNumberFormat="1" applyBorder="1"/>
    <xf numFmtId="0" fontId="0" fillId="8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64" fontId="0" fillId="0" borderId="3" xfId="2" applyNumberFormat="1" applyFont="1" applyBorder="1"/>
    <xf numFmtId="164" fontId="0" fillId="0" borderId="16" xfId="2" applyNumberFormat="1" applyFont="1" applyBorder="1"/>
    <xf numFmtId="0" fontId="0" fillId="0" borderId="4" xfId="0" applyBorder="1" applyAlignment="1">
      <alignment horizontal="left"/>
    </xf>
    <xf numFmtId="164" fontId="0" fillId="0" borderId="4" xfId="2" applyNumberFormat="1" applyFont="1" applyBorder="1"/>
    <xf numFmtId="164" fontId="0" fillId="0" borderId="18" xfId="2" applyNumberFormat="1" applyFont="1" applyBorder="1"/>
    <xf numFmtId="164" fontId="0" fillId="0" borderId="0" xfId="2" applyNumberFormat="1" applyFont="1" applyBorder="1"/>
    <xf numFmtId="164" fontId="0" fillId="0" borderId="21" xfId="2" applyNumberFormat="1" applyFont="1" applyBorder="1"/>
    <xf numFmtId="0" fontId="7" fillId="9" borderId="1" xfId="0" applyFont="1" applyFill="1" applyBorder="1"/>
    <xf numFmtId="0" fontId="0" fillId="0" borderId="14" xfId="0" applyBorder="1"/>
    <xf numFmtId="0" fontId="0" fillId="0" borderId="15" xfId="0" applyBorder="1"/>
    <xf numFmtId="0" fontId="0" fillId="0" borderId="23" xfId="0" applyBorder="1"/>
    <xf numFmtId="0" fontId="7" fillId="9" borderId="15" xfId="0" applyFont="1" applyFill="1" applyBorder="1"/>
    <xf numFmtId="0" fontId="7" fillId="9" borderId="25" xfId="0" applyFont="1" applyFill="1" applyBorder="1"/>
    <xf numFmtId="164" fontId="7" fillId="8" borderId="4" xfId="2" applyNumberFormat="1" applyFont="1" applyFill="1" applyBorder="1"/>
    <xf numFmtId="164" fontId="7" fillId="8" borderId="18" xfId="2" applyNumberFormat="1" applyFont="1" applyFill="1" applyBorder="1"/>
    <xf numFmtId="0" fontId="9" fillId="0" borderId="3" xfId="0" applyFont="1" applyBorder="1" applyAlignment="1">
      <alignment horizontal="left" wrapText="1"/>
    </xf>
    <xf numFmtId="0" fontId="10" fillId="10" borderId="1" xfId="0" applyFont="1" applyFill="1" applyBorder="1" applyAlignment="1">
      <alignment horizontal="center"/>
    </xf>
    <xf numFmtId="0" fontId="5" fillId="0" borderId="0" xfId="0" applyFont="1"/>
    <xf numFmtId="0" fontId="11" fillId="0" borderId="0" xfId="0" applyFont="1" applyAlignment="1">
      <alignment wrapText="1"/>
    </xf>
    <xf numFmtId="14" fontId="5" fillId="0" borderId="0" xfId="0" applyNumberFormat="1" applyFont="1"/>
    <xf numFmtId="0" fontId="5" fillId="11" borderId="0" xfId="0" applyFont="1" applyFill="1"/>
    <xf numFmtId="0" fontId="12" fillId="0" borderId="0" xfId="0" applyFont="1" applyAlignment="1">
      <alignment wrapText="1"/>
    </xf>
    <xf numFmtId="0" fontId="5" fillId="12" borderId="0" xfId="0" applyFont="1" applyFill="1"/>
    <xf numFmtId="0" fontId="5" fillId="13" borderId="0" xfId="0" applyFont="1" applyFill="1"/>
    <xf numFmtId="0" fontId="5" fillId="0" borderId="0" xfId="0" applyFont="1" applyAlignment="1">
      <alignment readingOrder="1"/>
    </xf>
    <xf numFmtId="0" fontId="5" fillId="14" borderId="0" xfId="0" applyFont="1" applyFill="1"/>
    <xf numFmtId="16" fontId="5" fillId="0" borderId="0" xfId="0" applyNumberFormat="1" applyFont="1"/>
    <xf numFmtId="15" fontId="5" fillId="0" borderId="0" xfId="0" applyNumberFormat="1" applyFont="1"/>
    <xf numFmtId="14" fontId="5" fillId="0" borderId="0" xfId="0" applyNumberFormat="1" applyFont="1" applyAlignment="1">
      <alignment readingOrder="1"/>
    </xf>
    <xf numFmtId="0" fontId="5" fillId="15" borderId="0" xfId="0" applyFont="1" applyFill="1"/>
    <xf numFmtId="0" fontId="10" fillId="11" borderId="1" xfId="0" applyFont="1" applyFill="1" applyBorder="1"/>
    <xf numFmtId="0" fontId="5" fillId="3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166" fontId="0" fillId="0" borderId="4" xfId="0" applyNumberFormat="1" applyBorder="1"/>
    <xf numFmtId="0" fontId="0" fillId="8" borderId="0" xfId="0" applyFill="1"/>
    <xf numFmtId="167" fontId="0" fillId="8" borderId="5" xfId="0" applyNumberFormat="1" applyFill="1" applyBorder="1"/>
    <xf numFmtId="167" fontId="0" fillId="8" borderId="6" xfId="0" applyNumberFormat="1" applyFill="1" applyBorder="1"/>
    <xf numFmtId="167" fontId="0" fillId="8" borderId="0" xfId="0" applyNumberFormat="1" applyFill="1"/>
    <xf numFmtId="167" fontId="0" fillId="8" borderId="7" xfId="0" applyNumberFormat="1" applyFill="1" applyBorder="1"/>
    <xf numFmtId="167" fontId="0" fillId="8" borderId="8" xfId="0" applyNumberFormat="1" applyFill="1" applyBorder="1"/>
    <xf numFmtId="167" fontId="0" fillId="8" borderId="9" xfId="0" applyNumberFormat="1" applyFill="1" applyBorder="1"/>
    <xf numFmtId="167" fontId="0" fillId="8" borderId="10" xfId="0" applyNumberFormat="1" applyFill="1" applyBorder="1"/>
    <xf numFmtId="0" fontId="0" fillId="8" borderId="0" xfId="0" applyFill="1" applyAlignment="1">
      <alignment horizontal="center"/>
    </xf>
    <xf numFmtId="0" fontId="8" fillId="8" borderId="2" xfId="0" applyFont="1" applyFill="1" applyBorder="1" applyAlignment="1">
      <alignment horizontal="center"/>
    </xf>
    <xf numFmtId="166" fontId="0" fillId="8" borderId="0" xfId="0" applyNumberFormat="1" applyFill="1"/>
    <xf numFmtId="166" fontId="13" fillId="8" borderId="0" xfId="0" applyNumberFormat="1" applyFont="1" applyFill="1"/>
    <xf numFmtId="0" fontId="0" fillId="8" borderId="4" xfId="0" applyFill="1" applyBorder="1"/>
    <xf numFmtId="167" fontId="0" fillId="8" borderId="4" xfId="0" applyNumberFormat="1" applyFill="1" applyBorder="1"/>
    <xf numFmtId="0" fontId="0" fillId="0" borderId="3" xfId="0" applyBorder="1"/>
    <xf numFmtId="0" fontId="0" fillId="0" borderId="13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166" fontId="0" fillId="0" borderId="3" xfId="0" applyNumberFormat="1" applyBorder="1"/>
    <xf numFmtId="166" fontId="0" fillId="0" borderId="0" xfId="0" applyNumberFormat="1"/>
    <xf numFmtId="1" fontId="0" fillId="0" borderId="3" xfId="0" applyNumberFormat="1" applyBorder="1"/>
    <xf numFmtId="1" fontId="0" fillId="0" borderId="0" xfId="0" applyNumberFormat="1"/>
    <xf numFmtId="1" fontId="0" fillId="0" borderId="4" xfId="0" applyNumberFormat="1" applyBorder="1"/>
    <xf numFmtId="165" fontId="0" fillId="8" borderId="0" xfId="0" applyNumberFormat="1" applyFill="1"/>
    <xf numFmtId="0" fontId="0" fillId="8" borderId="3" xfId="0" applyFill="1" applyBorder="1"/>
    <xf numFmtId="1" fontId="0" fillId="8" borderId="3" xfId="0" applyNumberFormat="1" applyFill="1" applyBorder="1"/>
    <xf numFmtId="166" fontId="0" fillId="8" borderId="3" xfId="0" applyNumberFormat="1" applyFill="1" applyBorder="1"/>
    <xf numFmtId="1" fontId="0" fillId="8" borderId="0" xfId="0" applyNumberFormat="1" applyFill="1"/>
    <xf numFmtId="1" fontId="0" fillId="8" borderId="4" xfId="0" applyNumberFormat="1" applyFill="1" applyBorder="1"/>
    <xf numFmtId="166" fontId="0" fillId="8" borderId="4" xfId="0" applyNumberFormat="1" applyFill="1" applyBorder="1"/>
    <xf numFmtId="0" fontId="14" fillId="0" borderId="0" xfId="0" applyFont="1"/>
    <xf numFmtId="0" fontId="0" fillId="16" borderId="0" xfId="0" applyFill="1"/>
    <xf numFmtId="0" fontId="14" fillId="16" borderId="0" xfId="0" applyFont="1" applyFill="1"/>
    <xf numFmtId="0" fontId="0" fillId="17" borderId="0" xfId="0" applyFill="1"/>
    <xf numFmtId="0" fontId="16" fillId="3" borderId="1" xfId="0" applyFont="1" applyFill="1" applyBorder="1"/>
    <xf numFmtId="0" fontId="15" fillId="3" borderId="0" xfId="0" applyFont="1" applyFill="1" applyAlignment="1">
      <alignment horizontal="center"/>
    </xf>
    <xf numFmtId="0" fontId="15" fillId="3" borderId="0" xfId="0" applyFont="1" applyFill="1"/>
    <xf numFmtId="164" fontId="0" fillId="0" borderId="0" xfId="2" applyNumberFormat="1" applyFont="1"/>
    <xf numFmtId="0" fontId="9" fillId="0" borderId="0" xfId="0" applyFont="1"/>
    <xf numFmtId="0" fontId="0" fillId="0" borderId="21" xfId="0" applyBorder="1"/>
    <xf numFmtId="2" fontId="0" fillId="0" borderId="0" xfId="0" applyNumberFormat="1"/>
    <xf numFmtId="0" fontId="9" fillId="0" borderId="20" xfId="0" applyFont="1" applyBorder="1"/>
    <xf numFmtId="166" fontId="15" fillId="0" borderId="21" xfId="0" applyNumberFormat="1" applyFont="1" applyBorder="1"/>
    <xf numFmtId="166" fontId="0" fillId="0" borderId="21" xfId="0" applyNumberFormat="1" applyBorder="1"/>
    <xf numFmtId="166" fontId="15" fillId="0" borderId="0" xfId="0" applyNumberFormat="1" applyFont="1"/>
    <xf numFmtId="0" fontId="9" fillId="0" borderId="17" xfId="0" applyFont="1" applyBorder="1"/>
    <xf numFmtId="166" fontId="0" fillId="0" borderId="18" xfId="0" applyNumberFormat="1" applyBorder="1"/>
    <xf numFmtId="0" fontId="9" fillId="0" borderId="19" xfId="0" applyFont="1" applyBorder="1"/>
    <xf numFmtId="166" fontId="15" fillId="0" borderId="16" xfId="0" applyNumberFormat="1" applyFont="1" applyBorder="1"/>
    <xf numFmtId="166" fontId="0" fillId="0" borderId="16" xfId="0" applyNumberFormat="1" applyBorder="1"/>
    <xf numFmtId="164" fontId="0" fillId="8" borderId="1" xfId="2" applyNumberFormat="1" applyFont="1" applyFill="1" applyBorder="1"/>
    <xf numFmtId="166" fontId="0" fillId="8" borderId="1" xfId="0" applyNumberFormat="1" applyFill="1" applyBorder="1"/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7" fillId="9" borderId="1" xfId="0" applyFont="1" applyFill="1" applyBorder="1" applyAlignment="1">
      <alignment horizontal="center"/>
    </xf>
    <xf numFmtId="164" fontId="7" fillId="9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7" fillId="9" borderId="15" xfId="0" applyFont="1" applyFill="1" applyBorder="1" applyAlignment="1">
      <alignment horizontal="center"/>
    </xf>
    <xf numFmtId="164" fontId="7" fillId="9" borderId="15" xfId="2" applyNumberFormat="1" applyFont="1" applyFill="1" applyBorder="1" applyAlignment="1">
      <alignment horizontal="center"/>
    </xf>
    <xf numFmtId="0" fontId="0" fillId="0" borderId="28" xfId="0" applyBorder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29" xfId="0" applyBorder="1"/>
    <xf numFmtId="0" fontId="0" fillId="0" borderId="30" xfId="0" applyBorder="1"/>
    <xf numFmtId="0" fontId="1" fillId="2" borderId="20" xfId="0" applyFont="1" applyFill="1" applyBorder="1" applyAlignment="1">
      <alignment horizontal="center"/>
    </xf>
    <xf numFmtId="167" fontId="0" fillId="0" borderId="1" xfId="0" applyNumberFormat="1" applyBorder="1"/>
    <xf numFmtId="165" fontId="0" fillId="0" borderId="1" xfId="0" applyNumberFormat="1" applyBorder="1"/>
    <xf numFmtId="165" fontId="15" fillId="0" borderId="1" xfId="0" applyNumberFormat="1" applyFont="1" applyBorder="1"/>
    <xf numFmtId="167" fontId="0" fillId="0" borderId="15" xfId="0" applyNumberFormat="1" applyBorder="1"/>
    <xf numFmtId="165" fontId="0" fillId="0" borderId="15" xfId="0" applyNumberFormat="1" applyBorder="1"/>
    <xf numFmtId="167" fontId="0" fillId="0" borderId="14" xfId="0" applyNumberFormat="1" applyBorder="1"/>
    <xf numFmtId="165" fontId="15" fillId="0" borderId="14" xfId="0" applyNumberFormat="1" applyFont="1" applyBorder="1"/>
    <xf numFmtId="166" fontId="15" fillId="0" borderId="18" xfId="0" applyNumberFormat="1" applyFont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164" fontId="0" fillId="8" borderId="24" xfId="2" applyNumberFormat="1" applyFont="1" applyFill="1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23" xfId="0" applyNumberFormat="1" applyBorder="1"/>
    <xf numFmtId="166" fontId="15" fillId="0" borderId="23" xfId="0" applyNumberFormat="1" applyFont="1" applyBorder="1"/>
    <xf numFmtId="166" fontId="0" fillId="8" borderId="25" xfId="0" applyNumberForma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7" fillId="9" borderId="1" xfId="0" applyFont="1" applyFill="1" applyBorder="1" applyAlignment="1">
      <alignment horizontal="center"/>
    </xf>
    <xf numFmtId="0" fontId="0" fillId="8" borderId="14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5" fontId="0" fillId="0" borderId="25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0" fontId="9" fillId="0" borderId="20" xfId="0" applyFont="1" applyBorder="1" applyAlignment="1">
      <alignment horizontal="left" vertical="top" wrapText="1"/>
    </xf>
    <xf numFmtId="0" fontId="0" fillId="8" borderId="1" xfId="0" applyFill="1" applyBorder="1" applyAlignment="1">
      <alignment horizontal="center"/>
    </xf>
    <xf numFmtId="0" fontId="18" fillId="8" borderId="3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7" fillId="9" borderId="20" xfId="0" applyFont="1" applyFill="1" applyBorder="1" applyAlignment="1">
      <alignment horizontal="center"/>
    </xf>
    <xf numFmtId="0" fontId="17" fillId="9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8" borderId="19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7" fillId="9" borderId="24" xfId="0" applyFont="1" applyFill="1" applyBorder="1" applyAlignment="1">
      <alignment horizontal="center"/>
    </xf>
    <xf numFmtId="0" fontId="7" fillId="9" borderId="25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ill>
        <patternFill patternType="solid">
          <fgColor rgb="FF5B9BD5"/>
          <bgColor rgb="FF000000"/>
        </patternFill>
      </fill>
    </dxf>
  </dxfs>
  <tableStyles count="1" defaultTableStyle="TableStyleMedium2" defaultPivotStyle="PivotStyleLight16">
    <tableStyle name="Invisible" pivot="0" table="0" count="0" xr9:uid="{3194863E-32C0-4B76-A8B0-1D4FBFB2EA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</a:rPr>
              <a:t>COMPARACIÓN VOLUMEN POR SELLADOR INICIAL-FINAL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594205288644566"/>
          <c:y val="0.2498881754510861"/>
          <c:w val="0.82329849243442921"/>
          <c:h val="0.559187439778819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(2)'!$CD$7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472C4"/>
                  </a:solidFill>
                </a14:hiddenFill>
              </a:ext>
            </a:extLst>
          </c:spPr>
          <c:invertIfNegative val="0"/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(2)'!$CE$7:$CJ$7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C-40DC-9077-1D39F5986BC6}"/>
            </c:ext>
          </c:extLst>
        </c:ser>
        <c:ser>
          <c:idx val="1"/>
          <c:order val="1"/>
          <c:tx>
            <c:strRef>
              <c:f>'base (2)'!$CD$8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ED7D31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(2)'!$CE$8:$CJ$8</c:f>
              <c:numCache>
                <c:formatCode>General</c:formatCode>
                <c:ptCount val="6"/>
                <c:pt idx="0">
                  <c:v>4.25</c:v>
                </c:pt>
                <c:pt idx="1">
                  <c:v>2</c:v>
                </c:pt>
                <c:pt idx="2">
                  <c:v>4.5</c:v>
                </c:pt>
                <c:pt idx="3">
                  <c:v>3.5</c:v>
                </c:pt>
                <c:pt idx="4">
                  <c:v>1.5</c:v>
                </c:pt>
                <c:pt idx="5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C-40DC-9077-1D39F5986BC6}"/>
            </c:ext>
          </c:extLst>
        </c:ser>
        <c:ser>
          <c:idx val="2"/>
          <c:order val="2"/>
          <c:tx>
            <c:strRef>
              <c:f>'base (2)'!$CD$9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(2)'!$CE$9:$CJ$9</c:f>
              <c:numCache>
                <c:formatCode>General</c:formatCode>
                <c:ptCount val="6"/>
                <c:pt idx="0">
                  <c:v>4.25</c:v>
                </c:pt>
                <c:pt idx="1">
                  <c:v>15.5</c:v>
                </c:pt>
                <c:pt idx="2">
                  <c:v>4.5</c:v>
                </c:pt>
                <c:pt idx="3">
                  <c:v>13.5</c:v>
                </c:pt>
                <c:pt idx="4">
                  <c:v>4.5</c:v>
                </c:pt>
                <c:pt idx="5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C-40DC-9077-1D39F5986BC6}"/>
            </c:ext>
          </c:extLst>
        </c:ser>
        <c:ser>
          <c:idx val="3"/>
          <c:order val="3"/>
          <c:tx>
            <c:strRef>
              <c:f>'base (2)'!$CD$10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C29C-40DC-9077-1D39F5986BC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6-C29C-40DC-9077-1D39F5986BC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8-C29C-40DC-9077-1D39F5986BC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A-C29C-40DC-9077-1D39F5986BC6}"/>
              </c:ext>
            </c:extLst>
          </c:dPt>
          <c:dPt>
            <c:idx val="4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C29C-40DC-9077-1D39F5986BC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C29C-40DC-9077-1D39F5986BC6}"/>
              </c:ext>
            </c:extLst>
          </c:dPt>
          <c:errBars>
            <c:errBarType val="plus"/>
            <c:errValType val="cust"/>
            <c:noEndCap val="0"/>
            <c:plus>
              <c:numRef>
                <c:f>'base (2)'!$CE$11:$CJ$11</c:f>
                <c:numCache>
                  <c:formatCode>General</c:formatCode>
                  <c:ptCount val="6"/>
                  <c:pt idx="0">
                    <c:v>4.25</c:v>
                  </c:pt>
                  <c:pt idx="1">
                    <c:v>97.75</c:v>
                  </c:pt>
                  <c:pt idx="2">
                    <c:v>4.5</c:v>
                  </c:pt>
                  <c:pt idx="3">
                    <c:v>47.5</c:v>
                  </c:pt>
                  <c:pt idx="4">
                    <c:v>20.5</c:v>
                  </c:pt>
                  <c:pt idx="5">
                    <c:v>91</c:v>
                  </c:pt>
                </c:numCache>
              </c:numRef>
            </c:plus>
          </c:errBars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(2)'!$CE$10:$CJ$10</c:f>
              <c:numCache>
                <c:formatCode>General</c:formatCode>
                <c:ptCount val="6"/>
                <c:pt idx="0">
                  <c:v>4.25</c:v>
                </c:pt>
                <c:pt idx="1">
                  <c:v>32.75</c:v>
                </c:pt>
                <c:pt idx="2">
                  <c:v>4.5</c:v>
                </c:pt>
                <c:pt idx="3">
                  <c:v>24.5</c:v>
                </c:pt>
                <c:pt idx="4">
                  <c:v>7.5</c:v>
                </c:pt>
                <c:pt idx="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29C-40DC-9077-1D39F5986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2698352"/>
        <c:axId val="2112288224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'base (2)'!$CE$12:$CJ$12</c:f>
              <c:numCache>
                <c:formatCode>General</c:formatCode>
                <c:ptCount val="6"/>
                <c:pt idx="0">
                  <c:v>9.5</c:v>
                </c:pt>
                <c:pt idx="1">
                  <c:v>37.166666666666664</c:v>
                </c:pt>
                <c:pt idx="2">
                  <c:v>10</c:v>
                </c:pt>
                <c:pt idx="3">
                  <c:v>33.94736842105263</c:v>
                </c:pt>
                <c:pt idx="4">
                  <c:v>56.133333333333333</c:v>
                </c:pt>
                <c:pt idx="5">
                  <c:v>87.6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29C-40DC-9077-1D39F5986BC6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4</c:v>
              </c:pt>
            </c:numLit>
          </c:xVal>
          <c:yVal>
            <c:numRef>
              <c:f>'base (2)'!$CH$23</c:f>
              <c:numCache>
                <c:formatCode>General</c:formatCode>
                <c:ptCount val="1"/>
                <c:pt idx="0">
                  <c:v>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29C-40DC-9077-1D39F5986BC6}"/>
            </c:ext>
          </c:extLst>
        </c:ser>
        <c:ser>
          <c:idx val="6"/>
          <c:order val="6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xVal>
          <c:yVal>
            <c:numRef>
              <c:f>'base (2)'!$CI$23:$CI$24</c:f>
              <c:numCache>
                <c:formatCode>General</c:formatCode>
                <c:ptCount val="2"/>
                <c:pt idx="0">
                  <c:v>48</c:v>
                </c:pt>
                <c:pt idx="1">
                  <c:v>700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29C-40DC-9077-1D39F5986BC6}"/>
            </c:ext>
          </c:extLst>
        </c:ser>
        <c:ser>
          <c:idx val="7"/>
          <c:order val="7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6</c:v>
              </c:pt>
            </c:numLit>
          </c:xVal>
          <c:yVal>
            <c:numRef>
              <c:f>'base (2)'!$CJ$23</c:f>
              <c:numCache>
                <c:formatCode>General</c:formatCode>
                <c:ptCount val="1"/>
                <c:pt idx="0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29C-40DC-9077-1D39F5986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698352"/>
        <c:axId val="2112288224"/>
      </c:scatterChart>
      <c:catAx>
        <c:axId val="49269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CEMENTO/PERIODO</a:t>
                </a:r>
              </a:p>
            </c:rich>
          </c:tx>
          <c:layout>
            <c:manualLayout>
              <c:xMode val="edge"/>
              <c:yMode val="edge"/>
              <c:x val="0.4478885585222151"/>
              <c:y val="0.91021348062692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2112288224"/>
        <c:crosses val="autoZero"/>
        <c:auto val="1"/>
        <c:lblAlgn val="ctr"/>
        <c:lblOffset val="100"/>
        <c:noMultiLvlLbl val="0"/>
      </c:catAx>
      <c:valAx>
        <c:axId val="21122882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9269835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</a:rPr>
              <a:t>COMPARACIÓN VOLUMEN POR SELLADOR INICIAL-FINAL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594205288644566"/>
          <c:y val="0.2498881754510861"/>
          <c:w val="0.82329849243442921"/>
          <c:h val="0.559187439778819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(2)'!$CD$7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472C4"/>
                  </a:solidFill>
                </a14:hiddenFill>
              </a:ext>
            </a:extLst>
          </c:spPr>
          <c:invertIfNegative val="0"/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(2)'!$CE$7:$CJ$7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3-4A3A-9F09-028CCDC9B088}"/>
            </c:ext>
          </c:extLst>
        </c:ser>
        <c:ser>
          <c:idx val="1"/>
          <c:order val="1"/>
          <c:tx>
            <c:strRef>
              <c:f>'base (2)'!$CD$8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ED7D31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(2)'!$CE$8:$CJ$8</c:f>
              <c:numCache>
                <c:formatCode>General</c:formatCode>
                <c:ptCount val="6"/>
                <c:pt idx="0">
                  <c:v>4.25</c:v>
                </c:pt>
                <c:pt idx="1">
                  <c:v>2</c:v>
                </c:pt>
                <c:pt idx="2">
                  <c:v>4.5</c:v>
                </c:pt>
                <c:pt idx="3">
                  <c:v>3.5</c:v>
                </c:pt>
                <c:pt idx="4">
                  <c:v>1.5</c:v>
                </c:pt>
                <c:pt idx="5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3-4A3A-9F09-028CCDC9B088}"/>
            </c:ext>
          </c:extLst>
        </c:ser>
        <c:ser>
          <c:idx val="2"/>
          <c:order val="2"/>
          <c:tx>
            <c:strRef>
              <c:f>'base (2)'!$CD$9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(2)'!$CE$9:$CJ$9</c:f>
              <c:numCache>
                <c:formatCode>General</c:formatCode>
                <c:ptCount val="6"/>
                <c:pt idx="0">
                  <c:v>4.25</c:v>
                </c:pt>
                <c:pt idx="1">
                  <c:v>15.5</c:v>
                </c:pt>
                <c:pt idx="2">
                  <c:v>4.5</c:v>
                </c:pt>
                <c:pt idx="3">
                  <c:v>13.5</c:v>
                </c:pt>
                <c:pt idx="4">
                  <c:v>4.5</c:v>
                </c:pt>
                <c:pt idx="5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3-4A3A-9F09-028CCDC9B088}"/>
            </c:ext>
          </c:extLst>
        </c:ser>
        <c:ser>
          <c:idx val="3"/>
          <c:order val="3"/>
          <c:tx>
            <c:strRef>
              <c:f>'base (2)'!$CD$10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9-2E23-4A3A-9F09-028CCDC9B088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8-2E23-4A3A-9F09-028CCDC9B0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B-2E23-4A3A-9F09-028CCDC9B0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A-2E23-4A3A-9F09-028CCDC9B088}"/>
              </c:ext>
            </c:extLst>
          </c:dPt>
          <c:dPt>
            <c:idx val="4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2E23-4A3A-9F09-028CCDC9B08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2E23-4A3A-9F09-028CCDC9B088}"/>
              </c:ext>
            </c:extLst>
          </c:dPt>
          <c:errBars>
            <c:errBarType val="plus"/>
            <c:errValType val="cust"/>
            <c:noEndCap val="0"/>
            <c:plus>
              <c:numRef>
                <c:f>'base (2)'!$CE$11:$CJ$11</c:f>
                <c:numCache>
                  <c:formatCode>General</c:formatCode>
                  <c:ptCount val="6"/>
                  <c:pt idx="0">
                    <c:v>4.25</c:v>
                  </c:pt>
                  <c:pt idx="1">
                    <c:v>97.75</c:v>
                  </c:pt>
                  <c:pt idx="2">
                    <c:v>4.5</c:v>
                  </c:pt>
                  <c:pt idx="3">
                    <c:v>47.5</c:v>
                  </c:pt>
                  <c:pt idx="4">
                    <c:v>20.5</c:v>
                  </c:pt>
                  <c:pt idx="5">
                    <c:v>91</c:v>
                  </c:pt>
                </c:numCache>
              </c:numRef>
            </c:plus>
          </c:errBars>
          <c:cat>
            <c:strRef>
              <c:f>'base (2)'!$CE$6:$CJ$6</c:f>
              <c:strCache>
                <c:ptCount val="6"/>
                <c:pt idx="0">
                  <c:v>AH Plus.ORDEN</c:v>
                </c:pt>
                <c:pt idx="1">
                  <c:v>AH Plus.FINAL</c:v>
                </c:pt>
                <c:pt idx="2">
                  <c:v>Bio C sealer .ORDEN</c:v>
                </c:pt>
                <c:pt idx="3">
                  <c:v>Bio C sealer .FINAL</c:v>
                </c:pt>
                <c:pt idx="4">
                  <c:v>Oxido de Zinc .ORDEN</c:v>
                </c:pt>
                <c:pt idx="5">
                  <c:v>Oxido de Zinc .FINAL</c:v>
                </c:pt>
              </c:strCache>
            </c:strRef>
          </c:cat>
          <c:val>
            <c:numRef>
              <c:f>'base (2)'!$CE$10:$CJ$10</c:f>
              <c:numCache>
                <c:formatCode>General</c:formatCode>
                <c:ptCount val="6"/>
                <c:pt idx="0">
                  <c:v>4.25</c:v>
                </c:pt>
                <c:pt idx="1">
                  <c:v>32.75</c:v>
                </c:pt>
                <c:pt idx="2">
                  <c:v>4.5</c:v>
                </c:pt>
                <c:pt idx="3">
                  <c:v>24.5</c:v>
                </c:pt>
                <c:pt idx="4">
                  <c:v>7.5</c:v>
                </c:pt>
                <c:pt idx="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23-4A3A-9F09-028CCDC9B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2698352"/>
        <c:axId val="2112288224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'base (2)'!$CE$12:$CJ$12</c:f>
              <c:numCache>
                <c:formatCode>General</c:formatCode>
                <c:ptCount val="6"/>
                <c:pt idx="0">
                  <c:v>9.5</c:v>
                </c:pt>
                <c:pt idx="1">
                  <c:v>37.166666666666664</c:v>
                </c:pt>
                <c:pt idx="2">
                  <c:v>10</c:v>
                </c:pt>
                <c:pt idx="3">
                  <c:v>33.94736842105263</c:v>
                </c:pt>
                <c:pt idx="4">
                  <c:v>56.133333333333333</c:v>
                </c:pt>
                <c:pt idx="5">
                  <c:v>87.6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E23-4A3A-9F09-028CCDC9B088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4</c:v>
              </c:pt>
            </c:numLit>
          </c:xVal>
          <c:yVal>
            <c:numRef>
              <c:f>'base (2)'!$CH$23</c:f>
              <c:numCache>
                <c:formatCode>General</c:formatCode>
                <c:ptCount val="1"/>
                <c:pt idx="0">
                  <c:v>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23-4A3A-9F09-028CCDC9B088}"/>
            </c:ext>
          </c:extLst>
        </c:ser>
        <c:ser>
          <c:idx val="6"/>
          <c:order val="6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xVal>
          <c:yVal>
            <c:numRef>
              <c:f>'base (2)'!$CI$23:$CI$24</c:f>
              <c:numCache>
                <c:formatCode>General</c:formatCode>
                <c:ptCount val="2"/>
                <c:pt idx="0">
                  <c:v>48</c:v>
                </c:pt>
                <c:pt idx="1">
                  <c:v>700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E23-4A3A-9F09-028CCDC9B088}"/>
            </c:ext>
          </c:extLst>
        </c:ser>
        <c:ser>
          <c:idx val="7"/>
          <c:order val="7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6</c:v>
              </c:pt>
            </c:numLit>
          </c:xVal>
          <c:yVal>
            <c:numRef>
              <c:f>'base (2)'!$CJ$23</c:f>
              <c:numCache>
                <c:formatCode>General</c:formatCode>
                <c:ptCount val="1"/>
                <c:pt idx="0">
                  <c:v>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E23-4A3A-9F09-028CCDC9B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698352"/>
        <c:axId val="2112288224"/>
      </c:scatterChart>
      <c:catAx>
        <c:axId val="49269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CEMENTO/PERIODO</a:t>
                </a:r>
              </a:p>
            </c:rich>
          </c:tx>
          <c:layout>
            <c:manualLayout>
              <c:xMode val="edge"/>
              <c:yMode val="edge"/>
              <c:x val="0.4478885585222151"/>
              <c:y val="0.91021348062692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2112288224"/>
        <c:crosses val="autoZero"/>
        <c:auto val="1"/>
        <c:lblAlgn val="ctr"/>
        <c:lblOffset val="100"/>
        <c:noMultiLvlLbl val="0"/>
      </c:catAx>
      <c:valAx>
        <c:axId val="21122882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9269835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COMPARACIÓN ESCALA DOLOR VAS</a:t>
            </a:r>
          </a:p>
          <a:p>
            <a:pPr algn="ctr" rtl="0">
              <a:defRPr/>
            </a:pPr>
            <a:r>
              <a:rPr lang="es-E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POR CEMENTO SELLANTE </a:t>
            </a:r>
          </a:p>
        </cx:rich>
      </cx:tx>
    </cx:title>
    <cx:plotArea>
      <cx:plotAreaRegion>
        <cx:series layoutId="boxWhisker" uniqueId="{F4961299-D9BB-4F3A-9539-BFED2241745F}">
          <cx:tx>
            <cx:txData>
              <cx:f>_xlchart.v1.0</cx:f>
              <cx:v>AH Plus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5BE707D-34E3-4EAE-AC7C-A7ABA2C8E9A5}">
          <cx:tx>
            <cx:txData>
              <cx:f>_xlchart.v1.2</cx:f>
              <cx:v>Bio C sealer 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68AB9F78-1EAC-4BB9-84D7-1D8C85EDF5C7}">
          <cx:tx>
            <cx:txData>
              <cx:f>_xlchart.v1.4</cx:f>
              <cx:v>Oxido de Zinc 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DOLOR (ESCALA VAS)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DOLOR (ESCALA VAS)</a:t>
              </a:r>
            </a:p>
          </cx:txPr>
        </cx:title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_xlchart.v1.9</cx:f>
      </cx:numDim>
    </cx:data>
    <cx:data id="2">
      <cx:numDim type="val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COMPARACIÓN ESCALA DOLOR VAS</a:t>
            </a:r>
          </a:p>
          <a:p>
            <a:pPr algn="ctr" rtl="0">
              <a:defRPr/>
            </a:pPr>
            <a:r>
              <a:rPr lang="es-E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POR CEMENTO SELLANTE </a:t>
            </a:r>
          </a:p>
        </cx:rich>
      </cx:tx>
    </cx:title>
    <cx:plotArea>
      <cx:plotAreaRegion>
        <cx:series layoutId="boxWhisker" uniqueId="{F4961299-D9BB-4F3A-9539-BFED2241745F}">
          <cx:tx>
            <cx:txData>
              <cx:f>_xlchart.v1.6</cx:f>
              <cx:v>AH Plus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5BE707D-34E3-4EAE-AC7C-A7ABA2C8E9A5}">
          <cx:tx>
            <cx:txData>
              <cx:f>_xlchart.v1.8</cx:f>
              <cx:v>Bio C sealer 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68AB9F78-1EAC-4BB9-84D7-1D8C85EDF5C7}">
          <cx:tx>
            <cx:txData>
              <cx:f>_xlchart.v1.10</cx:f>
              <cx:v>Oxido de Zinc 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DOLOR (ESCALA VAS)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DOLOR (ESCALA VAS)</a:t>
              </a:r>
            </a:p>
          </cx:txPr>
        </cx:title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microsoft.com/office/2014/relationships/chartEx" Target="../charts/chartEx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581025</xdr:colOff>
      <xdr:row>21</xdr:row>
      <xdr:rowOff>14287</xdr:rowOff>
    </xdr:from>
    <xdr:to>
      <xdr:col>44</xdr:col>
      <xdr:colOff>104775</xdr:colOff>
      <xdr:row>35</xdr:row>
      <xdr:rowOff>90487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5AC81B3-F03F-4037-8343-7CFE4CE80D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183975" y="4014787"/>
              <a:ext cx="48577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37</xdr:col>
      <xdr:colOff>104775</xdr:colOff>
      <xdr:row>1</xdr:row>
      <xdr:rowOff>123824</xdr:rowOff>
    </xdr:from>
    <xdr:to>
      <xdr:col>43</xdr:col>
      <xdr:colOff>552450</xdr:colOff>
      <xdr:row>18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AC0DCA-7497-47AA-9BF6-3CE6EB586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581025</xdr:colOff>
      <xdr:row>21</xdr:row>
      <xdr:rowOff>14287</xdr:rowOff>
    </xdr:from>
    <xdr:to>
      <xdr:col>47</xdr:col>
      <xdr:colOff>104775</xdr:colOff>
      <xdr:row>35</xdr:row>
      <xdr:rowOff>90487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4F889E00-FBF2-433E-BCC5-79F71DD47E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403300" y="4014787"/>
              <a:ext cx="48577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40</xdr:col>
      <xdr:colOff>104775</xdr:colOff>
      <xdr:row>1</xdr:row>
      <xdr:rowOff>123824</xdr:rowOff>
    </xdr:from>
    <xdr:to>
      <xdr:col>46</xdr:col>
      <xdr:colOff>552450</xdr:colOff>
      <xdr:row>18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E95419-4C33-4DCC-99AE-FB6C36A97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219075</xdr:colOff>
      <xdr:row>22</xdr:row>
      <xdr:rowOff>129791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A1F31F-C79C-F0AF-69EE-7E2DA2D25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53075" cy="43207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.xlam" TargetMode="External"/><Relationship Id="rId1" Type="http://schemas.openxmlformats.org/officeDocument/2006/relationships/externalLinkPath" Target="/Users/panamericana/AppData/Roaming/Microsoft/Complemento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XRealStats"/>
    </sheetNames>
    <definedNames>
      <definedName name="SortUniqu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409.400113541669" createdVersion="8" refreshedVersion="8" minRefreshableVersion="3" recordCount="17" xr:uid="{0F7EBE5C-A36C-4226-93B7-191415439020}">
  <cacheSource type="worksheet">
    <worksheetSource ref="AT1:BB18" sheet="BASE PRELIMINAR"/>
  </cacheSource>
  <cacheFields count="9">
    <cacheField name="CBCT PAI" numFmtId="0">
      <sharedItems containsSemiMixedTypes="0" containsString="0" containsNumber="1" containsInteger="1" minValue="3" maxValue="5" count="3">
        <n v="3"/>
        <n v="4"/>
        <n v="5"/>
      </sharedItems>
    </cacheField>
    <cacheField name="SEXO" numFmtId="0">
      <sharedItems containsSemiMixedTypes="0" containsString="0" containsNumber="1" containsInteger="1" minValue="1" maxValue="2" count="2">
        <n v="2"/>
        <n v="1"/>
      </sharedItems>
    </cacheField>
    <cacheField name="CÉDULA " numFmtId="0">
      <sharedItems containsSemiMixedTypes="0" containsString="0" containsNumber="1" containsInteger="1" minValue="4226765" maxValue="1122127748"/>
    </cacheField>
    <cacheField name="ASA" numFmtId="0">
      <sharedItems count="1">
        <s v="ASA I"/>
      </sharedItems>
    </cacheField>
    <cacheField name="DIENTE" numFmtId="0">
      <sharedItems containsSemiMixedTypes="0" containsString="0" containsNumber="1" containsInteger="1" minValue="11" maxValue="45" count="10">
        <n v="21"/>
        <n v="11"/>
        <n v="42"/>
        <n v="23"/>
        <n v="22"/>
        <n v="45"/>
        <n v="24"/>
        <n v="35"/>
        <n v="43"/>
        <n v="13"/>
      </sharedItems>
    </cacheField>
    <cacheField name="DIAGNOSTICO INICIAL" numFmtId="0">
      <sharedItems count="2">
        <s v="Necrosis pulpar, absceso apical cronico"/>
        <s v="Necrosis pulpar, periodontitis apical asintomática "/>
      </sharedItems>
    </cacheField>
    <cacheField name="CONO PRINCIPAL" numFmtId="0">
      <sharedItems count="2">
        <s v="Large "/>
        <s v="Medium"/>
      </sharedItems>
    </cacheField>
    <cacheField name="CEMENTO SELLADOR" numFmtId="0">
      <sharedItems count="3">
        <s v="Oxido de Zinc "/>
        <s v="AH Plus"/>
        <s v="Bio C sealer "/>
      </sharedItems>
    </cacheField>
    <cacheField name="DOLOR (ESCALA VAS)" numFmtId="0">
      <sharedItems containsSemiMixedTypes="0" containsString="0" containsNumber="1" containsInteger="1" minValue="1" maxValue="4" count="4">
        <n v="3"/>
        <n v="4"/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437.809937615741" createdVersion="8" refreshedVersion="8" minRefreshableVersion="3" recordCount="52" xr:uid="{2AAEEFF1-3FFD-454B-94A4-8510D82B1152}">
  <cacheSource type="worksheet">
    <worksheetSource ref="A1:P53" sheet="base (2)"/>
  </cacheSource>
  <cacheFields count="16">
    <cacheField name="ESTUDIANTE" numFmtId="0">
      <sharedItems/>
    </cacheField>
    <cacheField name="NOMBRE DEL PACIENTE " numFmtId="0">
      <sharedItems/>
    </cacheField>
    <cacheField name="SEXO" numFmtId="0">
      <sharedItems count="2">
        <s v="F"/>
        <s v="M"/>
      </sharedItems>
    </cacheField>
    <cacheField name="EDAD" numFmtId="0">
      <sharedItems containsSemiMixedTypes="0" containsString="0" containsNumber="1" containsInteger="1" minValue="18" maxValue="84"/>
    </cacheField>
    <cacheField name="ASA" numFmtId="0">
      <sharedItems count="2">
        <s v="ASA I"/>
        <s v="ASA II"/>
      </sharedItems>
    </cacheField>
    <cacheField name="CÉDULA " numFmtId="0">
      <sharedItems containsSemiMixedTypes="0" containsString="0" containsNumber="1" containsInteger="1" minValue="2938804" maxValue="1577583242"/>
    </cacheField>
    <cacheField name="DIENTE" numFmtId="0">
      <sharedItems containsSemiMixedTypes="0" containsString="0" containsNumber="1" containsInteger="1" minValue="11" maxValue="45" count="19">
        <n v="21"/>
        <n v="11"/>
        <n v="31"/>
        <n v="12"/>
        <n v="42"/>
        <n v="25"/>
        <n v="45"/>
        <n v="41"/>
        <n v="34"/>
        <n v="27"/>
        <n v="24"/>
        <n v="35"/>
        <n v="22"/>
        <n v="23"/>
        <n v="13"/>
        <n v="15"/>
        <n v="32"/>
        <n v="44"/>
        <n v="43"/>
      </sharedItems>
    </cacheField>
    <cacheField name="DIAGNOSTICO INICIAL" numFmtId="0">
      <sharedItems count="2">
        <s v="Necrosis pulpar, absceso apical cronico"/>
        <s v="Necrosis pulpar, periodontitis apical asintomática "/>
      </sharedItems>
    </cacheField>
    <cacheField name="FECHA TOMOGRAFIA INICIAL" numFmtId="0">
      <sharedItems containsNonDate="0" containsDate="1" containsString="0" containsBlank="1" minDate="2022-09-07T00:00:00" maxDate="2023-11-29T00:00:00"/>
    </cacheField>
    <cacheField name="CBCT PAI" numFmtId="0">
      <sharedItems containsSemiMixedTypes="0" containsString="0" containsNumber="1" containsInteger="1" minValue="3" maxValue="5" count="3">
        <n v="3"/>
        <n v="4"/>
        <n v="5"/>
      </sharedItems>
    </cacheField>
    <cacheField name="Vol inicial (mm3)" numFmtId="0">
      <sharedItems containsSemiMixedTypes="0" containsString="0" containsNumber="1" containsInteger="1" minValue="4" maxValue="980" count="47">
        <n v="24"/>
        <n v="4"/>
        <n v="980"/>
        <n v="124"/>
        <n v="17"/>
        <n v="66"/>
        <n v="113"/>
        <n v="290"/>
        <n v="52"/>
        <n v="25"/>
        <n v="390"/>
        <n v="110"/>
        <n v="9"/>
        <n v="7"/>
        <n v="27"/>
        <n v="11"/>
        <n v="399"/>
        <n v="41"/>
        <n v="44"/>
        <n v="140"/>
        <n v="65"/>
        <n v="93"/>
        <n v="159"/>
        <n v="77"/>
        <n v="46"/>
        <n v="155"/>
        <n v="67"/>
        <n v="424"/>
        <n v="169"/>
        <n v="73"/>
        <n v="69"/>
        <n v="114"/>
        <n v="116"/>
        <n v="57"/>
        <n v="139"/>
        <n v="680"/>
        <n v="54"/>
        <n v="45"/>
        <n v="142"/>
        <n v="143"/>
        <n v="168"/>
        <n v="294"/>
        <n v="208"/>
        <n v="251"/>
        <n v="257"/>
        <n v="212"/>
        <n v="218"/>
      </sharedItems>
    </cacheField>
    <cacheField name="Vol final mm3" numFmtId="0">
      <sharedItems containsSemiMixedTypes="0" containsString="0" containsNumber="1" containsInteger="1" minValue="0" maxValue="700" count="33">
        <n v="0"/>
        <n v="1"/>
        <n v="2"/>
        <n v="3"/>
        <n v="4"/>
        <n v="5"/>
        <n v="6"/>
        <n v="8"/>
        <n v="13"/>
        <n v="14"/>
        <n v="15"/>
        <n v="17"/>
        <n v="18"/>
        <n v="19"/>
        <n v="21"/>
        <n v="26"/>
        <n v="34"/>
        <n v="36"/>
        <n v="38"/>
        <n v="46"/>
        <n v="47"/>
        <n v="48"/>
        <n v="49"/>
        <n v="52"/>
        <n v="53"/>
        <n v="56"/>
        <n v="71"/>
        <n v="90"/>
        <n v="103"/>
        <n v="123"/>
        <n v="149"/>
        <n v="191"/>
        <n v="700"/>
      </sharedItems>
    </cacheField>
    <cacheField name="CONO PRINCIPAL" numFmtId="0">
      <sharedItems count="4">
        <s v="Large "/>
        <s v="Medium "/>
        <s v="Medium" u="1"/>
        <s v="Large" u="1"/>
      </sharedItems>
    </cacheField>
    <cacheField name="CEMENTO SELLADOR" numFmtId="0">
      <sharedItems count="4">
        <s v="Oxido de Zinc "/>
        <s v="AH Plus"/>
        <s v="Bio C sealer "/>
        <s v="Bio C sealer" u="1"/>
      </sharedItems>
    </cacheField>
    <cacheField name="DOLOR (ESCALA VAS)" numFmtId="0">
      <sharedItems containsSemiMixedTypes="0" containsString="0" containsNumber="1" containsInteger="1" minValue="0" maxValue="4" count="5">
        <n v="3"/>
        <n v="1"/>
        <n v="2"/>
        <n v="4"/>
        <n v="0"/>
      </sharedItems>
    </cacheField>
    <cacheField name="FECHA DE TOMOGRAFIA FINAL (6meses)" numFmtId="0">
      <sharedItems containsNonDate="0" containsDate="1" containsString="0" containsBlank="1" minDate="2023-09-20T00:00:00" maxDate="2023-10-2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x v="0"/>
    <n v="52197436"/>
    <x v="0"/>
    <x v="0"/>
    <x v="0"/>
    <x v="0"/>
    <x v="0"/>
    <x v="0"/>
  </r>
  <r>
    <x v="0"/>
    <x v="0"/>
    <n v="1072706710"/>
    <x v="0"/>
    <x v="1"/>
    <x v="1"/>
    <x v="0"/>
    <x v="1"/>
    <x v="0"/>
  </r>
  <r>
    <x v="1"/>
    <x v="0"/>
    <n v="1122127748"/>
    <x v="0"/>
    <x v="0"/>
    <x v="1"/>
    <x v="0"/>
    <x v="1"/>
    <x v="0"/>
  </r>
  <r>
    <x v="1"/>
    <x v="0"/>
    <n v="17321270"/>
    <x v="0"/>
    <x v="0"/>
    <x v="1"/>
    <x v="0"/>
    <x v="0"/>
    <x v="1"/>
  </r>
  <r>
    <x v="1"/>
    <x v="0"/>
    <n v="1072706710"/>
    <x v="0"/>
    <x v="0"/>
    <x v="1"/>
    <x v="0"/>
    <x v="0"/>
    <x v="1"/>
  </r>
  <r>
    <x v="0"/>
    <x v="1"/>
    <n v="6767873"/>
    <x v="0"/>
    <x v="2"/>
    <x v="1"/>
    <x v="0"/>
    <x v="1"/>
    <x v="2"/>
  </r>
  <r>
    <x v="0"/>
    <x v="1"/>
    <n v="79494201"/>
    <x v="0"/>
    <x v="3"/>
    <x v="1"/>
    <x v="0"/>
    <x v="1"/>
    <x v="2"/>
  </r>
  <r>
    <x v="1"/>
    <x v="1"/>
    <n v="79669265"/>
    <x v="0"/>
    <x v="4"/>
    <x v="1"/>
    <x v="0"/>
    <x v="1"/>
    <x v="3"/>
  </r>
  <r>
    <x v="2"/>
    <x v="0"/>
    <n v="4226765"/>
    <x v="0"/>
    <x v="5"/>
    <x v="1"/>
    <x v="1"/>
    <x v="2"/>
    <x v="3"/>
  </r>
  <r>
    <x v="0"/>
    <x v="0"/>
    <n v="20644870"/>
    <x v="0"/>
    <x v="1"/>
    <x v="1"/>
    <x v="1"/>
    <x v="2"/>
    <x v="2"/>
  </r>
  <r>
    <x v="0"/>
    <x v="1"/>
    <n v="79567901"/>
    <x v="0"/>
    <x v="4"/>
    <x v="1"/>
    <x v="0"/>
    <x v="1"/>
    <x v="0"/>
  </r>
  <r>
    <x v="0"/>
    <x v="0"/>
    <n v="52901572"/>
    <x v="0"/>
    <x v="6"/>
    <x v="1"/>
    <x v="0"/>
    <x v="0"/>
    <x v="3"/>
  </r>
  <r>
    <x v="0"/>
    <x v="0"/>
    <n v="1015455554"/>
    <x v="0"/>
    <x v="7"/>
    <x v="1"/>
    <x v="0"/>
    <x v="2"/>
    <x v="0"/>
  </r>
  <r>
    <x v="1"/>
    <x v="0"/>
    <n v="9787905"/>
    <x v="0"/>
    <x v="4"/>
    <x v="0"/>
    <x v="0"/>
    <x v="0"/>
    <x v="1"/>
  </r>
  <r>
    <x v="1"/>
    <x v="0"/>
    <n v="52764594"/>
    <x v="0"/>
    <x v="8"/>
    <x v="1"/>
    <x v="0"/>
    <x v="1"/>
    <x v="2"/>
  </r>
  <r>
    <x v="0"/>
    <x v="0"/>
    <n v="52901572"/>
    <x v="0"/>
    <x v="3"/>
    <x v="0"/>
    <x v="1"/>
    <x v="0"/>
    <x v="0"/>
  </r>
  <r>
    <x v="1"/>
    <x v="1"/>
    <n v="1013606745"/>
    <x v="0"/>
    <x v="9"/>
    <x v="0"/>
    <x v="0"/>
    <x v="1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s v="karl seidel becerra"/>
    <s v="yohanna garzon"/>
    <x v="0"/>
    <n v="46"/>
    <x v="0"/>
    <n v="52197436"/>
    <x v="0"/>
    <x v="0"/>
    <m/>
    <x v="0"/>
    <x v="0"/>
    <x v="0"/>
    <x v="0"/>
    <x v="0"/>
    <x v="0"/>
    <m/>
  </r>
  <r>
    <s v="Alejandra Vargas "/>
    <s v="Blanca Yolanda Castillo"/>
    <x v="0"/>
    <n v="42"/>
    <x v="0"/>
    <n v="52462489"/>
    <x v="1"/>
    <x v="1"/>
    <d v="2023-11-02T00:00:00"/>
    <x v="1"/>
    <x v="1"/>
    <x v="1"/>
    <x v="1"/>
    <x v="0"/>
    <x v="1"/>
    <m/>
  </r>
  <r>
    <s v="Juan Pablo Hurtado Álvarez "/>
    <s v="Angélica Sastoque "/>
    <x v="0"/>
    <n v="29"/>
    <x v="0"/>
    <n v="1072706710"/>
    <x v="1"/>
    <x v="1"/>
    <d v="2023-10-05T00:00:00"/>
    <x v="0"/>
    <x v="2"/>
    <x v="1"/>
    <x v="0"/>
    <x v="1"/>
    <x v="0"/>
    <m/>
  </r>
  <r>
    <s v="Juan Pablo Hurtado Álvarez "/>
    <s v="Maximiliano Niño "/>
    <x v="1"/>
    <n v="60"/>
    <x v="0"/>
    <n v="16151299"/>
    <x v="2"/>
    <x v="1"/>
    <d v="2023-11-23T00:00:00"/>
    <x v="1"/>
    <x v="3"/>
    <x v="1"/>
    <x v="0"/>
    <x v="1"/>
    <x v="0"/>
    <m/>
  </r>
  <r>
    <s v="Juan Pablo Hurtado Álvarez "/>
    <s v="Ruby del Carmen Escobar"/>
    <x v="0"/>
    <n v="59"/>
    <x v="0"/>
    <n v="60307997"/>
    <x v="3"/>
    <x v="1"/>
    <d v="2023-11-28T00:00:00"/>
    <x v="0"/>
    <x v="4"/>
    <x v="1"/>
    <x v="0"/>
    <x v="0"/>
    <x v="1"/>
    <m/>
  </r>
  <r>
    <s v="Laura Melissa"/>
    <s v="Claudia Suárez "/>
    <x v="0"/>
    <n v="55"/>
    <x v="0"/>
    <n v="40028805"/>
    <x v="0"/>
    <x v="1"/>
    <d v="2023-11-28T00:00:00"/>
    <x v="0"/>
    <x v="1"/>
    <x v="1"/>
    <x v="0"/>
    <x v="0"/>
    <x v="2"/>
    <m/>
  </r>
  <r>
    <s v="Monica Toro "/>
    <s v="Ruben Figueroa"/>
    <x v="1"/>
    <n v="63"/>
    <x v="0"/>
    <n v="6767873"/>
    <x v="4"/>
    <x v="1"/>
    <d v="2023-07-05T00:00:00"/>
    <x v="0"/>
    <x v="5"/>
    <x v="1"/>
    <x v="0"/>
    <x v="1"/>
    <x v="1"/>
    <m/>
  </r>
  <r>
    <s v="Monica Toro "/>
    <s v="Jorge Barreto "/>
    <x v="1"/>
    <n v="61"/>
    <x v="0"/>
    <n v="79319329"/>
    <x v="5"/>
    <x v="1"/>
    <d v="2023-11-03T00:00:00"/>
    <x v="1"/>
    <x v="6"/>
    <x v="1"/>
    <x v="0"/>
    <x v="2"/>
    <x v="2"/>
    <m/>
  </r>
  <r>
    <s v="valentina serna correa"/>
    <s v="gonzalo cardenas"/>
    <x v="1"/>
    <n v="68"/>
    <x v="1"/>
    <n v="19263493"/>
    <x v="0"/>
    <x v="1"/>
    <d v="2022-09-07T00:00:00"/>
    <x v="1"/>
    <x v="7"/>
    <x v="1"/>
    <x v="0"/>
    <x v="2"/>
    <x v="0"/>
    <d v="2023-09-20T00:00:00"/>
  </r>
  <r>
    <s v="Laura Melissa "/>
    <s v="Diego moreno  "/>
    <x v="1"/>
    <n v="33"/>
    <x v="0"/>
    <n v="1577583242"/>
    <x v="1"/>
    <x v="1"/>
    <d v="2023-08-14T00:00:00"/>
    <x v="0"/>
    <x v="5"/>
    <x v="2"/>
    <x v="0"/>
    <x v="2"/>
    <x v="2"/>
    <m/>
  </r>
  <r>
    <s v="Lauren Barahona "/>
    <s v="Eliana Villalobos "/>
    <x v="0"/>
    <n v="33"/>
    <x v="0"/>
    <n v="1122127748"/>
    <x v="0"/>
    <x v="1"/>
    <d v="2023-05-18T00:00:00"/>
    <x v="1"/>
    <x v="8"/>
    <x v="2"/>
    <x v="0"/>
    <x v="1"/>
    <x v="0"/>
    <m/>
  </r>
  <r>
    <s v="Monica Toro "/>
    <s v="Fanny Vega"/>
    <x v="0"/>
    <n v="40"/>
    <x v="0"/>
    <n v="17321270"/>
    <x v="0"/>
    <x v="1"/>
    <d v="2023-08-08T00:00:00"/>
    <x v="1"/>
    <x v="9"/>
    <x v="2"/>
    <x v="0"/>
    <x v="0"/>
    <x v="3"/>
    <m/>
  </r>
  <r>
    <s v="Juan Pablo Hurtado Álvarez "/>
    <s v="Angélica Sastoque "/>
    <x v="0"/>
    <n v="29"/>
    <x v="0"/>
    <n v="1072706710"/>
    <x v="0"/>
    <x v="1"/>
    <d v="2023-10-05T00:00:00"/>
    <x v="1"/>
    <x v="10"/>
    <x v="3"/>
    <x v="0"/>
    <x v="0"/>
    <x v="3"/>
    <m/>
  </r>
  <r>
    <s v="Lauren Barahona "/>
    <s v="Guillermo Ruiz "/>
    <x v="1"/>
    <n v="84"/>
    <x v="1"/>
    <n v="2938804"/>
    <x v="6"/>
    <x v="1"/>
    <d v="2023-10-25T00:00:00"/>
    <x v="0"/>
    <x v="11"/>
    <x v="3"/>
    <x v="0"/>
    <x v="1"/>
    <x v="1"/>
    <m/>
  </r>
  <r>
    <s v="Lauren Barahona "/>
    <s v="Jose vivas "/>
    <x v="1"/>
    <n v="74"/>
    <x v="1"/>
    <n v="19086373"/>
    <x v="7"/>
    <x v="1"/>
    <d v="2023-11-07T00:00:00"/>
    <x v="1"/>
    <x v="12"/>
    <x v="3"/>
    <x v="1"/>
    <x v="1"/>
    <x v="2"/>
    <m/>
  </r>
  <r>
    <s v="Maria Alejandra Rivera"/>
    <s v="Michael Aragon"/>
    <x v="1"/>
    <n v="35"/>
    <x v="0"/>
    <n v="1032365553"/>
    <x v="7"/>
    <x v="1"/>
    <d v="2023-11-25T00:00:00"/>
    <x v="1"/>
    <x v="13"/>
    <x v="3"/>
    <x v="0"/>
    <x v="0"/>
    <x v="4"/>
    <m/>
  </r>
  <r>
    <s v="valentina serna correa"/>
    <s v="dannery londoño"/>
    <x v="0"/>
    <n v="45"/>
    <x v="1"/>
    <n v="52537309"/>
    <x v="8"/>
    <x v="1"/>
    <d v="2023-09-16T00:00:00"/>
    <x v="0"/>
    <x v="1"/>
    <x v="3"/>
    <x v="1"/>
    <x v="2"/>
    <x v="2"/>
    <m/>
  </r>
  <r>
    <s v="Monica Toro "/>
    <s v="Elvis Curiel"/>
    <x v="1"/>
    <n v="44"/>
    <x v="0"/>
    <n v="14588767"/>
    <x v="6"/>
    <x v="1"/>
    <d v="2023-11-02T00:00:00"/>
    <x v="0"/>
    <x v="14"/>
    <x v="4"/>
    <x v="0"/>
    <x v="2"/>
    <x v="1"/>
    <m/>
  </r>
  <r>
    <s v="Yurani Rodriguez"/>
    <s v="Marco fidel vargas Cifuentes"/>
    <x v="1"/>
    <n v="57"/>
    <x v="0"/>
    <n v="79112092"/>
    <x v="9"/>
    <x v="1"/>
    <d v="2023-10-24T00:00:00"/>
    <x v="1"/>
    <x v="15"/>
    <x v="4"/>
    <x v="0"/>
    <x v="1"/>
    <x v="2"/>
    <m/>
  </r>
  <r>
    <s v="Lauren Barahona "/>
    <s v="Andres Fernando Torres "/>
    <x v="1"/>
    <n v="59"/>
    <x v="0"/>
    <n v="79330639"/>
    <x v="6"/>
    <x v="1"/>
    <d v="2023-11-07T00:00:00"/>
    <x v="1"/>
    <x v="16"/>
    <x v="5"/>
    <x v="0"/>
    <x v="2"/>
    <x v="1"/>
    <m/>
  </r>
  <r>
    <s v="Monica Toro "/>
    <s v="Amparo osorio"/>
    <x v="0"/>
    <n v="44"/>
    <x v="0"/>
    <n v="24720727"/>
    <x v="0"/>
    <x v="1"/>
    <d v="2023-11-20T00:00:00"/>
    <x v="0"/>
    <x v="17"/>
    <x v="6"/>
    <x v="0"/>
    <x v="0"/>
    <x v="0"/>
    <m/>
  </r>
  <r>
    <s v="Monica Toro "/>
    <s v="Maria Eugenia Gomez "/>
    <x v="0"/>
    <n v="55"/>
    <x v="0"/>
    <n v="51912850"/>
    <x v="5"/>
    <x v="1"/>
    <d v="2023-10-11T00:00:00"/>
    <x v="0"/>
    <x v="18"/>
    <x v="6"/>
    <x v="0"/>
    <x v="2"/>
    <x v="1"/>
    <m/>
  </r>
  <r>
    <s v="karl seidel becerra"/>
    <s v="sandra beltran"/>
    <x v="0"/>
    <n v="42"/>
    <x v="0"/>
    <n v="52901572"/>
    <x v="10"/>
    <x v="1"/>
    <m/>
    <x v="0"/>
    <x v="19"/>
    <x v="7"/>
    <x v="0"/>
    <x v="0"/>
    <x v="2"/>
    <m/>
  </r>
  <r>
    <s v="Maria Alejandra Rivera"/>
    <s v="Willians Adan"/>
    <x v="1"/>
    <n v="55"/>
    <x v="0"/>
    <n v="7438627"/>
    <x v="11"/>
    <x v="1"/>
    <d v="2023-11-25T00:00:00"/>
    <x v="1"/>
    <x v="8"/>
    <x v="7"/>
    <x v="0"/>
    <x v="0"/>
    <x v="4"/>
    <m/>
  </r>
  <r>
    <s v="karl seidel becerra"/>
    <s v="elizabeth soto"/>
    <x v="0"/>
    <n v="52"/>
    <x v="0"/>
    <n v="9787905"/>
    <x v="12"/>
    <x v="0"/>
    <m/>
    <x v="1"/>
    <x v="20"/>
    <x v="8"/>
    <x v="0"/>
    <x v="0"/>
    <x v="3"/>
    <m/>
  </r>
  <r>
    <s v="Maria Alejandra Rivera"/>
    <s v="Leidy Carolina Castro Castillo"/>
    <x v="0"/>
    <n v="36"/>
    <x v="0"/>
    <n v="1023864939"/>
    <x v="12"/>
    <x v="1"/>
    <d v="2023-10-11T00:00:00"/>
    <x v="1"/>
    <x v="21"/>
    <x v="8"/>
    <x v="0"/>
    <x v="1"/>
    <x v="4"/>
    <m/>
  </r>
  <r>
    <s v="Alejandra Vargas "/>
    <s v="Reinel Alonso Guzman "/>
    <x v="1"/>
    <n v="40"/>
    <x v="0"/>
    <n v="80143852"/>
    <x v="0"/>
    <x v="1"/>
    <d v="2023-11-18T00:00:00"/>
    <x v="1"/>
    <x v="22"/>
    <x v="9"/>
    <x v="0"/>
    <x v="0"/>
    <x v="1"/>
    <m/>
  </r>
  <r>
    <s v="Maria Alejandra Rivera"/>
    <s v="Diana Milena Gallego"/>
    <x v="0"/>
    <n v="45"/>
    <x v="0"/>
    <n v="52809845"/>
    <x v="12"/>
    <x v="1"/>
    <d v="2023-11-21T00:00:00"/>
    <x v="1"/>
    <x v="23"/>
    <x v="10"/>
    <x v="0"/>
    <x v="2"/>
    <x v="4"/>
    <m/>
  </r>
  <r>
    <s v="Jesus montenegro"/>
    <s v="karen contreras"/>
    <x v="0"/>
    <n v="23"/>
    <x v="0"/>
    <n v="1000031293"/>
    <x v="12"/>
    <x v="1"/>
    <d v="2023-11-02T00:00:00"/>
    <x v="0"/>
    <x v="24"/>
    <x v="11"/>
    <x v="1"/>
    <x v="2"/>
    <x v="1"/>
    <m/>
  </r>
  <r>
    <s v="Lauren Barahona "/>
    <s v="Luis Fernando Niño"/>
    <x v="1"/>
    <n v="54"/>
    <x v="0"/>
    <n v="79494201"/>
    <x v="13"/>
    <x v="1"/>
    <d v="2023-10-27T00:00:00"/>
    <x v="0"/>
    <x v="25"/>
    <x v="12"/>
    <x v="0"/>
    <x v="1"/>
    <x v="1"/>
    <m/>
  </r>
  <r>
    <s v="Yurani Rodriguez"/>
    <s v="Fabio Enrique Jimenez "/>
    <x v="1"/>
    <n v="63"/>
    <x v="0"/>
    <n v="3206995"/>
    <x v="14"/>
    <x v="1"/>
    <d v="2023-04-25T00:00:00"/>
    <x v="1"/>
    <x v="26"/>
    <x v="12"/>
    <x v="0"/>
    <x v="2"/>
    <x v="2"/>
    <m/>
  </r>
  <r>
    <s v="valentina serna correa"/>
    <s v="pedro aguilar"/>
    <x v="1"/>
    <n v="50"/>
    <x v="0"/>
    <n v="79669265"/>
    <x v="12"/>
    <x v="1"/>
    <d v="2023-04-29T00:00:00"/>
    <x v="1"/>
    <x v="27"/>
    <x v="13"/>
    <x v="0"/>
    <x v="1"/>
    <x v="2"/>
    <d v="2023-10-20T00:00:00"/>
  </r>
  <r>
    <s v="Yurani Rodriguez"/>
    <s v="Sandra Patricia Garcia "/>
    <x v="0"/>
    <n v="52"/>
    <x v="0"/>
    <n v="40397656"/>
    <x v="6"/>
    <x v="1"/>
    <d v="2023-11-07T00:00:00"/>
    <x v="1"/>
    <x v="28"/>
    <x v="14"/>
    <x v="0"/>
    <x v="2"/>
    <x v="3"/>
    <m/>
  </r>
  <r>
    <s v="Alejandra Vargas "/>
    <s v="Avelino Gonzalez Calderon "/>
    <x v="1"/>
    <n v="80"/>
    <x v="1"/>
    <n v="12093506"/>
    <x v="4"/>
    <x v="1"/>
    <d v="2023-11-01T00:00:00"/>
    <x v="1"/>
    <x v="29"/>
    <x v="15"/>
    <x v="0"/>
    <x v="1"/>
    <x v="1"/>
    <m/>
  </r>
  <r>
    <s v="Jesus montenegro"/>
    <s v="hernando caicedo"/>
    <x v="1"/>
    <n v="59"/>
    <x v="0"/>
    <n v="17334948"/>
    <x v="3"/>
    <x v="1"/>
    <d v="2023-11-07T00:00:00"/>
    <x v="1"/>
    <x v="30"/>
    <x v="15"/>
    <x v="1"/>
    <x v="2"/>
    <x v="1"/>
    <m/>
  </r>
  <r>
    <s v="Maria Alejandra Rivera"/>
    <s v="Michael Aragon"/>
    <x v="1"/>
    <n v="35"/>
    <x v="0"/>
    <n v="1032365553"/>
    <x v="5"/>
    <x v="1"/>
    <d v="2023-11-25T00:00:00"/>
    <x v="1"/>
    <x v="31"/>
    <x v="16"/>
    <x v="0"/>
    <x v="0"/>
    <x v="4"/>
    <m/>
  </r>
  <r>
    <s v="Lauren Barahona "/>
    <s v="Dairis Martinez "/>
    <x v="0"/>
    <n v="34"/>
    <x v="0"/>
    <n v="4226765"/>
    <x v="6"/>
    <x v="1"/>
    <d v="2023-09-13T00:00:00"/>
    <x v="2"/>
    <x v="32"/>
    <x v="17"/>
    <x v="1"/>
    <x v="2"/>
    <x v="2"/>
    <m/>
  </r>
  <r>
    <s v="Juan Pablo Hurtado Álvarez "/>
    <s v="Rosalba Urrea"/>
    <x v="0"/>
    <n v="53"/>
    <x v="0"/>
    <n v="20644870"/>
    <x v="1"/>
    <x v="1"/>
    <d v="2023-10-18T00:00:00"/>
    <x v="0"/>
    <x v="33"/>
    <x v="18"/>
    <x v="1"/>
    <x v="2"/>
    <x v="1"/>
    <m/>
  </r>
  <r>
    <s v="Monica Toro "/>
    <s v="Hector Fabio Gonzalez "/>
    <x v="1"/>
    <n v="46"/>
    <x v="0"/>
    <n v="79832324"/>
    <x v="15"/>
    <x v="1"/>
    <d v="2023-11-28T00:00:00"/>
    <x v="1"/>
    <x v="34"/>
    <x v="19"/>
    <x v="0"/>
    <x v="1"/>
    <x v="4"/>
    <m/>
  </r>
  <r>
    <s v="valentina serna correa"/>
    <s v="maria ilba bautista"/>
    <x v="0"/>
    <n v="61"/>
    <x v="0"/>
    <n v="51764067"/>
    <x v="5"/>
    <x v="1"/>
    <d v="2023-10-04T00:00:00"/>
    <x v="1"/>
    <x v="35"/>
    <x v="20"/>
    <x v="0"/>
    <x v="2"/>
    <x v="2"/>
    <m/>
  </r>
  <r>
    <s v="valentina serna correa"/>
    <s v="gonzalo cardenas"/>
    <x v="1"/>
    <n v="68"/>
    <x v="1"/>
    <n v="19263493"/>
    <x v="16"/>
    <x v="1"/>
    <d v="2022-09-07T00:00:00"/>
    <x v="0"/>
    <x v="36"/>
    <x v="21"/>
    <x v="0"/>
    <x v="0"/>
    <x v="0"/>
    <d v="2023-09-20T00:00:00"/>
  </r>
  <r>
    <s v="Yurani Rodriguez"/>
    <s v="Fabio Enrique Jimenez "/>
    <x v="1"/>
    <n v="62"/>
    <x v="0"/>
    <n v="3206995"/>
    <x v="17"/>
    <x v="1"/>
    <d v="2023-08-04T00:00:00"/>
    <x v="0"/>
    <x v="37"/>
    <x v="22"/>
    <x v="0"/>
    <x v="1"/>
    <x v="1"/>
    <m/>
  </r>
  <r>
    <s v="karl seidel becerra"/>
    <s v="diana sanhez"/>
    <x v="0"/>
    <n v="44"/>
    <x v="0"/>
    <n v="52764594"/>
    <x v="18"/>
    <x v="1"/>
    <m/>
    <x v="1"/>
    <x v="38"/>
    <x v="23"/>
    <x v="0"/>
    <x v="1"/>
    <x v="1"/>
    <m/>
  </r>
  <r>
    <s v="valentina serna correa"/>
    <s v="maria ilba bautista"/>
    <x v="0"/>
    <n v="61"/>
    <x v="0"/>
    <n v="51764067"/>
    <x v="14"/>
    <x v="1"/>
    <d v="2023-10-04T00:00:00"/>
    <x v="1"/>
    <x v="39"/>
    <x v="24"/>
    <x v="0"/>
    <x v="2"/>
    <x v="0"/>
    <m/>
  </r>
  <r>
    <s v="Lauren Barahona "/>
    <s v="Andres Sandoval"/>
    <x v="1"/>
    <n v="53"/>
    <x v="0"/>
    <n v="79567901"/>
    <x v="12"/>
    <x v="1"/>
    <d v="2023-09-05T00:00:00"/>
    <x v="0"/>
    <x v="40"/>
    <x v="25"/>
    <x v="0"/>
    <x v="1"/>
    <x v="0"/>
    <m/>
  </r>
  <r>
    <s v="Alejandra Vargas "/>
    <s v="Roman Calderon "/>
    <x v="1"/>
    <n v="55"/>
    <x v="0"/>
    <n v="91256835"/>
    <x v="6"/>
    <x v="1"/>
    <d v="2023-11-17T00:00:00"/>
    <x v="1"/>
    <x v="41"/>
    <x v="26"/>
    <x v="0"/>
    <x v="2"/>
    <x v="1"/>
    <m/>
  </r>
  <r>
    <s v="karl seidel becerra"/>
    <s v="jennifer rincon"/>
    <x v="0"/>
    <n v="28"/>
    <x v="0"/>
    <n v="1015455554"/>
    <x v="11"/>
    <x v="1"/>
    <m/>
    <x v="0"/>
    <x v="0"/>
    <x v="27"/>
    <x v="0"/>
    <x v="2"/>
    <x v="0"/>
    <m/>
  </r>
  <r>
    <s v="karl seidel becerra"/>
    <s v="christian lopez"/>
    <x v="1"/>
    <n v="34"/>
    <x v="0"/>
    <n v="1013606745"/>
    <x v="14"/>
    <x v="0"/>
    <m/>
    <x v="1"/>
    <x v="42"/>
    <x v="28"/>
    <x v="0"/>
    <x v="1"/>
    <x v="1"/>
    <m/>
  </r>
  <r>
    <s v="Laura Melissa"/>
    <s v="Juan Sebastián rojas "/>
    <x v="1"/>
    <n v="18"/>
    <x v="0"/>
    <n v="1016714016"/>
    <x v="7"/>
    <x v="1"/>
    <d v="2023-06-05T00:00:00"/>
    <x v="1"/>
    <x v="43"/>
    <x v="29"/>
    <x v="0"/>
    <x v="1"/>
    <x v="2"/>
    <m/>
  </r>
  <r>
    <s v="Laura Melissa"/>
    <s v="Diego moreno "/>
    <x v="1"/>
    <n v="33"/>
    <x v="0"/>
    <n v="1057583242"/>
    <x v="0"/>
    <x v="1"/>
    <d v="2023-08-14T00:00:00"/>
    <x v="1"/>
    <x v="44"/>
    <x v="30"/>
    <x v="0"/>
    <x v="1"/>
    <x v="0"/>
    <m/>
  </r>
  <r>
    <s v="Yurani Rodriguez"/>
    <s v="wilson Harvey Riaño"/>
    <x v="1"/>
    <n v="53"/>
    <x v="0"/>
    <n v="79574714"/>
    <x v="0"/>
    <x v="1"/>
    <d v="2023-11-14T00:00:00"/>
    <x v="1"/>
    <x v="45"/>
    <x v="31"/>
    <x v="0"/>
    <x v="2"/>
    <x v="0"/>
    <m/>
  </r>
  <r>
    <s v="karl seidel becerra"/>
    <s v="sandra beltran"/>
    <x v="0"/>
    <n v="42"/>
    <x v="0"/>
    <n v="52901572"/>
    <x v="13"/>
    <x v="0"/>
    <m/>
    <x v="0"/>
    <x v="46"/>
    <x v="32"/>
    <x v="1"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C19096-50A3-4F82-9E0E-6922EF8B1435}" name="TablaDinámica3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1:E32" firstHeaderRow="1" firstDataRow="2" firstDataCol="1" rowPageCount="8" colPageCount="1"/>
  <pivotFields count="16">
    <pivotField showAll="0"/>
    <pivotField showAll="0"/>
    <pivotField axis="axisPage" dataField="1" showAll="0">
      <items count="3">
        <item x="0"/>
        <item x="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axis="axisRow" showAll="0">
      <items count="20">
        <item x="1"/>
        <item x="3"/>
        <item x="14"/>
        <item x="15"/>
        <item x="0"/>
        <item x="12"/>
        <item x="13"/>
        <item x="10"/>
        <item x="5"/>
        <item x="9"/>
        <item x="2"/>
        <item x="16"/>
        <item x="8"/>
        <item x="11"/>
        <item x="7"/>
        <item x="4"/>
        <item x="18"/>
        <item x="17"/>
        <item x="6"/>
        <item t="default"/>
      </items>
    </pivotField>
    <pivotField axis="axisPage" showAll="0">
      <items count="3">
        <item x="0"/>
        <item x="1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8">
        <item x="1"/>
        <item x="13"/>
        <item x="12"/>
        <item x="15"/>
        <item x="4"/>
        <item x="0"/>
        <item x="9"/>
        <item x="14"/>
        <item x="17"/>
        <item x="18"/>
        <item x="37"/>
        <item x="24"/>
        <item x="8"/>
        <item x="36"/>
        <item x="33"/>
        <item x="20"/>
        <item x="5"/>
        <item x="26"/>
        <item x="30"/>
        <item x="29"/>
        <item x="23"/>
        <item x="21"/>
        <item x="11"/>
        <item x="6"/>
        <item x="31"/>
        <item x="32"/>
        <item x="3"/>
        <item x="34"/>
        <item x="19"/>
        <item x="38"/>
        <item x="39"/>
        <item x="25"/>
        <item x="22"/>
        <item x="40"/>
        <item x="28"/>
        <item x="42"/>
        <item x="45"/>
        <item x="46"/>
        <item x="43"/>
        <item x="44"/>
        <item x="7"/>
        <item x="41"/>
        <item x="10"/>
        <item x="16"/>
        <item x="27"/>
        <item x="35"/>
        <item x="2"/>
        <item t="default"/>
      </items>
    </pivotField>
    <pivotField axis="axisPage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axis="axisPage" showAll="0">
      <items count="5">
        <item m="1" x="3"/>
        <item x="0"/>
        <item m="1" x="2"/>
        <item x="1"/>
        <item t="default"/>
      </items>
    </pivotField>
    <pivotField axis="axisCol" showAll="0">
      <items count="5">
        <item x="1"/>
        <item m="1" x="3"/>
        <item x="2"/>
        <item x="0"/>
        <item t="default"/>
      </items>
    </pivotField>
    <pivotField axis="axisPage" showAll="0">
      <items count="6">
        <item x="4"/>
        <item x="1"/>
        <item x="2"/>
        <item x="0"/>
        <item x="3"/>
        <item t="default"/>
      </items>
    </pivotField>
    <pivotField showAll="0"/>
  </pivotFields>
  <rowFields count="1">
    <field x="6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13"/>
  </colFields>
  <colItems count="4">
    <i>
      <x/>
    </i>
    <i>
      <x v="2"/>
    </i>
    <i>
      <x v="3"/>
    </i>
    <i t="grand">
      <x/>
    </i>
  </colItems>
  <pageFields count="8">
    <pageField fld="4" hier="-1"/>
    <pageField fld="14" hier="-1"/>
    <pageField fld="9" hier="-1"/>
    <pageField fld="12" hier="-1"/>
    <pageField fld="2" hier="-1"/>
    <pageField fld="10" hier="-1"/>
    <pageField fld="11" hier="-1"/>
    <pageField fld="7" hier="-1"/>
  </pageFields>
  <dataFields count="1">
    <dataField name="Cuenta de SEXO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34AF1C-5FC5-46BC-B7E9-12820CAEB336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D8:BH11" firstHeaderRow="1" firstDataRow="2" firstDataCol="1" rowPageCount="6" colPageCount="1"/>
  <pivotFields count="9">
    <pivotField axis="axisCol" dataField="1" showAll="0">
      <items count="4">
        <item x="0"/>
        <item x="1"/>
        <item x="2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axis="axisRow" showAll="0">
      <items count="2">
        <item x="0"/>
        <item t="default"/>
      </items>
    </pivotField>
    <pivotField axis="axisPage" showAll="0">
      <items count="11">
        <item x="1"/>
        <item x="9"/>
        <item x="0"/>
        <item x="4"/>
        <item x="3"/>
        <item x="6"/>
        <item x="7"/>
        <item x="2"/>
        <item x="8"/>
        <item x="5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5">
        <item x="2"/>
        <item x="3"/>
        <item x="0"/>
        <item x="1"/>
        <item t="default"/>
      </items>
    </pivotField>
  </pivotFields>
  <rowFields count="1">
    <field x="3"/>
  </rowFields>
  <rowItems count="2">
    <i>
      <x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pageFields count="6">
    <pageField fld="6" hier="-1"/>
    <pageField fld="5" hier="-1"/>
    <pageField fld="4" hier="-1"/>
    <pageField fld="8" hier="-1"/>
    <pageField fld="7" hier="-1"/>
    <pageField fld="1" hier="-1"/>
  </pageFields>
  <dataFields count="1">
    <dataField name="Cuenta de CBCT PAI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1372-68DD-47D0-BAE9-79733BA51A32}">
  <dimension ref="A1:BJ43"/>
  <sheetViews>
    <sheetView tabSelected="1" topLeftCell="AA7" workbookViewId="0">
      <selection activeCell="AP7" sqref="AP7"/>
    </sheetView>
  </sheetViews>
  <sheetFormatPr baseColWidth="10" defaultRowHeight="15"/>
  <cols>
    <col min="1" max="1" width="27.7109375" customWidth="1"/>
    <col min="2" max="2" width="2.7109375" customWidth="1"/>
    <col min="3" max="3" width="57.5703125" bestFit="1" customWidth="1"/>
    <col min="4" max="4" width="1.42578125" customWidth="1"/>
    <col min="5" max="5" width="11.140625" style="108" customWidth="1"/>
    <col min="6" max="6" width="21.140625" style="108" customWidth="1"/>
    <col min="7" max="7" width="6.5703125" bestFit="1" customWidth="1"/>
    <col min="8" max="8" width="7.140625" style="107" bestFit="1" customWidth="1"/>
    <col min="9" max="9" width="6.5703125" bestFit="1" customWidth="1"/>
    <col min="10" max="10" width="7.140625" style="107" bestFit="1" customWidth="1"/>
    <col min="11" max="11" width="6.5703125" bestFit="1" customWidth="1"/>
    <col min="12" max="12" width="7.140625" style="107" bestFit="1" customWidth="1"/>
    <col min="13" max="13" width="6.5703125" bestFit="1" customWidth="1"/>
    <col min="14" max="14" width="7.140625" style="107" bestFit="1" customWidth="1"/>
    <col min="15" max="15" width="5.5703125" bestFit="1" customWidth="1"/>
    <col min="16" max="16" width="6.5703125" bestFit="1" customWidth="1"/>
    <col min="17" max="17" width="7.140625" style="107" bestFit="1" customWidth="1"/>
    <col min="18" max="18" width="6.5703125" bestFit="1" customWidth="1"/>
    <col min="19" max="19" width="7.140625" style="107" bestFit="1" customWidth="1"/>
    <col min="20" max="20" width="5.5703125" bestFit="1" customWidth="1"/>
    <col min="21" max="21" width="7.140625" style="107" bestFit="1" customWidth="1"/>
    <col min="22" max="22" width="6.5703125" bestFit="1" customWidth="1"/>
    <col min="23" max="23" width="7.140625" style="107" bestFit="1" customWidth="1"/>
    <col min="24" max="24" width="5.5703125" bestFit="1" customWidth="1"/>
    <col min="28" max="28" width="15.5703125" bestFit="1" customWidth="1"/>
    <col min="29" max="29" width="6.140625" bestFit="1" customWidth="1"/>
    <col min="30" max="30" width="7.5703125" bestFit="1" customWidth="1"/>
    <col min="31" max="31" width="6.140625" bestFit="1" customWidth="1"/>
    <col min="32" max="32" width="6.5703125" bestFit="1" customWidth="1"/>
    <col min="33" max="33" width="7.7109375" bestFit="1" customWidth="1"/>
    <col min="34" max="34" width="7.42578125" bestFit="1" customWidth="1"/>
    <col min="35" max="35" width="6" bestFit="1" customWidth="1"/>
    <col min="36" max="36" width="8.42578125" bestFit="1" customWidth="1"/>
    <col min="37" max="37" width="6.5703125" customWidth="1"/>
  </cols>
  <sheetData>
    <row r="1" spans="1:62">
      <c r="A1" t="s">
        <v>310</v>
      </c>
      <c r="C1" t="s">
        <v>311</v>
      </c>
    </row>
    <row r="2" spans="1:62">
      <c r="A2" t="s">
        <v>312</v>
      </c>
      <c r="C2" t="s">
        <v>313</v>
      </c>
    </row>
    <row r="3" spans="1:62" ht="15" customHeight="1">
      <c r="A3" t="s">
        <v>315</v>
      </c>
      <c r="C3" t="s">
        <v>316</v>
      </c>
      <c r="E3" s="188"/>
      <c r="F3" s="188"/>
      <c r="G3" s="176" t="s">
        <v>8</v>
      </c>
      <c r="H3" s="176"/>
      <c r="I3" s="176"/>
      <c r="J3" s="176"/>
      <c r="K3" s="176"/>
      <c r="L3" s="176"/>
      <c r="M3" s="176"/>
      <c r="N3" s="176"/>
      <c r="O3" s="159" t="s">
        <v>314</v>
      </c>
      <c r="P3" s="176" t="s">
        <v>240</v>
      </c>
      <c r="Q3" s="176"/>
      <c r="R3" s="176"/>
      <c r="S3" s="176"/>
      <c r="T3" s="176"/>
      <c r="U3" s="176"/>
      <c r="V3" s="176"/>
      <c r="W3" s="176"/>
      <c r="X3" s="159" t="s">
        <v>314</v>
      </c>
    </row>
    <row r="4" spans="1:62">
      <c r="A4" t="s">
        <v>317</v>
      </c>
      <c r="C4" t="s">
        <v>318</v>
      </c>
      <c r="E4" s="188"/>
      <c r="F4" s="188"/>
      <c r="G4" s="187">
        <v>3</v>
      </c>
      <c r="H4" s="187"/>
      <c r="I4" s="187">
        <v>4</v>
      </c>
      <c r="J4" s="187"/>
      <c r="K4" s="187">
        <v>5</v>
      </c>
      <c r="L4" s="187"/>
      <c r="M4" s="187" t="s">
        <v>153</v>
      </c>
      <c r="N4" s="187"/>
      <c r="O4" s="160"/>
      <c r="P4" s="187" t="s">
        <v>21</v>
      </c>
      <c r="Q4" s="187"/>
      <c r="R4" s="187" t="s">
        <v>19</v>
      </c>
      <c r="S4" s="187"/>
      <c r="T4" s="187" t="s">
        <v>49</v>
      </c>
      <c r="U4" s="187"/>
      <c r="V4" s="187" t="s">
        <v>153</v>
      </c>
      <c r="W4" s="187"/>
      <c r="X4" s="160"/>
      <c r="BH4" t="s">
        <v>21</v>
      </c>
      <c r="BI4" t="s">
        <v>19</v>
      </c>
      <c r="BJ4" t="s">
        <v>49</v>
      </c>
    </row>
    <row r="5" spans="1:62">
      <c r="A5" t="s">
        <v>279</v>
      </c>
      <c r="C5" t="s">
        <v>319</v>
      </c>
      <c r="E5" s="186" t="s">
        <v>235</v>
      </c>
      <c r="F5" s="186"/>
      <c r="G5" s="179">
        <v>114.5</v>
      </c>
      <c r="H5" s="179"/>
      <c r="I5" s="179">
        <v>164.90322580645162</v>
      </c>
      <c r="J5" s="179"/>
      <c r="K5" s="179">
        <v>116</v>
      </c>
      <c r="L5" s="179"/>
      <c r="M5" s="179">
        <v>144.57692307692307</v>
      </c>
      <c r="N5" s="179"/>
      <c r="O5" s="160"/>
      <c r="P5" s="184">
        <v>183.72222222222223</v>
      </c>
      <c r="Q5" s="184"/>
      <c r="R5" s="184">
        <v>152.47368421052633</v>
      </c>
      <c r="S5" s="184"/>
      <c r="T5" s="184">
        <v>87.6</v>
      </c>
      <c r="U5" s="184"/>
      <c r="V5" s="184">
        <v>144.57692307692307</v>
      </c>
      <c r="W5" s="184"/>
      <c r="X5" s="160"/>
      <c r="AA5" s="176"/>
      <c r="AB5" s="185" t="s">
        <v>279</v>
      </c>
      <c r="AC5" s="176" t="s">
        <v>151</v>
      </c>
      <c r="AD5" s="176"/>
      <c r="AE5" s="176"/>
      <c r="AF5" s="176"/>
      <c r="AG5" s="32"/>
      <c r="BH5" s="21">
        <v>3</v>
      </c>
      <c r="BI5" s="86">
        <v>2</v>
      </c>
      <c r="BJ5" s="22">
        <v>3</v>
      </c>
    </row>
    <row r="6" spans="1:62">
      <c r="A6" t="s">
        <v>320</v>
      </c>
      <c r="C6" t="s">
        <v>321</v>
      </c>
      <c r="E6" s="186" t="s">
        <v>236</v>
      </c>
      <c r="F6" s="186"/>
      <c r="G6" s="179">
        <v>52.6</v>
      </c>
      <c r="H6" s="179"/>
      <c r="I6" s="179">
        <v>34.451612903225808</v>
      </c>
      <c r="J6" s="179"/>
      <c r="K6" s="179">
        <v>36</v>
      </c>
      <c r="L6" s="179"/>
      <c r="M6" s="179">
        <v>41.46153846153846</v>
      </c>
      <c r="N6" s="179"/>
      <c r="O6" s="160"/>
      <c r="P6" s="179">
        <v>37.166666666666664</v>
      </c>
      <c r="Q6" s="179"/>
      <c r="R6" s="179">
        <v>33.94736842105263</v>
      </c>
      <c r="S6" s="179"/>
      <c r="T6" s="179">
        <v>56.133333333333333</v>
      </c>
      <c r="U6" s="179"/>
      <c r="V6" s="179">
        <v>41.46153846153846</v>
      </c>
      <c r="W6" s="179"/>
      <c r="X6" s="160"/>
      <c r="AA6" s="176"/>
      <c r="AB6" s="185"/>
      <c r="AC6" s="32" t="s">
        <v>134</v>
      </c>
      <c r="AD6" s="32" t="s">
        <v>133</v>
      </c>
      <c r="AE6" s="32" t="s">
        <v>123</v>
      </c>
      <c r="AF6" s="32" t="s">
        <v>258</v>
      </c>
      <c r="AG6" s="32" t="s">
        <v>131</v>
      </c>
      <c r="BH6" s="23">
        <v>3</v>
      </c>
      <c r="BI6">
        <v>3</v>
      </c>
      <c r="BJ6" s="24">
        <v>1</v>
      </c>
    </row>
    <row r="7" spans="1:62">
      <c r="A7" t="s">
        <v>322</v>
      </c>
      <c r="C7" t="s">
        <v>323</v>
      </c>
      <c r="E7" s="180"/>
      <c r="F7" s="181"/>
      <c r="G7" s="130" t="s">
        <v>130</v>
      </c>
      <c r="H7" s="131" t="s">
        <v>157</v>
      </c>
      <c r="I7" s="130" t="s">
        <v>130</v>
      </c>
      <c r="J7" s="131" t="s">
        <v>157</v>
      </c>
      <c r="K7" s="130" t="s">
        <v>130</v>
      </c>
      <c r="L7" s="131" t="s">
        <v>157</v>
      </c>
      <c r="M7" s="130" t="s">
        <v>130</v>
      </c>
      <c r="N7" s="131" t="s">
        <v>157</v>
      </c>
      <c r="O7" s="161"/>
      <c r="P7" s="125" t="s">
        <v>130</v>
      </c>
      <c r="Q7" s="126" t="s">
        <v>157</v>
      </c>
      <c r="R7" s="125" t="s">
        <v>130</v>
      </c>
      <c r="S7" s="126" t="s">
        <v>157</v>
      </c>
      <c r="T7" s="125" t="s">
        <v>130</v>
      </c>
      <c r="U7" s="126" t="s">
        <v>157</v>
      </c>
      <c r="V7" s="125" t="s">
        <v>130</v>
      </c>
      <c r="W7" s="126" t="s">
        <v>157</v>
      </c>
      <c r="X7" s="161"/>
      <c r="AA7" s="182" t="s">
        <v>241</v>
      </c>
      <c r="AB7" s="30" t="s">
        <v>21</v>
      </c>
      <c r="AC7" s="139">
        <v>37.166666666666664</v>
      </c>
      <c r="AD7" s="139">
        <v>183.72222222222223</v>
      </c>
      <c r="AE7" s="139">
        <v>110.44444444444444</v>
      </c>
      <c r="AF7" s="139">
        <f>+AC7-AD7</f>
        <v>-146.55555555555557</v>
      </c>
      <c r="AG7" s="168">
        <v>6.7000000000000004E-2</v>
      </c>
      <c r="BH7" s="23">
        <v>1</v>
      </c>
      <c r="BI7">
        <v>2</v>
      </c>
      <c r="BJ7" s="24">
        <v>1</v>
      </c>
    </row>
    <row r="8" spans="1:62">
      <c r="A8" t="s">
        <v>324</v>
      </c>
      <c r="E8" s="117" t="s">
        <v>118</v>
      </c>
      <c r="F8" s="122" t="s">
        <v>128</v>
      </c>
      <c r="G8" s="147">
        <v>12</v>
      </c>
      <c r="H8" s="36">
        <f>+G8/20</f>
        <v>0.6</v>
      </c>
      <c r="I8" s="84">
        <v>11</v>
      </c>
      <c r="J8" s="36">
        <f>+I8/31</f>
        <v>0.35483870967741937</v>
      </c>
      <c r="K8" s="84">
        <v>1</v>
      </c>
      <c r="L8" s="36">
        <f>+K8/1</f>
        <v>1</v>
      </c>
      <c r="M8" s="84">
        <v>24</v>
      </c>
      <c r="N8" s="36">
        <f>+M8/52</f>
        <v>0.46153846153846156</v>
      </c>
      <c r="O8" s="151">
        <v>0.12684069516345065</v>
      </c>
      <c r="P8" s="147">
        <v>4</v>
      </c>
      <c r="Q8" s="36">
        <f>+P8/18</f>
        <v>0.22222222222222221</v>
      </c>
      <c r="R8" s="84">
        <v>10</v>
      </c>
      <c r="S8" s="36">
        <f>+R8/19</f>
        <v>0.52631578947368418</v>
      </c>
      <c r="T8" s="84">
        <v>10</v>
      </c>
      <c r="U8" s="36">
        <f>+T8/15</f>
        <v>0.66666666666666663</v>
      </c>
      <c r="V8" s="84">
        <v>24</v>
      </c>
      <c r="W8" s="37">
        <f>+V8/52</f>
        <v>0.46153846153846156</v>
      </c>
      <c r="X8" s="118">
        <v>3.006732195155315E-2</v>
      </c>
      <c r="AA8" s="183"/>
      <c r="AB8" s="30" t="s">
        <v>19</v>
      </c>
      <c r="AC8" s="139">
        <v>33.94736842105263</v>
      </c>
      <c r="AD8" s="139">
        <v>152.47368421052633</v>
      </c>
      <c r="AE8" s="139">
        <v>93.21052631578948</v>
      </c>
      <c r="AF8" s="139">
        <f t="shared" ref="AF8:AF10" si="0">+AC8-AD8</f>
        <v>-118.5263157894737</v>
      </c>
      <c r="AG8" s="169"/>
      <c r="BH8" s="23">
        <v>3</v>
      </c>
      <c r="BI8">
        <v>2</v>
      </c>
      <c r="BJ8" s="24">
        <v>2</v>
      </c>
    </row>
    <row r="9" spans="1:62">
      <c r="E9" s="115"/>
      <c r="F9" s="123" t="s">
        <v>232</v>
      </c>
      <c r="G9" s="148">
        <v>8</v>
      </c>
      <c r="H9" s="39">
        <f t="shared" ref="H9:H43" si="1">+G9/20</f>
        <v>0.4</v>
      </c>
      <c r="I9" s="20">
        <v>20</v>
      </c>
      <c r="J9" s="39">
        <f t="shared" ref="J9:J43" si="2">+I9/31</f>
        <v>0.64516129032258063</v>
      </c>
      <c r="K9" s="20">
        <v>0</v>
      </c>
      <c r="L9" s="39">
        <f t="shared" ref="L9:L43" si="3">+K9/1</f>
        <v>0</v>
      </c>
      <c r="M9" s="20">
        <v>28</v>
      </c>
      <c r="N9" s="39">
        <f t="shared" ref="N9:N43" si="4">+M9/52</f>
        <v>0.53846153846153844</v>
      </c>
      <c r="O9" s="152"/>
      <c r="P9" s="148">
        <v>14</v>
      </c>
      <c r="Q9" s="39">
        <f t="shared" ref="Q9:Q43" si="5">+P9/18</f>
        <v>0.77777777777777779</v>
      </c>
      <c r="R9" s="20">
        <v>9</v>
      </c>
      <c r="S9" s="39">
        <f t="shared" ref="S9:S43" si="6">+R9/19</f>
        <v>0.47368421052631576</v>
      </c>
      <c r="T9" s="20">
        <v>5</v>
      </c>
      <c r="U9" s="39">
        <f t="shared" ref="U9:U43" si="7">+T9/15</f>
        <v>0.33333333333333331</v>
      </c>
      <c r="V9" s="20">
        <v>28</v>
      </c>
      <c r="W9" s="40">
        <f t="shared" ref="W9:W43" si="8">+V9/52</f>
        <v>0.53846153846153844</v>
      </c>
      <c r="X9" s="116"/>
      <c r="AA9" s="183"/>
      <c r="AB9" s="30" t="s">
        <v>49</v>
      </c>
      <c r="AC9" s="139">
        <v>56.133333333333333</v>
      </c>
      <c r="AD9" s="139">
        <v>87.6</v>
      </c>
      <c r="AE9" s="139">
        <v>71.86666666666666</v>
      </c>
      <c r="AF9" s="139">
        <f t="shared" si="0"/>
        <v>-31.466666666666661</v>
      </c>
      <c r="AG9" s="169"/>
      <c r="BH9" s="23">
        <v>1</v>
      </c>
      <c r="BI9">
        <v>1</v>
      </c>
      <c r="BJ9" s="24">
        <v>4</v>
      </c>
    </row>
    <row r="10" spans="1:62">
      <c r="E10" s="111" t="s">
        <v>3</v>
      </c>
      <c r="F10" s="124" t="s">
        <v>42</v>
      </c>
      <c r="G10" s="149">
        <v>17</v>
      </c>
      <c r="H10" s="41">
        <f t="shared" si="1"/>
        <v>0.85</v>
      </c>
      <c r="I10">
        <v>28</v>
      </c>
      <c r="J10" s="41">
        <f t="shared" si="2"/>
        <v>0.90322580645161288</v>
      </c>
      <c r="K10">
        <v>1</v>
      </c>
      <c r="L10" s="41">
        <f t="shared" si="3"/>
        <v>1</v>
      </c>
      <c r="M10">
        <v>46</v>
      </c>
      <c r="N10" s="41">
        <f t="shared" si="4"/>
        <v>0.88461538461538458</v>
      </c>
      <c r="O10" s="153">
        <v>0.79041009069776957</v>
      </c>
      <c r="P10" s="149">
        <v>15</v>
      </c>
      <c r="Q10" s="41">
        <f t="shared" si="5"/>
        <v>0.83333333333333337</v>
      </c>
      <c r="R10">
        <v>17</v>
      </c>
      <c r="S10" s="41">
        <f t="shared" si="6"/>
        <v>0.89473684210526316</v>
      </c>
      <c r="T10">
        <v>14</v>
      </c>
      <c r="U10" s="41">
        <f t="shared" si="7"/>
        <v>0.93333333333333335</v>
      </c>
      <c r="V10">
        <v>46</v>
      </c>
      <c r="W10" s="42">
        <f t="shared" si="8"/>
        <v>0.88461538461538458</v>
      </c>
      <c r="X10" s="113">
        <v>0.65980238888933207</v>
      </c>
      <c r="AA10" s="170"/>
      <c r="AB10" s="32" t="s">
        <v>123</v>
      </c>
      <c r="AC10" s="139">
        <v>42.415789473684207</v>
      </c>
      <c r="AD10" s="139">
        <v>141.26530214424952</v>
      </c>
      <c r="AE10" s="139">
        <v>91.840545808966866</v>
      </c>
      <c r="AF10" s="139">
        <f t="shared" si="0"/>
        <v>-98.849512670565304</v>
      </c>
      <c r="AG10" s="172"/>
      <c r="BH10" s="23">
        <v>2</v>
      </c>
      <c r="BI10">
        <v>1</v>
      </c>
      <c r="BJ10" s="24">
        <v>4</v>
      </c>
    </row>
    <row r="11" spans="1:62">
      <c r="E11" s="111"/>
      <c r="F11" s="124" t="s">
        <v>72</v>
      </c>
      <c r="G11" s="149">
        <v>3</v>
      </c>
      <c r="H11" s="41">
        <f t="shared" si="1"/>
        <v>0.15</v>
      </c>
      <c r="I11">
        <v>3</v>
      </c>
      <c r="J11" s="41">
        <f t="shared" si="2"/>
        <v>9.6774193548387094E-2</v>
      </c>
      <c r="K11">
        <v>0</v>
      </c>
      <c r="L11" s="41">
        <f t="shared" si="3"/>
        <v>0</v>
      </c>
      <c r="M11">
        <v>6</v>
      </c>
      <c r="N11" s="41">
        <f t="shared" si="4"/>
        <v>0.11538461538461539</v>
      </c>
      <c r="O11" s="153"/>
      <c r="P11" s="149">
        <v>3</v>
      </c>
      <c r="Q11" s="41">
        <f t="shared" si="5"/>
        <v>0.16666666666666666</v>
      </c>
      <c r="R11">
        <v>2</v>
      </c>
      <c r="S11" s="41">
        <f t="shared" si="6"/>
        <v>0.10526315789473684</v>
      </c>
      <c r="T11">
        <v>1</v>
      </c>
      <c r="U11" s="41">
        <f t="shared" si="7"/>
        <v>6.6666666666666666E-2</v>
      </c>
      <c r="V11">
        <v>6</v>
      </c>
      <c r="W11" s="42">
        <f t="shared" si="8"/>
        <v>0.11538461538461539</v>
      </c>
      <c r="X11" s="113"/>
      <c r="AA11" s="171"/>
      <c r="AB11" s="32" t="s">
        <v>131</v>
      </c>
      <c r="AC11" s="174">
        <v>1.5011323153384599E-8</v>
      </c>
      <c r="AD11" s="174"/>
      <c r="AE11" s="174"/>
      <c r="AF11" s="174"/>
      <c r="AG11" s="173"/>
      <c r="BH11" s="23">
        <v>2</v>
      </c>
      <c r="BI11">
        <v>1</v>
      </c>
      <c r="BJ11" s="24">
        <v>0</v>
      </c>
    </row>
    <row r="12" spans="1:62">
      <c r="E12" s="117" t="s">
        <v>234</v>
      </c>
      <c r="F12" s="122" t="s">
        <v>83</v>
      </c>
      <c r="G12" s="147">
        <v>2</v>
      </c>
      <c r="H12" s="36">
        <f t="shared" si="1"/>
        <v>0.1</v>
      </c>
      <c r="I12" s="84">
        <v>2</v>
      </c>
      <c r="J12" s="36">
        <f t="shared" si="2"/>
        <v>6.4516129032258063E-2</v>
      </c>
      <c r="K12" s="84">
        <v>0</v>
      </c>
      <c r="L12" s="36">
        <f t="shared" si="3"/>
        <v>0</v>
      </c>
      <c r="M12" s="84">
        <v>4</v>
      </c>
      <c r="N12" s="36">
        <f t="shared" si="4"/>
        <v>7.6923076923076927E-2</v>
      </c>
      <c r="O12" s="151">
        <v>0.86047663440886579</v>
      </c>
      <c r="P12" s="147">
        <v>1</v>
      </c>
      <c r="Q12" s="36">
        <f t="shared" si="5"/>
        <v>5.5555555555555552E-2</v>
      </c>
      <c r="R12" s="84"/>
      <c r="S12" s="36">
        <f t="shared" si="6"/>
        <v>0</v>
      </c>
      <c r="T12" s="84">
        <v>3</v>
      </c>
      <c r="U12" s="36">
        <f t="shared" si="7"/>
        <v>0.2</v>
      </c>
      <c r="V12" s="84">
        <v>4</v>
      </c>
      <c r="W12" s="37">
        <f t="shared" si="8"/>
        <v>7.6923076923076927E-2</v>
      </c>
      <c r="X12" s="119">
        <v>8.6333546483143508E-2</v>
      </c>
      <c r="BH12" s="23">
        <v>0</v>
      </c>
      <c r="BI12">
        <v>0</v>
      </c>
      <c r="BJ12" s="24">
        <v>3</v>
      </c>
    </row>
    <row r="13" spans="1:62">
      <c r="E13" s="115"/>
      <c r="F13" s="123" t="s">
        <v>17</v>
      </c>
      <c r="G13" s="148">
        <v>18</v>
      </c>
      <c r="H13" s="39">
        <f t="shared" si="1"/>
        <v>0.9</v>
      </c>
      <c r="I13" s="20">
        <v>29</v>
      </c>
      <c r="J13" s="39">
        <f t="shared" si="2"/>
        <v>0.93548387096774188</v>
      </c>
      <c r="K13" s="20">
        <v>1</v>
      </c>
      <c r="L13" s="39">
        <f t="shared" si="3"/>
        <v>1</v>
      </c>
      <c r="M13" s="20">
        <v>48</v>
      </c>
      <c r="N13" s="39">
        <f t="shared" si="4"/>
        <v>0.92307692307692313</v>
      </c>
      <c r="O13" s="152"/>
      <c r="P13" s="148">
        <v>17</v>
      </c>
      <c r="Q13" s="39">
        <f t="shared" si="5"/>
        <v>0.94444444444444442</v>
      </c>
      <c r="R13" s="20">
        <v>19</v>
      </c>
      <c r="S13" s="39">
        <f t="shared" si="6"/>
        <v>1</v>
      </c>
      <c r="T13" s="20">
        <v>12</v>
      </c>
      <c r="U13" s="39">
        <f t="shared" si="7"/>
        <v>0.8</v>
      </c>
      <c r="V13" s="20">
        <v>48</v>
      </c>
      <c r="W13" s="40">
        <f t="shared" si="8"/>
        <v>0.92307692307692313</v>
      </c>
      <c r="X13" s="116"/>
      <c r="BH13" s="23">
        <v>1</v>
      </c>
      <c r="BI13">
        <v>1</v>
      </c>
      <c r="BJ13" s="24">
        <v>2</v>
      </c>
    </row>
    <row r="14" spans="1:62">
      <c r="E14" s="175" t="s">
        <v>10</v>
      </c>
      <c r="F14" s="124" t="s">
        <v>32</v>
      </c>
      <c r="G14" s="149">
        <v>16</v>
      </c>
      <c r="H14" s="41">
        <f t="shared" si="1"/>
        <v>0.8</v>
      </c>
      <c r="I14">
        <v>28</v>
      </c>
      <c r="J14" s="41">
        <f t="shared" si="2"/>
        <v>0.90322580645161288</v>
      </c>
      <c r="K14">
        <v>0</v>
      </c>
      <c r="L14" s="41">
        <f t="shared" si="3"/>
        <v>0</v>
      </c>
      <c r="M14">
        <v>44</v>
      </c>
      <c r="N14" s="41">
        <f t="shared" si="4"/>
        <v>0.84615384615384615</v>
      </c>
      <c r="O14" s="154">
        <v>3.6829126139997559E-2</v>
      </c>
      <c r="P14" s="149">
        <v>17</v>
      </c>
      <c r="Q14" s="41">
        <f t="shared" si="5"/>
        <v>0.94444444444444442</v>
      </c>
      <c r="R14">
        <v>14</v>
      </c>
      <c r="S14" s="41">
        <f t="shared" si="6"/>
        <v>0.73684210526315785</v>
      </c>
      <c r="T14">
        <v>13</v>
      </c>
      <c r="U14" s="41">
        <f t="shared" si="7"/>
        <v>0.8666666666666667</v>
      </c>
      <c r="V14">
        <v>44</v>
      </c>
      <c r="W14" s="42">
        <f t="shared" si="8"/>
        <v>0.84615384615384615</v>
      </c>
      <c r="X14" s="113">
        <v>0.20925926643607173</v>
      </c>
      <c r="Z14" s="176"/>
      <c r="AA14" s="176"/>
      <c r="AB14" s="176"/>
      <c r="AC14" s="177" t="s">
        <v>130</v>
      </c>
      <c r="AD14" s="162" t="s">
        <v>123</v>
      </c>
      <c r="AE14" s="163" t="s">
        <v>260</v>
      </c>
      <c r="AF14" s="162" t="s">
        <v>250</v>
      </c>
      <c r="AG14" s="162" t="s">
        <v>267</v>
      </c>
      <c r="AH14" s="162" t="s">
        <v>268</v>
      </c>
      <c r="AI14" s="162" t="s">
        <v>273</v>
      </c>
      <c r="AJ14" s="163" t="s">
        <v>308</v>
      </c>
      <c r="AK14" s="163" t="s">
        <v>295</v>
      </c>
      <c r="BH14" s="23">
        <v>2</v>
      </c>
      <c r="BI14">
        <v>2</v>
      </c>
      <c r="BJ14" s="24">
        <v>0</v>
      </c>
    </row>
    <row r="15" spans="1:62">
      <c r="E15" s="175"/>
      <c r="F15" s="124" t="s">
        <v>71</v>
      </c>
      <c r="G15" s="149">
        <v>4</v>
      </c>
      <c r="H15" s="41">
        <f t="shared" si="1"/>
        <v>0.2</v>
      </c>
      <c r="I15">
        <v>3</v>
      </c>
      <c r="J15" s="41">
        <f t="shared" si="2"/>
        <v>9.6774193548387094E-2</v>
      </c>
      <c r="K15">
        <v>1</v>
      </c>
      <c r="L15" s="41">
        <f t="shared" si="3"/>
        <v>1</v>
      </c>
      <c r="M15">
        <v>8</v>
      </c>
      <c r="N15" s="41">
        <f t="shared" si="4"/>
        <v>0.15384615384615385</v>
      </c>
      <c r="O15" s="153"/>
      <c r="P15" s="149">
        <v>1</v>
      </c>
      <c r="Q15" s="41">
        <f t="shared" si="5"/>
        <v>5.5555555555555552E-2</v>
      </c>
      <c r="R15">
        <v>5</v>
      </c>
      <c r="S15" s="41">
        <f t="shared" si="6"/>
        <v>0.26315789473684209</v>
      </c>
      <c r="T15">
        <v>2</v>
      </c>
      <c r="U15" s="41">
        <f t="shared" si="7"/>
        <v>0.13333333333333333</v>
      </c>
      <c r="V15">
        <v>8</v>
      </c>
      <c r="W15" s="42">
        <f t="shared" si="8"/>
        <v>0.15384615384615385</v>
      </c>
      <c r="X15" s="113"/>
      <c r="Z15" s="176"/>
      <c r="AA15" s="176"/>
      <c r="AB15" s="176"/>
      <c r="AC15" s="178"/>
      <c r="AD15" s="162"/>
      <c r="AE15" s="163"/>
      <c r="AF15" s="162"/>
      <c r="AG15" s="162"/>
      <c r="AH15" s="162"/>
      <c r="AI15" s="162"/>
      <c r="AJ15" s="163"/>
      <c r="AK15" s="163"/>
      <c r="BH15" s="23">
        <v>1</v>
      </c>
      <c r="BI15">
        <v>4</v>
      </c>
      <c r="BJ15" s="24">
        <v>4</v>
      </c>
    </row>
    <row r="16" spans="1:62">
      <c r="E16" s="164" t="s">
        <v>11</v>
      </c>
      <c r="F16" s="122" t="s">
        <v>237</v>
      </c>
      <c r="G16" s="147">
        <v>6</v>
      </c>
      <c r="H16" s="36">
        <f t="shared" si="1"/>
        <v>0.3</v>
      </c>
      <c r="I16" s="84">
        <v>12</v>
      </c>
      <c r="J16" s="36">
        <f t="shared" si="2"/>
        <v>0.38709677419354838</v>
      </c>
      <c r="K16" s="84">
        <v>0</v>
      </c>
      <c r="L16" s="36">
        <f t="shared" si="3"/>
        <v>0</v>
      </c>
      <c r="M16" s="84">
        <v>18</v>
      </c>
      <c r="N16" s="36">
        <f t="shared" si="4"/>
        <v>0.34615384615384615</v>
      </c>
      <c r="O16" s="151">
        <v>0.66365842292876864</v>
      </c>
      <c r="P16" s="147">
        <v>6</v>
      </c>
      <c r="Q16" s="36">
        <f t="shared" si="5"/>
        <v>0.33333333333333331</v>
      </c>
      <c r="R16" s="84">
        <v>7</v>
      </c>
      <c r="S16" s="36">
        <f t="shared" si="6"/>
        <v>0.36842105263157893</v>
      </c>
      <c r="T16" s="84">
        <v>7</v>
      </c>
      <c r="U16" s="36">
        <f t="shared" si="7"/>
        <v>0.46666666666666667</v>
      </c>
      <c r="V16" s="84">
        <v>20</v>
      </c>
      <c r="W16" s="37">
        <f t="shared" si="8"/>
        <v>0.38461538461538464</v>
      </c>
      <c r="X16" s="119">
        <v>0.66365842292876864</v>
      </c>
      <c r="Z16" s="157" t="s">
        <v>296</v>
      </c>
      <c r="AA16" s="167" t="s">
        <v>21</v>
      </c>
      <c r="AB16" s="30" t="s">
        <v>133</v>
      </c>
      <c r="AC16" s="30">
        <v>18</v>
      </c>
      <c r="AD16" s="139">
        <v>9.5</v>
      </c>
      <c r="AE16" s="139">
        <v>1.2583057392117918</v>
      </c>
      <c r="AF16" s="139">
        <v>9.5</v>
      </c>
      <c r="AG16" s="30">
        <v>18</v>
      </c>
      <c r="AH16" s="30">
        <v>1</v>
      </c>
      <c r="AI16" s="30">
        <v>8.5</v>
      </c>
      <c r="AJ16" s="140">
        <v>0.29040439975899823</v>
      </c>
      <c r="AK16" s="118">
        <v>9.1663569113999976E-3</v>
      </c>
      <c r="BH16" s="23">
        <v>0</v>
      </c>
      <c r="BI16">
        <v>1</v>
      </c>
      <c r="BJ16" s="24">
        <v>1</v>
      </c>
    </row>
    <row r="17" spans="5:62">
      <c r="E17" s="165"/>
      <c r="F17" s="124" t="s">
        <v>238</v>
      </c>
      <c r="G17" s="149">
        <v>7</v>
      </c>
      <c r="H17" s="41">
        <f t="shared" si="1"/>
        <v>0.35</v>
      </c>
      <c r="I17">
        <v>11</v>
      </c>
      <c r="J17" s="41">
        <f t="shared" si="2"/>
        <v>0.35483870967741937</v>
      </c>
      <c r="K17">
        <v>1</v>
      </c>
      <c r="L17" s="41">
        <f t="shared" si="3"/>
        <v>1</v>
      </c>
      <c r="M17">
        <v>19</v>
      </c>
      <c r="N17" s="41">
        <f t="shared" si="4"/>
        <v>0.36538461538461536</v>
      </c>
      <c r="O17" s="153"/>
      <c r="P17" s="149">
        <v>12</v>
      </c>
      <c r="Q17" s="41">
        <f t="shared" si="5"/>
        <v>0.66666666666666663</v>
      </c>
      <c r="R17">
        <v>11</v>
      </c>
      <c r="S17" s="41">
        <f t="shared" si="6"/>
        <v>0.57894736842105265</v>
      </c>
      <c r="T17">
        <v>8</v>
      </c>
      <c r="U17" s="41">
        <f t="shared" si="7"/>
        <v>0.53333333333333333</v>
      </c>
      <c r="V17">
        <v>31</v>
      </c>
      <c r="W17" s="42">
        <f t="shared" si="8"/>
        <v>0.59615384615384615</v>
      </c>
      <c r="X17" s="113"/>
      <c r="Z17" s="157"/>
      <c r="AA17" s="167"/>
      <c r="AB17" s="30" t="s">
        <v>134</v>
      </c>
      <c r="AC17" s="30">
        <v>18</v>
      </c>
      <c r="AD17" s="139">
        <v>37.166666666666664</v>
      </c>
      <c r="AE17" s="139">
        <v>10.695197749549131</v>
      </c>
      <c r="AF17" s="139">
        <v>18.5</v>
      </c>
      <c r="AG17" s="30">
        <v>149</v>
      </c>
      <c r="AH17" s="30">
        <v>1</v>
      </c>
      <c r="AI17" s="30">
        <v>48.25</v>
      </c>
      <c r="AJ17" s="141">
        <v>2.2375894684795172E-2</v>
      </c>
      <c r="AK17" s="146"/>
      <c r="BH17" s="23">
        <v>1</v>
      </c>
      <c r="BI17">
        <v>2</v>
      </c>
      <c r="BJ17" s="24">
        <v>0</v>
      </c>
    </row>
    <row r="18" spans="5:62">
      <c r="E18" s="166"/>
      <c r="F18" s="123" t="s">
        <v>239</v>
      </c>
      <c r="G18" s="148">
        <v>7</v>
      </c>
      <c r="H18" s="39">
        <f t="shared" si="1"/>
        <v>0.35</v>
      </c>
      <c r="I18" s="20">
        <v>8</v>
      </c>
      <c r="J18" s="39">
        <f t="shared" si="2"/>
        <v>0.25806451612903225</v>
      </c>
      <c r="K18" s="20">
        <v>0</v>
      </c>
      <c r="L18" s="39">
        <f t="shared" si="3"/>
        <v>0</v>
      </c>
      <c r="M18" s="20">
        <v>15</v>
      </c>
      <c r="N18" s="39">
        <f t="shared" si="4"/>
        <v>0.28846153846153844</v>
      </c>
      <c r="O18" s="152"/>
      <c r="P18" s="148"/>
      <c r="Q18" s="39">
        <f t="shared" si="5"/>
        <v>0</v>
      </c>
      <c r="R18" s="20">
        <v>1</v>
      </c>
      <c r="S18" s="39">
        <f t="shared" si="6"/>
        <v>5.2631578947368418E-2</v>
      </c>
      <c r="T18" s="20"/>
      <c r="U18" s="39">
        <f t="shared" si="7"/>
        <v>0</v>
      </c>
      <c r="V18" s="20">
        <v>1</v>
      </c>
      <c r="W18" s="40">
        <f t="shared" si="8"/>
        <v>1.9230769230769232E-2</v>
      </c>
      <c r="X18" s="116"/>
      <c r="Z18" s="157"/>
      <c r="AA18" s="167" t="s">
        <v>19</v>
      </c>
      <c r="AB18" s="45" t="s">
        <v>133</v>
      </c>
      <c r="AC18" s="45">
        <v>19</v>
      </c>
      <c r="AD18" s="142">
        <v>10</v>
      </c>
      <c r="AE18" s="142">
        <v>1.2909944487358054</v>
      </c>
      <c r="AF18" s="142">
        <v>10</v>
      </c>
      <c r="AG18" s="45">
        <v>19</v>
      </c>
      <c r="AH18" s="45">
        <v>1</v>
      </c>
      <c r="AI18" s="45">
        <v>9</v>
      </c>
      <c r="AJ18" s="143">
        <v>0.26073982518168448</v>
      </c>
      <c r="AK18" s="112">
        <v>5.1230394128671808E-3</v>
      </c>
      <c r="BH18" s="23">
        <v>1</v>
      </c>
      <c r="BI18">
        <v>1</v>
      </c>
      <c r="BJ18" s="24">
        <v>3</v>
      </c>
    </row>
    <row r="19" spans="5:62">
      <c r="E19" s="165" t="s">
        <v>12</v>
      </c>
      <c r="F19" s="124">
        <v>0</v>
      </c>
      <c r="G19" s="149">
        <v>0</v>
      </c>
      <c r="H19" s="41">
        <f t="shared" si="1"/>
        <v>0</v>
      </c>
      <c r="I19">
        <v>6</v>
      </c>
      <c r="J19" s="41">
        <f t="shared" si="2"/>
        <v>0.19354838709677419</v>
      </c>
      <c r="K19">
        <v>0</v>
      </c>
      <c r="L19" s="41">
        <f t="shared" si="3"/>
        <v>0</v>
      </c>
      <c r="M19">
        <v>6</v>
      </c>
      <c r="N19" s="41">
        <f t="shared" si="4"/>
        <v>0.11538461538461539</v>
      </c>
      <c r="O19" s="153">
        <v>0.12744723328322238</v>
      </c>
      <c r="P19" s="149">
        <v>2</v>
      </c>
      <c r="Q19" s="41">
        <f t="shared" si="5"/>
        <v>0.1111111111111111</v>
      </c>
      <c r="R19">
        <v>1</v>
      </c>
      <c r="S19" s="41">
        <f t="shared" si="6"/>
        <v>5.2631578947368418E-2</v>
      </c>
      <c r="T19">
        <v>3</v>
      </c>
      <c r="U19" s="41">
        <f t="shared" si="7"/>
        <v>0.2</v>
      </c>
      <c r="V19">
        <v>6</v>
      </c>
      <c r="W19" s="42">
        <f t="shared" si="8"/>
        <v>0.11538461538461539</v>
      </c>
      <c r="X19" s="113">
        <v>0.38388994048797409</v>
      </c>
      <c r="Z19" s="157"/>
      <c r="AA19" s="167"/>
      <c r="AB19" s="44" t="s">
        <v>134</v>
      </c>
      <c r="AC19" s="44">
        <v>19</v>
      </c>
      <c r="AD19" s="144">
        <v>33.94736842105263</v>
      </c>
      <c r="AE19" s="144">
        <v>10.475667624947139</v>
      </c>
      <c r="AF19" s="144">
        <v>18</v>
      </c>
      <c r="AG19" s="44">
        <v>191</v>
      </c>
      <c r="AH19" s="44">
        <v>1</v>
      </c>
      <c r="AI19" s="44">
        <v>38</v>
      </c>
      <c r="AJ19" s="145">
        <v>1.8077318293396871E-6</v>
      </c>
      <c r="AK19" s="112"/>
      <c r="BH19" s="23">
        <v>3</v>
      </c>
      <c r="BI19">
        <v>2</v>
      </c>
      <c r="BJ19" s="24">
        <v>3</v>
      </c>
    </row>
    <row r="20" spans="5:62">
      <c r="E20" s="165"/>
      <c r="F20" s="124">
        <v>1</v>
      </c>
      <c r="G20" s="149">
        <v>9</v>
      </c>
      <c r="H20" s="41">
        <f t="shared" si="1"/>
        <v>0.45</v>
      </c>
      <c r="I20">
        <v>8</v>
      </c>
      <c r="J20" s="41">
        <f t="shared" si="2"/>
        <v>0.25806451612903225</v>
      </c>
      <c r="K20">
        <v>0</v>
      </c>
      <c r="L20" s="41">
        <f t="shared" si="3"/>
        <v>0</v>
      </c>
      <c r="M20">
        <v>17</v>
      </c>
      <c r="N20" s="41">
        <f t="shared" si="4"/>
        <v>0.32692307692307693</v>
      </c>
      <c r="O20" s="153"/>
      <c r="P20" s="149">
        <v>7</v>
      </c>
      <c r="Q20" s="41">
        <f t="shared" si="5"/>
        <v>0.3888888888888889</v>
      </c>
      <c r="R20">
        <v>7</v>
      </c>
      <c r="S20" s="41">
        <f t="shared" si="6"/>
        <v>0.36842105263157893</v>
      </c>
      <c r="T20">
        <v>3</v>
      </c>
      <c r="U20" s="41">
        <f t="shared" si="7"/>
        <v>0.2</v>
      </c>
      <c r="V20">
        <v>17</v>
      </c>
      <c r="W20" s="42">
        <f t="shared" si="8"/>
        <v>0.32692307692307693</v>
      </c>
      <c r="X20" s="113"/>
      <c r="Z20" s="157"/>
      <c r="AA20" s="156" t="s">
        <v>49</v>
      </c>
      <c r="AB20" s="30" t="s">
        <v>133</v>
      </c>
      <c r="AC20" s="30">
        <v>15</v>
      </c>
      <c r="AD20" s="139">
        <v>56.133333333333333</v>
      </c>
      <c r="AE20" s="139">
        <v>46.123526345452845</v>
      </c>
      <c r="AF20" s="139">
        <v>6</v>
      </c>
      <c r="AG20" s="30">
        <v>700</v>
      </c>
      <c r="AH20" s="30">
        <v>0</v>
      </c>
      <c r="AI20" s="30">
        <v>12</v>
      </c>
      <c r="AJ20" s="141">
        <v>1.7801007334838914E-9</v>
      </c>
      <c r="AK20" s="118">
        <v>1.1473399721934285E-2</v>
      </c>
      <c r="BH20" s="23">
        <v>1</v>
      </c>
      <c r="BI20">
        <v>3</v>
      </c>
      <c r="BJ20" s="25">
        <f>+MODE(BJ3:BJ19)</f>
        <v>3</v>
      </c>
    </row>
    <row r="21" spans="5:62">
      <c r="E21" s="165"/>
      <c r="F21" s="124">
        <v>2</v>
      </c>
      <c r="G21" s="149">
        <v>4</v>
      </c>
      <c r="H21" s="41">
        <f t="shared" si="1"/>
        <v>0.2</v>
      </c>
      <c r="I21">
        <v>7</v>
      </c>
      <c r="J21" s="41">
        <f t="shared" si="2"/>
        <v>0.22580645161290322</v>
      </c>
      <c r="K21">
        <v>1</v>
      </c>
      <c r="L21" s="41">
        <f t="shared" si="3"/>
        <v>1</v>
      </c>
      <c r="M21">
        <v>12</v>
      </c>
      <c r="N21" s="41">
        <f t="shared" si="4"/>
        <v>0.23076923076923078</v>
      </c>
      <c r="O21" s="153"/>
      <c r="P21" s="149">
        <v>4</v>
      </c>
      <c r="Q21" s="41">
        <f t="shared" si="5"/>
        <v>0.22222222222222221</v>
      </c>
      <c r="R21">
        <v>6</v>
      </c>
      <c r="S21" s="41">
        <f t="shared" si="6"/>
        <v>0.31578947368421051</v>
      </c>
      <c r="T21">
        <v>2</v>
      </c>
      <c r="U21" s="41">
        <f t="shared" si="7"/>
        <v>0.13333333333333333</v>
      </c>
      <c r="V21">
        <v>12</v>
      </c>
      <c r="W21" s="42">
        <f t="shared" si="8"/>
        <v>0.23076923076923078</v>
      </c>
      <c r="X21" s="113"/>
      <c r="Z21" s="157"/>
      <c r="AA21" s="156"/>
      <c r="AB21" s="30" t="s">
        <v>134</v>
      </c>
      <c r="AC21" s="30">
        <v>15</v>
      </c>
      <c r="AD21" s="139">
        <v>87.6</v>
      </c>
      <c r="AE21" s="139">
        <v>27.210957176773302</v>
      </c>
      <c r="AF21" s="139">
        <v>52</v>
      </c>
      <c r="AG21" s="30">
        <v>390</v>
      </c>
      <c r="AH21" s="30">
        <v>4</v>
      </c>
      <c r="AI21" s="30">
        <v>106.5</v>
      </c>
      <c r="AJ21" s="141">
        <v>5.309679732882211E-4</v>
      </c>
      <c r="AK21" s="116"/>
      <c r="BH21" s="23">
        <v>2</v>
      </c>
      <c r="BI21">
        <v>1</v>
      </c>
      <c r="BJ21" s="25">
        <f>+MODE(BJ3:BJ20)</f>
        <v>3</v>
      </c>
    </row>
    <row r="22" spans="5:62" ht="15" customHeight="1">
      <c r="E22" s="165"/>
      <c r="F22" s="124">
        <v>3</v>
      </c>
      <c r="G22" s="149">
        <v>7</v>
      </c>
      <c r="H22" s="41">
        <f t="shared" si="1"/>
        <v>0.35</v>
      </c>
      <c r="I22">
        <v>6</v>
      </c>
      <c r="J22" s="41">
        <f t="shared" si="2"/>
        <v>0.19354838709677419</v>
      </c>
      <c r="K22">
        <v>0</v>
      </c>
      <c r="L22" s="41">
        <f t="shared" si="3"/>
        <v>0</v>
      </c>
      <c r="M22">
        <v>13</v>
      </c>
      <c r="N22" s="41">
        <f t="shared" si="4"/>
        <v>0.25</v>
      </c>
      <c r="O22" s="153"/>
      <c r="P22" s="149">
        <v>5</v>
      </c>
      <c r="Q22" s="41">
        <f t="shared" si="5"/>
        <v>0.27777777777777779</v>
      </c>
      <c r="R22">
        <v>4</v>
      </c>
      <c r="S22" s="41">
        <f t="shared" si="6"/>
        <v>0.21052631578947367</v>
      </c>
      <c r="T22">
        <v>4</v>
      </c>
      <c r="U22" s="41">
        <f t="shared" si="7"/>
        <v>0.26666666666666666</v>
      </c>
      <c r="V22">
        <v>13</v>
      </c>
      <c r="W22" s="42">
        <f t="shared" si="8"/>
        <v>0.25</v>
      </c>
      <c r="X22" s="113"/>
      <c r="Z22" s="157" t="s">
        <v>12</v>
      </c>
      <c r="AA22" s="157"/>
      <c r="AB22" s="45" t="s">
        <v>21</v>
      </c>
      <c r="AC22" s="45">
        <v>18</v>
      </c>
      <c r="AD22" s="142">
        <v>1.6666666666666667</v>
      </c>
      <c r="AE22" s="142">
        <v>0.24253562503633302</v>
      </c>
      <c r="AF22" s="142">
        <v>1.5</v>
      </c>
      <c r="AG22" s="45">
        <v>3</v>
      </c>
      <c r="AH22" s="45">
        <v>0</v>
      </c>
      <c r="AI22" s="45">
        <v>1.75</v>
      </c>
      <c r="AJ22" s="143">
        <v>0.3200933591038182</v>
      </c>
      <c r="AK22" s="113">
        <v>0.62434240247264761</v>
      </c>
      <c r="BH22" s="23">
        <v>3</v>
      </c>
      <c r="BI22">
        <v>3</v>
      </c>
      <c r="BJ22" s="25">
        <f>+MODE(BJ3:BJ21)</f>
        <v>3</v>
      </c>
    </row>
    <row r="23" spans="5:62">
      <c r="E23" s="165"/>
      <c r="F23" s="124">
        <v>4</v>
      </c>
      <c r="G23" s="149">
        <v>0</v>
      </c>
      <c r="H23" s="41">
        <f t="shared" si="1"/>
        <v>0</v>
      </c>
      <c r="I23">
        <v>4</v>
      </c>
      <c r="J23" s="41">
        <f t="shared" si="2"/>
        <v>0.12903225806451613</v>
      </c>
      <c r="K23">
        <v>0</v>
      </c>
      <c r="L23" s="41">
        <f t="shared" si="3"/>
        <v>0</v>
      </c>
      <c r="M23">
        <v>4</v>
      </c>
      <c r="N23" s="41">
        <f t="shared" si="4"/>
        <v>7.6923076923076927E-2</v>
      </c>
      <c r="O23" s="153"/>
      <c r="P23" s="149"/>
      <c r="Q23" s="41">
        <f t="shared" si="5"/>
        <v>0</v>
      </c>
      <c r="R23">
        <v>1</v>
      </c>
      <c r="S23" s="41">
        <f t="shared" si="6"/>
        <v>5.2631578947368418E-2</v>
      </c>
      <c r="T23">
        <v>3</v>
      </c>
      <c r="U23" s="41">
        <f t="shared" si="7"/>
        <v>0.2</v>
      </c>
      <c r="V23">
        <v>4</v>
      </c>
      <c r="W23" s="42">
        <f t="shared" si="8"/>
        <v>7.6923076923076927E-2</v>
      </c>
      <c r="X23" s="113"/>
      <c r="Z23" s="157"/>
      <c r="AA23" s="157"/>
      <c r="AB23" s="30" t="s">
        <v>19</v>
      </c>
      <c r="AC23" s="30">
        <v>19</v>
      </c>
      <c r="AD23" s="139">
        <v>1.8421052631578947</v>
      </c>
      <c r="AE23" s="139">
        <v>0.23274559932318592</v>
      </c>
      <c r="AF23" s="139">
        <v>2</v>
      </c>
      <c r="AG23" s="30">
        <v>4</v>
      </c>
      <c r="AH23" s="30">
        <v>0</v>
      </c>
      <c r="AI23" s="30">
        <v>1.5</v>
      </c>
      <c r="AJ23" s="140">
        <v>0.76973706230156203</v>
      </c>
      <c r="AK23" s="113"/>
      <c r="BH23" s="25">
        <f>+MODE(BH4:BH22)</f>
        <v>1</v>
      </c>
      <c r="BI23" s="87">
        <v>3</v>
      </c>
      <c r="BJ23" s="25">
        <f>+MODE(BJ4:BJ22)</f>
        <v>3</v>
      </c>
    </row>
    <row r="24" spans="5:62">
      <c r="E24" s="117" t="s">
        <v>5</v>
      </c>
      <c r="F24" s="122">
        <v>11</v>
      </c>
      <c r="G24" s="147">
        <v>3</v>
      </c>
      <c r="H24" s="36">
        <f t="shared" si="1"/>
        <v>0.15</v>
      </c>
      <c r="I24" s="84">
        <v>1</v>
      </c>
      <c r="J24" s="36">
        <f t="shared" si="2"/>
        <v>3.2258064516129031E-2</v>
      </c>
      <c r="K24" s="84">
        <v>0</v>
      </c>
      <c r="L24" s="36">
        <f t="shared" si="3"/>
        <v>0</v>
      </c>
      <c r="M24" s="84">
        <v>4</v>
      </c>
      <c r="N24" s="36">
        <f t="shared" si="4"/>
        <v>7.6923076923076927E-2</v>
      </c>
      <c r="O24" s="151">
        <v>0.85557168820849983</v>
      </c>
      <c r="P24" s="147">
        <v>1</v>
      </c>
      <c r="Q24" s="36">
        <f t="shared" si="5"/>
        <v>5.5555555555555552E-2</v>
      </c>
      <c r="R24" s="84">
        <v>2</v>
      </c>
      <c r="S24" s="36">
        <f t="shared" si="6"/>
        <v>0.10526315789473684</v>
      </c>
      <c r="T24" s="84">
        <v>1</v>
      </c>
      <c r="U24" s="36">
        <f t="shared" si="7"/>
        <v>6.6666666666666666E-2</v>
      </c>
      <c r="V24" s="84">
        <v>4</v>
      </c>
      <c r="W24" s="37">
        <f t="shared" si="8"/>
        <v>7.6923076923076927E-2</v>
      </c>
      <c r="X24" s="119">
        <v>0.24020060112718444</v>
      </c>
      <c r="Z24" s="157"/>
      <c r="AA24" s="157"/>
      <c r="AB24" s="30" t="s">
        <v>49</v>
      </c>
      <c r="AC24" s="30">
        <v>15</v>
      </c>
      <c r="AD24" s="139">
        <v>2.0666666666666669</v>
      </c>
      <c r="AE24" s="139">
        <v>0.38379888913542637</v>
      </c>
      <c r="AF24" s="139">
        <v>2</v>
      </c>
      <c r="AG24" s="30">
        <v>4</v>
      </c>
      <c r="AH24" s="30">
        <v>0</v>
      </c>
      <c r="AI24" s="30">
        <v>2</v>
      </c>
      <c r="AJ24" s="140">
        <v>0.17669411827965653</v>
      </c>
      <c r="AK24" s="116"/>
    </row>
    <row r="25" spans="5:62">
      <c r="E25" s="111"/>
      <c r="F25" s="124">
        <v>12</v>
      </c>
      <c r="G25" s="149">
        <v>1</v>
      </c>
      <c r="H25" s="41">
        <f t="shared" si="1"/>
        <v>0.05</v>
      </c>
      <c r="I25">
        <v>1</v>
      </c>
      <c r="J25" s="41">
        <f t="shared" si="2"/>
        <v>3.2258064516129031E-2</v>
      </c>
      <c r="K25">
        <v>0</v>
      </c>
      <c r="L25" s="41">
        <f t="shared" si="3"/>
        <v>0</v>
      </c>
      <c r="M25">
        <v>2</v>
      </c>
      <c r="N25" s="41">
        <f t="shared" si="4"/>
        <v>3.8461538461538464E-2</v>
      </c>
      <c r="O25" s="153"/>
      <c r="P25" s="149"/>
      <c r="Q25" s="41">
        <f t="shared" si="5"/>
        <v>0</v>
      </c>
      <c r="R25">
        <v>1</v>
      </c>
      <c r="S25" s="41">
        <f t="shared" si="6"/>
        <v>5.2631578947368418E-2</v>
      </c>
      <c r="T25">
        <v>1</v>
      </c>
      <c r="U25" s="41">
        <f t="shared" si="7"/>
        <v>6.6666666666666666E-2</v>
      </c>
      <c r="V25">
        <v>2</v>
      </c>
      <c r="W25" s="42">
        <f t="shared" si="8"/>
        <v>3.8461538461538464E-2</v>
      </c>
      <c r="X25" s="113"/>
    </row>
    <row r="26" spans="5:62">
      <c r="E26" s="111"/>
      <c r="F26" s="124">
        <v>13</v>
      </c>
      <c r="G26" s="149">
        <v>0</v>
      </c>
      <c r="H26" s="41">
        <f t="shared" si="1"/>
        <v>0</v>
      </c>
      <c r="I26">
        <v>3</v>
      </c>
      <c r="J26" s="41">
        <f t="shared" si="2"/>
        <v>9.6774193548387094E-2</v>
      </c>
      <c r="K26">
        <v>0</v>
      </c>
      <c r="L26" s="41">
        <f t="shared" si="3"/>
        <v>0</v>
      </c>
      <c r="M26">
        <v>3</v>
      </c>
      <c r="N26" s="41">
        <f t="shared" si="4"/>
        <v>5.7692307692307696E-2</v>
      </c>
      <c r="O26" s="153"/>
      <c r="P26" s="149">
        <v>1</v>
      </c>
      <c r="Q26" s="41">
        <f t="shared" si="5"/>
        <v>5.5555555555555552E-2</v>
      </c>
      <c r="R26">
        <v>2</v>
      </c>
      <c r="S26" s="41">
        <f t="shared" si="6"/>
        <v>0.10526315789473684</v>
      </c>
      <c r="U26" s="41">
        <f t="shared" si="7"/>
        <v>0</v>
      </c>
      <c r="V26">
        <v>3</v>
      </c>
      <c r="W26" s="42">
        <f t="shared" si="8"/>
        <v>5.7692307692307696E-2</v>
      </c>
      <c r="X26" s="113"/>
    </row>
    <row r="27" spans="5:62">
      <c r="E27" s="111"/>
      <c r="F27" s="124">
        <v>15</v>
      </c>
      <c r="G27" s="149">
        <v>0</v>
      </c>
      <c r="H27" s="41">
        <f t="shared" si="1"/>
        <v>0</v>
      </c>
      <c r="I27">
        <v>1</v>
      </c>
      <c r="J27" s="41">
        <f t="shared" si="2"/>
        <v>3.2258064516129031E-2</v>
      </c>
      <c r="K27">
        <v>0</v>
      </c>
      <c r="L27" s="41">
        <f t="shared" si="3"/>
        <v>0</v>
      </c>
      <c r="M27">
        <v>1</v>
      </c>
      <c r="N27" s="41">
        <f t="shared" si="4"/>
        <v>1.9230769230769232E-2</v>
      </c>
      <c r="O27" s="153"/>
      <c r="P27" s="149">
        <v>1</v>
      </c>
      <c r="Q27" s="41">
        <f t="shared" si="5"/>
        <v>5.5555555555555552E-2</v>
      </c>
      <c r="S27" s="41">
        <f t="shared" si="6"/>
        <v>0</v>
      </c>
      <c r="U27" s="41">
        <f t="shared" si="7"/>
        <v>0</v>
      </c>
      <c r="V27">
        <v>1</v>
      </c>
      <c r="W27" s="42">
        <f t="shared" si="8"/>
        <v>1.9230769230769232E-2</v>
      </c>
      <c r="X27" s="113"/>
    </row>
    <row r="28" spans="5:62">
      <c r="E28" s="111"/>
      <c r="F28" s="124">
        <v>21</v>
      </c>
      <c r="G28" s="149">
        <v>3</v>
      </c>
      <c r="H28" s="41">
        <f t="shared" si="1"/>
        <v>0.15</v>
      </c>
      <c r="I28">
        <v>7</v>
      </c>
      <c r="J28" s="41">
        <f t="shared" si="2"/>
        <v>0.22580645161290322</v>
      </c>
      <c r="K28">
        <v>0</v>
      </c>
      <c r="L28" s="41">
        <f t="shared" si="3"/>
        <v>0</v>
      </c>
      <c r="M28">
        <v>10</v>
      </c>
      <c r="N28" s="41">
        <f t="shared" si="4"/>
        <v>0.19230769230769232</v>
      </c>
      <c r="O28" s="153"/>
      <c r="P28" s="149">
        <v>2</v>
      </c>
      <c r="Q28" s="41">
        <f t="shared" si="5"/>
        <v>0.1111111111111111</v>
      </c>
      <c r="R28">
        <v>2</v>
      </c>
      <c r="S28" s="41">
        <f t="shared" si="6"/>
        <v>0.10526315789473684</v>
      </c>
      <c r="T28">
        <v>6</v>
      </c>
      <c r="U28" s="41">
        <f t="shared" si="7"/>
        <v>0.4</v>
      </c>
      <c r="V28">
        <v>10</v>
      </c>
      <c r="W28" s="42">
        <f t="shared" si="8"/>
        <v>0.19230769230769232</v>
      </c>
      <c r="X28" s="113"/>
    </row>
    <row r="29" spans="5:62">
      <c r="E29" s="111"/>
      <c r="F29" s="124">
        <v>22</v>
      </c>
      <c r="G29" s="149">
        <v>2</v>
      </c>
      <c r="H29" s="41">
        <f t="shared" si="1"/>
        <v>0.1</v>
      </c>
      <c r="I29">
        <v>4</v>
      </c>
      <c r="J29" s="41">
        <f t="shared" si="2"/>
        <v>0.12903225806451613</v>
      </c>
      <c r="K29">
        <v>0</v>
      </c>
      <c r="L29" s="41">
        <f t="shared" si="3"/>
        <v>0</v>
      </c>
      <c r="M29">
        <v>6</v>
      </c>
      <c r="N29" s="41">
        <f t="shared" si="4"/>
        <v>0.11538461538461539</v>
      </c>
      <c r="O29" s="153"/>
      <c r="P29" s="149">
        <v>3</v>
      </c>
      <c r="Q29" s="41">
        <f t="shared" si="5"/>
        <v>0.16666666666666666</v>
      </c>
      <c r="R29">
        <v>2</v>
      </c>
      <c r="S29" s="41">
        <f t="shared" si="6"/>
        <v>0.10526315789473684</v>
      </c>
      <c r="T29">
        <v>1</v>
      </c>
      <c r="U29" s="41">
        <f t="shared" si="7"/>
        <v>6.6666666666666666E-2</v>
      </c>
      <c r="V29">
        <v>6</v>
      </c>
      <c r="W29" s="42">
        <f t="shared" si="8"/>
        <v>0.11538461538461539</v>
      </c>
      <c r="X29" s="113"/>
    </row>
    <row r="30" spans="5:62">
      <c r="E30" s="111"/>
      <c r="F30" s="124">
        <v>23</v>
      </c>
      <c r="G30" s="149">
        <v>2</v>
      </c>
      <c r="H30" s="41">
        <f t="shared" si="1"/>
        <v>0.1</v>
      </c>
      <c r="I30">
        <v>0</v>
      </c>
      <c r="J30" s="41">
        <f t="shared" si="2"/>
        <v>0</v>
      </c>
      <c r="K30">
        <v>0</v>
      </c>
      <c r="L30" s="41">
        <f t="shared" si="3"/>
        <v>0</v>
      </c>
      <c r="M30">
        <v>2</v>
      </c>
      <c r="N30" s="41">
        <f t="shared" si="4"/>
        <v>3.8461538461538464E-2</v>
      </c>
      <c r="O30" s="153"/>
      <c r="P30" s="149">
        <v>1</v>
      </c>
      <c r="Q30" s="41">
        <f t="shared" si="5"/>
        <v>5.5555555555555552E-2</v>
      </c>
      <c r="S30" s="41">
        <f t="shared" si="6"/>
        <v>0</v>
      </c>
      <c r="T30">
        <v>1</v>
      </c>
      <c r="U30" s="41">
        <f t="shared" si="7"/>
        <v>6.6666666666666666E-2</v>
      </c>
      <c r="V30">
        <v>2</v>
      </c>
      <c r="W30" s="42">
        <f t="shared" si="8"/>
        <v>3.8461538461538464E-2</v>
      </c>
      <c r="X30" s="113"/>
    </row>
    <row r="31" spans="5:62">
      <c r="E31" s="111"/>
      <c r="F31" s="124">
        <v>24</v>
      </c>
      <c r="G31" s="149">
        <v>1</v>
      </c>
      <c r="H31" s="41">
        <f t="shared" si="1"/>
        <v>0.05</v>
      </c>
      <c r="I31">
        <v>0</v>
      </c>
      <c r="J31" s="41">
        <f t="shared" si="2"/>
        <v>0</v>
      </c>
      <c r="K31">
        <v>0</v>
      </c>
      <c r="L31" s="41">
        <f t="shared" si="3"/>
        <v>0</v>
      </c>
      <c r="M31">
        <v>1</v>
      </c>
      <c r="N31" s="41">
        <f t="shared" si="4"/>
        <v>1.9230769230769232E-2</v>
      </c>
      <c r="O31" s="153"/>
      <c r="P31" s="149"/>
      <c r="Q31" s="41">
        <f t="shared" si="5"/>
        <v>0</v>
      </c>
      <c r="S31" s="41">
        <f t="shared" si="6"/>
        <v>0</v>
      </c>
      <c r="T31">
        <v>1</v>
      </c>
      <c r="U31" s="41">
        <f t="shared" si="7"/>
        <v>6.6666666666666666E-2</v>
      </c>
      <c r="V31">
        <v>1</v>
      </c>
      <c r="W31" s="42">
        <f t="shared" si="8"/>
        <v>1.9230769230769232E-2</v>
      </c>
      <c r="X31" s="113"/>
    </row>
    <row r="32" spans="5:62">
      <c r="E32" s="111"/>
      <c r="F32" s="124">
        <v>25</v>
      </c>
      <c r="G32" s="149">
        <v>1</v>
      </c>
      <c r="H32" s="41">
        <f t="shared" si="1"/>
        <v>0.05</v>
      </c>
      <c r="I32">
        <v>3</v>
      </c>
      <c r="J32" s="41">
        <f t="shared" si="2"/>
        <v>9.6774193548387094E-2</v>
      </c>
      <c r="K32">
        <v>0</v>
      </c>
      <c r="L32" s="41">
        <f t="shared" si="3"/>
        <v>0</v>
      </c>
      <c r="M32">
        <v>4</v>
      </c>
      <c r="N32" s="41">
        <f t="shared" si="4"/>
        <v>7.6923076923076927E-2</v>
      </c>
      <c r="O32" s="153"/>
      <c r="P32" s="149"/>
      <c r="Q32" s="41">
        <f t="shared" si="5"/>
        <v>0</v>
      </c>
      <c r="R32">
        <v>3</v>
      </c>
      <c r="S32" s="41">
        <f t="shared" si="6"/>
        <v>0.15789473684210525</v>
      </c>
      <c r="T32">
        <v>1</v>
      </c>
      <c r="U32" s="41">
        <f t="shared" si="7"/>
        <v>6.6666666666666666E-2</v>
      </c>
      <c r="V32">
        <v>4</v>
      </c>
      <c r="W32" s="42">
        <f t="shared" si="8"/>
        <v>7.6923076923076927E-2</v>
      </c>
      <c r="X32" s="113"/>
    </row>
    <row r="33" spans="5:24">
      <c r="E33" s="111"/>
      <c r="F33" s="124">
        <v>27</v>
      </c>
      <c r="G33" s="149">
        <v>0</v>
      </c>
      <c r="H33" s="41">
        <f t="shared" si="1"/>
        <v>0</v>
      </c>
      <c r="I33">
        <v>1</v>
      </c>
      <c r="J33" s="41">
        <f t="shared" si="2"/>
        <v>3.2258064516129031E-2</v>
      </c>
      <c r="K33">
        <v>0</v>
      </c>
      <c r="L33" s="41">
        <f t="shared" si="3"/>
        <v>0</v>
      </c>
      <c r="M33">
        <v>1</v>
      </c>
      <c r="N33" s="41">
        <f t="shared" si="4"/>
        <v>1.9230769230769232E-2</v>
      </c>
      <c r="O33" s="153"/>
      <c r="P33" s="149">
        <v>1</v>
      </c>
      <c r="Q33" s="41">
        <f t="shared" si="5"/>
        <v>5.5555555555555552E-2</v>
      </c>
      <c r="S33" s="41">
        <f t="shared" si="6"/>
        <v>0</v>
      </c>
      <c r="U33" s="41">
        <f t="shared" si="7"/>
        <v>0</v>
      </c>
      <c r="V33">
        <v>1</v>
      </c>
      <c r="W33" s="42">
        <f t="shared" si="8"/>
        <v>1.9230769230769232E-2</v>
      </c>
      <c r="X33" s="113"/>
    </row>
    <row r="34" spans="5:24">
      <c r="E34" s="111"/>
      <c r="F34" s="124">
        <v>31</v>
      </c>
      <c r="G34" s="149">
        <v>0</v>
      </c>
      <c r="H34" s="41">
        <f t="shared" si="1"/>
        <v>0</v>
      </c>
      <c r="I34">
        <v>1</v>
      </c>
      <c r="J34" s="41">
        <f t="shared" si="2"/>
        <v>3.2258064516129031E-2</v>
      </c>
      <c r="K34">
        <v>0</v>
      </c>
      <c r="L34" s="41">
        <f t="shared" si="3"/>
        <v>0</v>
      </c>
      <c r="M34">
        <v>1</v>
      </c>
      <c r="N34" s="41">
        <f t="shared" si="4"/>
        <v>1.9230769230769232E-2</v>
      </c>
      <c r="O34" s="153"/>
      <c r="P34" s="149">
        <v>1</v>
      </c>
      <c r="Q34" s="41">
        <f t="shared" si="5"/>
        <v>5.5555555555555552E-2</v>
      </c>
      <c r="S34" s="41">
        <f t="shared" si="6"/>
        <v>0</v>
      </c>
      <c r="U34" s="41">
        <f t="shared" si="7"/>
        <v>0</v>
      </c>
      <c r="V34">
        <v>1</v>
      </c>
      <c r="W34" s="42">
        <f t="shared" si="8"/>
        <v>1.9230769230769232E-2</v>
      </c>
      <c r="X34" s="113"/>
    </row>
    <row r="35" spans="5:24">
      <c r="E35" s="111"/>
      <c r="F35" s="124">
        <v>32</v>
      </c>
      <c r="G35" s="149">
        <v>1</v>
      </c>
      <c r="H35" s="41">
        <f t="shared" si="1"/>
        <v>0.05</v>
      </c>
      <c r="I35">
        <v>0</v>
      </c>
      <c r="J35" s="41">
        <f t="shared" si="2"/>
        <v>0</v>
      </c>
      <c r="K35">
        <v>0</v>
      </c>
      <c r="L35" s="41">
        <f t="shared" si="3"/>
        <v>0</v>
      </c>
      <c r="M35">
        <v>1</v>
      </c>
      <c r="N35" s="41">
        <f t="shared" si="4"/>
        <v>1.9230769230769232E-2</v>
      </c>
      <c r="O35" s="153"/>
      <c r="P35" s="149"/>
      <c r="Q35" s="41">
        <f t="shared" si="5"/>
        <v>0</v>
      </c>
      <c r="S35" s="41">
        <f t="shared" si="6"/>
        <v>0</v>
      </c>
      <c r="T35">
        <v>1</v>
      </c>
      <c r="U35" s="41">
        <f t="shared" si="7"/>
        <v>6.6666666666666666E-2</v>
      </c>
      <c r="V35">
        <v>1</v>
      </c>
      <c r="W35" s="42">
        <f t="shared" si="8"/>
        <v>1.9230769230769232E-2</v>
      </c>
      <c r="X35" s="113"/>
    </row>
    <row r="36" spans="5:24">
      <c r="E36" s="111"/>
      <c r="F36" s="124">
        <v>34</v>
      </c>
      <c r="G36" s="149">
        <v>1</v>
      </c>
      <c r="H36" s="41">
        <f t="shared" si="1"/>
        <v>0.05</v>
      </c>
      <c r="I36">
        <v>0</v>
      </c>
      <c r="J36" s="41">
        <f t="shared" si="2"/>
        <v>0</v>
      </c>
      <c r="K36">
        <v>0</v>
      </c>
      <c r="L36" s="41">
        <f t="shared" si="3"/>
        <v>0</v>
      </c>
      <c r="M36">
        <v>1</v>
      </c>
      <c r="N36" s="41">
        <f t="shared" si="4"/>
        <v>1.9230769230769232E-2</v>
      </c>
      <c r="O36" s="153"/>
      <c r="P36" s="149"/>
      <c r="Q36" s="41">
        <f t="shared" si="5"/>
        <v>0</v>
      </c>
      <c r="R36">
        <v>1</v>
      </c>
      <c r="S36" s="41">
        <f t="shared" si="6"/>
        <v>5.2631578947368418E-2</v>
      </c>
      <c r="U36" s="41">
        <f t="shared" si="7"/>
        <v>0</v>
      </c>
      <c r="V36">
        <v>1</v>
      </c>
      <c r="W36" s="42">
        <f t="shared" si="8"/>
        <v>1.9230769230769232E-2</v>
      </c>
      <c r="X36" s="113"/>
    </row>
    <row r="37" spans="5:24">
      <c r="E37" s="111"/>
      <c r="F37" s="124">
        <v>35</v>
      </c>
      <c r="G37" s="149">
        <v>1</v>
      </c>
      <c r="H37" s="41">
        <f t="shared" si="1"/>
        <v>0.05</v>
      </c>
      <c r="I37">
        <v>1</v>
      </c>
      <c r="J37" s="41">
        <f t="shared" si="2"/>
        <v>3.2258064516129031E-2</v>
      </c>
      <c r="K37">
        <v>0</v>
      </c>
      <c r="L37" s="41">
        <f t="shared" si="3"/>
        <v>0</v>
      </c>
      <c r="M37">
        <v>2</v>
      </c>
      <c r="N37" s="41">
        <f t="shared" si="4"/>
        <v>3.8461538461538464E-2</v>
      </c>
      <c r="O37" s="153"/>
      <c r="P37" s="149"/>
      <c r="Q37" s="41">
        <f t="shared" si="5"/>
        <v>0</v>
      </c>
      <c r="R37">
        <v>1</v>
      </c>
      <c r="S37" s="41">
        <f t="shared" si="6"/>
        <v>5.2631578947368418E-2</v>
      </c>
      <c r="T37">
        <v>1</v>
      </c>
      <c r="U37" s="41">
        <f t="shared" si="7"/>
        <v>6.6666666666666666E-2</v>
      </c>
      <c r="V37">
        <v>2</v>
      </c>
      <c r="W37" s="42">
        <f t="shared" si="8"/>
        <v>3.8461538461538464E-2</v>
      </c>
      <c r="X37" s="113"/>
    </row>
    <row r="38" spans="5:24">
      <c r="E38" s="111"/>
      <c r="F38" s="124">
        <v>41</v>
      </c>
      <c r="G38" s="149">
        <v>0</v>
      </c>
      <c r="H38" s="41">
        <f t="shared" si="1"/>
        <v>0</v>
      </c>
      <c r="I38">
        <v>3</v>
      </c>
      <c r="J38" s="41">
        <f t="shared" si="2"/>
        <v>9.6774193548387094E-2</v>
      </c>
      <c r="K38">
        <v>0</v>
      </c>
      <c r="L38" s="41">
        <f t="shared" si="3"/>
        <v>0</v>
      </c>
      <c r="M38">
        <v>3</v>
      </c>
      <c r="N38" s="41">
        <f t="shared" si="4"/>
        <v>5.7692307692307696E-2</v>
      </c>
      <c r="O38" s="153"/>
      <c r="P38" s="149">
        <v>2</v>
      </c>
      <c r="Q38" s="41">
        <f t="shared" si="5"/>
        <v>0.1111111111111111</v>
      </c>
      <c r="S38" s="41">
        <f t="shared" si="6"/>
        <v>0</v>
      </c>
      <c r="T38">
        <v>1</v>
      </c>
      <c r="U38" s="41">
        <f t="shared" si="7"/>
        <v>6.6666666666666666E-2</v>
      </c>
      <c r="V38">
        <v>3</v>
      </c>
      <c r="W38" s="42">
        <f t="shared" si="8"/>
        <v>5.7692307692307696E-2</v>
      </c>
      <c r="X38" s="113"/>
    </row>
    <row r="39" spans="5:24">
      <c r="E39" s="111"/>
      <c r="F39" s="124">
        <v>42</v>
      </c>
      <c r="G39" s="149">
        <v>1</v>
      </c>
      <c r="H39" s="41">
        <f t="shared" si="1"/>
        <v>0.05</v>
      </c>
      <c r="I39">
        <v>1</v>
      </c>
      <c r="J39" s="41">
        <f t="shared" si="2"/>
        <v>3.2258064516129031E-2</v>
      </c>
      <c r="K39">
        <v>0</v>
      </c>
      <c r="L39" s="41">
        <f t="shared" si="3"/>
        <v>0</v>
      </c>
      <c r="M39">
        <v>2</v>
      </c>
      <c r="N39" s="41">
        <f t="shared" si="4"/>
        <v>3.8461538461538464E-2</v>
      </c>
      <c r="O39" s="153"/>
      <c r="P39" s="149">
        <v>2</v>
      </c>
      <c r="Q39" s="41">
        <f t="shared" si="5"/>
        <v>0.1111111111111111</v>
      </c>
      <c r="S39" s="41">
        <f t="shared" si="6"/>
        <v>0</v>
      </c>
      <c r="U39" s="41">
        <f t="shared" si="7"/>
        <v>0</v>
      </c>
      <c r="V39">
        <v>2</v>
      </c>
      <c r="W39" s="42">
        <f t="shared" si="8"/>
        <v>3.8461538461538464E-2</v>
      </c>
      <c r="X39" s="113"/>
    </row>
    <row r="40" spans="5:24">
      <c r="E40" s="111"/>
      <c r="F40" s="124">
        <v>43</v>
      </c>
      <c r="G40" s="149">
        <v>0</v>
      </c>
      <c r="H40" s="41">
        <f t="shared" si="1"/>
        <v>0</v>
      </c>
      <c r="I40">
        <v>1</v>
      </c>
      <c r="J40" s="41">
        <f t="shared" si="2"/>
        <v>3.2258064516129031E-2</v>
      </c>
      <c r="K40">
        <v>0</v>
      </c>
      <c r="L40" s="41">
        <f t="shared" si="3"/>
        <v>0</v>
      </c>
      <c r="M40">
        <v>1</v>
      </c>
      <c r="N40" s="41">
        <f t="shared" si="4"/>
        <v>1.9230769230769232E-2</v>
      </c>
      <c r="O40" s="153"/>
      <c r="P40" s="149">
        <v>1</v>
      </c>
      <c r="Q40" s="41">
        <f t="shared" si="5"/>
        <v>5.5555555555555552E-2</v>
      </c>
      <c r="S40" s="41">
        <f t="shared" si="6"/>
        <v>0</v>
      </c>
      <c r="U40" s="41">
        <f t="shared" si="7"/>
        <v>0</v>
      </c>
      <c r="V40">
        <v>1</v>
      </c>
      <c r="W40" s="42">
        <f t="shared" si="8"/>
        <v>1.9230769230769232E-2</v>
      </c>
      <c r="X40" s="113"/>
    </row>
    <row r="41" spans="5:24">
      <c r="E41" s="111"/>
      <c r="F41" s="124">
        <v>44</v>
      </c>
      <c r="G41" s="149">
        <v>1</v>
      </c>
      <c r="H41" s="41">
        <f t="shared" si="1"/>
        <v>0.05</v>
      </c>
      <c r="I41">
        <v>0</v>
      </c>
      <c r="J41" s="41">
        <f t="shared" si="2"/>
        <v>0</v>
      </c>
      <c r="K41">
        <v>0</v>
      </c>
      <c r="L41" s="41">
        <f t="shared" si="3"/>
        <v>0</v>
      </c>
      <c r="M41">
        <v>1</v>
      </c>
      <c r="N41" s="41">
        <f t="shared" si="4"/>
        <v>1.9230769230769232E-2</v>
      </c>
      <c r="O41" s="153"/>
      <c r="P41" s="149">
        <v>1</v>
      </c>
      <c r="Q41" s="41">
        <f t="shared" si="5"/>
        <v>5.5555555555555552E-2</v>
      </c>
      <c r="S41" s="41">
        <f t="shared" si="6"/>
        <v>0</v>
      </c>
      <c r="U41" s="41">
        <f t="shared" si="7"/>
        <v>0</v>
      </c>
      <c r="V41">
        <v>1</v>
      </c>
      <c r="W41" s="42">
        <f t="shared" si="8"/>
        <v>1.9230769230769232E-2</v>
      </c>
      <c r="X41" s="113"/>
    </row>
    <row r="42" spans="5:24">
      <c r="E42" s="115"/>
      <c r="F42" s="123">
        <v>45</v>
      </c>
      <c r="G42" s="148">
        <v>2</v>
      </c>
      <c r="H42" s="39">
        <f t="shared" si="1"/>
        <v>0.1</v>
      </c>
      <c r="I42" s="20">
        <v>3</v>
      </c>
      <c r="J42" s="39">
        <f t="shared" si="2"/>
        <v>9.6774193548387094E-2</v>
      </c>
      <c r="K42" s="20">
        <v>1</v>
      </c>
      <c r="L42" s="39">
        <f t="shared" si="3"/>
        <v>1</v>
      </c>
      <c r="M42" s="20">
        <v>6</v>
      </c>
      <c r="N42" s="39">
        <f t="shared" si="4"/>
        <v>0.11538461538461539</v>
      </c>
      <c r="O42" s="152"/>
      <c r="P42" s="148">
        <v>1</v>
      </c>
      <c r="Q42" s="39">
        <f t="shared" si="5"/>
        <v>5.5555555555555552E-2</v>
      </c>
      <c r="R42" s="20">
        <v>5</v>
      </c>
      <c r="S42" s="39">
        <f t="shared" si="6"/>
        <v>0.26315789473684209</v>
      </c>
      <c r="T42" s="20"/>
      <c r="U42" s="39">
        <f t="shared" si="7"/>
        <v>0</v>
      </c>
      <c r="V42" s="20">
        <v>6</v>
      </c>
      <c r="W42" s="40">
        <f t="shared" si="8"/>
        <v>0.11538461538461539</v>
      </c>
      <c r="X42" s="116"/>
    </row>
    <row r="43" spans="5:24">
      <c r="E43" s="158" t="s">
        <v>153</v>
      </c>
      <c r="F43" s="158"/>
      <c r="G43" s="43">
        <v>20</v>
      </c>
      <c r="H43" s="120">
        <f t="shared" si="1"/>
        <v>1</v>
      </c>
      <c r="I43" s="43">
        <v>31</v>
      </c>
      <c r="J43" s="120">
        <f t="shared" si="2"/>
        <v>1</v>
      </c>
      <c r="K43" s="43">
        <v>1</v>
      </c>
      <c r="L43" s="120">
        <f t="shared" si="3"/>
        <v>1</v>
      </c>
      <c r="M43" s="43">
        <v>52</v>
      </c>
      <c r="N43" s="150">
        <f t="shared" si="4"/>
        <v>1</v>
      </c>
      <c r="O43" s="121"/>
      <c r="P43" s="43">
        <v>18</v>
      </c>
      <c r="Q43" s="120">
        <f t="shared" si="5"/>
        <v>1</v>
      </c>
      <c r="R43" s="43">
        <v>19</v>
      </c>
      <c r="S43" s="120">
        <f t="shared" si="6"/>
        <v>1</v>
      </c>
      <c r="T43" s="43">
        <v>15</v>
      </c>
      <c r="U43" s="120">
        <f t="shared" si="7"/>
        <v>1</v>
      </c>
      <c r="V43" s="43">
        <v>52</v>
      </c>
      <c r="W43" s="120">
        <f t="shared" si="8"/>
        <v>1</v>
      </c>
      <c r="X43" s="155"/>
    </row>
  </sheetData>
  <mergeCells count="59">
    <mergeCell ref="M4:N4"/>
    <mergeCell ref="P4:Q4"/>
    <mergeCell ref="R4:S4"/>
    <mergeCell ref="T4:U4"/>
    <mergeCell ref="V4:W4"/>
    <mergeCell ref="E5:F5"/>
    <mergeCell ref="G5:H5"/>
    <mergeCell ref="I5:J5"/>
    <mergeCell ref="K5:L5"/>
    <mergeCell ref="M5:N5"/>
    <mergeCell ref="P5:Q5"/>
    <mergeCell ref="R5:S5"/>
    <mergeCell ref="E3:F4"/>
    <mergeCell ref="G3:N3"/>
    <mergeCell ref="P3:W3"/>
    <mergeCell ref="G4:H4"/>
    <mergeCell ref="I4:J4"/>
    <mergeCell ref="K4:L4"/>
    <mergeCell ref="AA5:AA6"/>
    <mergeCell ref="AB5:AB6"/>
    <mergeCell ref="AC5:AF5"/>
    <mergeCell ref="E6:F6"/>
    <mergeCell ref="G6:H6"/>
    <mergeCell ref="I6:J6"/>
    <mergeCell ref="K6:L6"/>
    <mergeCell ref="M6:N6"/>
    <mergeCell ref="AG7:AG9"/>
    <mergeCell ref="AA10:AA11"/>
    <mergeCell ref="AG10:AG11"/>
    <mergeCell ref="AC11:AF11"/>
    <mergeCell ref="E14:E15"/>
    <mergeCell ref="Z14:AB15"/>
    <mergeCell ref="AC14:AC15"/>
    <mergeCell ref="AD14:AD15"/>
    <mergeCell ref="AE14:AE15"/>
    <mergeCell ref="AF14:AF15"/>
    <mergeCell ref="E7:F7"/>
    <mergeCell ref="AA7:AA9"/>
    <mergeCell ref="AG14:AG15"/>
    <mergeCell ref="AH14:AH15"/>
    <mergeCell ref="AI14:AI15"/>
    <mergeCell ref="AJ14:AJ15"/>
    <mergeCell ref="AK14:AK15"/>
    <mergeCell ref="AA20:AA21"/>
    <mergeCell ref="Z22:AA24"/>
    <mergeCell ref="E43:F43"/>
    <mergeCell ref="O3:O7"/>
    <mergeCell ref="X3:X7"/>
    <mergeCell ref="E16:E18"/>
    <mergeCell ref="Z16:Z21"/>
    <mergeCell ref="AA16:AA17"/>
    <mergeCell ref="AA18:AA19"/>
    <mergeCell ref="E19:E23"/>
    <mergeCell ref="P6:Q6"/>
    <mergeCell ref="R6:S6"/>
    <mergeCell ref="T6:U6"/>
    <mergeCell ref="V6:W6"/>
    <mergeCell ref="T5:U5"/>
    <mergeCell ref="V5:W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DC65-0540-4831-9E6C-00A7F9F3C7DA}">
  <dimension ref="A1:O74"/>
  <sheetViews>
    <sheetView topLeftCell="I66" workbookViewId="0">
      <selection activeCell="M83" sqref="M83:M84"/>
    </sheetView>
  </sheetViews>
  <sheetFormatPr baseColWidth="10" defaultColWidth="10.85546875" defaultRowHeight="15"/>
  <cols>
    <col min="1" max="1" width="26.28515625" bestFit="1" customWidth="1"/>
    <col min="2" max="2" width="29.140625" bestFit="1" customWidth="1"/>
    <col min="3" max="3" width="12" bestFit="1" customWidth="1"/>
    <col min="4" max="4" width="6.140625" bestFit="1" customWidth="1"/>
    <col min="5" max="5" width="12.5703125" bestFit="1" customWidth="1"/>
    <col min="6" max="6" width="9.42578125" bestFit="1" customWidth="1"/>
    <col min="7" max="7" width="45.85546875" bestFit="1" customWidth="1"/>
    <col min="8" max="8" width="34.85546875" bestFit="1" customWidth="1"/>
    <col min="9" max="9" width="12" style="5" bestFit="1" customWidth="1"/>
    <col min="10" max="10" width="20.42578125" bestFit="1" customWidth="1"/>
    <col min="11" max="11" width="10.42578125" bestFit="1" customWidth="1"/>
    <col min="12" max="12" width="21" bestFit="1" customWidth="1"/>
    <col min="13" max="13" width="25.28515625" bestFit="1" customWidth="1"/>
    <col min="14" max="14" width="25.7109375" bestFit="1" customWidth="1"/>
    <col min="15" max="15" width="48.28515625" bestFit="1" customWidth="1"/>
  </cols>
  <sheetData>
    <row r="1" spans="1:15" ht="18.75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66" t="s">
        <v>8</v>
      </c>
      <c r="J1" s="52" t="s">
        <v>9</v>
      </c>
      <c r="K1" s="52" t="s">
        <v>176</v>
      </c>
      <c r="L1" s="52" t="s">
        <v>10</v>
      </c>
      <c r="M1" s="52" t="s">
        <v>11</v>
      </c>
      <c r="N1" s="52" t="s">
        <v>12</v>
      </c>
      <c r="O1" s="52" t="s">
        <v>13</v>
      </c>
    </row>
    <row r="2" spans="1:15">
      <c r="A2" s="53" t="s">
        <v>14</v>
      </c>
      <c r="B2" s="53" t="s">
        <v>15</v>
      </c>
      <c r="C2" s="53">
        <v>36</v>
      </c>
      <c r="D2" s="53" t="s">
        <v>16</v>
      </c>
      <c r="E2" s="54">
        <v>1000000533</v>
      </c>
      <c r="F2" s="53">
        <v>11</v>
      </c>
      <c r="G2" s="53" t="s">
        <v>17</v>
      </c>
      <c r="H2" s="55">
        <v>45002</v>
      </c>
      <c r="I2" s="67">
        <v>4</v>
      </c>
      <c r="J2" s="53">
        <v>320</v>
      </c>
      <c r="K2" s="53"/>
      <c r="L2" s="53" t="s">
        <v>18</v>
      </c>
      <c r="M2" s="56" t="s">
        <v>19</v>
      </c>
      <c r="N2" s="53">
        <v>1</v>
      </c>
      <c r="O2" s="53"/>
    </row>
    <row r="3" spans="1:15">
      <c r="A3" s="53" t="s">
        <v>20</v>
      </c>
      <c r="B3" s="53" t="s">
        <v>15</v>
      </c>
      <c r="C3" s="53">
        <v>36</v>
      </c>
      <c r="D3" s="53" t="s">
        <v>16</v>
      </c>
      <c r="E3" s="57">
        <v>1000000533</v>
      </c>
      <c r="F3" s="53">
        <v>21</v>
      </c>
      <c r="G3" s="53" t="s">
        <v>17</v>
      </c>
      <c r="H3" s="55">
        <v>45002</v>
      </c>
      <c r="I3" s="67">
        <v>3</v>
      </c>
      <c r="J3" s="53">
        <v>380</v>
      </c>
      <c r="K3" s="53"/>
      <c r="L3" s="53" t="s">
        <v>18</v>
      </c>
      <c r="M3" s="58" t="s">
        <v>21</v>
      </c>
      <c r="N3" s="53">
        <v>1</v>
      </c>
      <c r="O3" s="53"/>
    </row>
    <row r="4" spans="1:15">
      <c r="A4" s="53" t="s">
        <v>14</v>
      </c>
      <c r="B4" s="53" t="s">
        <v>22</v>
      </c>
      <c r="C4" s="53">
        <v>33</v>
      </c>
      <c r="D4" s="53" t="s">
        <v>16</v>
      </c>
      <c r="E4" s="57">
        <v>1577583242</v>
      </c>
      <c r="F4" s="53">
        <v>11</v>
      </c>
      <c r="G4" s="53" t="s">
        <v>17</v>
      </c>
      <c r="H4" s="55">
        <v>45152</v>
      </c>
      <c r="I4" s="67">
        <v>3</v>
      </c>
      <c r="J4" s="53">
        <v>2550</v>
      </c>
      <c r="K4" s="53"/>
      <c r="L4" s="53" t="s">
        <v>18</v>
      </c>
      <c r="M4" s="56" t="s">
        <v>19</v>
      </c>
      <c r="N4" s="53">
        <v>2</v>
      </c>
      <c r="O4" s="53"/>
    </row>
    <row r="5" spans="1:15">
      <c r="A5" s="53" t="s">
        <v>20</v>
      </c>
      <c r="B5" s="53" t="s">
        <v>23</v>
      </c>
      <c r="C5" s="53">
        <v>18</v>
      </c>
      <c r="D5" s="53" t="s">
        <v>16</v>
      </c>
      <c r="E5" s="57">
        <v>1016714016</v>
      </c>
      <c r="F5" s="53">
        <v>41</v>
      </c>
      <c r="G5" s="53" t="s">
        <v>17</v>
      </c>
      <c r="H5" s="55">
        <v>45082</v>
      </c>
      <c r="I5" s="67">
        <v>4</v>
      </c>
      <c r="J5" s="53">
        <v>2510</v>
      </c>
      <c r="K5" s="53"/>
      <c r="L5" s="53" t="s">
        <v>18</v>
      </c>
      <c r="M5" s="58" t="s">
        <v>21</v>
      </c>
      <c r="N5" s="53">
        <v>2</v>
      </c>
      <c r="O5" s="53"/>
    </row>
    <row r="6" spans="1:15">
      <c r="A6" s="53" t="s">
        <v>20</v>
      </c>
      <c r="B6" s="53" t="s">
        <v>24</v>
      </c>
      <c r="C6" s="53">
        <v>33</v>
      </c>
      <c r="D6" s="53" t="s">
        <v>16</v>
      </c>
      <c r="E6" s="53">
        <v>1057583242</v>
      </c>
      <c r="F6" s="53">
        <v>21</v>
      </c>
      <c r="G6" s="53" t="s">
        <v>17</v>
      </c>
      <c r="H6" s="55">
        <v>45152</v>
      </c>
      <c r="I6" s="67">
        <v>4</v>
      </c>
      <c r="J6" s="53">
        <v>660</v>
      </c>
      <c r="K6" s="53"/>
      <c r="L6" s="53" t="s">
        <v>18</v>
      </c>
      <c r="M6" s="58" t="s">
        <v>21</v>
      </c>
      <c r="N6" s="53">
        <v>3</v>
      </c>
      <c r="O6" s="53"/>
    </row>
    <row r="7" spans="1:15">
      <c r="A7" s="53" t="s">
        <v>20</v>
      </c>
      <c r="B7" s="53" t="s">
        <v>25</v>
      </c>
      <c r="C7" s="53">
        <v>25</v>
      </c>
      <c r="D7" s="53" t="s">
        <v>16</v>
      </c>
      <c r="E7" s="53">
        <v>1022436424</v>
      </c>
      <c r="F7" s="53">
        <v>11</v>
      </c>
      <c r="G7" s="53" t="s">
        <v>17</v>
      </c>
      <c r="H7" s="55">
        <v>45248</v>
      </c>
      <c r="I7" s="67">
        <v>3</v>
      </c>
      <c r="J7" s="53">
        <v>820</v>
      </c>
      <c r="K7" s="53"/>
      <c r="L7" s="53" t="s">
        <v>18</v>
      </c>
      <c r="M7" s="59" t="s">
        <v>26</v>
      </c>
      <c r="N7" s="53">
        <v>1</v>
      </c>
      <c r="O7" s="53"/>
    </row>
    <row r="8" spans="1:15">
      <c r="A8" s="53" t="s">
        <v>20</v>
      </c>
      <c r="B8" s="53" t="s">
        <v>27</v>
      </c>
      <c r="C8" s="53">
        <v>55</v>
      </c>
      <c r="D8" s="53" t="s">
        <v>16</v>
      </c>
      <c r="E8" s="53">
        <v>40028805</v>
      </c>
      <c r="F8" s="53">
        <v>21</v>
      </c>
      <c r="G8" s="53" t="s">
        <v>17</v>
      </c>
      <c r="H8" s="55">
        <v>45258</v>
      </c>
      <c r="I8" s="67">
        <v>3</v>
      </c>
      <c r="J8" s="53">
        <v>40</v>
      </c>
      <c r="K8" s="53"/>
      <c r="L8" s="53" t="s">
        <v>18</v>
      </c>
      <c r="M8" s="59" t="s">
        <v>26</v>
      </c>
      <c r="N8" s="53">
        <v>2</v>
      </c>
      <c r="O8" s="53"/>
    </row>
    <row r="9" spans="1:15">
      <c r="A9" s="53" t="s">
        <v>28</v>
      </c>
      <c r="B9" s="53" t="s">
        <v>29</v>
      </c>
      <c r="C9" s="53">
        <v>62</v>
      </c>
      <c r="D9" s="53" t="s">
        <v>30</v>
      </c>
      <c r="E9" s="53">
        <v>3206995</v>
      </c>
      <c r="F9" s="53">
        <v>44</v>
      </c>
      <c r="G9" s="53" t="s">
        <v>17</v>
      </c>
      <c r="H9" s="55">
        <v>45142</v>
      </c>
      <c r="I9" s="67">
        <v>3</v>
      </c>
      <c r="J9" s="53">
        <v>670</v>
      </c>
      <c r="K9" s="53"/>
      <c r="L9" s="53" t="s">
        <v>18</v>
      </c>
      <c r="M9" s="58" t="s">
        <v>31</v>
      </c>
      <c r="N9" s="53">
        <v>1</v>
      </c>
      <c r="O9" s="53"/>
    </row>
    <row r="10" spans="1:15">
      <c r="A10" s="53" t="s">
        <v>28</v>
      </c>
      <c r="B10" s="53" t="s">
        <v>29</v>
      </c>
      <c r="C10" s="53">
        <v>63</v>
      </c>
      <c r="D10" s="53" t="s">
        <v>16</v>
      </c>
      <c r="E10" s="53">
        <v>3206995</v>
      </c>
      <c r="F10" s="53">
        <v>13</v>
      </c>
      <c r="G10" s="53" t="s">
        <v>17</v>
      </c>
      <c r="H10" s="55">
        <v>45041</v>
      </c>
      <c r="I10" s="67">
        <v>4</v>
      </c>
      <c r="J10" s="53">
        <v>480</v>
      </c>
      <c r="K10" s="53"/>
      <c r="L10" s="53" t="s">
        <v>32</v>
      </c>
      <c r="M10" s="56" t="s">
        <v>19</v>
      </c>
      <c r="N10" s="53">
        <v>2</v>
      </c>
      <c r="O10" s="53"/>
    </row>
    <row r="11" spans="1:15">
      <c r="A11" s="53" t="s">
        <v>28</v>
      </c>
      <c r="B11" s="53" t="s">
        <v>33</v>
      </c>
      <c r="C11" s="53">
        <v>57</v>
      </c>
      <c r="D11" s="53" t="s">
        <v>30</v>
      </c>
      <c r="E11" s="53">
        <v>79112092</v>
      </c>
      <c r="F11" s="53">
        <v>27</v>
      </c>
      <c r="G11" s="53" t="s">
        <v>17</v>
      </c>
      <c r="H11" s="55">
        <v>45223</v>
      </c>
      <c r="I11" s="67">
        <v>4</v>
      </c>
      <c r="J11" s="53">
        <v>110</v>
      </c>
      <c r="K11" s="53"/>
      <c r="L11" s="53" t="s">
        <v>32</v>
      </c>
      <c r="M11" s="58" t="s">
        <v>21</v>
      </c>
      <c r="N11" s="53">
        <v>2</v>
      </c>
      <c r="O11" s="53"/>
    </row>
    <row r="12" spans="1:15">
      <c r="A12" s="53" t="s">
        <v>28</v>
      </c>
      <c r="B12" s="53" t="s">
        <v>34</v>
      </c>
      <c r="C12" s="53">
        <v>53</v>
      </c>
      <c r="D12" s="53" t="s">
        <v>30</v>
      </c>
      <c r="E12" s="53">
        <v>79574714</v>
      </c>
      <c r="F12" s="53">
        <v>21</v>
      </c>
      <c r="G12" s="53" t="s">
        <v>17</v>
      </c>
      <c r="H12" s="55">
        <v>45244</v>
      </c>
      <c r="I12" s="67">
        <v>4</v>
      </c>
      <c r="J12" s="53">
        <v>541000</v>
      </c>
      <c r="K12" s="53"/>
      <c r="L12" s="53" t="s">
        <v>32</v>
      </c>
      <c r="M12" s="56" t="s">
        <v>19</v>
      </c>
      <c r="N12" s="53">
        <v>3</v>
      </c>
      <c r="O12" s="53"/>
    </row>
    <row r="13" spans="1:15">
      <c r="A13" s="53" t="s">
        <v>28</v>
      </c>
      <c r="B13" s="53" t="s">
        <v>35</v>
      </c>
      <c r="C13" s="53">
        <v>52</v>
      </c>
      <c r="D13" s="53" t="s">
        <v>30</v>
      </c>
      <c r="E13" s="53">
        <v>40397656</v>
      </c>
      <c r="F13" s="53">
        <v>45</v>
      </c>
      <c r="G13" s="53" t="s">
        <v>17</v>
      </c>
      <c r="H13" s="55">
        <v>45237</v>
      </c>
      <c r="I13" s="67">
        <v>4</v>
      </c>
      <c r="J13" s="53">
        <v>3910</v>
      </c>
      <c r="K13" s="53"/>
      <c r="L13" s="53" t="s">
        <v>32</v>
      </c>
      <c r="M13" s="56" t="s">
        <v>19</v>
      </c>
      <c r="N13" s="53">
        <v>4</v>
      </c>
      <c r="O13" s="53"/>
    </row>
    <row r="14" spans="1:15">
      <c r="A14" s="53" t="s">
        <v>28</v>
      </c>
      <c r="B14" s="53" t="s">
        <v>36</v>
      </c>
      <c r="C14" s="53">
        <v>44</v>
      </c>
      <c r="D14" s="53" t="s">
        <v>30</v>
      </c>
      <c r="E14" s="53">
        <v>52468430</v>
      </c>
      <c r="F14" s="53">
        <v>44</v>
      </c>
      <c r="G14" s="53" t="s">
        <v>17</v>
      </c>
      <c r="H14" s="55">
        <v>45248</v>
      </c>
      <c r="I14" s="67">
        <v>3</v>
      </c>
      <c r="J14" s="53">
        <v>1530</v>
      </c>
      <c r="K14" s="53"/>
      <c r="L14" s="53" t="s">
        <v>37</v>
      </c>
      <c r="M14" s="56" t="s">
        <v>38</v>
      </c>
      <c r="N14" s="53">
        <v>2</v>
      </c>
      <c r="O14" s="53"/>
    </row>
    <row r="15" spans="1:15">
      <c r="A15" s="53" t="s">
        <v>28</v>
      </c>
      <c r="B15" s="53" t="s">
        <v>39</v>
      </c>
      <c r="C15" s="53">
        <v>43</v>
      </c>
      <c r="D15" s="53" t="s">
        <v>30</v>
      </c>
      <c r="E15" s="53">
        <v>52769871</v>
      </c>
      <c r="F15" s="53">
        <v>24</v>
      </c>
      <c r="G15" s="53" t="s">
        <v>17</v>
      </c>
      <c r="H15" s="55">
        <v>45098</v>
      </c>
      <c r="I15" s="67">
        <v>4</v>
      </c>
      <c r="J15" s="53">
        <v>2020</v>
      </c>
      <c r="K15" s="53"/>
      <c r="L15" s="53" t="s">
        <v>32</v>
      </c>
      <c r="M15" s="58" t="s">
        <v>31</v>
      </c>
      <c r="N15" s="53">
        <v>4</v>
      </c>
      <c r="O15" s="53"/>
    </row>
    <row r="16" spans="1:15">
      <c r="A16" s="53" t="s">
        <v>40</v>
      </c>
      <c r="B16" s="53" t="s">
        <v>41</v>
      </c>
      <c r="C16" s="53">
        <v>33</v>
      </c>
      <c r="D16" s="53" t="s">
        <v>42</v>
      </c>
      <c r="E16" s="53">
        <v>1122127748</v>
      </c>
      <c r="F16" s="53">
        <v>21</v>
      </c>
      <c r="G16" s="53" t="s">
        <v>17</v>
      </c>
      <c r="H16" s="55">
        <v>45064</v>
      </c>
      <c r="I16" s="67">
        <v>4</v>
      </c>
      <c r="J16" s="53">
        <v>52</v>
      </c>
      <c r="K16" s="53" t="s">
        <v>160</v>
      </c>
      <c r="L16" s="53" t="s">
        <v>32</v>
      </c>
      <c r="M16" s="58" t="s">
        <v>31</v>
      </c>
      <c r="N16" s="53">
        <v>3</v>
      </c>
      <c r="O16" s="53"/>
    </row>
    <row r="17" spans="1:15">
      <c r="A17" s="53" t="s">
        <v>40</v>
      </c>
      <c r="B17" s="53" t="s">
        <v>43</v>
      </c>
      <c r="C17" s="53">
        <v>34</v>
      </c>
      <c r="D17" s="53" t="s">
        <v>42</v>
      </c>
      <c r="E17" s="53">
        <v>4226765</v>
      </c>
      <c r="F17" s="53">
        <v>45</v>
      </c>
      <c r="G17" s="53" t="s">
        <v>17</v>
      </c>
      <c r="H17" s="55">
        <v>45182</v>
      </c>
      <c r="I17" s="67">
        <v>5</v>
      </c>
      <c r="J17" s="53">
        <v>116</v>
      </c>
      <c r="K17" s="53" t="s">
        <v>161</v>
      </c>
      <c r="L17" s="53" t="s">
        <v>44</v>
      </c>
      <c r="M17" s="56" t="s">
        <v>19</v>
      </c>
      <c r="N17" s="53">
        <v>2</v>
      </c>
      <c r="O17" s="53"/>
    </row>
    <row r="18" spans="1:15">
      <c r="A18" s="53" t="s">
        <v>40</v>
      </c>
      <c r="B18" s="53" t="s">
        <v>45</v>
      </c>
      <c r="C18" s="53">
        <v>53</v>
      </c>
      <c r="D18" s="53" t="s">
        <v>42</v>
      </c>
      <c r="E18" s="53">
        <v>79567901</v>
      </c>
      <c r="F18" s="53">
        <v>22</v>
      </c>
      <c r="G18" s="53" t="s">
        <v>17</v>
      </c>
      <c r="H18" s="55">
        <v>45174</v>
      </c>
      <c r="I18" s="67">
        <v>3</v>
      </c>
      <c r="J18" s="53">
        <v>168</v>
      </c>
      <c r="K18" s="53" t="s">
        <v>162</v>
      </c>
      <c r="L18" s="53" t="s">
        <v>32</v>
      </c>
      <c r="M18" s="58" t="s">
        <v>46</v>
      </c>
      <c r="N18" s="53">
        <v>3</v>
      </c>
      <c r="O18" s="53"/>
    </row>
    <row r="19" spans="1:15">
      <c r="A19" s="53" t="s">
        <v>47</v>
      </c>
      <c r="B19" s="53" t="s">
        <v>48</v>
      </c>
      <c r="C19" s="53">
        <v>44</v>
      </c>
      <c r="D19" s="53" t="s">
        <v>42</v>
      </c>
      <c r="E19" s="53">
        <v>24720727</v>
      </c>
      <c r="F19" s="53">
        <v>21</v>
      </c>
      <c r="G19" s="53" t="s">
        <v>17</v>
      </c>
      <c r="H19" s="55">
        <v>45250</v>
      </c>
      <c r="I19" s="67">
        <v>3</v>
      </c>
      <c r="J19" s="53">
        <v>410</v>
      </c>
      <c r="K19" s="53"/>
      <c r="L19" s="53" t="s">
        <v>32</v>
      </c>
      <c r="M19" s="59" t="s">
        <v>49</v>
      </c>
      <c r="N19" s="53">
        <v>3</v>
      </c>
      <c r="O19" s="53"/>
    </row>
    <row r="20" spans="1:15">
      <c r="A20" s="53" t="s">
        <v>47</v>
      </c>
      <c r="B20" s="53" t="s">
        <v>50</v>
      </c>
      <c r="C20" s="53">
        <v>40</v>
      </c>
      <c r="D20" s="53" t="s">
        <v>16</v>
      </c>
      <c r="E20" s="53">
        <v>17321270</v>
      </c>
      <c r="F20" s="53">
        <v>21</v>
      </c>
      <c r="G20" s="53" t="s">
        <v>17</v>
      </c>
      <c r="H20" s="55">
        <v>45146</v>
      </c>
      <c r="I20" s="67">
        <v>4</v>
      </c>
      <c r="J20" s="53">
        <v>25</v>
      </c>
      <c r="K20" s="53" t="s">
        <v>160</v>
      </c>
      <c r="L20" s="53" t="s">
        <v>32</v>
      </c>
      <c r="M20" s="59" t="s">
        <v>49</v>
      </c>
      <c r="N20" s="53">
        <v>4</v>
      </c>
      <c r="O20" s="53"/>
    </row>
    <row r="21" spans="1:15">
      <c r="A21" s="53" t="s">
        <v>47</v>
      </c>
      <c r="B21" s="53" t="s">
        <v>51</v>
      </c>
      <c r="C21" s="53">
        <v>63</v>
      </c>
      <c r="D21" s="53" t="s">
        <v>42</v>
      </c>
      <c r="E21" s="53">
        <v>6767873</v>
      </c>
      <c r="F21" s="53">
        <v>42</v>
      </c>
      <c r="G21" s="53" t="s">
        <v>17</v>
      </c>
      <c r="H21" s="55">
        <v>45112</v>
      </c>
      <c r="I21" s="67">
        <v>3</v>
      </c>
      <c r="J21" s="53">
        <v>66</v>
      </c>
      <c r="K21" s="53" t="s">
        <v>163</v>
      </c>
      <c r="L21" s="53" t="s">
        <v>32</v>
      </c>
      <c r="M21" s="58" t="s">
        <v>21</v>
      </c>
      <c r="N21" s="53">
        <v>1</v>
      </c>
      <c r="O21" s="53"/>
    </row>
    <row r="22" spans="1:15">
      <c r="A22" s="53" t="s">
        <v>47</v>
      </c>
      <c r="B22" s="53" t="s">
        <v>52</v>
      </c>
      <c r="C22" s="53">
        <v>44</v>
      </c>
      <c r="D22" s="53" t="s">
        <v>42</v>
      </c>
      <c r="E22" s="53">
        <v>14588767</v>
      </c>
      <c r="F22" s="53">
        <v>45</v>
      </c>
      <c r="G22" s="53" t="s">
        <v>17</v>
      </c>
      <c r="H22" s="55">
        <v>45232</v>
      </c>
      <c r="I22" s="67">
        <v>3</v>
      </c>
      <c r="J22" s="53">
        <v>270</v>
      </c>
      <c r="K22" s="53"/>
      <c r="L22" s="53" t="s">
        <v>32</v>
      </c>
      <c r="M22" s="56" t="s">
        <v>19</v>
      </c>
      <c r="N22" s="53">
        <v>1</v>
      </c>
      <c r="O22" s="53"/>
    </row>
    <row r="23" spans="1:15">
      <c r="A23" s="53" t="s">
        <v>47</v>
      </c>
      <c r="B23" s="53" t="s">
        <v>53</v>
      </c>
      <c r="C23" s="53">
        <v>55</v>
      </c>
      <c r="D23" s="53" t="s">
        <v>42</v>
      </c>
      <c r="E23" s="53">
        <v>51912850</v>
      </c>
      <c r="F23" s="53">
        <v>25</v>
      </c>
      <c r="G23" s="53" t="s">
        <v>17</v>
      </c>
      <c r="H23" s="55">
        <v>45210</v>
      </c>
      <c r="I23" s="67">
        <v>3</v>
      </c>
      <c r="J23" s="53">
        <v>440</v>
      </c>
      <c r="K23" s="53"/>
      <c r="L23" s="53" t="s">
        <v>32</v>
      </c>
      <c r="M23" s="56" t="s">
        <v>19</v>
      </c>
      <c r="N23" s="53">
        <v>1</v>
      </c>
      <c r="O23" s="53"/>
    </row>
    <row r="24" spans="1:15">
      <c r="A24" s="53" t="s">
        <v>47</v>
      </c>
      <c r="B24" s="53" t="s">
        <v>54</v>
      </c>
      <c r="C24" s="53">
        <v>61</v>
      </c>
      <c r="D24" s="53" t="s">
        <v>42</v>
      </c>
      <c r="E24" s="53">
        <v>79319329</v>
      </c>
      <c r="F24" s="53">
        <v>25</v>
      </c>
      <c r="G24" s="53" t="s">
        <v>17</v>
      </c>
      <c r="H24" s="55">
        <v>45233</v>
      </c>
      <c r="I24" s="67">
        <v>4</v>
      </c>
      <c r="J24" s="53">
        <v>1130</v>
      </c>
      <c r="K24" s="53"/>
      <c r="L24" s="53" t="s">
        <v>32</v>
      </c>
      <c r="M24" s="56" t="s">
        <v>19</v>
      </c>
      <c r="N24" s="53">
        <v>2</v>
      </c>
      <c r="O24" s="53"/>
    </row>
    <row r="25" spans="1:15">
      <c r="A25" s="53" t="s">
        <v>47</v>
      </c>
      <c r="B25" s="53" t="s">
        <v>55</v>
      </c>
      <c r="C25" s="53">
        <v>46</v>
      </c>
      <c r="D25" s="53" t="s">
        <v>42</v>
      </c>
      <c r="E25" s="53">
        <v>79832324</v>
      </c>
      <c r="F25" s="53">
        <v>15</v>
      </c>
      <c r="G25" s="53" t="s">
        <v>17</v>
      </c>
      <c r="H25" s="55">
        <v>45258</v>
      </c>
      <c r="I25" s="67">
        <v>4</v>
      </c>
      <c r="J25" s="53">
        <v>1390</v>
      </c>
      <c r="K25" s="53"/>
      <c r="L25" s="53" t="s">
        <v>32</v>
      </c>
      <c r="M25" s="58" t="s">
        <v>21</v>
      </c>
      <c r="N25" s="53">
        <v>0</v>
      </c>
      <c r="O25" s="53"/>
    </row>
    <row r="26" spans="1:15">
      <c r="A26" s="53" t="s">
        <v>56</v>
      </c>
      <c r="B26" s="53" t="s">
        <v>57</v>
      </c>
      <c r="C26" s="53">
        <v>69</v>
      </c>
      <c r="D26" s="53" t="s">
        <v>16</v>
      </c>
      <c r="E26" s="53">
        <v>1049970</v>
      </c>
      <c r="F26" s="53">
        <v>25</v>
      </c>
      <c r="G26" s="53" t="s">
        <v>17</v>
      </c>
      <c r="H26" s="55">
        <v>45074</v>
      </c>
      <c r="I26" s="67">
        <v>4</v>
      </c>
      <c r="J26" s="53">
        <v>730</v>
      </c>
      <c r="K26" s="53"/>
      <c r="L26" s="53" t="s">
        <v>32</v>
      </c>
      <c r="M26" s="58" t="s">
        <v>21</v>
      </c>
      <c r="N26" s="53">
        <v>2</v>
      </c>
      <c r="O26" s="53"/>
    </row>
    <row r="27" spans="1:15">
      <c r="A27" s="53" t="s">
        <v>56</v>
      </c>
      <c r="B27" s="53" t="s">
        <v>57</v>
      </c>
      <c r="C27" s="53">
        <v>69</v>
      </c>
      <c r="D27" s="53" t="s">
        <v>16</v>
      </c>
      <c r="E27" s="53">
        <v>1049970</v>
      </c>
      <c r="F27" s="53">
        <v>23</v>
      </c>
      <c r="G27" s="53" t="s">
        <v>17</v>
      </c>
      <c r="H27" s="55">
        <v>45074</v>
      </c>
      <c r="I27" s="67">
        <v>5</v>
      </c>
      <c r="J27" s="53">
        <v>970</v>
      </c>
      <c r="K27" s="53"/>
      <c r="L27" s="53" t="s">
        <v>32</v>
      </c>
      <c r="M27" s="58" t="s">
        <v>31</v>
      </c>
      <c r="N27" s="53">
        <v>0</v>
      </c>
      <c r="O27" s="53"/>
    </row>
    <row r="28" spans="1:15">
      <c r="A28" s="53" t="s">
        <v>56</v>
      </c>
      <c r="B28" s="53" t="s">
        <v>58</v>
      </c>
      <c r="C28" s="53">
        <v>45</v>
      </c>
      <c r="D28" s="53" t="s">
        <v>16</v>
      </c>
      <c r="E28" s="53">
        <v>52809845</v>
      </c>
      <c r="F28" s="53">
        <v>22</v>
      </c>
      <c r="G28" s="53" t="s">
        <v>17</v>
      </c>
      <c r="H28" s="55">
        <v>45251</v>
      </c>
      <c r="I28" s="67">
        <v>4</v>
      </c>
      <c r="J28" s="53">
        <v>770</v>
      </c>
      <c r="K28" s="53"/>
      <c r="L28" s="53" t="s">
        <v>32</v>
      </c>
      <c r="M28" s="56" t="s">
        <v>19</v>
      </c>
      <c r="N28" s="53">
        <v>0</v>
      </c>
      <c r="O28" s="53"/>
    </row>
    <row r="29" spans="1:15">
      <c r="A29" s="53" t="s">
        <v>56</v>
      </c>
      <c r="B29" s="53" t="s">
        <v>59</v>
      </c>
      <c r="C29" s="53">
        <v>36</v>
      </c>
      <c r="D29" s="53" t="s">
        <v>16</v>
      </c>
      <c r="E29" s="53">
        <v>1023864939</v>
      </c>
      <c r="F29" s="53">
        <v>22</v>
      </c>
      <c r="G29" s="53" t="s">
        <v>17</v>
      </c>
      <c r="H29" s="55">
        <v>45210</v>
      </c>
      <c r="I29" s="67">
        <v>4</v>
      </c>
      <c r="J29" s="53">
        <v>930</v>
      </c>
      <c r="K29" s="53"/>
      <c r="L29" s="53" t="s">
        <v>32</v>
      </c>
      <c r="M29" s="58" t="s">
        <v>21</v>
      </c>
      <c r="N29" s="53">
        <v>0</v>
      </c>
      <c r="O29" s="53"/>
    </row>
    <row r="30" spans="1:15">
      <c r="A30" s="53" t="s">
        <v>56</v>
      </c>
      <c r="B30" s="53" t="s">
        <v>60</v>
      </c>
      <c r="C30" s="53">
        <v>35</v>
      </c>
      <c r="D30" s="53" t="s">
        <v>16</v>
      </c>
      <c r="E30" s="53">
        <v>1032365553</v>
      </c>
      <c r="F30" s="53">
        <v>41</v>
      </c>
      <c r="G30" s="53" t="s">
        <v>17</v>
      </c>
      <c r="H30" s="55">
        <v>45255</v>
      </c>
      <c r="I30" s="67">
        <v>4</v>
      </c>
      <c r="J30" s="53">
        <v>1070</v>
      </c>
      <c r="K30" s="53"/>
      <c r="L30" s="53" t="s">
        <v>32</v>
      </c>
      <c r="M30" s="59" t="s">
        <v>49</v>
      </c>
      <c r="N30" s="53">
        <v>0</v>
      </c>
      <c r="O30" s="53"/>
    </row>
    <row r="31" spans="1:15">
      <c r="A31" s="53" t="s">
        <v>56</v>
      </c>
      <c r="B31" s="53" t="s">
        <v>60</v>
      </c>
      <c r="C31" s="53">
        <v>35</v>
      </c>
      <c r="D31" s="53" t="s">
        <v>16</v>
      </c>
      <c r="E31" s="53">
        <v>1032365553</v>
      </c>
      <c r="F31" s="53">
        <v>25</v>
      </c>
      <c r="G31" s="53" t="s">
        <v>17</v>
      </c>
      <c r="H31" s="55">
        <v>45255</v>
      </c>
      <c r="I31" s="67">
        <v>4</v>
      </c>
      <c r="J31" s="53">
        <v>70</v>
      </c>
      <c r="K31" s="53"/>
      <c r="L31" s="53" t="s">
        <v>32</v>
      </c>
      <c r="M31" s="59" t="s">
        <v>49</v>
      </c>
      <c r="N31" s="53">
        <v>0</v>
      </c>
      <c r="O31" s="53"/>
    </row>
    <row r="32" spans="1:15">
      <c r="A32" s="53" t="s">
        <v>56</v>
      </c>
      <c r="B32" s="53" t="s">
        <v>61</v>
      </c>
      <c r="C32" s="53">
        <v>55</v>
      </c>
      <c r="D32" s="53" t="s">
        <v>16</v>
      </c>
      <c r="E32" s="53">
        <v>7438627</v>
      </c>
      <c r="F32" s="53">
        <v>35</v>
      </c>
      <c r="G32" s="53" t="s">
        <v>17</v>
      </c>
      <c r="H32" s="55">
        <v>45255</v>
      </c>
      <c r="I32" s="67">
        <v>4</v>
      </c>
      <c r="J32" s="53">
        <v>520</v>
      </c>
      <c r="K32" s="53"/>
      <c r="L32" s="53" t="s">
        <v>32</v>
      </c>
      <c r="M32" s="59" t="s">
        <v>49</v>
      </c>
      <c r="N32" s="53">
        <v>0</v>
      </c>
      <c r="O32" s="53"/>
    </row>
    <row r="33" spans="1:15">
      <c r="A33" s="53" t="s">
        <v>56</v>
      </c>
      <c r="B33" s="53" t="s">
        <v>62</v>
      </c>
      <c r="C33" s="53">
        <v>23</v>
      </c>
      <c r="D33" s="53" t="s">
        <v>16</v>
      </c>
      <c r="E33" s="53">
        <v>1022391049</v>
      </c>
      <c r="F33" s="53">
        <v>35</v>
      </c>
      <c r="G33" s="53" t="s">
        <v>17</v>
      </c>
      <c r="H33" s="55">
        <v>45258</v>
      </c>
      <c r="I33" s="67">
        <v>4</v>
      </c>
      <c r="J33" s="53">
        <v>1280</v>
      </c>
      <c r="K33" s="53"/>
      <c r="L33" s="53" t="s">
        <v>32</v>
      </c>
      <c r="M33" s="59" t="s">
        <v>49</v>
      </c>
      <c r="N33" s="53">
        <v>1</v>
      </c>
      <c r="O33" s="53"/>
    </row>
    <row r="34" spans="1:15">
      <c r="A34" s="53" t="s">
        <v>63</v>
      </c>
      <c r="B34" s="53" t="s">
        <v>64</v>
      </c>
      <c r="C34" s="53">
        <v>68</v>
      </c>
      <c r="D34" s="53" t="s">
        <v>65</v>
      </c>
      <c r="E34" s="53">
        <v>19263493</v>
      </c>
      <c r="F34" s="53">
        <v>32</v>
      </c>
      <c r="G34" s="53" t="s">
        <v>17</v>
      </c>
      <c r="H34" s="55">
        <v>44811</v>
      </c>
      <c r="I34" s="67">
        <v>3</v>
      </c>
      <c r="J34" s="53">
        <v>540</v>
      </c>
      <c r="K34" s="53"/>
      <c r="L34" s="53" t="s">
        <v>32</v>
      </c>
      <c r="M34" s="59" t="s">
        <v>49</v>
      </c>
      <c r="N34" s="53">
        <v>3</v>
      </c>
      <c r="O34" s="55">
        <v>45189</v>
      </c>
    </row>
    <row r="35" spans="1:15">
      <c r="A35" s="53" t="s">
        <v>63</v>
      </c>
      <c r="B35" s="53" t="s">
        <v>64</v>
      </c>
      <c r="C35" s="53">
        <v>68</v>
      </c>
      <c r="D35" s="53" t="s">
        <v>65</v>
      </c>
      <c r="E35" s="60">
        <v>19263493</v>
      </c>
      <c r="F35" s="53">
        <v>21</v>
      </c>
      <c r="G35" s="53" t="s">
        <v>17</v>
      </c>
      <c r="H35" s="55">
        <v>44811</v>
      </c>
      <c r="I35" s="67">
        <v>4</v>
      </c>
      <c r="J35" s="53">
        <v>290</v>
      </c>
      <c r="K35" s="53"/>
      <c r="L35" s="53" t="s">
        <v>32</v>
      </c>
      <c r="M35" s="56" t="s">
        <v>38</v>
      </c>
      <c r="N35" s="53">
        <v>3</v>
      </c>
      <c r="O35" s="55">
        <v>45189</v>
      </c>
    </row>
    <row r="36" spans="1:15">
      <c r="A36" s="53" t="s">
        <v>63</v>
      </c>
      <c r="B36" s="53" t="s">
        <v>66</v>
      </c>
      <c r="C36" s="53">
        <v>50</v>
      </c>
      <c r="D36" s="53" t="s">
        <v>42</v>
      </c>
      <c r="E36" s="53">
        <v>79669265</v>
      </c>
      <c r="F36" s="53">
        <v>22</v>
      </c>
      <c r="G36" s="53" t="s">
        <v>17</v>
      </c>
      <c r="H36" s="55">
        <v>45045</v>
      </c>
      <c r="I36" s="67">
        <v>4</v>
      </c>
      <c r="J36" s="53">
        <v>424</v>
      </c>
      <c r="K36" s="53" t="s">
        <v>164</v>
      </c>
      <c r="L36" s="53" t="s">
        <v>32</v>
      </c>
      <c r="M36" s="61" t="s">
        <v>21</v>
      </c>
      <c r="N36" s="53">
        <v>2</v>
      </c>
      <c r="O36" s="55">
        <v>45219</v>
      </c>
    </row>
    <row r="37" spans="1:15">
      <c r="A37" s="53" t="s">
        <v>63</v>
      </c>
      <c r="B37" s="53" t="s">
        <v>67</v>
      </c>
      <c r="C37" s="53">
        <v>61</v>
      </c>
      <c r="D37" s="53" t="s">
        <v>42</v>
      </c>
      <c r="E37" s="53">
        <v>51764067</v>
      </c>
      <c r="F37" s="53">
        <v>13</v>
      </c>
      <c r="G37" s="53" t="s">
        <v>17</v>
      </c>
      <c r="H37" s="55">
        <v>45203</v>
      </c>
      <c r="I37" s="67">
        <v>4</v>
      </c>
      <c r="J37" s="53">
        <v>1790</v>
      </c>
      <c r="K37" s="53"/>
      <c r="L37" s="53" t="s">
        <v>32</v>
      </c>
      <c r="M37" s="56" t="s">
        <v>38</v>
      </c>
      <c r="N37" s="53">
        <v>3</v>
      </c>
      <c r="O37" s="53"/>
    </row>
    <row r="38" spans="1:15">
      <c r="A38" s="53" t="s">
        <v>63</v>
      </c>
      <c r="B38" s="53" t="s">
        <v>67</v>
      </c>
      <c r="C38" s="53">
        <v>61</v>
      </c>
      <c r="D38" s="53" t="s">
        <v>42</v>
      </c>
      <c r="E38" s="53">
        <v>51764067</v>
      </c>
      <c r="F38" s="53">
        <v>24</v>
      </c>
      <c r="G38" s="53" t="s">
        <v>17</v>
      </c>
      <c r="H38" s="55">
        <v>45203</v>
      </c>
      <c r="I38" s="67">
        <v>4</v>
      </c>
      <c r="J38" s="53">
        <v>1620</v>
      </c>
      <c r="K38" s="53"/>
      <c r="L38" s="53" t="s">
        <v>32</v>
      </c>
      <c r="M38" s="56" t="s">
        <v>38</v>
      </c>
      <c r="N38" s="53">
        <v>2</v>
      </c>
      <c r="O38" s="53"/>
    </row>
    <row r="39" spans="1:15">
      <c r="A39" s="53" t="s">
        <v>63</v>
      </c>
      <c r="B39" s="53" t="s">
        <v>68</v>
      </c>
      <c r="C39" s="53">
        <v>45</v>
      </c>
      <c r="D39" s="53" t="s">
        <v>69</v>
      </c>
      <c r="E39" s="53">
        <v>52537309</v>
      </c>
      <c r="F39" s="53">
        <v>12</v>
      </c>
      <c r="G39" s="53" t="s">
        <v>17</v>
      </c>
      <c r="H39" s="55">
        <v>45185</v>
      </c>
      <c r="I39" s="67">
        <v>3</v>
      </c>
      <c r="J39" s="53">
        <v>670</v>
      </c>
      <c r="K39" s="53" t="s">
        <v>70</v>
      </c>
      <c r="L39" s="53" t="s">
        <v>71</v>
      </c>
      <c r="M39" s="56" t="s">
        <v>38</v>
      </c>
      <c r="N39" s="53">
        <v>4</v>
      </c>
      <c r="O39" s="53"/>
    </row>
    <row r="40" spans="1:15">
      <c r="A40" s="53" t="s">
        <v>63</v>
      </c>
      <c r="B40" s="53" t="s">
        <v>68</v>
      </c>
      <c r="C40" s="53">
        <v>45</v>
      </c>
      <c r="D40" s="53" t="s">
        <v>72</v>
      </c>
      <c r="E40" s="53">
        <v>52537309</v>
      </c>
      <c r="F40" s="53">
        <v>34</v>
      </c>
      <c r="G40" s="53" t="s">
        <v>17</v>
      </c>
      <c r="H40" s="62">
        <v>45551</v>
      </c>
      <c r="I40" s="67">
        <v>3</v>
      </c>
      <c r="J40" s="53">
        <v>740</v>
      </c>
      <c r="K40" s="53"/>
      <c r="L40" s="53" t="s">
        <v>71</v>
      </c>
      <c r="M40" s="56" t="s">
        <v>38</v>
      </c>
      <c r="N40" s="53">
        <v>2</v>
      </c>
      <c r="O40" s="53"/>
    </row>
    <row r="41" spans="1:15">
      <c r="A41" s="53" t="s">
        <v>73</v>
      </c>
      <c r="B41" s="53" t="s">
        <v>74</v>
      </c>
      <c r="C41" s="53">
        <v>29</v>
      </c>
      <c r="D41" s="53" t="s">
        <v>42</v>
      </c>
      <c r="E41" s="53">
        <v>1072706710</v>
      </c>
      <c r="F41" s="53">
        <v>11</v>
      </c>
      <c r="G41" s="53" t="s">
        <v>17</v>
      </c>
      <c r="H41" s="63">
        <v>45204</v>
      </c>
      <c r="I41" s="67">
        <v>3</v>
      </c>
      <c r="J41" s="53">
        <v>15</v>
      </c>
      <c r="K41" s="53" t="s">
        <v>165</v>
      </c>
      <c r="L41" s="53" t="s">
        <v>18</v>
      </c>
      <c r="M41" s="58" t="s">
        <v>21</v>
      </c>
      <c r="N41" s="53">
        <v>3</v>
      </c>
      <c r="O41" s="53"/>
    </row>
    <row r="42" spans="1:15">
      <c r="A42" s="53" t="s">
        <v>73</v>
      </c>
      <c r="B42" s="53" t="s">
        <v>74</v>
      </c>
      <c r="C42" s="53">
        <v>29</v>
      </c>
      <c r="D42" s="53" t="s">
        <v>42</v>
      </c>
      <c r="E42" s="53">
        <v>1072706710</v>
      </c>
      <c r="F42" s="53">
        <v>21</v>
      </c>
      <c r="G42" s="53" t="s">
        <v>17</v>
      </c>
      <c r="H42" s="63">
        <v>45204</v>
      </c>
      <c r="I42" s="67">
        <v>4</v>
      </c>
      <c r="J42" s="53">
        <v>98</v>
      </c>
      <c r="K42" s="53" t="s">
        <v>166</v>
      </c>
      <c r="L42" s="53" t="s">
        <v>18</v>
      </c>
      <c r="M42" s="59" t="s">
        <v>49</v>
      </c>
      <c r="N42" s="53">
        <v>4</v>
      </c>
      <c r="O42" s="53"/>
    </row>
    <row r="43" spans="1:15">
      <c r="A43" s="53" t="s">
        <v>73</v>
      </c>
      <c r="B43" s="53" t="s">
        <v>75</v>
      </c>
      <c r="C43" s="53">
        <v>77</v>
      </c>
      <c r="D43" s="53" t="s">
        <v>42</v>
      </c>
      <c r="E43" s="53">
        <v>16151299</v>
      </c>
      <c r="F43" s="53">
        <v>31</v>
      </c>
      <c r="G43" s="53" t="s">
        <v>17</v>
      </c>
      <c r="H43" s="63">
        <v>45253</v>
      </c>
      <c r="I43" s="67">
        <v>4</v>
      </c>
      <c r="J43" s="53">
        <v>1240</v>
      </c>
      <c r="K43" s="53"/>
      <c r="L43" s="53" t="s">
        <v>18</v>
      </c>
      <c r="M43" s="58" t="s">
        <v>31</v>
      </c>
      <c r="N43" s="53">
        <v>3</v>
      </c>
      <c r="O43" s="53"/>
    </row>
    <row r="44" spans="1:15">
      <c r="A44" s="53" t="s">
        <v>73</v>
      </c>
      <c r="B44" s="53" t="s">
        <v>76</v>
      </c>
      <c r="C44" s="53">
        <v>43</v>
      </c>
      <c r="D44" s="53" t="s">
        <v>42</v>
      </c>
      <c r="E44" s="53">
        <v>80808204</v>
      </c>
      <c r="F44" s="53">
        <v>11</v>
      </c>
      <c r="G44" s="53" t="s">
        <v>17</v>
      </c>
      <c r="H44" s="63">
        <v>45001</v>
      </c>
      <c r="I44" s="67">
        <v>4</v>
      </c>
      <c r="J44" s="53">
        <v>1580</v>
      </c>
      <c r="K44" s="53" t="s">
        <v>70</v>
      </c>
      <c r="L44" s="53" t="s">
        <v>32</v>
      </c>
      <c r="M44" s="56" t="s">
        <v>19</v>
      </c>
      <c r="N44" s="53">
        <v>1</v>
      </c>
      <c r="O44" s="53"/>
    </row>
    <row r="45" spans="1:15">
      <c r="A45" s="53" t="s">
        <v>73</v>
      </c>
      <c r="B45" s="53" t="s">
        <v>77</v>
      </c>
      <c r="C45" s="53">
        <v>62</v>
      </c>
      <c r="D45" s="53" t="s">
        <v>72</v>
      </c>
      <c r="E45" s="53">
        <v>19232623</v>
      </c>
      <c r="F45" s="53">
        <v>22</v>
      </c>
      <c r="G45" s="53" t="s">
        <v>17</v>
      </c>
      <c r="H45" s="63">
        <v>45246</v>
      </c>
      <c r="I45" s="67">
        <v>3</v>
      </c>
      <c r="J45" s="53">
        <v>1280</v>
      </c>
      <c r="K45" s="53"/>
      <c r="L45" s="53" t="s">
        <v>32</v>
      </c>
      <c r="M45" s="56" t="s">
        <v>19</v>
      </c>
      <c r="N45" s="53">
        <v>1</v>
      </c>
      <c r="O45" s="53"/>
    </row>
    <row r="46" spans="1:15">
      <c r="A46" s="53" t="s">
        <v>73</v>
      </c>
      <c r="B46" s="53" t="s">
        <v>78</v>
      </c>
      <c r="C46" s="53">
        <v>53</v>
      </c>
      <c r="D46" s="53" t="s">
        <v>42</v>
      </c>
      <c r="E46" s="53">
        <v>20644870</v>
      </c>
      <c r="F46" s="53">
        <v>11</v>
      </c>
      <c r="G46" s="53" t="s">
        <v>17</v>
      </c>
      <c r="H46" s="63">
        <v>45217</v>
      </c>
      <c r="I46" s="67">
        <v>3</v>
      </c>
      <c r="J46" s="53">
        <v>57</v>
      </c>
      <c r="K46" s="53" t="s">
        <v>167</v>
      </c>
      <c r="L46" s="53" t="s">
        <v>79</v>
      </c>
      <c r="M46" s="56" t="s">
        <v>19</v>
      </c>
      <c r="N46" s="53">
        <v>1</v>
      </c>
      <c r="O46" s="53"/>
    </row>
    <row r="47" spans="1:15">
      <c r="A47" s="53" t="s">
        <v>80</v>
      </c>
      <c r="B47" s="53" t="s">
        <v>81</v>
      </c>
      <c r="C47" s="53">
        <v>28</v>
      </c>
      <c r="D47" s="53" t="s">
        <v>42</v>
      </c>
      <c r="E47" s="53">
        <v>1015455554</v>
      </c>
      <c r="F47" s="53">
        <v>35</v>
      </c>
      <c r="G47" s="53" t="s">
        <v>17</v>
      </c>
      <c r="H47" s="53"/>
      <c r="I47" s="67">
        <v>3</v>
      </c>
      <c r="J47" s="53">
        <v>24</v>
      </c>
      <c r="K47" s="53" t="s">
        <v>168</v>
      </c>
      <c r="L47" s="53" t="s">
        <v>32</v>
      </c>
      <c r="M47" s="56" t="s">
        <v>19</v>
      </c>
      <c r="N47" s="53">
        <v>3</v>
      </c>
      <c r="O47" s="53"/>
    </row>
    <row r="48" spans="1:15">
      <c r="A48" s="53" t="s">
        <v>80</v>
      </c>
      <c r="B48" s="53" t="s">
        <v>82</v>
      </c>
      <c r="C48" s="53">
        <v>52</v>
      </c>
      <c r="D48" s="53" t="s">
        <v>42</v>
      </c>
      <c r="E48" s="53">
        <v>9787905</v>
      </c>
      <c r="F48" s="53">
        <v>22</v>
      </c>
      <c r="G48" s="53" t="s">
        <v>83</v>
      </c>
      <c r="H48" s="53"/>
      <c r="I48" s="67">
        <v>4</v>
      </c>
      <c r="J48" s="53">
        <v>65</v>
      </c>
      <c r="K48" s="53" t="s">
        <v>169</v>
      </c>
      <c r="L48" s="53" t="s">
        <v>32</v>
      </c>
      <c r="M48" s="59" t="s">
        <v>26</v>
      </c>
      <c r="N48" s="53">
        <v>4</v>
      </c>
      <c r="O48" s="53"/>
    </row>
    <row r="49" spans="1:15">
      <c r="A49" s="53" t="s">
        <v>80</v>
      </c>
      <c r="B49" s="53" t="s">
        <v>84</v>
      </c>
      <c r="C49" s="53">
        <v>42</v>
      </c>
      <c r="D49" s="53" t="s">
        <v>42</v>
      </c>
      <c r="E49" s="53">
        <v>52901572</v>
      </c>
      <c r="F49" s="53">
        <v>23</v>
      </c>
      <c r="G49" s="53" t="s">
        <v>83</v>
      </c>
      <c r="H49" s="53"/>
      <c r="I49" s="67">
        <v>3</v>
      </c>
      <c r="J49" s="53">
        <v>218</v>
      </c>
      <c r="K49" s="53" t="s">
        <v>170</v>
      </c>
      <c r="L49" s="53" t="s">
        <v>79</v>
      </c>
      <c r="M49" s="59" t="s">
        <v>26</v>
      </c>
      <c r="N49" s="53">
        <v>3</v>
      </c>
      <c r="O49" s="53"/>
    </row>
    <row r="50" spans="1:15">
      <c r="A50" s="53" t="s">
        <v>80</v>
      </c>
      <c r="B50" s="53" t="s">
        <v>84</v>
      </c>
      <c r="C50" s="53">
        <v>42</v>
      </c>
      <c r="D50" s="53" t="s">
        <v>42</v>
      </c>
      <c r="E50" s="53">
        <v>52901572</v>
      </c>
      <c r="F50" s="53">
        <v>24</v>
      </c>
      <c r="G50" s="53" t="s">
        <v>17</v>
      </c>
      <c r="H50" s="53"/>
      <c r="I50" s="67">
        <v>3</v>
      </c>
      <c r="J50" s="53">
        <v>14</v>
      </c>
      <c r="K50" s="53" t="s">
        <v>171</v>
      </c>
      <c r="L50" s="53" t="s">
        <v>18</v>
      </c>
      <c r="M50" s="59" t="s">
        <v>26</v>
      </c>
      <c r="N50" s="53">
        <v>2</v>
      </c>
      <c r="O50" s="53"/>
    </row>
    <row r="51" spans="1:15">
      <c r="A51" s="53" t="s">
        <v>80</v>
      </c>
      <c r="B51" s="53" t="s">
        <v>85</v>
      </c>
      <c r="C51" s="53">
        <v>46</v>
      </c>
      <c r="D51" s="53" t="s">
        <v>42</v>
      </c>
      <c r="E51" s="53">
        <v>52197436</v>
      </c>
      <c r="F51" s="53">
        <v>21</v>
      </c>
      <c r="G51" s="53" t="s">
        <v>83</v>
      </c>
      <c r="H51" s="53"/>
      <c r="I51" s="67">
        <v>3</v>
      </c>
      <c r="J51" s="53">
        <v>24</v>
      </c>
      <c r="K51" s="53" t="s">
        <v>172</v>
      </c>
      <c r="L51" s="53" t="s">
        <v>32</v>
      </c>
      <c r="M51" s="59" t="s">
        <v>49</v>
      </c>
      <c r="N51" s="53">
        <v>3</v>
      </c>
      <c r="O51" s="53"/>
    </row>
    <row r="52" spans="1:15">
      <c r="A52" s="53" t="s">
        <v>80</v>
      </c>
      <c r="B52" s="53" t="s">
        <v>86</v>
      </c>
      <c r="C52" s="53">
        <v>34</v>
      </c>
      <c r="D52" s="53" t="s">
        <v>42</v>
      </c>
      <c r="E52" s="53">
        <v>1013606745</v>
      </c>
      <c r="F52" s="53">
        <v>13</v>
      </c>
      <c r="G52" s="53" t="s">
        <v>83</v>
      </c>
      <c r="H52" s="53"/>
      <c r="I52" s="67">
        <v>4</v>
      </c>
      <c r="J52" s="53">
        <v>208</v>
      </c>
      <c r="K52" s="53" t="s">
        <v>173</v>
      </c>
      <c r="L52" s="53" t="s">
        <v>18</v>
      </c>
      <c r="M52" s="58" t="s">
        <v>21</v>
      </c>
      <c r="N52" s="53">
        <v>1</v>
      </c>
      <c r="O52" s="53"/>
    </row>
    <row r="53" spans="1:15">
      <c r="A53" s="53" t="s">
        <v>80</v>
      </c>
      <c r="B53" s="53" t="s">
        <v>87</v>
      </c>
      <c r="C53" s="53">
        <v>44</v>
      </c>
      <c r="D53" s="53" t="s">
        <v>42</v>
      </c>
      <c r="E53" s="53">
        <v>52764594</v>
      </c>
      <c r="F53" s="53">
        <v>43</v>
      </c>
      <c r="G53" s="53" t="s">
        <v>17</v>
      </c>
      <c r="H53" s="53"/>
      <c r="I53" s="67">
        <v>4</v>
      </c>
      <c r="J53" s="53">
        <v>142</v>
      </c>
      <c r="K53" s="53" t="s">
        <v>174</v>
      </c>
      <c r="L53" s="53" t="s">
        <v>18</v>
      </c>
      <c r="M53" s="58" t="s">
        <v>21</v>
      </c>
      <c r="N53" s="53">
        <v>1</v>
      </c>
      <c r="O53" s="53"/>
    </row>
    <row r="54" spans="1:15">
      <c r="A54" s="53" t="s">
        <v>88</v>
      </c>
      <c r="B54" s="53" t="s">
        <v>89</v>
      </c>
      <c r="C54" s="53">
        <v>42</v>
      </c>
      <c r="D54" s="53" t="s">
        <v>42</v>
      </c>
      <c r="E54" s="53">
        <v>52462489</v>
      </c>
      <c r="F54" s="53">
        <v>11</v>
      </c>
      <c r="G54" s="53" t="s">
        <v>17</v>
      </c>
      <c r="H54" s="63">
        <v>45232</v>
      </c>
      <c r="I54" s="67">
        <v>4</v>
      </c>
      <c r="J54" s="53">
        <v>40</v>
      </c>
      <c r="K54" s="53"/>
      <c r="L54" s="53" t="s">
        <v>71</v>
      </c>
      <c r="M54" s="59" t="s">
        <v>26</v>
      </c>
      <c r="N54" s="53">
        <v>1</v>
      </c>
      <c r="O54" s="53"/>
    </row>
    <row r="55" spans="1:15">
      <c r="A55" s="53" t="s">
        <v>88</v>
      </c>
      <c r="B55" s="53" t="s">
        <v>90</v>
      </c>
      <c r="C55" s="53">
        <v>30</v>
      </c>
      <c r="D55" s="53" t="s">
        <v>42</v>
      </c>
      <c r="E55" s="53">
        <v>6106539</v>
      </c>
      <c r="F55" s="53">
        <v>15</v>
      </c>
      <c r="G55" s="53" t="s">
        <v>17</v>
      </c>
      <c r="H55" s="63">
        <v>45232</v>
      </c>
      <c r="I55" s="67">
        <v>3</v>
      </c>
      <c r="J55" s="53">
        <v>590</v>
      </c>
      <c r="K55" s="53"/>
      <c r="L55" s="53" t="s">
        <v>18</v>
      </c>
      <c r="M55" s="59" t="s">
        <v>49</v>
      </c>
      <c r="N55" s="53">
        <v>1</v>
      </c>
      <c r="O55" s="53"/>
    </row>
    <row r="56" spans="1:15">
      <c r="A56" s="53" t="s">
        <v>88</v>
      </c>
      <c r="B56" s="53" t="s">
        <v>91</v>
      </c>
      <c r="C56" s="53">
        <v>80</v>
      </c>
      <c r="D56" s="53" t="s">
        <v>72</v>
      </c>
      <c r="E56" s="53">
        <v>12093506</v>
      </c>
      <c r="F56" s="53">
        <v>42</v>
      </c>
      <c r="G56" s="53" t="s">
        <v>92</v>
      </c>
      <c r="H56" s="63">
        <v>45231</v>
      </c>
      <c r="I56" s="67">
        <v>4</v>
      </c>
      <c r="J56" s="53">
        <v>730</v>
      </c>
      <c r="K56" s="53"/>
      <c r="L56" s="53" t="s">
        <v>18</v>
      </c>
      <c r="M56" s="58" t="s">
        <v>21</v>
      </c>
      <c r="N56" s="53">
        <v>1</v>
      </c>
      <c r="O56" s="53"/>
    </row>
    <row r="57" spans="1:15">
      <c r="A57" s="53" t="s">
        <v>88</v>
      </c>
      <c r="B57" s="53" t="s">
        <v>93</v>
      </c>
      <c r="C57" s="53">
        <v>57</v>
      </c>
      <c r="D57" s="53" t="s">
        <v>42</v>
      </c>
      <c r="E57" s="53">
        <v>23301412</v>
      </c>
      <c r="F57" s="53">
        <v>31</v>
      </c>
      <c r="G57" s="53" t="s">
        <v>92</v>
      </c>
      <c r="H57" s="63">
        <v>45253</v>
      </c>
      <c r="I57" s="67">
        <v>4</v>
      </c>
      <c r="J57" s="53">
        <v>1990</v>
      </c>
      <c r="K57" s="53"/>
      <c r="L57" s="53" t="s">
        <v>32</v>
      </c>
      <c r="M57" s="59" t="s">
        <v>94</v>
      </c>
      <c r="N57" s="53">
        <v>1</v>
      </c>
      <c r="O57" s="53"/>
    </row>
    <row r="58" spans="1:15">
      <c r="A58" s="53" t="s">
        <v>88</v>
      </c>
      <c r="B58" s="53" t="s">
        <v>95</v>
      </c>
      <c r="C58" s="53">
        <v>51</v>
      </c>
      <c r="D58" s="53" t="s">
        <v>42</v>
      </c>
      <c r="E58" s="53">
        <v>84038963</v>
      </c>
      <c r="F58" s="53">
        <v>34</v>
      </c>
      <c r="G58" s="53" t="s">
        <v>92</v>
      </c>
      <c r="H58" s="63">
        <v>45253</v>
      </c>
      <c r="I58" s="67">
        <v>4</v>
      </c>
      <c r="J58" s="53">
        <v>2100</v>
      </c>
      <c r="K58" s="53"/>
      <c r="L58" s="53" t="s">
        <v>18</v>
      </c>
      <c r="M58" s="59" t="s">
        <v>49</v>
      </c>
      <c r="N58" s="53">
        <v>1</v>
      </c>
      <c r="O58" s="53"/>
    </row>
    <row r="59" spans="1:15">
      <c r="A59" s="53" t="s">
        <v>88</v>
      </c>
      <c r="B59" s="53" t="s">
        <v>96</v>
      </c>
      <c r="C59" s="53">
        <v>55</v>
      </c>
      <c r="D59" s="53" t="s">
        <v>42</v>
      </c>
      <c r="E59" s="53">
        <v>91256835</v>
      </c>
      <c r="F59" s="53">
        <v>45</v>
      </c>
      <c r="G59" s="53" t="s">
        <v>92</v>
      </c>
      <c r="H59" s="63">
        <v>45247</v>
      </c>
      <c r="I59" s="67">
        <v>4</v>
      </c>
      <c r="J59" s="53">
        <v>2940</v>
      </c>
      <c r="K59" s="53"/>
      <c r="L59" s="53" t="s">
        <v>18</v>
      </c>
      <c r="M59" s="56" t="s">
        <v>97</v>
      </c>
      <c r="N59" s="53">
        <v>1</v>
      </c>
      <c r="O59" s="53"/>
    </row>
    <row r="60" spans="1:15">
      <c r="A60" s="53" t="s">
        <v>88</v>
      </c>
      <c r="B60" s="53" t="s">
        <v>98</v>
      </c>
      <c r="C60" s="53">
        <v>40</v>
      </c>
      <c r="D60" s="53" t="s">
        <v>42</v>
      </c>
      <c r="E60" s="53">
        <v>80143852</v>
      </c>
      <c r="F60" s="53">
        <v>21</v>
      </c>
      <c r="G60" s="53" t="s">
        <v>17</v>
      </c>
      <c r="H60" s="63">
        <v>45248</v>
      </c>
      <c r="I60" s="67">
        <v>4</v>
      </c>
      <c r="J60" s="53">
        <v>1590</v>
      </c>
      <c r="K60" s="53"/>
      <c r="L60" s="53" t="s">
        <v>18</v>
      </c>
      <c r="M60" s="59" t="s">
        <v>26</v>
      </c>
      <c r="N60" s="53">
        <v>1</v>
      </c>
      <c r="O60" s="53"/>
    </row>
    <row r="61" spans="1:15">
      <c r="A61" s="53" t="s">
        <v>99</v>
      </c>
      <c r="B61" s="60" t="s">
        <v>100</v>
      </c>
      <c r="C61" s="60">
        <v>28</v>
      </c>
      <c r="D61" s="60" t="s">
        <v>42</v>
      </c>
      <c r="E61" s="53">
        <v>1024567025</v>
      </c>
      <c r="F61" s="53">
        <v>21</v>
      </c>
      <c r="G61" s="53" t="s">
        <v>17</v>
      </c>
      <c r="H61" s="55">
        <v>45087</v>
      </c>
      <c r="I61" s="67">
        <v>4</v>
      </c>
      <c r="J61" s="53">
        <v>750</v>
      </c>
      <c r="K61" s="53"/>
      <c r="L61" s="53" t="s">
        <v>18</v>
      </c>
      <c r="M61" s="58" t="s">
        <v>21</v>
      </c>
      <c r="N61" s="53">
        <v>1</v>
      </c>
      <c r="O61" s="53"/>
    </row>
    <row r="62" spans="1:15">
      <c r="A62" s="53" t="s">
        <v>99</v>
      </c>
      <c r="B62" s="60" t="s">
        <v>100</v>
      </c>
      <c r="C62" s="60">
        <v>28</v>
      </c>
      <c r="D62" s="60" t="s">
        <v>42</v>
      </c>
      <c r="E62" s="53">
        <v>1024567025</v>
      </c>
      <c r="F62" s="53">
        <v>22</v>
      </c>
      <c r="G62" s="53" t="s">
        <v>17</v>
      </c>
      <c r="H62" s="55">
        <v>45087</v>
      </c>
      <c r="I62" s="67">
        <v>3</v>
      </c>
      <c r="J62" s="53">
        <v>180</v>
      </c>
      <c r="K62" s="53"/>
      <c r="L62" s="53" t="s">
        <v>18</v>
      </c>
      <c r="M62" s="58" t="s">
        <v>21</v>
      </c>
      <c r="N62" s="53">
        <v>3</v>
      </c>
      <c r="O62" s="53"/>
    </row>
    <row r="63" spans="1:15">
      <c r="A63" s="53" t="s">
        <v>99</v>
      </c>
      <c r="B63" s="53" t="s">
        <v>101</v>
      </c>
      <c r="C63" s="53">
        <v>23</v>
      </c>
      <c r="D63" s="53" t="s">
        <v>42</v>
      </c>
      <c r="E63" s="53">
        <v>1000031293</v>
      </c>
      <c r="F63" s="53">
        <v>11</v>
      </c>
      <c r="G63" s="53" t="s">
        <v>17</v>
      </c>
      <c r="H63" s="55">
        <v>45232</v>
      </c>
      <c r="I63" s="67">
        <v>3</v>
      </c>
      <c r="J63" s="53">
        <v>460</v>
      </c>
      <c r="K63" s="53"/>
      <c r="L63" s="53" t="s">
        <v>71</v>
      </c>
      <c r="M63" s="56" t="s">
        <v>102</v>
      </c>
      <c r="N63" s="53">
        <v>1</v>
      </c>
      <c r="O63" s="53"/>
    </row>
    <row r="64" spans="1:15">
      <c r="A64" s="53" t="s">
        <v>99</v>
      </c>
      <c r="B64" s="53" t="s">
        <v>103</v>
      </c>
      <c r="C64" s="53">
        <v>59</v>
      </c>
      <c r="D64" s="53" t="s">
        <v>42</v>
      </c>
      <c r="E64" s="53">
        <v>17334948</v>
      </c>
      <c r="F64" s="53">
        <v>12</v>
      </c>
      <c r="G64" s="53" t="s">
        <v>17</v>
      </c>
      <c r="H64" s="64">
        <v>45237</v>
      </c>
      <c r="I64" s="67">
        <v>4</v>
      </c>
      <c r="J64" s="53">
        <v>690</v>
      </c>
      <c r="K64" s="53"/>
      <c r="L64" s="53" t="s">
        <v>44</v>
      </c>
      <c r="M64" s="56" t="s">
        <v>102</v>
      </c>
      <c r="N64" s="53">
        <v>1</v>
      </c>
      <c r="O64" s="53"/>
    </row>
    <row r="65" spans="1:15">
      <c r="A65" s="53" t="s">
        <v>40</v>
      </c>
      <c r="B65" s="53" t="s">
        <v>104</v>
      </c>
      <c r="C65" s="53">
        <v>74</v>
      </c>
      <c r="D65" s="53" t="s">
        <v>72</v>
      </c>
      <c r="E65" s="53">
        <v>19086373</v>
      </c>
      <c r="F65" s="53">
        <v>41</v>
      </c>
      <c r="G65" s="53" t="s">
        <v>17</v>
      </c>
      <c r="H65" s="55">
        <v>45237</v>
      </c>
      <c r="I65" s="67">
        <v>4</v>
      </c>
      <c r="J65" s="53">
        <v>90</v>
      </c>
      <c r="K65" s="53"/>
      <c r="L65" s="53" t="s">
        <v>71</v>
      </c>
      <c r="M65" s="58" t="s">
        <v>46</v>
      </c>
      <c r="N65" s="53">
        <v>2</v>
      </c>
      <c r="O65" s="53"/>
    </row>
    <row r="66" spans="1:15">
      <c r="A66" s="53" t="s">
        <v>40</v>
      </c>
      <c r="B66" s="53" t="s">
        <v>105</v>
      </c>
      <c r="C66" s="53">
        <v>59</v>
      </c>
      <c r="D66" s="53" t="s">
        <v>42</v>
      </c>
      <c r="E66" s="53">
        <v>79330639</v>
      </c>
      <c r="F66" s="53">
        <v>45</v>
      </c>
      <c r="G66" s="53" t="s">
        <v>17</v>
      </c>
      <c r="H66" s="55">
        <v>45237</v>
      </c>
      <c r="I66" s="67">
        <v>4</v>
      </c>
      <c r="J66" s="53">
        <v>3990</v>
      </c>
      <c r="K66" s="53"/>
      <c r="L66" s="53" t="s">
        <v>18</v>
      </c>
      <c r="M66" s="56" t="s">
        <v>38</v>
      </c>
      <c r="N66" s="53">
        <v>1</v>
      </c>
      <c r="O66" s="53"/>
    </row>
    <row r="67" spans="1:15">
      <c r="A67" s="53" t="s">
        <v>40</v>
      </c>
      <c r="B67" s="53" t="s">
        <v>106</v>
      </c>
      <c r="C67" s="53">
        <v>84</v>
      </c>
      <c r="D67" s="53" t="s">
        <v>72</v>
      </c>
      <c r="E67" s="53">
        <v>2938804</v>
      </c>
      <c r="F67" s="53">
        <v>45</v>
      </c>
      <c r="G67" s="53" t="s">
        <v>17</v>
      </c>
      <c r="H67" s="55">
        <v>45224</v>
      </c>
      <c r="I67" s="67">
        <v>3</v>
      </c>
      <c r="J67" s="53">
        <v>110</v>
      </c>
      <c r="K67" s="53"/>
      <c r="L67" s="53" t="s">
        <v>18</v>
      </c>
      <c r="M67" s="58" t="s">
        <v>21</v>
      </c>
      <c r="N67" s="53">
        <v>1</v>
      </c>
      <c r="O67" s="53"/>
    </row>
    <row r="68" spans="1:15">
      <c r="A68" s="53" t="s">
        <v>40</v>
      </c>
      <c r="B68" s="53" t="s">
        <v>107</v>
      </c>
      <c r="C68" s="53">
        <v>54</v>
      </c>
      <c r="D68" s="53" t="s">
        <v>42</v>
      </c>
      <c r="E68" s="53">
        <v>79494201</v>
      </c>
      <c r="F68" s="53">
        <v>23</v>
      </c>
      <c r="G68" s="53" t="s">
        <v>17</v>
      </c>
      <c r="H68" s="55">
        <v>45226</v>
      </c>
      <c r="I68" s="67">
        <v>3</v>
      </c>
      <c r="J68" s="53">
        <v>155</v>
      </c>
      <c r="K68" s="53" t="s">
        <v>175</v>
      </c>
      <c r="L68" s="53" t="s">
        <v>18</v>
      </c>
      <c r="M68" s="58" t="s">
        <v>21</v>
      </c>
      <c r="N68" s="53">
        <v>1</v>
      </c>
      <c r="O68" s="53"/>
    </row>
    <row r="69" spans="1:15">
      <c r="A69" s="53" t="s">
        <v>99</v>
      </c>
      <c r="B69" s="53" t="s">
        <v>108</v>
      </c>
      <c r="C69" s="53">
        <v>43</v>
      </c>
      <c r="D69" s="53" t="s">
        <v>42</v>
      </c>
      <c r="E69" s="53">
        <v>52734219</v>
      </c>
      <c r="F69" s="53">
        <v>22</v>
      </c>
      <c r="G69" s="53" t="s">
        <v>17</v>
      </c>
      <c r="H69" s="55">
        <v>45239</v>
      </c>
      <c r="I69" s="67">
        <v>3</v>
      </c>
      <c r="J69" s="53">
        <v>630</v>
      </c>
      <c r="K69" s="53"/>
      <c r="L69" s="53" t="s">
        <v>32</v>
      </c>
      <c r="M69" s="65" t="s">
        <v>26</v>
      </c>
      <c r="N69" s="53">
        <v>8</v>
      </c>
      <c r="O69" s="53"/>
    </row>
    <row r="70" spans="1:15">
      <c r="A70" s="53" t="s">
        <v>99</v>
      </c>
      <c r="B70" s="53" t="s">
        <v>108</v>
      </c>
      <c r="C70" s="53">
        <v>43</v>
      </c>
      <c r="D70" s="53" t="s">
        <v>42</v>
      </c>
      <c r="E70" s="53">
        <v>52734219</v>
      </c>
      <c r="F70" s="53">
        <v>12</v>
      </c>
      <c r="G70" s="53" t="s">
        <v>17</v>
      </c>
      <c r="H70" s="55">
        <v>45239</v>
      </c>
      <c r="I70" s="67">
        <v>3</v>
      </c>
      <c r="J70" s="53">
        <v>170</v>
      </c>
      <c r="K70" s="53"/>
      <c r="L70" s="53" t="s">
        <v>18</v>
      </c>
      <c r="M70" s="65" t="s">
        <v>26</v>
      </c>
      <c r="N70" s="53">
        <v>1</v>
      </c>
      <c r="O70" s="53"/>
    </row>
    <row r="71" spans="1:15">
      <c r="A71" s="53" t="s">
        <v>109</v>
      </c>
      <c r="B71" s="53" t="s">
        <v>110</v>
      </c>
      <c r="C71" s="53">
        <v>57</v>
      </c>
      <c r="D71" s="53"/>
      <c r="E71" s="53">
        <v>52349766</v>
      </c>
      <c r="F71" s="53">
        <v>34</v>
      </c>
      <c r="G71" s="53" t="s">
        <v>17</v>
      </c>
      <c r="H71" s="55">
        <v>45196</v>
      </c>
      <c r="I71" s="67">
        <v>3</v>
      </c>
      <c r="J71" s="53">
        <v>2552</v>
      </c>
      <c r="K71" s="53"/>
      <c r="L71" s="53" t="s">
        <v>18</v>
      </c>
      <c r="M71" s="56" t="s">
        <v>97</v>
      </c>
      <c r="N71" s="53">
        <v>2</v>
      </c>
      <c r="O71" s="53"/>
    </row>
    <row r="72" spans="1:15">
      <c r="A72" s="53" t="s">
        <v>73</v>
      </c>
      <c r="B72" s="53" t="s">
        <v>111</v>
      </c>
      <c r="C72" s="53">
        <v>59</v>
      </c>
      <c r="D72" s="53" t="s">
        <v>42</v>
      </c>
      <c r="E72" s="53">
        <v>60307997</v>
      </c>
      <c r="F72" s="53">
        <v>12</v>
      </c>
      <c r="G72" s="53" t="s">
        <v>17</v>
      </c>
      <c r="H72" s="55">
        <v>45258</v>
      </c>
      <c r="I72" s="67">
        <v>3</v>
      </c>
      <c r="J72" s="53">
        <v>170</v>
      </c>
      <c r="K72" s="53"/>
      <c r="L72" s="53" t="s">
        <v>18</v>
      </c>
      <c r="M72" s="65" t="s">
        <v>49</v>
      </c>
      <c r="N72" s="53">
        <v>1</v>
      </c>
      <c r="O72" s="53"/>
    </row>
    <row r="73" spans="1:15">
      <c r="A73" s="53" t="s">
        <v>99</v>
      </c>
      <c r="B73" s="53" t="s">
        <v>112</v>
      </c>
      <c r="C73" s="53">
        <v>63</v>
      </c>
      <c r="D73" s="53" t="s">
        <v>42</v>
      </c>
      <c r="E73" s="53">
        <v>51714060</v>
      </c>
      <c r="F73" s="53">
        <v>34</v>
      </c>
      <c r="G73" s="53" t="s">
        <v>17</v>
      </c>
      <c r="H73" s="55">
        <v>45265</v>
      </c>
      <c r="I73" s="67">
        <v>4</v>
      </c>
      <c r="J73" s="53">
        <v>690</v>
      </c>
      <c r="K73" s="53"/>
      <c r="L73" s="53" t="s">
        <v>18</v>
      </c>
      <c r="M73" s="65" t="s">
        <v>26</v>
      </c>
      <c r="N73" s="53">
        <v>1</v>
      </c>
      <c r="O73" s="53"/>
    </row>
    <row r="74" spans="1:15">
      <c r="A74" s="53" t="s">
        <v>99</v>
      </c>
      <c r="B74" s="60" t="s">
        <v>113</v>
      </c>
      <c r="C74" s="60">
        <v>29</v>
      </c>
      <c r="D74" s="60" t="s">
        <v>42</v>
      </c>
      <c r="E74" s="53">
        <v>1015446501</v>
      </c>
      <c r="F74" s="53">
        <v>11</v>
      </c>
      <c r="G74" s="53" t="s">
        <v>17</v>
      </c>
      <c r="H74" s="55">
        <v>45253</v>
      </c>
      <c r="I74" s="67">
        <v>3</v>
      </c>
      <c r="J74" s="53">
        <v>30</v>
      </c>
      <c r="K74" s="53"/>
      <c r="L74" s="53" t="s">
        <v>32</v>
      </c>
      <c r="M74" s="65" t="s">
        <v>49</v>
      </c>
      <c r="N74" s="53">
        <v>1</v>
      </c>
      <c r="O74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ED5D-D79B-41D2-8BA9-E72AEA2E749D}">
  <dimension ref="A2:BM43"/>
  <sheetViews>
    <sheetView workbookViewId="0">
      <selection activeCell="AN21" sqref="AN21"/>
    </sheetView>
  </sheetViews>
  <sheetFormatPr baseColWidth="10" defaultRowHeight="15"/>
  <cols>
    <col min="1" max="1" width="20.42578125" bestFit="1" customWidth="1"/>
    <col min="2" max="2" width="22.42578125" bestFit="1" customWidth="1"/>
    <col min="3" max="3" width="11.7109375" bestFit="1" customWidth="1"/>
    <col min="4" max="4" width="13.42578125" bestFit="1" customWidth="1"/>
    <col min="5" max="5" width="12.5703125" bestFit="1" customWidth="1"/>
    <col min="7" max="7" width="11.140625" style="108" customWidth="1"/>
    <col min="8" max="8" width="40.42578125" style="108" customWidth="1"/>
    <col min="9" max="9" width="6.5703125" bestFit="1" customWidth="1"/>
    <col min="10" max="10" width="7.140625" style="107" bestFit="1" customWidth="1"/>
    <col min="11" max="11" width="6.5703125" bestFit="1" customWidth="1"/>
    <col min="12" max="12" width="7.140625" style="107" bestFit="1" customWidth="1"/>
    <col min="13" max="13" width="6.5703125" bestFit="1" customWidth="1"/>
    <col min="14" max="14" width="7.140625" style="107" bestFit="1" customWidth="1"/>
    <col min="15" max="15" width="6.5703125" bestFit="1" customWidth="1"/>
    <col min="16" max="16" width="7.140625" style="107" bestFit="1" customWidth="1"/>
    <col min="17" max="17" width="5.5703125" bestFit="1" customWidth="1"/>
    <col min="18" max="18" width="6.5703125" bestFit="1" customWidth="1"/>
    <col min="19" max="19" width="7.140625" style="107" bestFit="1" customWidth="1"/>
    <col min="20" max="20" width="6.5703125" bestFit="1" customWidth="1"/>
    <col min="21" max="21" width="7.140625" style="107" bestFit="1" customWidth="1"/>
    <col min="22" max="22" width="5.5703125" bestFit="1" customWidth="1"/>
    <col min="23" max="23" width="7.140625" style="107" bestFit="1" customWidth="1"/>
    <col min="24" max="24" width="6.5703125" bestFit="1" customWidth="1"/>
    <col min="25" max="25" width="7.140625" style="107" bestFit="1" customWidth="1"/>
    <col min="26" max="26" width="5.5703125" bestFit="1" customWidth="1"/>
    <col min="30" max="30" width="15.5703125" bestFit="1" customWidth="1"/>
    <col min="31" max="31" width="6.140625" bestFit="1" customWidth="1"/>
    <col min="32" max="32" width="7.5703125" bestFit="1" customWidth="1"/>
    <col min="33" max="33" width="6.140625" bestFit="1" customWidth="1"/>
    <col min="34" max="34" width="6.5703125" bestFit="1" customWidth="1"/>
    <col min="35" max="35" width="7.7109375" bestFit="1" customWidth="1"/>
    <col min="36" max="36" width="7.42578125" bestFit="1" customWidth="1"/>
    <col min="37" max="37" width="6" bestFit="1" customWidth="1"/>
    <col min="38" max="38" width="8.42578125" bestFit="1" customWidth="1"/>
    <col min="39" max="39" width="6.5703125" customWidth="1"/>
  </cols>
  <sheetData>
    <row r="2" spans="1:65">
      <c r="A2" s="33" t="s">
        <v>3</v>
      </c>
      <c r="B2" t="s">
        <v>156</v>
      </c>
    </row>
    <row r="3" spans="1:65">
      <c r="A3" s="33" t="s">
        <v>12</v>
      </c>
      <c r="B3" t="s">
        <v>156</v>
      </c>
      <c r="G3" s="188"/>
      <c r="H3" s="188"/>
      <c r="I3" s="176" t="s">
        <v>8</v>
      </c>
      <c r="J3" s="176"/>
      <c r="K3" s="176"/>
      <c r="L3" s="176"/>
      <c r="M3" s="176"/>
      <c r="N3" s="176"/>
      <c r="O3" s="176"/>
      <c r="P3" s="176"/>
      <c r="Q3" s="189"/>
      <c r="R3" s="176" t="s">
        <v>240</v>
      </c>
      <c r="S3" s="176"/>
      <c r="T3" s="176"/>
      <c r="U3" s="176"/>
      <c r="V3" s="176"/>
      <c r="W3" s="176"/>
      <c r="X3" s="176"/>
      <c r="Y3" s="176"/>
      <c r="Z3" s="189"/>
    </row>
    <row r="4" spans="1:65">
      <c r="A4" s="33" t="s">
        <v>8</v>
      </c>
      <c r="B4" t="s">
        <v>156</v>
      </c>
      <c r="G4" s="188"/>
      <c r="H4" s="188"/>
      <c r="I4" s="187">
        <v>3</v>
      </c>
      <c r="J4" s="187"/>
      <c r="K4" s="187">
        <v>4</v>
      </c>
      <c r="L4" s="187"/>
      <c r="M4" s="187">
        <v>5</v>
      </c>
      <c r="N4" s="187"/>
      <c r="O4" s="187" t="s">
        <v>153</v>
      </c>
      <c r="P4" s="187"/>
      <c r="Q4" s="190"/>
      <c r="R4" s="187" t="s">
        <v>21</v>
      </c>
      <c r="S4" s="187"/>
      <c r="T4" s="187" t="s">
        <v>19</v>
      </c>
      <c r="U4" s="187"/>
      <c r="V4" s="187" t="s">
        <v>49</v>
      </c>
      <c r="W4" s="187"/>
      <c r="X4" s="187" t="s">
        <v>153</v>
      </c>
      <c r="Y4" s="187"/>
      <c r="Z4" s="190"/>
      <c r="BK4" t="s">
        <v>21</v>
      </c>
      <c r="BL4" t="s">
        <v>19</v>
      </c>
      <c r="BM4" t="s">
        <v>49</v>
      </c>
    </row>
    <row r="5" spans="1:65">
      <c r="A5" s="33" t="s">
        <v>10</v>
      </c>
      <c r="B5" t="s">
        <v>156</v>
      </c>
      <c r="G5" s="186" t="s">
        <v>235</v>
      </c>
      <c r="H5" s="186"/>
      <c r="I5" s="179">
        <v>114.5</v>
      </c>
      <c r="J5" s="179"/>
      <c r="K5" s="179">
        <v>164.90322580645162</v>
      </c>
      <c r="L5" s="179"/>
      <c r="M5" s="179">
        <v>116</v>
      </c>
      <c r="N5" s="179"/>
      <c r="O5" s="179">
        <v>144.57692307692307</v>
      </c>
      <c r="P5" s="179"/>
      <c r="Q5" s="110"/>
      <c r="R5" s="184">
        <v>183.72222222222223</v>
      </c>
      <c r="S5" s="184"/>
      <c r="T5" s="184">
        <v>152.47368421052633</v>
      </c>
      <c r="U5" s="184"/>
      <c r="V5" s="184">
        <v>87.6</v>
      </c>
      <c r="W5" s="184"/>
      <c r="X5" s="184">
        <v>144.57692307692307</v>
      </c>
      <c r="Y5" s="184"/>
      <c r="Z5" s="109"/>
      <c r="AC5" s="176"/>
      <c r="AD5" s="185" t="s">
        <v>279</v>
      </c>
      <c r="AE5" s="176" t="s">
        <v>151</v>
      </c>
      <c r="AF5" s="176"/>
      <c r="AG5" s="176"/>
      <c r="AH5" s="176"/>
      <c r="AI5" s="32"/>
      <c r="BK5" s="21">
        <v>3</v>
      </c>
      <c r="BL5" s="86">
        <v>2</v>
      </c>
      <c r="BM5" s="22">
        <v>3</v>
      </c>
    </row>
    <row r="6" spans="1:65">
      <c r="A6" s="33" t="s">
        <v>118</v>
      </c>
      <c r="B6" t="s">
        <v>156</v>
      </c>
      <c r="G6" s="186" t="s">
        <v>236</v>
      </c>
      <c r="H6" s="186"/>
      <c r="I6" s="179">
        <v>52.6</v>
      </c>
      <c r="J6" s="179"/>
      <c r="K6" s="179">
        <v>34.451612903225808</v>
      </c>
      <c r="L6" s="179"/>
      <c r="M6" s="179">
        <v>36</v>
      </c>
      <c r="N6" s="179"/>
      <c r="O6" s="179">
        <v>41.46153846153846</v>
      </c>
      <c r="P6" s="179"/>
      <c r="Q6" s="110"/>
      <c r="R6" s="179">
        <v>37.166666666666664</v>
      </c>
      <c r="S6" s="179"/>
      <c r="T6" s="179">
        <v>33.94736842105263</v>
      </c>
      <c r="U6" s="179"/>
      <c r="V6" s="179">
        <v>56.133333333333333</v>
      </c>
      <c r="W6" s="179"/>
      <c r="X6" s="179">
        <v>41.46153846153846</v>
      </c>
      <c r="Y6" s="179"/>
      <c r="Z6" s="109"/>
      <c r="AC6" s="176"/>
      <c r="AD6" s="185"/>
      <c r="AE6" s="32" t="s">
        <v>134</v>
      </c>
      <c r="AF6" s="32" t="s">
        <v>133</v>
      </c>
      <c r="AG6" s="32" t="s">
        <v>123</v>
      </c>
      <c r="AH6" s="32" t="s">
        <v>258</v>
      </c>
      <c r="AI6" s="32" t="s">
        <v>131</v>
      </c>
      <c r="BK6" s="23">
        <v>3</v>
      </c>
      <c r="BL6">
        <v>3</v>
      </c>
      <c r="BM6" s="24">
        <v>1</v>
      </c>
    </row>
    <row r="7" spans="1:65">
      <c r="A7" s="33" t="s">
        <v>9</v>
      </c>
      <c r="B7" t="s">
        <v>156</v>
      </c>
      <c r="G7" s="180"/>
      <c r="H7" s="181"/>
      <c r="I7" s="130" t="s">
        <v>130</v>
      </c>
      <c r="J7" s="131" t="s">
        <v>157</v>
      </c>
      <c r="K7" s="130" t="s">
        <v>130</v>
      </c>
      <c r="L7" s="131" t="s">
        <v>157</v>
      </c>
      <c r="M7" s="130" t="s">
        <v>130</v>
      </c>
      <c r="N7" s="131" t="s">
        <v>157</v>
      </c>
      <c r="O7" s="130" t="s">
        <v>130</v>
      </c>
      <c r="P7" s="131" t="s">
        <v>157</v>
      </c>
      <c r="Q7" s="127"/>
      <c r="R7" s="125" t="s">
        <v>130</v>
      </c>
      <c r="S7" s="126" t="s">
        <v>157</v>
      </c>
      <c r="T7" s="125" t="s">
        <v>130</v>
      </c>
      <c r="U7" s="126" t="s">
        <v>157</v>
      </c>
      <c r="V7" s="125" t="s">
        <v>130</v>
      </c>
      <c r="W7" s="126" t="s">
        <v>157</v>
      </c>
      <c r="X7" s="125" t="s">
        <v>130</v>
      </c>
      <c r="Y7" s="126" t="s">
        <v>157</v>
      </c>
      <c r="Z7" s="127"/>
      <c r="AC7" s="182" t="s">
        <v>241</v>
      </c>
      <c r="AD7" s="30" t="s">
        <v>21</v>
      </c>
      <c r="AE7" s="139">
        <v>37.166666666666664</v>
      </c>
      <c r="AF7" s="139">
        <v>183.72222222222223</v>
      </c>
      <c r="AG7" s="139">
        <v>110.44444444444444</v>
      </c>
      <c r="AH7" s="139">
        <f>+AE7-AF7</f>
        <v>-146.55555555555557</v>
      </c>
      <c r="AI7" s="168">
        <v>6.7000000000000004E-2</v>
      </c>
      <c r="BK7" s="23">
        <v>1</v>
      </c>
      <c r="BL7">
        <v>2</v>
      </c>
      <c r="BM7" s="24">
        <v>1</v>
      </c>
    </row>
    <row r="8" spans="1:65">
      <c r="A8" s="33" t="s">
        <v>114</v>
      </c>
      <c r="B8" t="s">
        <v>156</v>
      </c>
      <c r="G8" s="117" t="s">
        <v>118</v>
      </c>
      <c r="H8" s="122" t="s">
        <v>128</v>
      </c>
      <c r="I8" s="84">
        <v>12</v>
      </c>
      <c r="J8" s="36">
        <f>+I8/20</f>
        <v>0.6</v>
      </c>
      <c r="K8" s="84">
        <v>11</v>
      </c>
      <c r="L8" s="36">
        <f>+K8/31</f>
        <v>0.35483870967741937</v>
      </c>
      <c r="M8" s="84">
        <v>1</v>
      </c>
      <c r="N8" s="36">
        <f>+M8/1</f>
        <v>1</v>
      </c>
      <c r="O8" s="84">
        <v>24</v>
      </c>
      <c r="P8" s="36">
        <f>+O8/52</f>
        <v>0.46153846153846156</v>
      </c>
      <c r="Q8" s="88">
        <v>0.12684069516345065</v>
      </c>
      <c r="R8" s="84">
        <v>4</v>
      </c>
      <c r="S8" s="36">
        <f>+R8/18</f>
        <v>0.22222222222222221</v>
      </c>
      <c r="T8" s="84">
        <v>10</v>
      </c>
      <c r="U8" s="36">
        <f>+T8/19</f>
        <v>0.52631578947368418</v>
      </c>
      <c r="V8" s="84">
        <v>10</v>
      </c>
      <c r="W8" s="36">
        <f>+V8/15</f>
        <v>0.66666666666666663</v>
      </c>
      <c r="X8" s="84">
        <v>24</v>
      </c>
      <c r="Y8" s="36">
        <f>+X8/52</f>
        <v>0.46153846153846156</v>
      </c>
      <c r="Z8" s="118">
        <v>3.006732195155315E-2</v>
      </c>
      <c r="AC8" s="183"/>
      <c r="AD8" s="30" t="s">
        <v>19</v>
      </c>
      <c r="AE8" s="139">
        <v>33.94736842105263</v>
      </c>
      <c r="AF8" s="139">
        <v>152.47368421052633</v>
      </c>
      <c r="AG8" s="139">
        <v>93.21052631578948</v>
      </c>
      <c r="AH8" s="139">
        <f t="shared" ref="AH8:AH10" si="0">+AE8-AF8</f>
        <v>-118.5263157894737</v>
      </c>
      <c r="AI8" s="169"/>
      <c r="BK8" s="23">
        <v>3</v>
      </c>
      <c r="BL8">
        <v>2</v>
      </c>
      <c r="BM8" s="24">
        <v>2</v>
      </c>
    </row>
    <row r="9" spans="1:65">
      <c r="A9" s="33" t="s">
        <v>6</v>
      </c>
      <c r="B9" t="s">
        <v>156</v>
      </c>
      <c r="G9" s="115"/>
      <c r="H9" s="123" t="s">
        <v>232</v>
      </c>
      <c r="I9" s="20">
        <v>8</v>
      </c>
      <c r="J9" s="39">
        <f t="shared" ref="J9:J43" si="1">+I9/20</f>
        <v>0.4</v>
      </c>
      <c r="K9" s="20">
        <v>20</v>
      </c>
      <c r="L9" s="39">
        <f t="shared" ref="L9:L43" si="2">+K9/31</f>
        <v>0.64516129032258063</v>
      </c>
      <c r="M9" s="20">
        <v>0</v>
      </c>
      <c r="N9" s="39">
        <f t="shared" ref="N9:N43" si="3">+M9/1</f>
        <v>0</v>
      </c>
      <c r="O9" s="20">
        <v>28</v>
      </c>
      <c r="P9" s="39">
        <f t="shared" ref="P9:P43" si="4">+O9/52</f>
        <v>0.53846153846153844</v>
      </c>
      <c r="Q9" s="69"/>
      <c r="R9" s="20">
        <v>14</v>
      </c>
      <c r="S9" s="39">
        <f t="shared" ref="S9:S43" si="5">+R9/18</f>
        <v>0.77777777777777779</v>
      </c>
      <c r="T9" s="20">
        <v>9</v>
      </c>
      <c r="U9" s="39">
        <f t="shared" ref="U9:U43" si="6">+T9/19</f>
        <v>0.47368421052631576</v>
      </c>
      <c r="V9" s="20">
        <v>5</v>
      </c>
      <c r="W9" s="39">
        <f t="shared" ref="W9:W43" si="7">+V9/15</f>
        <v>0.33333333333333331</v>
      </c>
      <c r="X9" s="20">
        <v>28</v>
      </c>
      <c r="Y9" s="39">
        <f t="shared" ref="Y9:Y43" si="8">+X9/52</f>
        <v>0.53846153846153844</v>
      </c>
      <c r="Z9" s="116"/>
      <c r="AC9" s="183"/>
      <c r="AD9" s="30" t="s">
        <v>49</v>
      </c>
      <c r="AE9" s="139">
        <v>56.133333333333333</v>
      </c>
      <c r="AF9" s="139">
        <v>87.6</v>
      </c>
      <c r="AG9" s="139">
        <v>71.86666666666666</v>
      </c>
      <c r="AH9" s="139">
        <f t="shared" si="0"/>
        <v>-31.466666666666661</v>
      </c>
      <c r="AI9" s="169"/>
      <c r="BK9" s="23">
        <v>1</v>
      </c>
      <c r="BL9">
        <v>1</v>
      </c>
      <c r="BM9" s="24">
        <v>4</v>
      </c>
    </row>
    <row r="10" spans="1:65">
      <c r="G10" s="111" t="s">
        <v>3</v>
      </c>
      <c r="H10" s="124" t="s">
        <v>42</v>
      </c>
      <c r="I10">
        <v>17</v>
      </c>
      <c r="J10" s="41">
        <f t="shared" si="1"/>
        <v>0.85</v>
      </c>
      <c r="K10">
        <v>28</v>
      </c>
      <c r="L10" s="41">
        <f t="shared" si="2"/>
        <v>0.90322580645161288</v>
      </c>
      <c r="M10">
        <v>1</v>
      </c>
      <c r="N10" s="41">
        <f t="shared" si="3"/>
        <v>1</v>
      </c>
      <c r="O10">
        <v>46</v>
      </c>
      <c r="P10" s="41">
        <f t="shared" si="4"/>
        <v>0.88461538461538458</v>
      </c>
      <c r="Q10" s="89">
        <v>0.79041009069776957</v>
      </c>
      <c r="R10">
        <v>15</v>
      </c>
      <c r="S10" s="41">
        <f t="shared" si="5"/>
        <v>0.83333333333333337</v>
      </c>
      <c r="T10">
        <v>17</v>
      </c>
      <c r="U10" s="41">
        <f t="shared" si="6"/>
        <v>0.89473684210526316</v>
      </c>
      <c r="V10">
        <v>14</v>
      </c>
      <c r="W10" s="41">
        <f t="shared" si="7"/>
        <v>0.93333333333333335</v>
      </c>
      <c r="X10">
        <v>46</v>
      </c>
      <c r="Y10" s="41">
        <f t="shared" si="8"/>
        <v>0.88461538461538458</v>
      </c>
      <c r="Z10" s="113">
        <v>0.65980238888933207</v>
      </c>
      <c r="AC10" s="170"/>
      <c r="AD10" s="32" t="s">
        <v>123</v>
      </c>
      <c r="AE10" s="139">
        <v>42.415789473684207</v>
      </c>
      <c r="AF10" s="139">
        <v>141.26530214424952</v>
      </c>
      <c r="AG10" s="139">
        <v>91.840545808966866</v>
      </c>
      <c r="AH10" s="139">
        <f t="shared" si="0"/>
        <v>-98.849512670565304</v>
      </c>
      <c r="AI10" s="172"/>
      <c r="BK10" s="23">
        <v>2</v>
      </c>
      <c r="BL10">
        <v>1</v>
      </c>
      <c r="BM10" s="24">
        <v>4</v>
      </c>
    </row>
    <row r="11" spans="1:65">
      <c r="A11" s="33" t="s">
        <v>233</v>
      </c>
      <c r="B11" s="33" t="s">
        <v>152</v>
      </c>
      <c r="G11" s="111"/>
      <c r="H11" s="124" t="s">
        <v>72</v>
      </c>
      <c r="I11">
        <v>3</v>
      </c>
      <c r="J11" s="41">
        <f t="shared" si="1"/>
        <v>0.15</v>
      </c>
      <c r="K11">
        <v>3</v>
      </c>
      <c r="L11" s="41">
        <f t="shared" si="2"/>
        <v>9.6774193548387094E-2</v>
      </c>
      <c r="M11">
        <v>0</v>
      </c>
      <c r="N11" s="41">
        <f t="shared" si="3"/>
        <v>0</v>
      </c>
      <c r="O11">
        <v>6</v>
      </c>
      <c r="P11" s="41">
        <f t="shared" si="4"/>
        <v>0.11538461538461539</v>
      </c>
      <c r="Q11" s="89"/>
      <c r="R11">
        <v>3</v>
      </c>
      <c r="S11" s="41">
        <f t="shared" si="5"/>
        <v>0.16666666666666666</v>
      </c>
      <c r="T11">
        <v>2</v>
      </c>
      <c r="U11" s="41">
        <f t="shared" si="6"/>
        <v>0.10526315789473684</v>
      </c>
      <c r="V11">
        <v>1</v>
      </c>
      <c r="W11" s="41">
        <f t="shared" si="7"/>
        <v>6.6666666666666666E-2</v>
      </c>
      <c r="X11">
        <v>6</v>
      </c>
      <c r="Y11" s="41">
        <f t="shared" si="8"/>
        <v>0.11538461538461539</v>
      </c>
      <c r="Z11" s="113"/>
      <c r="AC11" s="171"/>
      <c r="AD11" s="32" t="s">
        <v>131</v>
      </c>
      <c r="AE11" s="174">
        <v>1.5011323153384599E-8</v>
      </c>
      <c r="AF11" s="174"/>
      <c r="AG11" s="174"/>
      <c r="AH11" s="174"/>
      <c r="AI11" s="173"/>
      <c r="BK11" s="23">
        <v>2</v>
      </c>
      <c r="BL11">
        <v>1</v>
      </c>
      <c r="BM11" s="24">
        <v>0</v>
      </c>
    </row>
    <row r="12" spans="1:65">
      <c r="A12" s="33" t="s">
        <v>154</v>
      </c>
      <c r="B12" t="s">
        <v>21</v>
      </c>
      <c r="C12" t="s">
        <v>19</v>
      </c>
      <c r="D12" t="s">
        <v>49</v>
      </c>
      <c r="E12" t="s">
        <v>153</v>
      </c>
      <c r="G12" s="117" t="s">
        <v>234</v>
      </c>
      <c r="H12" s="122" t="s">
        <v>83</v>
      </c>
      <c r="I12" s="84">
        <v>2</v>
      </c>
      <c r="J12" s="36">
        <f t="shared" si="1"/>
        <v>0.1</v>
      </c>
      <c r="K12" s="84">
        <v>2</v>
      </c>
      <c r="L12" s="36">
        <f t="shared" si="2"/>
        <v>6.4516129032258063E-2</v>
      </c>
      <c r="M12" s="84">
        <v>0</v>
      </c>
      <c r="N12" s="36">
        <f t="shared" si="3"/>
        <v>0</v>
      </c>
      <c r="O12" s="84">
        <v>4</v>
      </c>
      <c r="P12" s="36">
        <f t="shared" si="4"/>
        <v>7.6923076923076927E-2</v>
      </c>
      <c r="Q12" s="88">
        <v>0.86047663440886579</v>
      </c>
      <c r="R12" s="84">
        <v>1</v>
      </c>
      <c r="S12" s="36">
        <f t="shared" si="5"/>
        <v>5.5555555555555552E-2</v>
      </c>
      <c r="T12" s="84"/>
      <c r="U12" s="36">
        <f t="shared" si="6"/>
        <v>0</v>
      </c>
      <c r="V12" s="84">
        <v>3</v>
      </c>
      <c r="W12" s="36">
        <f t="shared" si="7"/>
        <v>0.2</v>
      </c>
      <c r="X12" s="84">
        <v>4</v>
      </c>
      <c r="Y12" s="36">
        <f t="shared" si="8"/>
        <v>7.6923076923076927E-2</v>
      </c>
      <c r="Z12" s="119">
        <v>8.6333546483143508E-2</v>
      </c>
      <c r="BK12" s="23">
        <v>0</v>
      </c>
      <c r="BL12">
        <v>0</v>
      </c>
      <c r="BM12" s="24">
        <v>3</v>
      </c>
    </row>
    <row r="13" spans="1:65">
      <c r="A13" s="34">
        <v>11</v>
      </c>
      <c r="B13">
        <v>1</v>
      </c>
      <c r="C13">
        <v>2</v>
      </c>
      <c r="D13">
        <v>1</v>
      </c>
      <c r="E13">
        <v>4</v>
      </c>
      <c r="G13" s="115"/>
      <c r="H13" s="123" t="s">
        <v>17</v>
      </c>
      <c r="I13" s="20">
        <v>18</v>
      </c>
      <c r="J13" s="39">
        <f t="shared" si="1"/>
        <v>0.9</v>
      </c>
      <c r="K13" s="20">
        <v>29</v>
      </c>
      <c r="L13" s="39">
        <f t="shared" si="2"/>
        <v>0.93548387096774188</v>
      </c>
      <c r="M13" s="20">
        <v>1</v>
      </c>
      <c r="N13" s="39">
        <f t="shared" si="3"/>
        <v>1</v>
      </c>
      <c r="O13" s="20">
        <v>48</v>
      </c>
      <c r="P13" s="39">
        <f t="shared" si="4"/>
        <v>0.92307692307692313</v>
      </c>
      <c r="Q13" s="69"/>
      <c r="R13" s="20">
        <v>17</v>
      </c>
      <c r="S13" s="39">
        <f t="shared" si="5"/>
        <v>0.94444444444444442</v>
      </c>
      <c r="T13" s="20">
        <v>19</v>
      </c>
      <c r="U13" s="39">
        <f t="shared" si="6"/>
        <v>1</v>
      </c>
      <c r="V13" s="20">
        <v>12</v>
      </c>
      <c r="W13" s="39">
        <f t="shared" si="7"/>
        <v>0.8</v>
      </c>
      <c r="X13" s="20">
        <v>48</v>
      </c>
      <c r="Y13" s="39">
        <f t="shared" si="8"/>
        <v>0.92307692307692313</v>
      </c>
      <c r="Z13" s="116"/>
      <c r="BK13" s="23">
        <v>1</v>
      </c>
      <c r="BL13">
        <v>1</v>
      </c>
      <c r="BM13" s="24">
        <v>2</v>
      </c>
    </row>
    <row r="14" spans="1:65">
      <c r="A14" s="34">
        <v>12</v>
      </c>
      <c r="C14">
        <v>1</v>
      </c>
      <c r="D14">
        <v>1</v>
      </c>
      <c r="E14">
        <v>2</v>
      </c>
      <c r="G14" s="175" t="s">
        <v>10</v>
      </c>
      <c r="H14" s="124" t="s">
        <v>32</v>
      </c>
      <c r="I14">
        <v>16</v>
      </c>
      <c r="J14" s="41">
        <f t="shared" si="1"/>
        <v>0.8</v>
      </c>
      <c r="K14">
        <v>28</v>
      </c>
      <c r="L14" s="41">
        <f t="shared" si="2"/>
        <v>0.90322580645161288</v>
      </c>
      <c r="M14">
        <v>0</v>
      </c>
      <c r="N14" s="41">
        <f t="shared" si="3"/>
        <v>0</v>
      </c>
      <c r="O14">
        <v>44</v>
      </c>
      <c r="P14" s="41">
        <f t="shared" si="4"/>
        <v>0.84615384615384615</v>
      </c>
      <c r="Q14" s="114">
        <v>3.6829126139997559E-2</v>
      </c>
      <c r="R14">
        <v>17</v>
      </c>
      <c r="S14" s="41">
        <f t="shared" si="5"/>
        <v>0.94444444444444442</v>
      </c>
      <c r="T14">
        <v>14</v>
      </c>
      <c r="U14" s="41">
        <f t="shared" si="6"/>
        <v>0.73684210526315785</v>
      </c>
      <c r="V14">
        <v>13</v>
      </c>
      <c r="W14" s="41">
        <f t="shared" si="7"/>
        <v>0.8666666666666667</v>
      </c>
      <c r="X14">
        <v>44</v>
      </c>
      <c r="Y14" s="41">
        <f t="shared" si="8"/>
        <v>0.84615384615384615</v>
      </c>
      <c r="Z14" s="113">
        <v>0.20925926643607173</v>
      </c>
      <c r="AB14" s="176"/>
      <c r="AC14" s="176"/>
      <c r="AD14" s="176"/>
      <c r="AE14" s="177" t="s">
        <v>130</v>
      </c>
      <c r="AF14" s="162" t="s">
        <v>123</v>
      </c>
      <c r="AG14" s="163" t="s">
        <v>260</v>
      </c>
      <c r="AH14" s="162" t="s">
        <v>250</v>
      </c>
      <c r="AI14" s="162" t="s">
        <v>267</v>
      </c>
      <c r="AJ14" s="162" t="s">
        <v>268</v>
      </c>
      <c r="AK14" s="162" t="s">
        <v>273</v>
      </c>
      <c r="AL14" s="163" t="s">
        <v>308</v>
      </c>
      <c r="AM14" s="163" t="s">
        <v>295</v>
      </c>
      <c r="BK14" s="23">
        <v>2</v>
      </c>
      <c r="BL14">
        <v>2</v>
      </c>
      <c r="BM14" s="24">
        <v>0</v>
      </c>
    </row>
    <row r="15" spans="1:65">
      <c r="A15" s="34">
        <v>13</v>
      </c>
      <c r="B15">
        <v>1</v>
      </c>
      <c r="C15">
        <v>2</v>
      </c>
      <c r="E15">
        <v>3</v>
      </c>
      <c r="G15" s="175"/>
      <c r="H15" s="124" t="s">
        <v>71</v>
      </c>
      <c r="I15">
        <v>4</v>
      </c>
      <c r="J15" s="41">
        <f t="shared" si="1"/>
        <v>0.2</v>
      </c>
      <c r="K15">
        <v>3</v>
      </c>
      <c r="L15" s="41">
        <f t="shared" si="2"/>
        <v>9.6774193548387094E-2</v>
      </c>
      <c r="M15">
        <v>1</v>
      </c>
      <c r="N15" s="41">
        <f t="shared" si="3"/>
        <v>1</v>
      </c>
      <c r="O15">
        <v>8</v>
      </c>
      <c r="P15" s="41">
        <f t="shared" si="4"/>
        <v>0.15384615384615385</v>
      </c>
      <c r="Q15" s="89"/>
      <c r="R15">
        <v>1</v>
      </c>
      <c r="S15" s="41">
        <f t="shared" si="5"/>
        <v>5.5555555555555552E-2</v>
      </c>
      <c r="T15">
        <v>5</v>
      </c>
      <c r="U15" s="41">
        <f t="shared" si="6"/>
        <v>0.26315789473684209</v>
      </c>
      <c r="V15">
        <v>2</v>
      </c>
      <c r="W15" s="41">
        <f t="shared" si="7"/>
        <v>0.13333333333333333</v>
      </c>
      <c r="X15">
        <v>8</v>
      </c>
      <c r="Y15" s="41">
        <f t="shared" si="8"/>
        <v>0.15384615384615385</v>
      </c>
      <c r="Z15" s="113"/>
      <c r="AB15" s="176"/>
      <c r="AC15" s="176"/>
      <c r="AD15" s="176"/>
      <c r="AE15" s="178"/>
      <c r="AF15" s="162"/>
      <c r="AG15" s="163"/>
      <c r="AH15" s="162"/>
      <c r="AI15" s="162"/>
      <c r="AJ15" s="162"/>
      <c r="AK15" s="162"/>
      <c r="AL15" s="163"/>
      <c r="AM15" s="163"/>
      <c r="BK15" s="23">
        <v>1</v>
      </c>
      <c r="BL15">
        <v>4</v>
      </c>
      <c r="BM15" s="24">
        <v>4</v>
      </c>
    </row>
    <row r="16" spans="1:65">
      <c r="A16" s="34">
        <v>15</v>
      </c>
      <c r="B16">
        <v>1</v>
      </c>
      <c r="E16">
        <v>1</v>
      </c>
      <c r="G16" s="164" t="s">
        <v>11</v>
      </c>
      <c r="H16" s="122" t="s">
        <v>237</v>
      </c>
      <c r="I16" s="84">
        <v>6</v>
      </c>
      <c r="J16" s="36">
        <f t="shared" si="1"/>
        <v>0.3</v>
      </c>
      <c r="K16" s="84">
        <v>12</v>
      </c>
      <c r="L16" s="36">
        <f t="shared" si="2"/>
        <v>0.38709677419354838</v>
      </c>
      <c r="M16" s="84">
        <v>0</v>
      </c>
      <c r="N16" s="36">
        <f t="shared" si="3"/>
        <v>0</v>
      </c>
      <c r="O16" s="84">
        <v>18</v>
      </c>
      <c r="P16" s="36">
        <f t="shared" si="4"/>
        <v>0.34615384615384615</v>
      </c>
      <c r="Q16" s="88">
        <v>0.66365842292876864</v>
      </c>
      <c r="R16" s="84">
        <v>6</v>
      </c>
      <c r="S16" s="36">
        <f t="shared" si="5"/>
        <v>0.33333333333333331</v>
      </c>
      <c r="T16" s="84">
        <v>7</v>
      </c>
      <c r="U16" s="36">
        <f t="shared" si="6"/>
        <v>0.36842105263157893</v>
      </c>
      <c r="V16" s="84">
        <v>7</v>
      </c>
      <c r="W16" s="36">
        <f t="shared" si="7"/>
        <v>0.46666666666666667</v>
      </c>
      <c r="X16" s="84">
        <v>20</v>
      </c>
      <c r="Y16" s="36">
        <f t="shared" si="8"/>
        <v>0.38461538461538464</v>
      </c>
      <c r="Z16" s="119">
        <v>0.66365842292876864</v>
      </c>
      <c r="AB16" s="157" t="s">
        <v>296</v>
      </c>
      <c r="AC16" s="167" t="s">
        <v>21</v>
      </c>
      <c r="AD16" s="30" t="s">
        <v>133</v>
      </c>
      <c r="AE16" s="30">
        <v>18</v>
      </c>
      <c r="AF16" s="139">
        <v>9.5</v>
      </c>
      <c r="AG16" s="139">
        <v>1.2583057392117918</v>
      </c>
      <c r="AH16" s="139">
        <v>9.5</v>
      </c>
      <c r="AI16" s="30">
        <v>18</v>
      </c>
      <c r="AJ16" s="30">
        <v>1</v>
      </c>
      <c r="AK16" s="30">
        <v>8.5</v>
      </c>
      <c r="AL16" s="140">
        <v>0.29040439975899823</v>
      </c>
      <c r="AM16" s="118">
        <v>9.1663569113999976E-3</v>
      </c>
      <c r="BK16" s="23">
        <v>0</v>
      </c>
      <c r="BL16">
        <v>1</v>
      </c>
      <c r="BM16" s="24">
        <v>1</v>
      </c>
    </row>
    <row r="17" spans="1:65">
      <c r="A17" s="34">
        <v>21</v>
      </c>
      <c r="B17">
        <v>2</v>
      </c>
      <c r="C17">
        <v>2</v>
      </c>
      <c r="D17">
        <v>6</v>
      </c>
      <c r="E17">
        <v>10</v>
      </c>
      <c r="G17" s="165"/>
      <c r="H17" s="124" t="s">
        <v>238</v>
      </c>
      <c r="I17">
        <v>7</v>
      </c>
      <c r="J17" s="41">
        <f t="shared" si="1"/>
        <v>0.35</v>
      </c>
      <c r="K17">
        <v>11</v>
      </c>
      <c r="L17" s="41">
        <f t="shared" si="2"/>
        <v>0.35483870967741937</v>
      </c>
      <c r="M17">
        <v>1</v>
      </c>
      <c r="N17" s="41">
        <f t="shared" si="3"/>
        <v>1</v>
      </c>
      <c r="O17">
        <v>19</v>
      </c>
      <c r="P17" s="41">
        <f t="shared" si="4"/>
        <v>0.36538461538461536</v>
      </c>
      <c r="Q17" s="89"/>
      <c r="R17">
        <v>12</v>
      </c>
      <c r="S17" s="41">
        <f t="shared" si="5"/>
        <v>0.66666666666666663</v>
      </c>
      <c r="T17">
        <v>11</v>
      </c>
      <c r="U17" s="41">
        <f t="shared" si="6"/>
        <v>0.57894736842105265</v>
      </c>
      <c r="V17">
        <v>8</v>
      </c>
      <c r="W17" s="41">
        <f t="shared" si="7"/>
        <v>0.53333333333333333</v>
      </c>
      <c r="X17">
        <v>31</v>
      </c>
      <c r="Y17" s="41">
        <f t="shared" si="8"/>
        <v>0.59615384615384615</v>
      </c>
      <c r="Z17" s="113"/>
      <c r="AB17" s="157"/>
      <c r="AC17" s="167"/>
      <c r="AD17" s="30" t="s">
        <v>134</v>
      </c>
      <c r="AE17" s="30">
        <v>18</v>
      </c>
      <c r="AF17" s="139">
        <v>37.166666666666664</v>
      </c>
      <c r="AG17" s="139">
        <v>10.695197749549131</v>
      </c>
      <c r="AH17" s="139">
        <v>18.5</v>
      </c>
      <c r="AI17" s="30">
        <v>149</v>
      </c>
      <c r="AJ17" s="30">
        <v>1</v>
      </c>
      <c r="AK17" s="30">
        <v>48.25</v>
      </c>
      <c r="AL17" s="141">
        <v>2.2375894684795172E-2</v>
      </c>
      <c r="AM17" s="146"/>
      <c r="BK17" s="23">
        <v>1</v>
      </c>
      <c r="BL17">
        <v>2</v>
      </c>
      <c r="BM17" s="24">
        <v>0</v>
      </c>
    </row>
    <row r="18" spans="1:65">
      <c r="A18" s="34">
        <v>22</v>
      </c>
      <c r="B18">
        <v>3</v>
      </c>
      <c r="C18">
        <v>2</v>
      </c>
      <c r="D18">
        <v>1</v>
      </c>
      <c r="E18">
        <v>6</v>
      </c>
      <c r="G18" s="166"/>
      <c r="H18" s="123" t="s">
        <v>239</v>
      </c>
      <c r="I18" s="20">
        <v>7</v>
      </c>
      <c r="J18" s="39">
        <f t="shared" si="1"/>
        <v>0.35</v>
      </c>
      <c r="K18" s="20">
        <v>8</v>
      </c>
      <c r="L18" s="39">
        <f t="shared" si="2"/>
        <v>0.25806451612903225</v>
      </c>
      <c r="M18" s="20">
        <v>0</v>
      </c>
      <c r="N18" s="39">
        <f t="shared" si="3"/>
        <v>0</v>
      </c>
      <c r="O18" s="20">
        <v>15</v>
      </c>
      <c r="P18" s="39">
        <f t="shared" si="4"/>
        <v>0.28846153846153844</v>
      </c>
      <c r="Q18" s="69"/>
      <c r="R18" s="20"/>
      <c r="S18" s="39">
        <f t="shared" si="5"/>
        <v>0</v>
      </c>
      <c r="T18" s="20">
        <v>1</v>
      </c>
      <c r="U18" s="39">
        <f t="shared" si="6"/>
        <v>5.2631578947368418E-2</v>
      </c>
      <c r="V18" s="20"/>
      <c r="W18" s="39">
        <f t="shared" si="7"/>
        <v>0</v>
      </c>
      <c r="X18" s="20">
        <v>1</v>
      </c>
      <c r="Y18" s="39">
        <f t="shared" si="8"/>
        <v>1.9230769230769232E-2</v>
      </c>
      <c r="Z18" s="116"/>
      <c r="AB18" s="157"/>
      <c r="AC18" s="167" t="s">
        <v>19</v>
      </c>
      <c r="AD18" s="45" t="s">
        <v>133</v>
      </c>
      <c r="AE18" s="45">
        <v>19</v>
      </c>
      <c r="AF18" s="142">
        <v>10</v>
      </c>
      <c r="AG18" s="142">
        <v>1.2909944487358054</v>
      </c>
      <c r="AH18" s="142">
        <v>10</v>
      </c>
      <c r="AI18" s="45">
        <v>19</v>
      </c>
      <c r="AJ18" s="45">
        <v>1</v>
      </c>
      <c r="AK18" s="45">
        <v>9</v>
      </c>
      <c r="AL18" s="143">
        <v>0.26073982518168448</v>
      </c>
      <c r="AM18" s="112">
        <v>5.1230394128671808E-3</v>
      </c>
      <c r="BK18" s="23">
        <v>1</v>
      </c>
      <c r="BL18">
        <v>1</v>
      </c>
      <c r="BM18" s="24">
        <v>3</v>
      </c>
    </row>
    <row r="19" spans="1:65">
      <c r="A19" s="34">
        <v>23</v>
      </c>
      <c r="B19">
        <v>1</v>
      </c>
      <c r="D19">
        <v>1</v>
      </c>
      <c r="E19">
        <v>2</v>
      </c>
      <c r="G19" s="165" t="s">
        <v>12</v>
      </c>
      <c r="H19" s="124">
        <v>0</v>
      </c>
      <c r="I19">
        <v>0</v>
      </c>
      <c r="J19" s="41">
        <f t="shared" si="1"/>
        <v>0</v>
      </c>
      <c r="K19">
        <v>6</v>
      </c>
      <c r="L19" s="41">
        <f t="shared" si="2"/>
        <v>0.19354838709677419</v>
      </c>
      <c r="M19">
        <v>0</v>
      </c>
      <c r="N19" s="41">
        <f t="shared" si="3"/>
        <v>0</v>
      </c>
      <c r="O19">
        <v>6</v>
      </c>
      <c r="P19" s="41">
        <f t="shared" si="4"/>
        <v>0.11538461538461539</v>
      </c>
      <c r="Q19" s="89">
        <v>0.12744723328322238</v>
      </c>
      <c r="R19">
        <v>2</v>
      </c>
      <c r="S19" s="41">
        <f t="shared" si="5"/>
        <v>0.1111111111111111</v>
      </c>
      <c r="T19">
        <v>1</v>
      </c>
      <c r="U19" s="41">
        <f t="shared" si="6"/>
        <v>5.2631578947368418E-2</v>
      </c>
      <c r="V19">
        <v>3</v>
      </c>
      <c r="W19" s="41">
        <f t="shared" si="7"/>
        <v>0.2</v>
      </c>
      <c r="X19">
        <v>6</v>
      </c>
      <c r="Y19" s="41">
        <f t="shared" si="8"/>
        <v>0.11538461538461539</v>
      </c>
      <c r="Z19" s="113">
        <v>0.38388994048797409</v>
      </c>
      <c r="AB19" s="157"/>
      <c r="AC19" s="167"/>
      <c r="AD19" s="44" t="s">
        <v>134</v>
      </c>
      <c r="AE19" s="44">
        <v>19</v>
      </c>
      <c r="AF19" s="144">
        <v>33.94736842105263</v>
      </c>
      <c r="AG19" s="144">
        <v>10.475667624947139</v>
      </c>
      <c r="AH19" s="144">
        <v>18</v>
      </c>
      <c r="AI19" s="44">
        <v>191</v>
      </c>
      <c r="AJ19" s="44">
        <v>1</v>
      </c>
      <c r="AK19" s="44">
        <v>38</v>
      </c>
      <c r="AL19" s="145">
        <v>1.8077318293396871E-6</v>
      </c>
      <c r="AM19" s="112"/>
      <c r="BK19" s="23">
        <v>3</v>
      </c>
      <c r="BL19">
        <v>2</v>
      </c>
      <c r="BM19" s="24">
        <v>3</v>
      </c>
    </row>
    <row r="20" spans="1:65">
      <c r="A20" s="34">
        <v>24</v>
      </c>
      <c r="D20">
        <v>1</v>
      </c>
      <c r="E20">
        <v>1</v>
      </c>
      <c r="G20" s="165"/>
      <c r="H20" s="124">
        <v>1</v>
      </c>
      <c r="I20">
        <v>9</v>
      </c>
      <c r="J20" s="41">
        <f t="shared" si="1"/>
        <v>0.45</v>
      </c>
      <c r="K20">
        <v>8</v>
      </c>
      <c r="L20" s="41">
        <f t="shared" si="2"/>
        <v>0.25806451612903225</v>
      </c>
      <c r="M20">
        <v>0</v>
      </c>
      <c r="N20" s="41">
        <f t="shared" si="3"/>
        <v>0</v>
      </c>
      <c r="O20">
        <v>17</v>
      </c>
      <c r="P20" s="41">
        <f t="shared" si="4"/>
        <v>0.32692307692307693</v>
      </c>
      <c r="Q20" s="89"/>
      <c r="R20">
        <v>7</v>
      </c>
      <c r="S20" s="41">
        <f t="shared" si="5"/>
        <v>0.3888888888888889</v>
      </c>
      <c r="T20">
        <v>7</v>
      </c>
      <c r="U20" s="41">
        <f t="shared" si="6"/>
        <v>0.36842105263157893</v>
      </c>
      <c r="V20">
        <v>3</v>
      </c>
      <c r="W20" s="41">
        <f t="shared" si="7"/>
        <v>0.2</v>
      </c>
      <c r="X20">
        <v>17</v>
      </c>
      <c r="Y20" s="41">
        <f t="shared" si="8"/>
        <v>0.32692307692307693</v>
      </c>
      <c r="Z20" s="113"/>
      <c r="AB20" s="157"/>
      <c r="AC20" s="156" t="s">
        <v>49</v>
      </c>
      <c r="AD20" s="30" t="s">
        <v>133</v>
      </c>
      <c r="AE20" s="30">
        <v>15</v>
      </c>
      <c r="AF20" s="139">
        <v>56.133333333333333</v>
      </c>
      <c r="AG20" s="139">
        <v>46.123526345452845</v>
      </c>
      <c r="AH20" s="139">
        <v>6</v>
      </c>
      <c r="AI20" s="30">
        <v>700</v>
      </c>
      <c r="AJ20" s="30">
        <v>0</v>
      </c>
      <c r="AK20" s="30">
        <v>12</v>
      </c>
      <c r="AL20" s="141">
        <v>1.7801007334838914E-9</v>
      </c>
      <c r="AM20" s="118">
        <v>1.1473399721934285E-2</v>
      </c>
      <c r="BK20" s="23">
        <v>1</v>
      </c>
      <c r="BL20">
        <v>3</v>
      </c>
      <c r="BM20" s="25">
        <f>+MODE(BM3:BM19)</f>
        <v>3</v>
      </c>
    </row>
    <row r="21" spans="1:65">
      <c r="A21" s="34">
        <v>25</v>
      </c>
      <c r="C21">
        <v>3</v>
      </c>
      <c r="D21">
        <v>1</v>
      </c>
      <c r="E21">
        <v>4</v>
      </c>
      <c r="G21" s="165"/>
      <c r="H21" s="124">
        <v>2</v>
      </c>
      <c r="I21">
        <v>4</v>
      </c>
      <c r="J21" s="41">
        <f t="shared" si="1"/>
        <v>0.2</v>
      </c>
      <c r="K21">
        <v>7</v>
      </c>
      <c r="L21" s="41">
        <f t="shared" si="2"/>
        <v>0.22580645161290322</v>
      </c>
      <c r="M21">
        <v>1</v>
      </c>
      <c r="N21" s="41">
        <f t="shared" si="3"/>
        <v>1</v>
      </c>
      <c r="O21">
        <v>12</v>
      </c>
      <c r="P21" s="41">
        <f t="shared" si="4"/>
        <v>0.23076923076923078</v>
      </c>
      <c r="Q21" s="89"/>
      <c r="R21">
        <v>4</v>
      </c>
      <c r="S21" s="41">
        <f t="shared" si="5"/>
        <v>0.22222222222222221</v>
      </c>
      <c r="T21">
        <v>6</v>
      </c>
      <c r="U21" s="41">
        <f t="shared" si="6"/>
        <v>0.31578947368421051</v>
      </c>
      <c r="V21">
        <v>2</v>
      </c>
      <c r="W21" s="41">
        <f t="shared" si="7"/>
        <v>0.13333333333333333</v>
      </c>
      <c r="X21">
        <v>12</v>
      </c>
      <c r="Y21" s="41">
        <f t="shared" si="8"/>
        <v>0.23076923076923078</v>
      </c>
      <c r="Z21" s="113"/>
      <c r="AB21" s="157"/>
      <c r="AC21" s="156"/>
      <c r="AD21" s="30" t="s">
        <v>134</v>
      </c>
      <c r="AE21" s="30">
        <v>15</v>
      </c>
      <c r="AF21" s="139">
        <v>87.6</v>
      </c>
      <c r="AG21" s="139">
        <v>27.210957176773302</v>
      </c>
      <c r="AH21" s="139">
        <v>52</v>
      </c>
      <c r="AI21" s="30">
        <v>390</v>
      </c>
      <c r="AJ21" s="30">
        <v>4</v>
      </c>
      <c r="AK21" s="30">
        <v>106.5</v>
      </c>
      <c r="AL21" s="141">
        <v>5.309679732882211E-4</v>
      </c>
      <c r="AM21" s="116"/>
      <c r="BK21" s="23">
        <v>2</v>
      </c>
      <c r="BL21">
        <v>1</v>
      </c>
      <c r="BM21" s="25">
        <f>+MODE(BM3:BM20)</f>
        <v>3</v>
      </c>
    </row>
    <row r="22" spans="1:65" ht="15" customHeight="1">
      <c r="A22" s="34">
        <v>27</v>
      </c>
      <c r="B22">
        <v>1</v>
      </c>
      <c r="E22">
        <v>1</v>
      </c>
      <c r="G22" s="165"/>
      <c r="H22" s="124">
        <v>3</v>
      </c>
      <c r="I22">
        <v>7</v>
      </c>
      <c r="J22" s="41">
        <f t="shared" si="1"/>
        <v>0.35</v>
      </c>
      <c r="K22">
        <v>6</v>
      </c>
      <c r="L22" s="41">
        <f t="shared" si="2"/>
        <v>0.19354838709677419</v>
      </c>
      <c r="M22">
        <v>0</v>
      </c>
      <c r="N22" s="41">
        <f t="shared" si="3"/>
        <v>0</v>
      </c>
      <c r="O22">
        <v>13</v>
      </c>
      <c r="P22" s="41">
        <f t="shared" si="4"/>
        <v>0.25</v>
      </c>
      <c r="Q22" s="89"/>
      <c r="R22">
        <v>5</v>
      </c>
      <c r="S22" s="41">
        <f t="shared" si="5"/>
        <v>0.27777777777777779</v>
      </c>
      <c r="T22">
        <v>4</v>
      </c>
      <c r="U22" s="41">
        <f t="shared" si="6"/>
        <v>0.21052631578947367</v>
      </c>
      <c r="V22">
        <v>4</v>
      </c>
      <c r="W22" s="41">
        <f t="shared" si="7"/>
        <v>0.26666666666666666</v>
      </c>
      <c r="X22">
        <v>13</v>
      </c>
      <c r="Y22" s="41">
        <f t="shared" si="8"/>
        <v>0.25</v>
      </c>
      <c r="Z22" s="113"/>
      <c r="AB22" s="157" t="s">
        <v>12</v>
      </c>
      <c r="AC22" s="157"/>
      <c r="AD22" s="45" t="s">
        <v>21</v>
      </c>
      <c r="AE22" s="45">
        <v>18</v>
      </c>
      <c r="AF22" s="142">
        <v>1.6666666666666667</v>
      </c>
      <c r="AG22" s="142">
        <v>0.24253562503633302</v>
      </c>
      <c r="AH22" s="142">
        <v>1.5</v>
      </c>
      <c r="AI22" s="45">
        <v>3</v>
      </c>
      <c r="AJ22" s="45">
        <v>0</v>
      </c>
      <c r="AK22" s="45">
        <v>1.75</v>
      </c>
      <c r="AL22" s="143">
        <v>0.3200933591038182</v>
      </c>
      <c r="AM22" s="113">
        <v>0.62434240247264761</v>
      </c>
      <c r="BK22" s="23">
        <v>3</v>
      </c>
      <c r="BL22">
        <v>3</v>
      </c>
      <c r="BM22" s="25">
        <f>+MODE(BM3:BM21)</f>
        <v>3</v>
      </c>
    </row>
    <row r="23" spans="1:65">
      <c r="A23" s="34">
        <v>31</v>
      </c>
      <c r="B23">
        <v>1</v>
      </c>
      <c r="E23">
        <v>1</v>
      </c>
      <c r="G23" s="165"/>
      <c r="H23" s="124">
        <v>4</v>
      </c>
      <c r="I23">
        <v>0</v>
      </c>
      <c r="J23" s="41">
        <f t="shared" si="1"/>
        <v>0</v>
      </c>
      <c r="K23">
        <v>4</v>
      </c>
      <c r="L23" s="41">
        <f t="shared" si="2"/>
        <v>0.12903225806451613</v>
      </c>
      <c r="M23">
        <v>0</v>
      </c>
      <c r="N23" s="41">
        <f t="shared" si="3"/>
        <v>0</v>
      </c>
      <c r="O23">
        <v>4</v>
      </c>
      <c r="P23" s="41">
        <f t="shared" si="4"/>
        <v>7.6923076923076927E-2</v>
      </c>
      <c r="Q23" s="89"/>
      <c r="S23" s="41">
        <f t="shared" si="5"/>
        <v>0</v>
      </c>
      <c r="T23">
        <v>1</v>
      </c>
      <c r="U23" s="41">
        <f t="shared" si="6"/>
        <v>5.2631578947368418E-2</v>
      </c>
      <c r="V23">
        <v>3</v>
      </c>
      <c r="W23" s="41">
        <f t="shared" si="7"/>
        <v>0.2</v>
      </c>
      <c r="X23">
        <v>4</v>
      </c>
      <c r="Y23" s="41">
        <f t="shared" si="8"/>
        <v>7.6923076923076927E-2</v>
      </c>
      <c r="Z23" s="113"/>
      <c r="AB23" s="157"/>
      <c r="AC23" s="157"/>
      <c r="AD23" s="30" t="s">
        <v>19</v>
      </c>
      <c r="AE23" s="30">
        <v>19</v>
      </c>
      <c r="AF23" s="139">
        <v>1.8421052631578947</v>
      </c>
      <c r="AG23" s="139">
        <v>0.23274559932318592</v>
      </c>
      <c r="AH23" s="139">
        <v>2</v>
      </c>
      <c r="AI23" s="30">
        <v>4</v>
      </c>
      <c r="AJ23" s="30">
        <v>0</v>
      </c>
      <c r="AK23" s="30">
        <v>1.5</v>
      </c>
      <c r="AL23" s="140">
        <v>0.76973706230156203</v>
      </c>
      <c r="AM23" s="113"/>
      <c r="BK23" s="25">
        <f>+MODE(BK4:BK22)</f>
        <v>1</v>
      </c>
      <c r="BL23" s="87">
        <v>3</v>
      </c>
      <c r="BM23" s="25">
        <f>+MODE(BM4:BM22)</f>
        <v>3</v>
      </c>
    </row>
    <row r="24" spans="1:65">
      <c r="A24" s="34">
        <v>32</v>
      </c>
      <c r="D24">
        <v>1</v>
      </c>
      <c r="E24">
        <v>1</v>
      </c>
      <c r="G24" s="117" t="s">
        <v>5</v>
      </c>
      <c r="H24" s="122">
        <v>11</v>
      </c>
      <c r="I24" s="84">
        <v>3</v>
      </c>
      <c r="J24" s="36">
        <f t="shared" si="1"/>
        <v>0.15</v>
      </c>
      <c r="K24" s="84">
        <v>1</v>
      </c>
      <c r="L24" s="36">
        <f t="shared" si="2"/>
        <v>3.2258064516129031E-2</v>
      </c>
      <c r="M24" s="84">
        <v>0</v>
      </c>
      <c r="N24" s="36">
        <f t="shared" si="3"/>
        <v>0</v>
      </c>
      <c r="O24" s="84">
        <v>4</v>
      </c>
      <c r="P24" s="36">
        <f t="shared" si="4"/>
        <v>7.6923076923076927E-2</v>
      </c>
      <c r="Q24" s="88">
        <v>0.85557168820849983</v>
      </c>
      <c r="R24" s="84">
        <v>1</v>
      </c>
      <c r="S24" s="36">
        <f t="shared" si="5"/>
        <v>5.5555555555555552E-2</v>
      </c>
      <c r="T24" s="84">
        <v>2</v>
      </c>
      <c r="U24" s="36">
        <f t="shared" si="6"/>
        <v>0.10526315789473684</v>
      </c>
      <c r="V24" s="84">
        <v>1</v>
      </c>
      <c r="W24" s="36">
        <f t="shared" si="7"/>
        <v>6.6666666666666666E-2</v>
      </c>
      <c r="X24" s="84">
        <v>4</v>
      </c>
      <c r="Y24" s="36">
        <f t="shared" si="8"/>
        <v>7.6923076923076927E-2</v>
      </c>
      <c r="Z24" s="119">
        <v>0.24020060112718444</v>
      </c>
      <c r="AB24" s="157"/>
      <c r="AC24" s="157"/>
      <c r="AD24" s="30" t="s">
        <v>49</v>
      </c>
      <c r="AE24" s="30">
        <v>15</v>
      </c>
      <c r="AF24" s="139">
        <v>2.0666666666666669</v>
      </c>
      <c r="AG24" s="139">
        <v>0.38379888913542637</v>
      </c>
      <c r="AH24" s="139">
        <v>2</v>
      </c>
      <c r="AI24" s="30">
        <v>4</v>
      </c>
      <c r="AJ24" s="30">
        <v>0</v>
      </c>
      <c r="AK24" s="30">
        <v>2</v>
      </c>
      <c r="AL24" s="140">
        <v>0.17669411827965653</v>
      </c>
      <c r="AM24" s="116"/>
    </row>
    <row r="25" spans="1:65">
      <c r="A25" s="34">
        <v>34</v>
      </c>
      <c r="C25">
        <v>1</v>
      </c>
      <c r="E25">
        <v>1</v>
      </c>
      <c r="G25" s="111"/>
      <c r="H25" s="124">
        <v>12</v>
      </c>
      <c r="I25">
        <v>1</v>
      </c>
      <c r="J25" s="41">
        <f t="shared" si="1"/>
        <v>0.05</v>
      </c>
      <c r="K25">
        <v>1</v>
      </c>
      <c r="L25" s="41">
        <f t="shared" si="2"/>
        <v>3.2258064516129031E-2</v>
      </c>
      <c r="M25">
        <v>0</v>
      </c>
      <c r="N25" s="41">
        <f t="shared" si="3"/>
        <v>0</v>
      </c>
      <c r="O25">
        <v>2</v>
      </c>
      <c r="P25" s="41">
        <f t="shared" si="4"/>
        <v>3.8461538461538464E-2</v>
      </c>
      <c r="Q25" s="89"/>
      <c r="S25" s="41">
        <f t="shared" si="5"/>
        <v>0</v>
      </c>
      <c r="T25">
        <v>1</v>
      </c>
      <c r="U25" s="41">
        <f t="shared" si="6"/>
        <v>5.2631578947368418E-2</v>
      </c>
      <c r="V25">
        <v>1</v>
      </c>
      <c r="W25" s="41">
        <f t="shared" si="7"/>
        <v>6.6666666666666666E-2</v>
      </c>
      <c r="X25">
        <v>2</v>
      </c>
      <c r="Y25" s="41">
        <f t="shared" si="8"/>
        <v>3.8461538461538464E-2</v>
      </c>
      <c r="Z25" s="113"/>
    </row>
    <row r="26" spans="1:65">
      <c r="A26" s="34">
        <v>35</v>
      </c>
      <c r="C26">
        <v>1</v>
      </c>
      <c r="D26">
        <v>1</v>
      </c>
      <c r="E26">
        <v>2</v>
      </c>
      <c r="G26" s="111"/>
      <c r="H26" s="124">
        <v>13</v>
      </c>
      <c r="I26">
        <v>0</v>
      </c>
      <c r="J26" s="41">
        <f t="shared" si="1"/>
        <v>0</v>
      </c>
      <c r="K26">
        <v>3</v>
      </c>
      <c r="L26" s="41">
        <f t="shared" si="2"/>
        <v>9.6774193548387094E-2</v>
      </c>
      <c r="M26">
        <v>0</v>
      </c>
      <c r="N26" s="41">
        <f t="shared" si="3"/>
        <v>0</v>
      </c>
      <c r="O26">
        <v>3</v>
      </c>
      <c r="P26" s="41">
        <f t="shared" si="4"/>
        <v>5.7692307692307696E-2</v>
      </c>
      <c r="Q26" s="89"/>
      <c r="R26">
        <v>1</v>
      </c>
      <c r="S26" s="41">
        <f t="shared" si="5"/>
        <v>5.5555555555555552E-2</v>
      </c>
      <c r="T26">
        <v>2</v>
      </c>
      <c r="U26" s="41">
        <f t="shared" si="6"/>
        <v>0.10526315789473684</v>
      </c>
      <c r="W26" s="41">
        <f t="shared" si="7"/>
        <v>0</v>
      </c>
      <c r="X26">
        <v>3</v>
      </c>
      <c r="Y26" s="41">
        <f t="shared" si="8"/>
        <v>5.7692307692307696E-2</v>
      </c>
      <c r="Z26" s="113"/>
    </row>
    <row r="27" spans="1:65">
      <c r="A27" s="34">
        <v>41</v>
      </c>
      <c r="B27">
        <v>2</v>
      </c>
      <c r="D27">
        <v>1</v>
      </c>
      <c r="E27">
        <v>3</v>
      </c>
      <c r="G27" s="111"/>
      <c r="H27" s="124">
        <v>15</v>
      </c>
      <c r="I27">
        <v>0</v>
      </c>
      <c r="J27" s="41">
        <f t="shared" si="1"/>
        <v>0</v>
      </c>
      <c r="K27">
        <v>1</v>
      </c>
      <c r="L27" s="41">
        <f t="shared" si="2"/>
        <v>3.2258064516129031E-2</v>
      </c>
      <c r="M27">
        <v>0</v>
      </c>
      <c r="N27" s="41">
        <f t="shared" si="3"/>
        <v>0</v>
      </c>
      <c r="O27">
        <v>1</v>
      </c>
      <c r="P27" s="41">
        <f t="shared" si="4"/>
        <v>1.9230769230769232E-2</v>
      </c>
      <c r="Q27" s="89"/>
      <c r="R27">
        <v>1</v>
      </c>
      <c r="S27" s="41">
        <f t="shared" si="5"/>
        <v>5.5555555555555552E-2</v>
      </c>
      <c r="U27" s="41">
        <f t="shared" si="6"/>
        <v>0</v>
      </c>
      <c r="W27" s="41">
        <f t="shared" si="7"/>
        <v>0</v>
      </c>
      <c r="X27">
        <v>1</v>
      </c>
      <c r="Y27" s="41">
        <f t="shared" si="8"/>
        <v>1.9230769230769232E-2</v>
      </c>
      <c r="Z27" s="113"/>
    </row>
    <row r="28" spans="1:65">
      <c r="A28" s="34">
        <v>42</v>
      </c>
      <c r="B28">
        <v>2</v>
      </c>
      <c r="E28">
        <v>2</v>
      </c>
      <c r="G28" s="111"/>
      <c r="H28" s="124">
        <v>21</v>
      </c>
      <c r="I28">
        <v>3</v>
      </c>
      <c r="J28" s="41">
        <f t="shared" si="1"/>
        <v>0.15</v>
      </c>
      <c r="K28">
        <v>7</v>
      </c>
      <c r="L28" s="41">
        <f t="shared" si="2"/>
        <v>0.22580645161290322</v>
      </c>
      <c r="M28">
        <v>0</v>
      </c>
      <c r="N28" s="41">
        <f t="shared" si="3"/>
        <v>0</v>
      </c>
      <c r="O28">
        <v>10</v>
      </c>
      <c r="P28" s="41">
        <f t="shared" si="4"/>
        <v>0.19230769230769232</v>
      </c>
      <c r="Q28" s="89"/>
      <c r="R28">
        <v>2</v>
      </c>
      <c r="S28" s="41">
        <f t="shared" si="5"/>
        <v>0.1111111111111111</v>
      </c>
      <c r="T28">
        <v>2</v>
      </c>
      <c r="U28" s="41">
        <f t="shared" si="6"/>
        <v>0.10526315789473684</v>
      </c>
      <c r="V28">
        <v>6</v>
      </c>
      <c r="W28" s="41">
        <f t="shared" si="7"/>
        <v>0.4</v>
      </c>
      <c r="X28">
        <v>10</v>
      </c>
      <c r="Y28" s="41">
        <f t="shared" si="8"/>
        <v>0.19230769230769232</v>
      </c>
      <c r="Z28" s="113"/>
    </row>
    <row r="29" spans="1:65">
      <c r="A29" s="34">
        <v>43</v>
      </c>
      <c r="B29">
        <v>1</v>
      </c>
      <c r="E29">
        <v>1</v>
      </c>
      <c r="G29" s="111"/>
      <c r="H29" s="124">
        <v>22</v>
      </c>
      <c r="I29">
        <v>2</v>
      </c>
      <c r="J29" s="41">
        <f t="shared" si="1"/>
        <v>0.1</v>
      </c>
      <c r="K29">
        <v>4</v>
      </c>
      <c r="L29" s="41">
        <f t="shared" si="2"/>
        <v>0.12903225806451613</v>
      </c>
      <c r="M29">
        <v>0</v>
      </c>
      <c r="N29" s="41">
        <f t="shared" si="3"/>
        <v>0</v>
      </c>
      <c r="O29">
        <v>6</v>
      </c>
      <c r="P29" s="41">
        <f t="shared" si="4"/>
        <v>0.11538461538461539</v>
      </c>
      <c r="Q29" s="89"/>
      <c r="R29">
        <v>3</v>
      </c>
      <c r="S29" s="41">
        <f t="shared" si="5"/>
        <v>0.16666666666666666</v>
      </c>
      <c r="T29">
        <v>2</v>
      </c>
      <c r="U29" s="41">
        <f t="shared" si="6"/>
        <v>0.10526315789473684</v>
      </c>
      <c r="V29">
        <v>1</v>
      </c>
      <c r="W29" s="41">
        <f t="shared" si="7"/>
        <v>6.6666666666666666E-2</v>
      </c>
      <c r="X29">
        <v>6</v>
      </c>
      <c r="Y29" s="41">
        <f t="shared" si="8"/>
        <v>0.11538461538461539</v>
      </c>
      <c r="Z29" s="113"/>
    </row>
    <row r="30" spans="1:65">
      <c r="A30" s="34">
        <v>44</v>
      </c>
      <c r="B30">
        <v>1</v>
      </c>
      <c r="E30">
        <v>1</v>
      </c>
      <c r="G30" s="111"/>
      <c r="H30" s="124">
        <v>23</v>
      </c>
      <c r="I30">
        <v>2</v>
      </c>
      <c r="J30" s="41">
        <f t="shared" si="1"/>
        <v>0.1</v>
      </c>
      <c r="K30">
        <v>0</v>
      </c>
      <c r="L30" s="41">
        <f t="shared" si="2"/>
        <v>0</v>
      </c>
      <c r="M30">
        <v>0</v>
      </c>
      <c r="N30" s="41">
        <f t="shared" si="3"/>
        <v>0</v>
      </c>
      <c r="O30">
        <v>2</v>
      </c>
      <c r="P30" s="41">
        <f t="shared" si="4"/>
        <v>3.8461538461538464E-2</v>
      </c>
      <c r="Q30" s="89"/>
      <c r="R30">
        <v>1</v>
      </c>
      <c r="S30" s="41">
        <f t="shared" si="5"/>
        <v>5.5555555555555552E-2</v>
      </c>
      <c r="U30" s="41">
        <f t="shared" si="6"/>
        <v>0</v>
      </c>
      <c r="V30">
        <v>1</v>
      </c>
      <c r="W30" s="41">
        <f t="shared" si="7"/>
        <v>6.6666666666666666E-2</v>
      </c>
      <c r="X30">
        <v>2</v>
      </c>
      <c r="Y30" s="41">
        <f t="shared" si="8"/>
        <v>3.8461538461538464E-2</v>
      </c>
      <c r="Z30" s="113"/>
    </row>
    <row r="31" spans="1:65">
      <c r="A31" s="34">
        <v>45</v>
      </c>
      <c r="B31">
        <v>1</v>
      </c>
      <c r="C31">
        <v>5</v>
      </c>
      <c r="E31">
        <v>6</v>
      </c>
      <c r="G31" s="111"/>
      <c r="H31" s="124">
        <v>24</v>
      </c>
      <c r="I31">
        <v>1</v>
      </c>
      <c r="J31" s="41">
        <f t="shared" si="1"/>
        <v>0.05</v>
      </c>
      <c r="K31">
        <v>0</v>
      </c>
      <c r="L31" s="41">
        <f t="shared" si="2"/>
        <v>0</v>
      </c>
      <c r="M31">
        <v>0</v>
      </c>
      <c r="N31" s="41">
        <f t="shared" si="3"/>
        <v>0</v>
      </c>
      <c r="O31">
        <v>1</v>
      </c>
      <c r="P31" s="41">
        <f t="shared" si="4"/>
        <v>1.9230769230769232E-2</v>
      </c>
      <c r="Q31" s="89"/>
      <c r="S31" s="41">
        <f t="shared" si="5"/>
        <v>0</v>
      </c>
      <c r="U31" s="41">
        <f t="shared" si="6"/>
        <v>0</v>
      </c>
      <c r="V31">
        <v>1</v>
      </c>
      <c r="W31" s="41">
        <f t="shared" si="7"/>
        <v>6.6666666666666666E-2</v>
      </c>
      <c r="X31">
        <v>1</v>
      </c>
      <c r="Y31" s="41">
        <f t="shared" si="8"/>
        <v>1.9230769230769232E-2</v>
      </c>
      <c r="Z31" s="113"/>
    </row>
    <row r="32" spans="1:65">
      <c r="A32" s="34" t="s">
        <v>153</v>
      </c>
      <c r="B32">
        <v>18</v>
      </c>
      <c r="C32">
        <v>19</v>
      </c>
      <c r="D32">
        <v>15</v>
      </c>
      <c r="E32">
        <v>52</v>
      </c>
      <c r="G32" s="111"/>
      <c r="H32" s="124">
        <v>25</v>
      </c>
      <c r="I32">
        <v>1</v>
      </c>
      <c r="J32" s="41">
        <f t="shared" si="1"/>
        <v>0.05</v>
      </c>
      <c r="K32">
        <v>3</v>
      </c>
      <c r="L32" s="41">
        <f t="shared" si="2"/>
        <v>9.6774193548387094E-2</v>
      </c>
      <c r="M32">
        <v>0</v>
      </c>
      <c r="N32" s="41">
        <f t="shared" si="3"/>
        <v>0</v>
      </c>
      <c r="O32">
        <v>4</v>
      </c>
      <c r="P32" s="41">
        <f t="shared" si="4"/>
        <v>7.6923076923076927E-2</v>
      </c>
      <c r="Q32" s="89"/>
      <c r="S32" s="41">
        <f t="shared" si="5"/>
        <v>0</v>
      </c>
      <c r="T32">
        <v>3</v>
      </c>
      <c r="U32" s="41">
        <f t="shared" si="6"/>
        <v>0.15789473684210525</v>
      </c>
      <c r="V32">
        <v>1</v>
      </c>
      <c r="W32" s="41">
        <f t="shared" si="7"/>
        <v>6.6666666666666666E-2</v>
      </c>
      <c r="X32">
        <v>4</v>
      </c>
      <c r="Y32" s="41">
        <f t="shared" si="8"/>
        <v>7.6923076923076927E-2</v>
      </c>
      <c r="Z32" s="113"/>
    </row>
    <row r="33" spans="7:26">
      <c r="G33" s="111"/>
      <c r="H33" s="124">
        <v>27</v>
      </c>
      <c r="I33">
        <v>0</v>
      </c>
      <c r="J33" s="41">
        <f t="shared" si="1"/>
        <v>0</v>
      </c>
      <c r="K33">
        <v>1</v>
      </c>
      <c r="L33" s="41">
        <f t="shared" si="2"/>
        <v>3.2258064516129031E-2</v>
      </c>
      <c r="M33">
        <v>0</v>
      </c>
      <c r="N33" s="41">
        <f t="shared" si="3"/>
        <v>0</v>
      </c>
      <c r="O33">
        <v>1</v>
      </c>
      <c r="P33" s="41">
        <f t="shared" si="4"/>
        <v>1.9230769230769232E-2</v>
      </c>
      <c r="Q33" s="89"/>
      <c r="R33">
        <v>1</v>
      </c>
      <c r="S33" s="41">
        <f t="shared" si="5"/>
        <v>5.5555555555555552E-2</v>
      </c>
      <c r="U33" s="41">
        <f t="shared" si="6"/>
        <v>0</v>
      </c>
      <c r="W33" s="41">
        <f t="shared" si="7"/>
        <v>0</v>
      </c>
      <c r="X33">
        <v>1</v>
      </c>
      <c r="Y33" s="41">
        <f t="shared" si="8"/>
        <v>1.9230769230769232E-2</v>
      </c>
      <c r="Z33" s="113"/>
    </row>
    <row r="34" spans="7:26">
      <c r="G34" s="111"/>
      <c r="H34" s="124">
        <v>31</v>
      </c>
      <c r="I34">
        <v>0</v>
      </c>
      <c r="J34" s="41">
        <f t="shared" si="1"/>
        <v>0</v>
      </c>
      <c r="K34">
        <v>1</v>
      </c>
      <c r="L34" s="41">
        <f t="shared" si="2"/>
        <v>3.2258064516129031E-2</v>
      </c>
      <c r="M34">
        <v>0</v>
      </c>
      <c r="N34" s="41">
        <f t="shared" si="3"/>
        <v>0</v>
      </c>
      <c r="O34">
        <v>1</v>
      </c>
      <c r="P34" s="41">
        <f t="shared" si="4"/>
        <v>1.9230769230769232E-2</v>
      </c>
      <c r="Q34" s="89"/>
      <c r="R34">
        <v>1</v>
      </c>
      <c r="S34" s="41">
        <f t="shared" si="5"/>
        <v>5.5555555555555552E-2</v>
      </c>
      <c r="U34" s="41">
        <f t="shared" si="6"/>
        <v>0</v>
      </c>
      <c r="W34" s="41">
        <f t="shared" si="7"/>
        <v>0</v>
      </c>
      <c r="X34">
        <v>1</v>
      </c>
      <c r="Y34" s="41">
        <f t="shared" si="8"/>
        <v>1.9230769230769232E-2</v>
      </c>
      <c r="Z34" s="113"/>
    </row>
    <row r="35" spans="7:26">
      <c r="G35" s="111"/>
      <c r="H35" s="124">
        <v>32</v>
      </c>
      <c r="I35">
        <v>1</v>
      </c>
      <c r="J35" s="41">
        <f t="shared" si="1"/>
        <v>0.05</v>
      </c>
      <c r="K35">
        <v>0</v>
      </c>
      <c r="L35" s="41">
        <f t="shared" si="2"/>
        <v>0</v>
      </c>
      <c r="M35">
        <v>0</v>
      </c>
      <c r="N35" s="41">
        <f t="shared" si="3"/>
        <v>0</v>
      </c>
      <c r="O35">
        <v>1</v>
      </c>
      <c r="P35" s="41">
        <f t="shared" si="4"/>
        <v>1.9230769230769232E-2</v>
      </c>
      <c r="Q35" s="89"/>
      <c r="S35" s="41">
        <f t="shared" si="5"/>
        <v>0</v>
      </c>
      <c r="U35" s="41">
        <f t="shared" si="6"/>
        <v>0</v>
      </c>
      <c r="V35">
        <v>1</v>
      </c>
      <c r="W35" s="41">
        <f t="shared" si="7"/>
        <v>6.6666666666666666E-2</v>
      </c>
      <c r="X35">
        <v>1</v>
      </c>
      <c r="Y35" s="41">
        <f t="shared" si="8"/>
        <v>1.9230769230769232E-2</v>
      </c>
      <c r="Z35" s="113"/>
    </row>
    <row r="36" spans="7:26">
      <c r="G36" s="111"/>
      <c r="H36" s="124">
        <v>34</v>
      </c>
      <c r="I36">
        <v>1</v>
      </c>
      <c r="J36" s="41">
        <f t="shared" si="1"/>
        <v>0.05</v>
      </c>
      <c r="K36">
        <v>0</v>
      </c>
      <c r="L36" s="41">
        <f t="shared" si="2"/>
        <v>0</v>
      </c>
      <c r="M36">
        <v>0</v>
      </c>
      <c r="N36" s="41">
        <f t="shared" si="3"/>
        <v>0</v>
      </c>
      <c r="O36">
        <v>1</v>
      </c>
      <c r="P36" s="41">
        <f t="shared" si="4"/>
        <v>1.9230769230769232E-2</v>
      </c>
      <c r="Q36" s="89"/>
      <c r="S36" s="41">
        <f t="shared" si="5"/>
        <v>0</v>
      </c>
      <c r="T36">
        <v>1</v>
      </c>
      <c r="U36" s="41">
        <f t="shared" si="6"/>
        <v>5.2631578947368418E-2</v>
      </c>
      <c r="W36" s="41">
        <f t="shared" si="7"/>
        <v>0</v>
      </c>
      <c r="X36">
        <v>1</v>
      </c>
      <c r="Y36" s="41">
        <f t="shared" si="8"/>
        <v>1.9230769230769232E-2</v>
      </c>
      <c r="Z36" s="113"/>
    </row>
    <row r="37" spans="7:26">
      <c r="G37" s="111"/>
      <c r="H37" s="124">
        <v>35</v>
      </c>
      <c r="I37">
        <v>1</v>
      </c>
      <c r="J37" s="41">
        <f t="shared" si="1"/>
        <v>0.05</v>
      </c>
      <c r="K37">
        <v>1</v>
      </c>
      <c r="L37" s="41">
        <f t="shared" si="2"/>
        <v>3.2258064516129031E-2</v>
      </c>
      <c r="M37">
        <v>0</v>
      </c>
      <c r="N37" s="41">
        <f t="shared" si="3"/>
        <v>0</v>
      </c>
      <c r="O37">
        <v>2</v>
      </c>
      <c r="P37" s="41">
        <f t="shared" si="4"/>
        <v>3.8461538461538464E-2</v>
      </c>
      <c r="Q37" s="89"/>
      <c r="S37" s="41">
        <f t="shared" si="5"/>
        <v>0</v>
      </c>
      <c r="T37">
        <v>1</v>
      </c>
      <c r="U37" s="41">
        <f t="shared" si="6"/>
        <v>5.2631578947368418E-2</v>
      </c>
      <c r="V37">
        <v>1</v>
      </c>
      <c r="W37" s="41">
        <f t="shared" si="7"/>
        <v>6.6666666666666666E-2</v>
      </c>
      <c r="X37">
        <v>2</v>
      </c>
      <c r="Y37" s="41">
        <f t="shared" si="8"/>
        <v>3.8461538461538464E-2</v>
      </c>
      <c r="Z37" s="113"/>
    </row>
    <row r="38" spans="7:26">
      <c r="G38" s="111"/>
      <c r="H38" s="124">
        <v>41</v>
      </c>
      <c r="I38">
        <v>0</v>
      </c>
      <c r="J38" s="41">
        <f t="shared" si="1"/>
        <v>0</v>
      </c>
      <c r="K38">
        <v>3</v>
      </c>
      <c r="L38" s="41">
        <f t="shared" si="2"/>
        <v>9.6774193548387094E-2</v>
      </c>
      <c r="M38">
        <v>0</v>
      </c>
      <c r="N38" s="41">
        <f t="shared" si="3"/>
        <v>0</v>
      </c>
      <c r="O38">
        <v>3</v>
      </c>
      <c r="P38" s="41">
        <f t="shared" si="4"/>
        <v>5.7692307692307696E-2</v>
      </c>
      <c r="Q38" s="89"/>
      <c r="R38">
        <v>2</v>
      </c>
      <c r="S38" s="41">
        <f t="shared" si="5"/>
        <v>0.1111111111111111</v>
      </c>
      <c r="U38" s="41">
        <f t="shared" si="6"/>
        <v>0</v>
      </c>
      <c r="V38">
        <v>1</v>
      </c>
      <c r="W38" s="41">
        <f t="shared" si="7"/>
        <v>6.6666666666666666E-2</v>
      </c>
      <c r="X38">
        <v>3</v>
      </c>
      <c r="Y38" s="41">
        <f t="shared" si="8"/>
        <v>5.7692307692307696E-2</v>
      </c>
      <c r="Z38" s="113"/>
    </row>
    <row r="39" spans="7:26">
      <c r="G39" s="111"/>
      <c r="H39" s="124">
        <v>42</v>
      </c>
      <c r="I39">
        <v>1</v>
      </c>
      <c r="J39" s="41">
        <f t="shared" si="1"/>
        <v>0.05</v>
      </c>
      <c r="K39">
        <v>1</v>
      </c>
      <c r="L39" s="41">
        <f t="shared" si="2"/>
        <v>3.2258064516129031E-2</v>
      </c>
      <c r="M39">
        <v>0</v>
      </c>
      <c r="N39" s="41">
        <f t="shared" si="3"/>
        <v>0</v>
      </c>
      <c r="O39">
        <v>2</v>
      </c>
      <c r="P39" s="41">
        <f t="shared" si="4"/>
        <v>3.8461538461538464E-2</v>
      </c>
      <c r="Q39" s="89"/>
      <c r="R39">
        <v>2</v>
      </c>
      <c r="S39" s="41">
        <f t="shared" si="5"/>
        <v>0.1111111111111111</v>
      </c>
      <c r="U39" s="41">
        <f t="shared" si="6"/>
        <v>0</v>
      </c>
      <c r="W39" s="41">
        <f t="shared" si="7"/>
        <v>0</v>
      </c>
      <c r="X39">
        <v>2</v>
      </c>
      <c r="Y39" s="41">
        <f t="shared" si="8"/>
        <v>3.8461538461538464E-2</v>
      </c>
      <c r="Z39" s="113"/>
    </row>
    <row r="40" spans="7:26">
      <c r="G40" s="111"/>
      <c r="H40" s="124">
        <v>43</v>
      </c>
      <c r="I40">
        <v>0</v>
      </c>
      <c r="J40" s="41">
        <f t="shared" si="1"/>
        <v>0</v>
      </c>
      <c r="K40">
        <v>1</v>
      </c>
      <c r="L40" s="41">
        <f t="shared" si="2"/>
        <v>3.2258064516129031E-2</v>
      </c>
      <c r="M40">
        <v>0</v>
      </c>
      <c r="N40" s="41">
        <f t="shared" si="3"/>
        <v>0</v>
      </c>
      <c r="O40">
        <v>1</v>
      </c>
      <c r="P40" s="41">
        <f t="shared" si="4"/>
        <v>1.9230769230769232E-2</v>
      </c>
      <c r="Q40" s="89"/>
      <c r="R40">
        <v>1</v>
      </c>
      <c r="S40" s="41">
        <f t="shared" si="5"/>
        <v>5.5555555555555552E-2</v>
      </c>
      <c r="U40" s="41">
        <f t="shared" si="6"/>
        <v>0</v>
      </c>
      <c r="W40" s="41">
        <f t="shared" si="7"/>
        <v>0</v>
      </c>
      <c r="X40">
        <v>1</v>
      </c>
      <c r="Y40" s="41">
        <f t="shared" si="8"/>
        <v>1.9230769230769232E-2</v>
      </c>
      <c r="Z40" s="113"/>
    </row>
    <row r="41" spans="7:26">
      <c r="G41" s="111"/>
      <c r="H41" s="124">
        <v>44</v>
      </c>
      <c r="I41">
        <v>1</v>
      </c>
      <c r="J41" s="41">
        <f t="shared" si="1"/>
        <v>0.05</v>
      </c>
      <c r="K41">
        <v>0</v>
      </c>
      <c r="L41" s="41">
        <f t="shared" si="2"/>
        <v>0</v>
      </c>
      <c r="M41">
        <v>0</v>
      </c>
      <c r="N41" s="41">
        <f t="shared" si="3"/>
        <v>0</v>
      </c>
      <c r="O41">
        <v>1</v>
      </c>
      <c r="P41" s="41">
        <f t="shared" si="4"/>
        <v>1.9230769230769232E-2</v>
      </c>
      <c r="Q41" s="89"/>
      <c r="R41">
        <v>1</v>
      </c>
      <c r="S41" s="41">
        <f t="shared" si="5"/>
        <v>5.5555555555555552E-2</v>
      </c>
      <c r="U41" s="41">
        <f t="shared" si="6"/>
        <v>0</v>
      </c>
      <c r="W41" s="41">
        <f t="shared" si="7"/>
        <v>0</v>
      </c>
      <c r="X41">
        <v>1</v>
      </c>
      <c r="Y41" s="41">
        <f t="shared" si="8"/>
        <v>1.9230769230769232E-2</v>
      </c>
      <c r="Z41" s="113"/>
    </row>
    <row r="42" spans="7:26">
      <c r="G42" s="115"/>
      <c r="H42" s="123">
        <v>45</v>
      </c>
      <c r="I42" s="20">
        <v>2</v>
      </c>
      <c r="J42" s="39">
        <f t="shared" si="1"/>
        <v>0.1</v>
      </c>
      <c r="K42" s="20">
        <v>3</v>
      </c>
      <c r="L42" s="39">
        <f t="shared" si="2"/>
        <v>9.6774193548387094E-2</v>
      </c>
      <c r="M42" s="20">
        <v>1</v>
      </c>
      <c r="N42" s="39">
        <f t="shared" si="3"/>
        <v>1</v>
      </c>
      <c r="O42" s="20">
        <v>6</v>
      </c>
      <c r="P42" s="39">
        <f t="shared" si="4"/>
        <v>0.11538461538461539</v>
      </c>
      <c r="Q42" s="69"/>
      <c r="R42" s="20">
        <v>1</v>
      </c>
      <c r="S42" s="39">
        <f t="shared" si="5"/>
        <v>5.5555555555555552E-2</v>
      </c>
      <c r="T42" s="20">
        <v>5</v>
      </c>
      <c r="U42" s="39">
        <f t="shared" si="6"/>
        <v>0.26315789473684209</v>
      </c>
      <c r="V42" s="20"/>
      <c r="W42" s="39">
        <f t="shared" si="7"/>
        <v>0</v>
      </c>
      <c r="X42" s="20">
        <v>6</v>
      </c>
      <c r="Y42" s="39">
        <f t="shared" si="8"/>
        <v>0.11538461538461539</v>
      </c>
      <c r="Z42" s="116"/>
    </row>
    <row r="43" spans="7:26">
      <c r="G43" s="158" t="s">
        <v>153</v>
      </c>
      <c r="H43" s="158"/>
      <c r="I43" s="43">
        <v>20</v>
      </c>
      <c r="J43" s="120">
        <f t="shared" si="1"/>
        <v>1</v>
      </c>
      <c r="K43" s="43">
        <v>31</v>
      </c>
      <c r="L43" s="120">
        <f t="shared" si="2"/>
        <v>1</v>
      </c>
      <c r="M43" s="43">
        <v>1</v>
      </c>
      <c r="N43" s="120">
        <f t="shared" si="3"/>
        <v>1</v>
      </c>
      <c r="O43" s="43">
        <v>52</v>
      </c>
      <c r="P43" s="120">
        <f t="shared" si="4"/>
        <v>1</v>
      </c>
      <c r="Q43" s="121"/>
      <c r="R43" s="43">
        <v>18</v>
      </c>
      <c r="S43" s="120">
        <f t="shared" si="5"/>
        <v>1</v>
      </c>
      <c r="T43" s="43">
        <v>19</v>
      </c>
      <c r="U43" s="120">
        <f t="shared" si="6"/>
        <v>1</v>
      </c>
      <c r="V43" s="43">
        <v>15</v>
      </c>
      <c r="W43" s="120">
        <f t="shared" si="7"/>
        <v>1</v>
      </c>
      <c r="X43" s="43">
        <v>52</v>
      </c>
      <c r="Y43" s="120">
        <f t="shared" si="8"/>
        <v>1</v>
      </c>
      <c r="Z43" s="121"/>
    </row>
  </sheetData>
  <mergeCells count="59">
    <mergeCell ref="G5:H5"/>
    <mergeCell ref="G6:H6"/>
    <mergeCell ref="I4:J4"/>
    <mergeCell ref="K4:L4"/>
    <mergeCell ref="M4:N4"/>
    <mergeCell ref="I6:J6"/>
    <mergeCell ref="K6:L6"/>
    <mergeCell ref="M6:N6"/>
    <mergeCell ref="R3:Y3"/>
    <mergeCell ref="I3:P3"/>
    <mergeCell ref="I5:J5"/>
    <mergeCell ref="K5:L5"/>
    <mergeCell ref="M5:N5"/>
    <mergeCell ref="O5:P5"/>
    <mergeCell ref="O4:P4"/>
    <mergeCell ref="R4:S4"/>
    <mergeCell ref="T4:U4"/>
    <mergeCell ref="V4:W4"/>
    <mergeCell ref="X4:Y4"/>
    <mergeCell ref="R6:S6"/>
    <mergeCell ref="T5:U5"/>
    <mergeCell ref="T6:U6"/>
    <mergeCell ref="V5:W5"/>
    <mergeCell ref="V6:W6"/>
    <mergeCell ref="G43:H43"/>
    <mergeCell ref="Z3:Z4"/>
    <mergeCell ref="Q3:Q4"/>
    <mergeCell ref="AI7:AI9"/>
    <mergeCell ref="AC7:AC9"/>
    <mergeCell ref="AB16:AB21"/>
    <mergeCell ref="AB22:AC24"/>
    <mergeCell ref="X6:Y6"/>
    <mergeCell ref="X5:Y5"/>
    <mergeCell ref="G16:G18"/>
    <mergeCell ref="G19:G23"/>
    <mergeCell ref="G14:G15"/>
    <mergeCell ref="G3:H4"/>
    <mergeCell ref="G7:H7"/>
    <mergeCell ref="O6:P6"/>
    <mergeCell ref="R5:S5"/>
    <mergeCell ref="AC16:AC17"/>
    <mergeCell ref="AC18:AC19"/>
    <mergeCell ref="AC20:AC21"/>
    <mergeCell ref="AB14:AD15"/>
    <mergeCell ref="AE14:AE15"/>
    <mergeCell ref="AL14:AL15"/>
    <mergeCell ref="AM14:AM15"/>
    <mergeCell ref="AE5:AH5"/>
    <mergeCell ref="AD5:AD6"/>
    <mergeCell ref="AC5:AC6"/>
    <mergeCell ref="AC10:AC11"/>
    <mergeCell ref="AE11:AH11"/>
    <mergeCell ref="AI10:AI11"/>
    <mergeCell ref="AF14:AF15"/>
    <mergeCell ref="AG14:AG15"/>
    <mergeCell ref="AH14:AH15"/>
    <mergeCell ref="AI14:AI15"/>
    <mergeCell ref="AJ14:AJ15"/>
    <mergeCell ref="AK14:AK15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7270-574F-44AD-ABD0-2FA67B60FCBF}">
  <dimension ref="A1:CR209"/>
  <sheetViews>
    <sheetView topLeftCell="A38" zoomScale="55" zoomScaleNormal="55" workbookViewId="0">
      <selection sqref="A1:XFD54"/>
    </sheetView>
  </sheetViews>
  <sheetFormatPr baseColWidth="10" defaultColWidth="10.7109375" defaultRowHeight="15"/>
  <cols>
    <col min="1" max="1" width="29.42578125" customWidth="1"/>
    <col min="2" max="2" width="27" customWidth="1"/>
    <col min="3" max="3" width="7.140625" bestFit="1" customWidth="1"/>
    <col min="4" max="4" width="12.5703125" bestFit="1" customWidth="1"/>
    <col min="5" max="5" width="9.85546875" bestFit="1" customWidth="1"/>
    <col min="6" max="6" width="20.42578125" customWidth="1"/>
    <col min="7" max="7" width="13.42578125" customWidth="1"/>
    <col min="8" max="8" width="44" customWidth="1"/>
    <col min="9" max="9" width="36.28515625" customWidth="1"/>
    <col min="10" max="10" width="11.5703125" style="106" bestFit="1" customWidth="1"/>
    <col min="11" max="11" width="20.5703125" bestFit="1" customWidth="1"/>
    <col min="12" max="12" width="17" bestFit="1" customWidth="1"/>
    <col min="13" max="13" width="21.85546875" customWidth="1"/>
    <col min="14" max="14" width="30.42578125" customWidth="1"/>
    <col min="15" max="15" width="27" customWidth="1"/>
    <col min="16" max="16" width="50" customWidth="1"/>
    <col min="21" max="21" width="11.5703125" style="106" bestFit="1" customWidth="1"/>
    <col min="22" max="22" width="20.5703125" bestFit="1" customWidth="1"/>
    <col min="23" max="23" width="17" bestFit="1" customWidth="1"/>
    <col min="24" max="24" width="21.85546875" customWidth="1"/>
    <col min="25" max="25" width="30.42578125" customWidth="1"/>
    <col min="26" max="26" width="27" customWidth="1"/>
    <col min="28" max="28" width="11.5703125" style="106" bestFit="1" customWidth="1"/>
    <col min="30" max="30" width="11.5703125" style="106" customWidth="1"/>
    <col min="31" max="31" width="27" customWidth="1"/>
    <col min="51" max="51" width="25.5703125" bestFit="1" customWidth="1"/>
    <col min="52" max="52" width="15.140625" bestFit="1" customWidth="1"/>
    <col min="53" max="54" width="18.42578125" bestFit="1" customWidth="1"/>
    <col min="55" max="55" width="18" bestFit="1" customWidth="1"/>
  </cols>
  <sheetData>
    <row r="1" spans="1:96" ht="30" customHeight="1">
      <c r="A1" s="1" t="s">
        <v>0</v>
      </c>
      <c r="B1" s="1" t="s">
        <v>1</v>
      </c>
      <c r="C1" s="1" t="s">
        <v>118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04" t="s">
        <v>8</v>
      </c>
      <c r="K1" s="1" t="s">
        <v>9</v>
      </c>
      <c r="L1" s="1" t="s">
        <v>114</v>
      </c>
      <c r="M1" s="1" t="s">
        <v>10</v>
      </c>
      <c r="N1" s="1" t="s">
        <v>11</v>
      </c>
      <c r="O1" s="1" t="s">
        <v>12</v>
      </c>
      <c r="P1" s="1" t="s">
        <v>13</v>
      </c>
      <c r="U1" s="104" t="s">
        <v>8</v>
      </c>
      <c r="V1" s="1" t="s">
        <v>9</v>
      </c>
      <c r="W1" s="1" t="s">
        <v>114</v>
      </c>
      <c r="X1" s="1" t="s">
        <v>10</v>
      </c>
      <c r="Y1" s="1" t="s">
        <v>11</v>
      </c>
      <c r="Z1" s="1" t="s">
        <v>12</v>
      </c>
      <c r="AB1" s="1" t="s">
        <v>11</v>
      </c>
      <c r="AC1" s="138" t="s">
        <v>301</v>
      </c>
      <c r="AD1" s="1" t="s">
        <v>132</v>
      </c>
      <c r="AE1" s="1" t="s">
        <v>297</v>
      </c>
      <c r="BM1" t="s">
        <v>11</v>
      </c>
    </row>
    <row r="2" spans="1:96">
      <c r="A2" t="s">
        <v>80</v>
      </c>
      <c r="B2" t="s">
        <v>85</v>
      </c>
      <c r="C2" t="s">
        <v>128</v>
      </c>
      <c r="D2">
        <v>46</v>
      </c>
      <c r="E2" t="s">
        <v>42</v>
      </c>
      <c r="F2">
        <v>52197436</v>
      </c>
      <c r="G2">
        <v>21</v>
      </c>
      <c r="H2" t="s">
        <v>83</v>
      </c>
      <c r="J2" s="105">
        <v>3</v>
      </c>
      <c r="K2" s="101">
        <v>24</v>
      </c>
      <c r="L2" s="101">
        <v>0</v>
      </c>
      <c r="M2" t="s">
        <v>32</v>
      </c>
      <c r="N2" s="12" t="s">
        <v>49</v>
      </c>
      <c r="O2">
        <v>3</v>
      </c>
      <c r="U2" s="105">
        <v>3</v>
      </c>
      <c r="V2" s="101">
        <v>24</v>
      </c>
      <c r="W2" s="101">
        <v>0</v>
      </c>
      <c r="X2" t="s">
        <v>32</v>
      </c>
      <c r="Y2" s="12" t="s">
        <v>49</v>
      </c>
      <c r="Z2">
        <v>3</v>
      </c>
      <c r="AB2" s="6" t="s">
        <v>21</v>
      </c>
      <c r="AC2">
        <v>1</v>
      </c>
      <c r="AD2" s="12" t="s">
        <v>133</v>
      </c>
      <c r="AE2" s="101">
        <v>980</v>
      </c>
      <c r="AG2" t="s">
        <v>298</v>
      </c>
      <c r="AP2" t="s">
        <v>299</v>
      </c>
      <c r="AY2" t="s">
        <v>300</v>
      </c>
      <c r="BA2" t="s">
        <v>132</v>
      </c>
    </row>
    <row r="3" spans="1:96">
      <c r="A3" t="s">
        <v>88</v>
      </c>
      <c r="B3" t="s">
        <v>228</v>
      </c>
      <c r="C3" t="s">
        <v>128</v>
      </c>
      <c r="D3">
        <v>42</v>
      </c>
      <c r="E3" t="s">
        <v>42</v>
      </c>
      <c r="F3">
        <v>52462489</v>
      </c>
      <c r="G3">
        <v>11</v>
      </c>
      <c r="H3" t="s">
        <v>17</v>
      </c>
      <c r="I3" s="3">
        <v>45232</v>
      </c>
      <c r="J3" s="105">
        <v>4</v>
      </c>
      <c r="K3" s="101">
        <v>4</v>
      </c>
      <c r="L3" s="101">
        <v>1</v>
      </c>
      <c r="M3" t="s">
        <v>71</v>
      </c>
      <c r="N3" s="12" t="s">
        <v>49</v>
      </c>
      <c r="O3">
        <v>1</v>
      </c>
      <c r="U3" s="105">
        <v>4</v>
      </c>
      <c r="V3" s="101">
        <v>4</v>
      </c>
      <c r="W3" s="101">
        <v>1</v>
      </c>
      <c r="X3" t="s">
        <v>71</v>
      </c>
      <c r="Y3" s="12" t="s">
        <v>49</v>
      </c>
      <c r="Z3">
        <v>1</v>
      </c>
      <c r="AB3" s="6" t="s">
        <v>21</v>
      </c>
      <c r="AC3">
        <v>2</v>
      </c>
      <c r="AD3" s="12" t="s">
        <v>133</v>
      </c>
      <c r="AE3" s="101">
        <v>124</v>
      </c>
      <c r="AY3" t="s">
        <v>11</v>
      </c>
      <c r="AZ3" t="s">
        <v>301</v>
      </c>
      <c r="BA3" t="s">
        <v>134</v>
      </c>
      <c r="BB3" t="s">
        <v>133</v>
      </c>
      <c r="BC3" t="s">
        <v>153</v>
      </c>
      <c r="BF3" t="s">
        <v>11</v>
      </c>
      <c r="BG3" t="s">
        <v>301</v>
      </c>
      <c r="BH3" t="s">
        <v>134</v>
      </c>
      <c r="BI3" t="s">
        <v>133</v>
      </c>
      <c r="BJ3" t="s">
        <v>153</v>
      </c>
    </row>
    <row r="4" spans="1:96" ht="15.75" thickBot="1">
      <c r="A4" t="s">
        <v>73</v>
      </c>
      <c r="B4" t="s">
        <v>74</v>
      </c>
      <c r="C4" t="s">
        <v>128</v>
      </c>
      <c r="D4">
        <v>29</v>
      </c>
      <c r="E4" t="s">
        <v>42</v>
      </c>
      <c r="F4">
        <v>1072706710</v>
      </c>
      <c r="G4">
        <v>11</v>
      </c>
      <c r="H4" t="s">
        <v>17</v>
      </c>
      <c r="I4" s="3">
        <v>45204</v>
      </c>
      <c r="J4" s="105">
        <v>3</v>
      </c>
      <c r="K4" s="101">
        <v>980</v>
      </c>
      <c r="L4" s="101">
        <v>1</v>
      </c>
      <c r="M4" t="s">
        <v>32</v>
      </c>
      <c r="N4" s="6" t="s">
        <v>21</v>
      </c>
      <c r="O4">
        <v>3</v>
      </c>
      <c r="U4" s="105">
        <v>3</v>
      </c>
      <c r="V4" s="101">
        <v>980</v>
      </c>
      <c r="W4" s="101">
        <v>1</v>
      </c>
      <c r="X4" t="s">
        <v>32</v>
      </c>
      <c r="Y4" s="6" t="s">
        <v>21</v>
      </c>
      <c r="Z4">
        <v>3</v>
      </c>
      <c r="AB4" s="6" t="s">
        <v>21</v>
      </c>
      <c r="AC4">
        <v>3</v>
      </c>
      <c r="AD4" s="12" t="s">
        <v>133</v>
      </c>
      <c r="AE4" s="101">
        <v>66</v>
      </c>
      <c r="AG4" s="20" t="s">
        <v>11</v>
      </c>
      <c r="AH4" s="20" t="s">
        <v>132</v>
      </c>
      <c r="AI4" s="20" t="s">
        <v>297</v>
      </c>
      <c r="AK4" t="s">
        <v>137</v>
      </c>
      <c r="AL4" t="s">
        <v>179</v>
      </c>
      <c r="AP4" t="s">
        <v>125</v>
      </c>
      <c r="AT4" s="17" t="s">
        <v>122</v>
      </c>
      <c r="AU4" s="17">
        <v>0.05</v>
      </c>
      <c r="AY4" t="s">
        <v>21</v>
      </c>
      <c r="AZ4">
        <v>1</v>
      </c>
      <c r="BB4">
        <v>980</v>
      </c>
      <c r="BC4">
        <v>980</v>
      </c>
      <c r="BF4" t="s">
        <v>21</v>
      </c>
      <c r="BG4">
        <v>1</v>
      </c>
      <c r="BH4">
        <v>1</v>
      </c>
      <c r="BI4">
        <v>980</v>
      </c>
      <c r="BJ4">
        <v>980</v>
      </c>
      <c r="BN4" t="s">
        <v>305</v>
      </c>
      <c r="BO4" t="s">
        <v>242</v>
      </c>
      <c r="BP4" t="s">
        <v>306</v>
      </c>
      <c r="BQ4" t="s">
        <v>243</v>
      </c>
      <c r="BR4" t="s">
        <v>307</v>
      </c>
      <c r="BS4" t="s">
        <v>244</v>
      </c>
      <c r="BV4" t="s">
        <v>259</v>
      </c>
      <c r="CD4" t="s">
        <v>245</v>
      </c>
      <c r="CE4" s="132">
        <v>2.2000000000000002</v>
      </c>
      <c r="CL4" t="s">
        <v>274</v>
      </c>
    </row>
    <row r="5" spans="1:96" ht="15.75" thickTop="1">
      <c r="A5" t="s">
        <v>73</v>
      </c>
      <c r="B5" t="s">
        <v>75</v>
      </c>
      <c r="C5" t="s">
        <v>232</v>
      </c>
      <c r="D5">
        <v>60</v>
      </c>
      <c r="E5" t="s">
        <v>42</v>
      </c>
      <c r="F5">
        <v>16151299</v>
      </c>
      <c r="G5">
        <v>31</v>
      </c>
      <c r="H5" t="s">
        <v>17</v>
      </c>
      <c r="I5" s="3">
        <v>45253</v>
      </c>
      <c r="J5" s="105">
        <v>4</v>
      </c>
      <c r="K5" s="101">
        <v>124</v>
      </c>
      <c r="L5" s="101">
        <v>1</v>
      </c>
      <c r="M5" t="s">
        <v>32</v>
      </c>
      <c r="N5" s="6" t="s">
        <v>21</v>
      </c>
      <c r="O5">
        <v>3</v>
      </c>
      <c r="U5" s="105">
        <v>4</v>
      </c>
      <c r="V5" s="101">
        <v>124</v>
      </c>
      <c r="W5" s="101">
        <v>1</v>
      </c>
      <c r="X5" t="s">
        <v>32</v>
      </c>
      <c r="Y5" s="6" t="s">
        <v>21</v>
      </c>
      <c r="Z5">
        <v>3</v>
      </c>
      <c r="AB5" s="6" t="s">
        <v>21</v>
      </c>
      <c r="AC5">
        <v>4</v>
      </c>
      <c r="AD5" s="12" t="s">
        <v>133</v>
      </c>
      <c r="AE5" s="101">
        <v>52</v>
      </c>
      <c r="AG5" s="84" t="s">
        <v>21</v>
      </c>
      <c r="AH5" s="84" t="s">
        <v>133</v>
      </c>
      <c r="AI5" s="84">
        <v>104</v>
      </c>
      <c r="AL5" t="s">
        <v>134</v>
      </c>
      <c r="AM5" t="s">
        <v>133</v>
      </c>
      <c r="AP5" s="19"/>
      <c r="AQ5" s="19" t="s">
        <v>124</v>
      </c>
      <c r="AR5" s="19" t="s">
        <v>126</v>
      </c>
      <c r="AS5" s="19" t="s">
        <v>127</v>
      </c>
      <c r="AT5" s="19" t="s">
        <v>159</v>
      </c>
      <c r="AU5" s="19" t="s">
        <v>131</v>
      </c>
      <c r="AV5" s="19" t="s">
        <v>206</v>
      </c>
      <c r="AZ5">
        <v>2</v>
      </c>
      <c r="BB5">
        <v>124</v>
      </c>
      <c r="BC5">
        <v>124</v>
      </c>
      <c r="BG5">
        <v>2</v>
      </c>
      <c r="BH5">
        <v>1</v>
      </c>
      <c r="BI5">
        <v>124</v>
      </c>
      <c r="BJ5">
        <v>124</v>
      </c>
      <c r="BN5">
        <v>1</v>
      </c>
      <c r="BO5">
        <v>1</v>
      </c>
      <c r="BP5">
        <v>1</v>
      </c>
      <c r="BQ5">
        <v>1</v>
      </c>
      <c r="BR5">
        <v>0</v>
      </c>
      <c r="BS5">
        <v>24</v>
      </c>
    </row>
    <row r="6" spans="1:96">
      <c r="A6" t="s">
        <v>73</v>
      </c>
      <c r="B6" t="s">
        <v>111</v>
      </c>
      <c r="C6" t="s">
        <v>128</v>
      </c>
      <c r="D6">
        <v>59</v>
      </c>
      <c r="E6" t="s">
        <v>42</v>
      </c>
      <c r="F6">
        <v>60307997</v>
      </c>
      <c r="G6">
        <v>12</v>
      </c>
      <c r="H6" t="s">
        <v>17</v>
      </c>
      <c r="I6" s="2">
        <v>45258</v>
      </c>
      <c r="J6" s="105">
        <v>3</v>
      </c>
      <c r="K6" s="101">
        <v>17</v>
      </c>
      <c r="L6" s="101">
        <v>1</v>
      </c>
      <c r="M6" t="s">
        <v>32</v>
      </c>
      <c r="N6" s="12" t="s">
        <v>49</v>
      </c>
      <c r="O6">
        <v>1</v>
      </c>
      <c r="U6" s="105">
        <v>3</v>
      </c>
      <c r="V6" s="101">
        <v>17</v>
      </c>
      <c r="W6" s="101">
        <v>1</v>
      </c>
      <c r="X6" t="s">
        <v>32</v>
      </c>
      <c r="Y6" s="12" t="s">
        <v>49</v>
      </c>
      <c r="Z6">
        <v>1</v>
      </c>
      <c r="AB6" s="6" t="s">
        <v>21</v>
      </c>
      <c r="AC6">
        <v>5</v>
      </c>
      <c r="AD6" s="12" t="s">
        <v>133</v>
      </c>
      <c r="AE6" s="101">
        <v>110</v>
      </c>
      <c r="AG6" t="s">
        <v>21</v>
      </c>
      <c r="AH6" t="s">
        <v>133</v>
      </c>
      <c r="AI6">
        <v>81</v>
      </c>
      <c r="AK6" t="s">
        <v>21</v>
      </c>
      <c r="AL6" s="21">
        <v>18</v>
      </c>
      <c r="AM6" s="22">
        <v>18</v>
      </c>
      <c r="AN6">
        <v>36</v>
      </c>
      <c r="AP6" t="s">
        <v>142</v>
      </c>
      <c r="AQ6">
        <v>4900.9926644095613</v>
      </c>
      <c r="AR6">
        <v>2</v>
      </c>
      <c r="AT6">
        <v>5.3897601891338818</v>
      </c>
      <c r="AU6">
        <v>6.7550480958319378E-2</v>
      </c>
      <c r="AV6" s="17" t="s">
        <v>227</v>
      </c>
      <c r="AZ6">
        <v>3</v>
      </c>
      <c r="BB6">
        <v>66</v>
      </c>
      <c r="BC6">
        <v>66</v>
      </c>
      <c r="BG6">
        <v>3</v>
      </c>
      <c r="BH6">
        <v>1</v>
      </c>
      <c r="BI6">
        <v>66</v>
      </c>
      <c r="BJ6">
        <v>66</v>
      </c>
      <c r="BN6">
        <v>2</v>
      </c>
      <c r="BO6">
        <v>1</v>
      </c>
      <c r="BP6">
        <v>2</v>
      </c>
      <c r="BQ6">
        <v>1</v>
      </c>
      <c r="BR6">
        <v>1</v>
      </c>
      <c r="BS6">
        <v>4</v>
      </c>
      <c r="BV6" s="134"/>
      <c r="BW6" s="134" t="s">
        <v>305</v>
      </c>
      <c r="BX6" s="134" t="s">
        <v>242</v>
      </c>
      <c r="BY6" s="134" t="s">
        <v>306</v>
      </c>
      <c r="BZ6" s="134" t="s">
        <v>243</v>
      </c>
      <c r="CA6" s="134" t="s">
        <v>307</v>
      </c>
      <c r="CB6" s="134" t="s">
        <v>244</v>
      </c>
      <c r="CE6" s="133" t="s">
        <v>305</v>
      </c>
      <c r="CF6" s="133" t="s">
        <v>242</v>
      </c>
      <c r="CG6" s="133" t="s">
        <v>306</v>
      </c>
      <c r="CH6" s="133" t="s">
        <v>243</v>
      </c>
      <c r="CI6" s="133" t="s">
        <v>307</v>
      </c>
      <c r="CJ6" s="133" t="s">
        <v>244</v>
      </c>
      <c r="CL6" s="134"/>
      <c r="CM6" s="134" t="s">
        <v>305</v>
      </c>
      <c r="CN6" s="134" t="s">
        <v>242</v>
      </c>
      <c r="CO6" s="134" t="s">
        <v>306</v>
      </c>
      <c r="CP6" s="134" t="s">
        <v>243</v>
      </c>
      <c r="CQ6" s="134" t="s">
        <v>307</v>
      </c>
      <c r="CR6" s="134" t="s">
        <v>244</v>
      </c>
    </row>
    <row r="7" spans="1:96">
      <c r="A7" t="s">
        <v>20</v>
      </c>
      <c r="B7" t="s">
        <v>27</v>
      </c>
      <c r="C7" t="s">
        <v>128</v>
      </c>
      <c r="D7">
        <v>55</v>
      </c>
      <c r="E7" t="s">
        <v>42</v>
      </c>
      <c r="F7">
        <v>40028805</v>
      </c>
      <c r="G7">
        <v>21</v>
      </c>
      <c r="H7" t="s">
        <v>17</v>
      </c>
      <c r="I7" s="2">
        <v>45258</v>
      </c>
      <c r="J7" s="105">
        <v>3</v>
      </c>
      <c r="K7" s="101">
        <v>4</v>
      </c>
      <c r="L7" s="101">
        <v>1</v>
      </c>
      <c r="M7" t="s">
        <v>32</v>
      </c>
      <c r="N7" s="12" t="s">
        <v>49</v>
      </c>
      <c r="O7">
        <v>2</v>
      </c>
      <c r="U7" s="105">
        <v>3</v>
      </c>
      <c r="V7" s="101">
        <v>4</v>
      </c>
      <c r="W7" s="101">
        <v>1</v>
      </c>
      <c r="X7" t="s">
        <v>32</v>
      </c>
      <c r="Y7" s="12" t="s">
        <v>49</v>
      </c>
      <c r="Z7">
        <v>2</v>
      </c>
      <c r="AB7" s="6" t="s">
        <v>21</v>
      </c>
      <c r="AC7">
        <v>6</v>
      </c>
      <c r="AD7" s="12" t="s">
        <v>133</v>
      </c>
      <c r="AE7" s="101">
        <v>9</v>
      </c>
      <c r="AG7" t="s">
        <v>21</v>
      </c>
      <c r="AH7" t="s">
        <v>133</v>
      </c>
      <c r="AI7">
        <v>66.5</v>
      </c>
      <c r="AK7" t="s">
        <v>19</v>
      </c>
      <c r="AL7" s="23">
        <v>19</v>
      </c>
      <c r="AM7" s="24">
        <v>19</v>
      </c>
      <c r="AN7">
        <v>38</v>
      </c>
      <c r="AP7" t="s">
        <v>143</v>
      </c>
      <c r="AQ7">
        <v>29145.231515642041</v>
      </c>
      <c r="AR7">
        <v>1</v>
      </c>
      <c r="AT7">
        <v>32.051835063299826</v>
      </c>
      <c r="AU7">
        <v>1.5011323153384602E-8</v>
      </c>
      <c r="AV7" s="17" t="s">
        <v>309</v>
      </c>
      <c r="AZ7">
        <v>4</v>
      </c>
      <c r="BB7">
        <v>52</v>
      </c>
      <c r="BC7">
        <v>52</v>
      </c>
      <c r="BG7">
        <v>4</v>
      </c>
      <c r="BH7">
        <v>2</v>
      </c>
      <c r="BI7">
        <v>52</v>
      </c>
      <c r="BJ7">
        <v>52</v>
      </c>
      <c r="BN7">
        <v>3</v>
      </c>
      <c r="BO7">
        <v>1</v>
      </c>
      <c r="BP7">
        <v>3</v>
      </c>
      <c r="BQ7">
        <v>2</v>
      </c>
      <c r="BR7">
        <v>1</v>
      </c>
      <c r="BS7">
        <v>17</v>
      </c>
      <c r="BV7" t="s">
        <v>123</v>
      </c>
      <c r="BW7">
        <v>9.5</v>
      </c>
      <c r="BX7">
        <v>37.166666666666664</v>
      </c>
      <c r="BY7">
        <v>10</v>
      </c>
      <c r="BZ7">
        <v>33.94736842105263</v>
      </c>
      <c r="CA7">
        <v>56.133333333333333</v>
      </c>
      <c r="CB7">
        <v>87.6</v>
      </c>
      <c r="CD7" t="s">
        <v>248</v>
      </c>
      <c r="CE7" s="21">
        <v>1</v>
      </c>
      <c r="CF7" s="86">
        <v>1</v>
      </c>
      <c r="CG7" s="86">
        <v>1</v>
      </c>
      <c r="CH7" s="86">
        <v>1</v>
      </c>
      <c r="CI7" s="86">
        <v>0</v>
      </c>
      <c r="CJ7" s="22">
        <v>4</v>
      </c>
      <c r="CL7" t="s">
        <v>275</v>
      </c>
      <c r="CM7">
        <v>0.9614281947555654</v>
      </c>
      <c r="CN7">
        <v>0.7913637778763164</v>
      </c>
      <c r="CO7">
        <v>0.96087068009360421</v>
      </c>
      <c r="CP7">
        <v>0.70718658485330754</v>
      </c>
      <c r="CQ7">
        <v>0.33843145507495132</v>
      </c>
      <c r="CR7">
        <v>0.77362677798058244</v>
      </c>
    </row>
    <row r="8" spans="1:96">
      <c r="A8" t="s">
        <v>47</v>
      </c>
      <c r="B8" t="s">
        <v>51</v>
      </c>
      <c r="C8" t="s">
        <v>232</v>
      </c>
      <c r="D8">
        <v>63</v>
      </c>
      <c r="E8" t="s">
        <v>42</v>
      </c>
      <c r="F8">
        <v>6767873</v>
      </c>
      <c r="G8">
        <v>42</v>
      </c>
      <c r="H8" t="s">
        <v>17</v>
      </c>
      <c r="I8" s="2">
        <v>45112</v>
      </c>
      <c r="J8" s="105">
        <v>3</v>
      </c>
      <c r="K8" s="101">
        <v>66</v>
      </c>
      <c r="L8" s="101">
        <v>1</v>
      </c>
      <c r="M8" t="s">
        <v>32</v>
      </c>
      <c r="N8" s="6" t="s">
        <v>21</v>
      </c>
      <c r="O8">
        <v>1</v>
      </c>
      <c r="U8" s="105">
        <v>3</v>
      </c>
      <c r="V8" s="101">
        <v>66</v>
      </c>
      <c r="W8" s="101">
        <v>1</v>
      </c>
      <c r="X8" t="s">
        <v>32</v>
      </c>
      <c r="Y8" s="6" t="s">
        <v>21</v>
      </c>
      <c r="Z8">
        <v>1</v>
      </c>
      <c r="AB8" s="6" t="s">
        <v>21</v>
      </c>
      <c r="AC8">
        <v>7</v>
      </c>
      <c r="AD8" s="12" t="s">
        <v>133</v>
      </c>
      <c r="AE8" s="101">
        <v>11</v>
      </c>
      <c r="AG8" t="s">
        <v>21</v>
      </c>
      <c r="AH8" t="s">
        <v>133</v>
      </c>
      <c r="AI8">
        <v>59</v>
      </c>
      <c r="AK8" t="s">
        <v>49</v>
      </c>
      <c r="AL8" s="25">
        <v>15</v>
      </c>
      <c r="AM8" s="26">
        <v>15</v>
      </c>
      <c r="AN8">
        <v>30</v>
      </c>
      <c r="AP8" t="s">
        <v>144</v>
      </c>
      <c r="AQ8">
        <v>-3191.7437706948695</v>
      </c>
      <c r="AR8">
        <v>2</v>
      </c>
      <c r="AT8">
        <v>-3.5100508584988344</v>
      </c>
      <c r="AU8" t="e">
        <v>#NUM!</v>
      </c>
      <c r="AV8" s="17" t="e">
        <v>#NUM!</v>
      </c>
      <c r="AZ8">
        <v>5</v>
      </c>
      <c r="BB8">
        <v>110</v>
      </c>
      <c r="BC8">
        <v>110</v>
      </c>
      <c r="BG8">
        <v>5</v>
      </c>
      <c r="BH8">
        <v>3</v>
      </c>
      <c r="BI8">
        <v>110</v>
      </c>
      <c r="BJ8">
        <v>110</v>
      </c>
      <c r="BN8">
        <v>4</v>
      </c>
      <c r="BO8">
        <v>2</v>
      </c>
      <c r="BP8">
        <v>4</v>
      </c>
      <c r="BQ8">
        <v>3</v>
      </c>
      <c r="BR8">
        <v>1</v>
      </c>
      <c r="BS8">
        <v>4</v>
      </c>
      <c r="BV8" t="s">
        <v>260</v>
      </c>
      <c r="BW8">
        <v>1.2583057392117918</v>
      </c>
      <c r="BX8">
        <v>10.695197749549131</v>
      </c>
      <c r="BY8">
        <v>1.2909944487358054</v>
      </c>
      <c r="BZ8">
        <v>10.475667624947139</v>
      </c>
      <c r="CA8">
        <v>46.123526345452845</v>
      </c>
      <c r="CB8">
        <v>27.210957176773302</v>
      </c>
      <c r="CD8" t="s">
        <v>253</v>
      </c>
      <c r="CE8" s="23">
        <v>4.25</v>
      </c>
      <c r="CF8">
        <v>2</v>
      </c>
      <c r="CG8">
        <v>4.5</v>
      </c>
      <c r="CH8">
        <v>3.5</v>
      </c>
      <c r="CI8">
        <v>1.5</v>
      </c>
      <c r="CJ8" s="24">
        <v>16.5</v>
      </c>
      <c r="CL8" t="s">
        <v>131</v>
      </c>
      <c r="CM8">
        <v>0.62942974590529654</v>
      </c>
      <c r="CN8">
        <v>1.1499075594639807E-3</v>
      </c>
      <c r="CO8">
        <v>0.58965057559748957</v>
      </c>
      <c r="CP8">
        <v>6.7790763564334888E-5</v>
      </c>
      <c r="CQ8">
        <v>2.2506415697787219E-7</v>
      </c>
      <c r="CR8">
        <v>1.7199503487037582E-3</v>
      </c>
    </row>
    <row r="9" spans="1:96">
      <c r="A9" t="s">
        <v>47</v>
      </c>
      <c r="B9" t="s">
        <v>54</v>
      </c>
      <c r="C9" t="s">
        <v>232</v>
      </c>
      <c r="D9">
        <v>61</v>
      </c>
      <c r="E9" t="s">
        <v>42</v>
      </c>
      <c r="F9">
        <v>79319329</v>
      </c>
      <c r="G9">
        <v>25</v>
      </c>
      <c r="H9" t="s">
        <v>17</v>
      </c>
      <c r="I9" s="2">
        <v>45233</v>
      </c>
      <c r="J9" s="105">
        <v>4</v>
      </c>
      <c r="K9" s="101">
        <v>113</v>
      </c>
      <c r="L9" s="101">
        <v>1</v>
      </c>
      <c r="M9" t="s">
        <v>32</v>
      </c>
      <c r="N9" s="5" t="s">
        <v>19</v>
      </c>
      <c r="O9">
        <v>2</v>
      </c>
      <c r="U9" s="105">
        <v>4</v>
      </c>
      <c r="V9" s="101">
        <v>113</v>
      </c>
      <c r="W9" s="101">
        <v>1</v>
      </c>
      <c r="X9" t="s">
        <v>32</v>
      </c>
      <c r="Y9" s="5" t="s">
        <v>19</v>
      </c>
      <c r="Z9">
        <v>2</v>
      </c>
      <c r="AB9" s="6" t="s">
        <v>21</v>
      </c>
      <c r="AC9">
        <v>8</v>
      </c>
      <c r="AD9" s="12" t="s">
        <v>133</v>
      </c>
      <c r="AE9" s="101">
        <v>93</v>
      </c>
      <c r="AG9" t="s">
        <v>21</v>
      </c>
      <c r="AH9" t="s">
        <v>133</v>
      </c>
      <c r="AI9">
        <v>76</v>
      </c>
      <c r="AL9">
        <v>52</v>
      </c>
      <c r="AM9">
        <v>52</v>
      </c>
      <c r="AN9">
        <v>104</v>
      </c>
      <c r="AP9" t="s">
        <v>145</v>
      </c>
      <c r="AQ9">
        <v>62805.019590643264</v>
      </c>
      <c r="AR9">
        <v>98</v>
      </c>
      <c r="AZ9">
        <v>6</v>
      </c>
      <c r="BB9">
        <v>9</v>
      </c>
      <c r="BC9">
        <v>9</v>
      </c>
      <c r="BG9">
        <v>6</v>
      </c>
      <c r="BH9">
        <v>3</v>
      </c>
      <c r="BI9">
        <v>9</v>
      </c>
      <c r="BJ9">
        <v>9</v>
      </c>
      <c r="BN9">
        <v>5</v>
      </c>
      <c r="BO9">
        <v>3</v>
      </c>
      <c r="BP9">
        <v>5</v>
      </c>
      <c r="BQ9">
        <v>4</v>
      </c>
      <c r="BR9">
        <v>2</v>
      </c>
      <c r="BS9">
        <v>25</v>
      </c>
      <c r="BV9" t="s">
        <v>250</v>
      </c>
      <c r="BW9">
        <v>9.5</v>
      </c>
      <c r="BX9">
        <v>18.5</v>
      </c>
      <c r="BY9">
        <v>10</v>
      </c>
      <c r="BZ9">
        <v>18</v>
      </c>
      <c r="CA9">
        <v>6</v>
      </c>
      <c r="CB9">
        <v>52</v>
      </c>
      <c r="CD9" t="s">
        <v>254</v>
      </c>
      <c r="CE9" s="23">
        <v>4.25</v>
      </c>
      <c r="CF9">
        <v>15.5</v>
      </c>
      <c r="CG9">
        <v>4.5</v>
      </c>
      <c r="CH9">
        <v>13.5</v>
      </c>
      <c r="CI9">
        <v>4.5</v>
      </c>
      <c r="CJ9" s="24">
        <v>31.5</v>
      </c>
      <c r="CL9" t="s">
        <v>205</v>
      </c>
      <c r="CM9">
        <v>0.05</v>
      </c>
      <c r="CN9">
        <v>0.05</v>
      </c>
      <c r="CO9">
        <v>0.05</v>
      </c>
      <c r="CP9">
        <v>0.05</v>
      </c>
      <c r="CQ9">
        <v>0.05</v>
      </c>
      <c r="CR9">
        <v>0.05</v>
      </c>
    </row>
    <row r="10" spans="1:96">
      <c r="A10" t="s">
        <v>63</v>
      </c>
      <c r="B10" t="s">
        <v>64</v>
      </c>
      <c r="C10" t="s">
        <v>232</v>
      </c>
      <c r="D10">
        <v>68</v>
      </c>
      <c r="E10" t="s">
        <v>72</v>
      </c>
      <c r="F10" s="15">
        <v>19263493</v>
      </c>
      <c r="G10">
        <v>21</v>
      </c>
      <c r="H10" t="s">
        <v>17</v>
      </c>
      <c r="I10" s="2">
        <v>44811</v>
      </c>
      <c r="J10" s="105">
        <v>4</v>
      </c>
      <c r="K10" s="101">
        <v>290</v>
      </c>
      <c r="L10" s="101">
        <v>1</v>
      </c>
      <c r="M10" t="s">
        <v>32</v>
      </c>
      <c r="N10" s="5" t="s">
        <v>19</v>
      </c>
      <c r="O10">
        <v>3</v>
      </c>
      <c r="P10" s="2">
        <v>45189</v>
      </c>
      <c r="U10" s="105">
        <v>4</v>
      </c>
      <c r="V10" s="101">
        <v>290</v>
      </c>
      <c r="W10" s="101">
        <v>1</v>
      </c>
      <c r="X10" t="s">
        <v>32</v>
      </c>
      <c r="Y10" s="5" t="s">
        <v>19</v>
      </c>
      <c r="Z10">
        <v>3</v>
      </c>
      <c r="AB10" s="6" t="s">
        <v>21</v>
      </c>
      <c r="AC10">
        <v>9</v>
      </c>
      <c r="AD10" s="12" t="s">
        <v>133</v>
      </c>
      <c r="AE10" s="101">
        <v>155</v>
      </c>
      <c r="AG10" t="s">
        <v>21</v>
      </c>
      <c r="AH10" t="s">
        <v>133</v>
      </c>
      <c r="AI10">
        <v>29</v>
      </c>
      <c r="AP10" s="20" t="s">
        <v>129</v>
      </c>
      <c r="AQ10" s="20">
        <v>93659.5</v>
      </c>
      <c r="AR10" s="20">
        <v>103</v>
      </c>
      <c r="AS10" s="20">
        <v>909.31553398058247</v>
      </c>
      <c r="AT10" s="20"/>
      <c r="AU10" s="20"/>
      <c r="AV10" s="20"/>
      <c r="AZ10">
        <v>7</v>
      </c>
      <c r="BB10">
        <v>11</v>
      </c>
      <c r="BC10">
        <v>11</v>
      </c>
      <c r="BG10">
        <v>7</v>
      </c>
      <c r="BH10">
        <v>4</v>
      </c>
      <c r="BI10">
        <v>11</v>
      </c>
      <c r="BJ10">
        <v>11</v>
      </c>
      <c r="BN10">
        <v>6</v>
      </c>
      <c r="BO10">
        <v>3</v>
      </c>
      <c r="BP10">
        <v>6</v>
      </c>
      <c r="BQ10">
        <v>5</v>
      </c>
      <c r="BR10">
        <v>3</v>
      </c>
      <c r="BS10">
        <v>390</v>
      </c>
      <c r="BV10" t="s">
        <v>261</v>
      </c>
      <c r="BW10" t="e">
        <v>#N/A</v>
      </c>
      <c r="BX10">
        <v>1</v>
      </c>
      <c r="BY10" t="e">
        <v>#N/A</v>
      </c>
      <c r="BZ10">
        <v>1</v>
      </c>
      <c r="CA10">
        <v>1</v>
      </c>
      <c r="CB10">
        <v>4</v>
      </c>
      <c r="CD10" t="s">
        <v>255</v>
      </c>
      <c r="CE10" s="23">
        <v>4.25</v>
      </c>
      <c r="CF10">
        <v>32.75</v>
      </c>
      <c r="CG10">
        <v>4.5</v>
      </c>
      <c r="CH10">
        <v>24.5</v>
      </c>
      <c r="CI10">
        <v>7.5</v>
      </c>
      <c r="CJ10" s="24">
        <v>75</v>
      </c>
      <c r="CL10" s="20" t="s">
        <v>276</v>
      </c>
      <c r="CM10" s="135" t="s">
        <v>309</v>
      </c>
      <c r="CN10" s="135" t="s">
        <v>227</v>
      </c>
      <c r="CO10" s="135" t="s">
        <v>309</v>
      </c>
      <c r="CP10" s="135" t="s">
        <v>227</v>
      </c>
      <c r="CQ10" s="135" t="s">
        <v>227</v>
      </c>
      <c r="CR10" s="135" t="s">
        <v>227</v>
      </c>
    </row>
    <row r="11" spans="1:96">
      <c r="A11" t="s">
        <v>14</v>
      </c>
      <c r="B11" t="s">
        <v>22</v>
      </c>
      <c r="C11" t="s">
        <v>232</v>
      </c>
      <c r="D11">
        <v>33</v>
      </c>
      <c r="E11" t="s">
        <v>42</v>
      </c>
      <c r="F11" s="10">
        <v>1577583242</v>
      </c>
      <c r="G11">
        <v>11</v>
      </c>
      <c r="H11" t="s">
        <v>17</v>
      </c>
      <c r="I11" s="2">
        <v>45152</v>
      </c>
      <c r="J11" s="105">
        <v>3</v>
      </c>
      <c r="K11" s="101">
        <v>66</v>
      </c>
      <c r="L11" s="101">
        <v>2</v>
      </c>
      <c r="M11" t="s">
        <v>32</v>
      </c>
      <c r="N11" s="5" t="s">
        <v>19</v>
      </c>
      <c r="O11">
        <v>2</v>
      </c>
      <c r="U11" s="105">
        <v>3</v>
      </c>
      <c r="V11" s="101">
        <v>66</v>
      </c>
      <c r="W11" s="101">
        <v>2</v>
      </c>
      <c r="X11" t="s">
        <v>32</v>
      </c>
      <c r="Y11" s="5" t="s">
        <v>19</v>
      </c>
      <c r="Z11">
        <v>2</v>
      </c>
      <c r="AB11" s="6" t="s">
        <v>21</v>
      </c>
      <c r="AC11">
        <v>10</v>
      </c>
      <c r="AD11" s="12" t="s">
        <v>133</v>
      </c>
      <c r="AE11" s="101">
        <v>424</v>
      </c>
      <c r="AG11" t="s">
        <v>21</v>
      </c>
      <c r="AH11" t="s">
        <v>133</v>
      </c>
      <c r="AI11">
        <v>30</v>
      </c>
      <c r="AK11" t="s">
        <v>138</v>
      </c>
      <c r="AZ11">
        <v>8</v>
      </c>
      <c r="BB11">
        <v>93</v>
      </c>
      <c r="BC11">
        <v>93</v>
      </c>
      <c r="BG11">
        <v>8</v>
      </c>
      <c r="BH11">
        <v>13</v>
      </c>
      <c r="BI11">
        <v>93</v>
      </c>
      <c r="BJ11">
        <v>93</v>
      </c>
      <c r="BN11">
        <v>7</v>
      </c>
      <c r="BO11">
        <v>4</v>
      </c>
      <c r="BP11">
        <v>7</v>
      </c>
      <c r="BQ11">
        <v>6</v>
      </c>
      <c r="BR11">
        <v>3</v>
      </c>
      <c r="BS11">
        <v>7</v>
      </c>
      <c r="BV11" t="s">
        <v>262</v>
      </c>
      <c r="BW11">
        <v>5.3385391260156556</v>
      </c>
      <c r="BX11">
        <v>45.375881129023753</v>
      </c>
      <c r="BY11">
        <v>5.6273143387113773</v>
      </c>
      <c r="BZ11">
        <v>45.662376543265324</v>
      </c>
      <c r="CA11">
        <v>178.63564940429791</v>
      </c>
      <c r="CB11">
        <v>105.3875839800062</v>
      </c>
      <c r="CD11" t="s">
        <v>256</v>
      </c>
      <c r="CE11" s="23">
        <v>4.25</v>
      </c>
      <c r="CF11">
        <v>97.75</v>
      </c>
      <c r="CG11">
        <v>4.5</v>
      </c>
      <c r="CH11">
        <v>47.5</v>
      </c>
      <c r="CI11">
        <v>20.5</v>
      </c>
      <c r="CJ11" s="24">
        <v>91</v>
      </c>
    </row>
    <row r="12" spans="1:96">
      <c r="A12" t="s">
        <v>40</v>
      </c>
      <c r="B12" t="s">
        <v>41</v>
      </c>
      <c r="C12" t="s">
        <v>128</v>
      </c>
      <c r="D12">
        <v>33</v>
      </c>
      <c r="E12" t="s">
        <v>42</v>
      </c>
      <c r="F12">
        <v>1122127748</v>
      </c>
      <c r="G12">
        <v>21</v>
      </c>
      <c r="H12" t="s">
        <v>17</v>
      </c>
      <c r="I12" s="2">
        <v>45064</v>
      </c>
      <c r="J12" s="105">
        <v>4</v>
      </c>
      <c r="K12" s="101">
        <v>52</v>
      </c>
      <c r="L12" s="101">
        <v>2</v>
      </c>
      <c r="M12" t="s">
        <v>32</v>
      </c>
      <c r="N12" s="6" t="s">
        <v>21</v>
      </c>
      <c r="O12">
        <v>3</v>
      </c>
      <c r="U12" s="105">
        <v>4</v>
      </c>
      <c r="V12" s="101">
        <v>52</v>
      </c>
      <c r="W12" s="101">
        <v>2</v>
      </c>
      <c r="X12" t="s">
        <v>32</v>
      </c>
      <c r="Y12" s="6" t="s">
        <v>21</v>
      </c>
      <c r="Z12">
        <v>3</v>
      </c>
      <c r="AB12" s="6" t="s">
        <v>21</v>
      </c>
      <c r="AC12">
        <v>11</v>
      </c>
      <c r="AD12" s="12" t="s">
        <v>133</v>
      </c>
      <c r="AE12" s="101">
        <v>73</v>
      </c>
      <c r="AG12" t="s">
        <v>21</v>
      </c>
      <c r="AH12" t="s">
        <v>133</v>
      </c>
      <c r="AI12">
        <v>74</v>
      </c>
      <c r="AL12" t="s">
        <v>134</v>
      </c>
      <c r="AM12" t="s">
        <v>133</v>
      </c>
      <c r="AZ12">
        <v>9</v>
      </c>
      <c r="BB12">
        <v>155</v>
      </c>
      <c r="BC12">
        <v>155</v>
      </c>
      <c r="BG12">
        <v>9</v>
      </c>
      <c r="BH12">
        <v>18</v>
      </c>
      <c r="BI12">
        <v>155</v>
      </c>
      <c r="BJ12">
        <v>155</v>
      </c>
      <c r="BN12">
        <v>8</v>
      </c>
      <c r="BO12">
        <v>13</v>
      </c>
      <c r="BP12">
        <v>8</v>
      </c>
      <c r="BQ12">
        <v>15</v>
      </c>
      <c r="BR12">
        <v>6</v>
      </c>
      <c r="BS12">
        <v>41</v>
      </c>
      <c r="BV12" t="s">
        <v>263</v>
      </c>
      <c r="BW12">
        <v>28.5</v>
      </c>
      <c r="BX12">
        <v>2058.9705882352941</v>
      </c>
      <c r="BY12">
        <v>31.666666666666668</v>
      </c>
      <c r="BZ12">
        <v>2085.0526315789475</v>
      </c>
      <c r="CA12">
        <v>31910.695238095239</v>
      </c>
      <c r="CB12">
        <v>11106.542857142858</v>
      </c>
      <c r="CD12" t="s">
        <v>123</v>
      </c>
      <c r="CE12" s="25">
        <v>9.5</v>
      </c>
      <c r="CF12" s="87">
        <v>37.166666666666664</v>
      </c>
      <c r="CG12" s="87">
        <v>10</v>
      </c>
      <c r="CH12" s="87">
        <v>33.94736842105263</v>
      </c>
      <c r="CI12" s="87">
        <v>56.133333333333333</v>
      </c>
      <c r="CJ12" s="26">
        <v>87.6</v>
      </c>
      <c r="CL12" t="s">
        <v>277</v>
      </c>
    </row>
    <row r="13" spans="1:96">
      <c r="A13" t="s">
        <v>47</v>
      </c>
      <c r="B13" t="s">
        <v>50</v>
      </c>
      <c r="C13" t="s">
        <v>128</v>
      </c>
      <c r="D13">
        <v>40</v>
      </c>
      <c r="E13" t="s">
        <v>42</v>
      </c>
      <c r="F13">
        <v>17321270</v>
      </c>
      <c r="G13">
        <v>21</v>
      </c>
      <c r="H13" t="s">
        <v>17</v>
      </c>
      <c r="I13" s="2">
        <v>45146</v>
      </c>
      <c r="J13" s="105">
        <v>4</v>
      </c>
      <c r="K13" s="101">
        <v>25</v>
      </c>
      <c r="L13" s="101">
        <v>2</v>
      </c>
      <c r="M13" t="s">
        <v>32</v>
      </c>
      <c r="N13" s="12" t="s">
        <v>49</v>
      </c>
      <c r="O13">
        <v>4</v>
      </c>
      <c r="U13" s="105">
        <v>4</v>
      </c>
      <c r="V13" s="101">
        <v>25</v>
      </c>
      <c r="W13" s="101">
        <v>2</v>
      </c>
      <c r="X13" t="s">
        <v>32</v>
      </c>
      <c r="Y13" s="12" t="s">
        <v>49</v>
      </c>
      <c r="Z13">
        <v>4</v>
      </c>
      <c r="AB13" s="6" t="s">
        <v>21</v>
      </c>
      <c r="AC13">
        <v>12</v>
      </c>
      <c r="AD13" s="12" t="s">
        <v>133</v>
      </c>
      <c r="AE13" s="101">
        <v>139</v>
      </c>
      <c r="AG13" t="s">
        <v>21</v>
      </c>
      <c r="AH13" t="s">
        <v>133</v>
      </c>
      <c r="AI13">
        <v>87</v>
      </c>
      <c r="AK13" t="s">
        <v>21</v>
      </c>
      <c r="AL13" s="21">
        <v>39.083333333333336</v>
      </c>
      <c r="AM13" s="22">
        <v>76.027777777777771</v>
      </c>
      <c r="AN13">
        <v>57.555555555555557</v>
      </c>
      <c r="AZ13">
        <v>10</v>
      </c>
      <c r="BB13">
        <v>424</v>
      </c>
      <c r="BC13">
        <v>424</v>
      </c>
      <c r="BG13">
        <v>10</v>
      </c>
      <c r="BH13">
        <v>19</v>
      </c>
      <c r="BI13">
        <v>424</v>
      </c>
      <c r="BJ13">
        <v>424</v>
      </c>
      <c r="BN13">
        <v>9</v>
      </c>
      <c r="BO13">
        <v>18</v>
      </c>
      <c r="BP13">
        <v>9</v>
      </c>
      <c r="BQ13">
        <v>17</v>
      </c>
      <c r="BR13">
        <v>8</v>
      </c>
      <c r="BS13">
        <v>140</v>
      </c>
      <c r="BV13" t="s">
        <v>264</v>
      </c>
      <c r="BW13">
        <v>-1.1999999999999997</v>
      </c>
      <c r="BX13">
        <v>1.1502927971601355</v>
      </c>
      <c r="BY13">
        <v>-1.1999999999999993</v>
      </c>
      <c r="BZ13">
        <v>7.6210468635747279</v>
      </c>
      <c r="CA13">
        <v>14.786895633770154</v>
      </c>
      <c r="CB13">
        <v>4.1501752207086859</v>
      </c>
    </row>
    <row r="14" spans="1:96">
      <c r="A14" t="s">
        <v>73</v>
      </c>
      <c r="B14" t="s">
        <v>74</v>
      </c>
      <c r="C14" t="s">
        <v>128</v>
      </c>
      <c r="D14">
        <v>29</v>
      </c>
      <c r="E14" t="s">
        <v>42</v>
      </c>
      <c r="F14">
        <v>1072706710</v>
      </c>
      <c r="G14">
        <v>21</v>
      </c>
      <c r="H14" t="s">
        <v>17</v>
      </c>
      <c r="I14" s="3">
        <v>45204</v>
      </c>
      <c r="J14" s="105">
        <v>4</v>
      </c>
      <c r="K14" s="101">
        <v>390</v>
      </c>
      <c r="L14" s="101">
        <v>3</v>
      </c>
      <c r="M14" t="s">
        <v>32</v>
      </c>
      <c r="N14" s="12" t="s">
        <v>49</v>
      </c>
      <c r="O14">
        <v>4</v>
      </c>
      <c r="U14" s="105">
        <v>4</v>
      </c>
      <c r="V14" s="101">
        <v>390</v>
      </c>
      <c r="W14" s="101">
        <v>3</v>
      </c>
      <c r="X14" t="s">
        <v>32</v>
      </c>
      <c r="Y14" s="12" t="s">
        <v>49</v>
      </c>
      <c r="Z14">
        <v>4</v>
      </c>
      <c r="AB14" s="6" t="s">
        <v>21</v>
      </c>
      <c r="AC14">
        <v>13</v>
      </c>
      <c r="AD14" s="12" t="s">
        <v>133</v>
      </c>
      <c r="AE14" s="101">
        <v>45</v>
      </c>
      <c r="AG14" t="s">
        <v>21</v>
      </c>
      <c r="AH14" t="s">
        <v>133</v>
      </c>
      <c r="AI14">
        <v>101</v>
      </c>
      <c r="AK14" t="s">
        <v>19</v>
      </c>
      <c r="AL14" s="23">
        <v>39.10526315789474</v>
      </c>
      <c r="AM14" s="24">
        <v>72.236842105263165</v>
      </c>
      <c r="AN14">
        <v>55.671052631578952</v>
      </c>
      <c r="AZ14">
        <v>11</v>
      </c>
      <c r="BB14">
        <v>73</v>
      </c>
      <c r="BC14">
        <v>73</v>
      </c>
      <c r="BG14">
        <v>11</v>
      </c>
      <c r="BH14">
        <v>26</v>
      </c>
      <c r="BI14">
        <v>73</v>
      </c>
      <c r="BJ14">
        <v>73</v>
      </c>
      <c r="BN14">
        <v>10</v>
      </c>
      <c r="BO14">
        <v>19</v>
      </c>
      <c r="BP14">
        <v>10</v>
      </c>
      <c r="BQ14">
        <v>18</v>
      </c>
      <c r="BR14">
        <v>8</v>
      </c>
      <c r="BS14">
        <v>52</v>
      </c>
      <c r="BV14" t="s">
        <v>265</v>
      </c>
      <c r="BW14">
        <v>-1.7632953920517194E-16</v>
      </c>
      <c r="BX14">
        <v>1.4155283077098975</v>
      </c>
      <c r="BY14">
        <v>0</v>
      </c>
      <c r="BZ14">
        <v>2.5335680079950964</v>
      </c>
      <c r="CA14">
        <v>3.8353432786264037</v>
      </c>
      <c r="CB14">
        <v>1.9472228373603182</v>
      </c>
      <c r="CD14" t="s">
        <v>248</v>
      </c>
      <c r="CE14" s="21">
        <v>1</v>
      </c>
      <c r="CF14" s="86">
        <v>1</v>
      </c>
      <c r="CG14" s="86">
        <v>1</v>
      </c>
      <c r="CH14" s="86">
        <v>1</v>
      </c>
      <c r="CI14" s="86">
        <v>0</v>
      </c>
      <c r="CJ14" s="22">
        <v>4</v>
      </c>
      <c r="CL14" s="84" t="s">
        <v>278</v>
      </c>
      <c r="CM14" s="84">
        <v>2.4729616909220216</v>
      </c>
      <c r="CN14" s="84">
        <v>7.599542059415997</v>
      </c>
      <c r="CO14" s="84">
        <v>2.6884644144352108</v>
      </c>
      <c r="CP14" s="84">
        <v>26.446875262892227</v>
      </c>
      <c r="CQ14" s="84">
        <v>40.293191819634785</v>
      </c>
      <c r="CR14" s="84">
        <v>15.08161770499883</v>
      </c>
    </row>
    <row r="15" spans="1:96">
      <c r="A15" t="s">
        <v>40</v>
      </c>
      <c r="B15" t="s">
        <v>106</v>
      </c>
      <c r="C15" t="s">
        <v>232</v>
      </c>
      <c r="D15">
        <v>84</v>
      </c>
      <c r="E15" t="s">
        <v>72</v>
      </c>
      <c r="F15">
        <v>2938804</v>
      </c>
      <c r="G15">
        <v>45</v>
      </c>
      <c r="H15" t="s">
        <v>17</v>
      </c>
      <c r="I15" s="2">
        <v>45224</v>
      </c>
      <c r="J15" s="105">
        <v>3</v>
      </c>
      <c r="K15" s="101">
        <v>110</v>
      </c>
      <c r="L15" s="101">
        <v>3</v>
      </c>
      <c r="M15" t="s">
        <v>32</v>
      </c>
      <c r="N15" s="6" t="s">
        <v>21</v>
      </c>
      <c r="O15">
        <v>1</v>
      </c>
      <c r="U15" s="105">
        <v>3</v>
      </c>
      <c r="V15" s="101">
        <v>110</v>
      </c>
      <c r="W15" s="101">
        <v>3</v>
      </c>
      <c r="X15" t="s">
        <v>32</v>
      </c>
      <c r="Y15" s="6" t="s">
        <v>21</v>
      </c>
      <c r="Z15">
        <v>1</v>
      </c>
      <c r="AB15" s="6" t="s">
        <v>21</v>
      </c>
      <c r="AC15">
        <v>14</v>
      </c>
      <c r="AD15" s="12" t="s">
        <v>133</v>
      </c>
      <c r="AE15" s="101">
        <v>142</v>
      </c>
      <c r="AG15" t="s">
        <v>21</v>
      </c>
      <c r="AH15" t="s">
        <v>133</v>
      </c>
      <c r="AI15">
        <v>71</v>
      </c>
      <c r="AK15" t="s">
        <v>49</v>
      </c>
      <c r="AL15" s="25">
        <v>27.233333333333334</v>
      </c>
      <c r="AM15" s="26">
        <v>57.6</v>
      </c>
      <c r="AN15">
        <v>42.416666666666671</v>
      </c>
      <c r="AZ15">
        <v>12</v>
      </c>
      <c r="BB15">
        <v>139</v>
      </c>
      <c r="BC15">
        <v>139</v>
      </c>
      <c r="BG15">
        <v>12</v>
      </c>
      <c r="BH15">
        <v>46</v>
      </c>
      <c r="BI15">
        <v>139</v>
      </c>
      <c r="BJ15">
        <v>139</v>
      </c>
      <c r="BN15">
        <v>11</v>
      </c>
      <c r="BO15">
        <v>26</v>
      </c>
      <c r="BP15">
        <v>11</v>
      </c>
      <c r="BQ15">
        <v>21</v>
      </c>
      <c r="BR15">
        <v>13</v>
      </c>
      <c r="BS15">
        <v>65</v>
      </c>
      <c r="BV15" t="s">
        <v>266</v>
      </c>
      <c r="BW15">
        <v>17</v>
      </c>
      <c r="BX15">
        <v>148</v>
      </c>
      <c r="BY15">
        <v>18</v>
      </c>
      <c r="BZ15">
        <v>190</v>
      </c>
      <c r="CA15">
        <v>700</v>
      </c>
      <c r="CB15">
        <v>386</v>
      </c>
      <c r="CD15" t="s">
        <v>249</v>
      </c>
      <c r="CE15" s="23">
        <v>5.25</v>
      </c>
      <c r="CF15">
        <v>3</v>
      </c>
      <c r="CG15">
        <v>5.5</v>
      </c>
      <c r="CH15">
        <v>4.5</v>
      </c>
      <c r="CI15">
        <v>1.5</v>
      </c>
      <c r="CJ15" s="24">
        <v>20.5</v>
      </c>
      <c r="CL15" t="s">
        <v>131</v>
      </c>
      <c r="CM15">
        <v>0.29040439975899823</v>
      </c>
      <c r="CN15">
        <v>2.2375894684795172E-2</v>
      </c>
      <c r="CO15">
        <v>0.26073982518168448</v>
      </c>
      <c r="CP15">
        <v>1.8077318293396871E-6</v>
      </c>
      <c r="CQ15">
        <v>1.7801007334838914E-9</v>
      </c>
      <c r="CR15">
        <v>5.309679732882211E-4</v>
      </c>
    </row>
    <row r="16" spans="1:96">
      <c r="A16" t="s">
        <v>40</v>
      </c>
      <c r="B16" t="s">
        <v>104</v>
      </c>
      <c r="C16" t="s">
        <v>232</v>
      </c>
      <c r="D16">
        <v>74</v>
      </c>
      <c r="E16" t="s">
        <v>72</v>
      </c>
      <c r="F16">
        <v>19086373</v>
      </c>
      <c r="G16">
        <v>41</v>
      </c>
      <c r="H16" t="s">
        <v>17</v>
      </c>
      <c r="I16" s="2">
        <v>45237</v>
      </c>
      <c r="J16" s="105">
        <v>4</v>
      </c>
      <c r="K16" s="101">
        <v>9</v>
      </c>
      <c r="L16" s="101">
        <v>3</v>
      </c>
      <c r="M16" t="s">
        <v>71</v>
      </c>
      <c r="N16" s="6" t="s">
        <v>21</v>
      </c>
      <c r="O16">
        <v>2</v>
      </c>
      <c r="U16" s="105">
        <v>4</v>
      </c>
      <c r="V16" s="101">
        <v>9</v>
      </c>
      <c r="W16" s="101">
        <v>3</v>
      </c>
      <c r="X16" t="s">
        <v>71</v>
      </c>
      <c r="Y16" s="6" t="s">
        <v>21</v>
      </c>
      <c r="Z16">
        <v>2</v>
      </c>
      <c r="AB16" s="6" t="s">
        <v>21</v>
      </c>
      <c r="AC16">
        <v>15</v>
      </c>
      <c r="AD16" s="12" t="s">
        <v>133</v>
      </c>
      <c r="AE16" s="101">
        <v>168</v>
      </c>
      <c r="AG16" t="s">
        <v>21</v>
      </c>
      <c r="AH16" t="s">
        <v>133</v>
      </c>
      <c r="AI16">
        <v>82</v>
      </c>
      <c r="AL16">
        <v>35.140643274853808</v>
      </c>
      <c r="AM16">
        <v>68.621539961013653</v>
      </c>
      <c r="AN16">
        <v>51.881091617933727</v>
      </c>
      <c r="AZ16">
        <v>13</v>
      </c>
      <c r="BB16">
        <v>45</v>
      </c>
      <c r="BC16">
        <v>45</v>
      </c>
      <c r="BG16">
        <v>13</v>
      </c>
      <c r="BH16">
        <v>49</v>
      </c>
      <c r="BI16">
        <v>45</v>
      </c>
      <c r="BJ16">
        <v>45</v>
      </c>
      <c r="BN16">
        <v>12</v>
      </c>
      <c r="BO16">
        <v>46</v>
      </c>
      <c r="BP16">
        <v>12</v>
      </c>
      <c r="BQ16">
        <v>26</v>
      </c>
      <c r="BR16">
        <v>14</v>
      </c>
      <c r="BS16">
        <v>159</v>
      </c>
      <c r="BV16" t="s">
        <v>267</v>
      </c>
      <c r="BW16">
        <v>18</v>
      </c>
      <c r="BX16">
        <v>149</v>
      </c>
      <c r="BY16">
        <v>19</v>
      </c>
      <c r="BZ16">
        <v>191</v>
      </c>
      <c r="CA16">
        <v>700</v>
      </c>
      <c r="CB16">
        <v>390</v>
      </c>
      <c r="CD16" t="s">
        <v>250</v>
      </c>
      <c r="CE16" s="23">
        <v>9.5</v>
      </c>
      <c r="CF16">
        <v>18.5</v>
      </c>
      <c r="CG16">
        <v>10</v>
      </c>
      <c r="CH16">
        <v>18</v>
      </c>
      <c r="CI16">
        <v>6</v>
      </c>
      <c r="CJ16" s="24">
        <v>52</v>
      </c>
      <c r="CL16" t="s">
        <v>205</v>
      </c>
      <c r="CM16">
        <v>0.05</v>
      </c>
      <c r="CN16">
        <v>0.05</v>
      </c>
      <c r="CO16">
        <v>0.05</v>
      </c>
      <c r="CP16">
        <v>0.05</v>
      </c>
      <c r="CQ16">
        <v>0.05</v>
      </c>
      <c r="CR16">
        <v>0.05</v>
      </c>
    </row>
    <row r="17" spans="1:96">
      <c r="A17" t="s">
        <v>56</v>
      </c>
      <c r="B17" t="s">
        <v>60</v>
      </c>
      <c r="C17" t="s">
        <v>232</v>
      </c>
      <c r="D17">
        <v>35</v>
      </c>
      <c r="E17" t="s">
        <v>42</v>
      </c>
      <c r="F17">
        <v>1032365553</v>
      </c>
      <c r="G17">
        <v>41</v>
      </c>
      <c r="H17" t="s">
        <v>17</v>
      </c>
      <c r="I17" s="2">
        <v>45255</v>
      </c>
      <c r="J17" s="105">
        <v>4</v>
      </c>
      <c r="K17" s="101">
        <v>7</v>
      </c>
      <c r="L17" s="101">
        <v>3</v>
      </c>
      <c r="M17" t="s">
        <v>32</v>
      </c>
      <c r="N17" s="12" t="s">
        <v>49</v>
      </c>
      <c r="O17">
        <v>0</v>
      </c>
      <c r="U17" s="105">
        <v>4</v>
      </c>
      <c r="V17" s="101">
        <v>7</v>
      </c>
      <c r="W17" s="101">
        <v>3</v>
      </c>
      <c r="X17" t="s">
        <v>32</v>
      </c>
      <c r="Y17" s="12" t="s">
        <v>49</v>
      </c>
      <c r="Z17">
        <v>0</v>
      </c>
      <c r="AB17" s="6" t="s">
        <v>21</v>
      </c>
      <c r="AC17">
        <v>16</v>
      </c>
      <c r="AD17" s="12" t="s">
        <v>133</v>
      </c>
      <c r="AE17" s="101">
        <v>208</v>
      </c>
      <c r="AG17" t="s">
        <v>21</v>
      </c>
      <c r="AH17" t="s">
        <v>133</v>
      </c>
      <c r="AI17">
        <v>52</v>
      </c>
      <c r="AZ17">
        <v>14</v>
      </c>
      <c r="BB17">
        <v>142</v>
      </c>
      <c r="BC17">
        <v>142</v>
      </c>
      <c r="BG17">
        <v>14</v>
      </c>
      <c r="BH17">
        <v>52</v>
      </c>
      <c r="BI17">
        <v>142</v>
      </c>
      <c r="BJ17">
        <v>142</v>
      </c>
      <c r="BN17">
        <v>13</v>
      </c>
      <c r="BO17">
        <v>49</v>
      </c>
      <c r="BP17">
        <v>13</v>
      </c>
      <c r="BQ17">
        <v>36</v>
      </c>
      <c r="BR17">
        <v>34</v>
      </c>
      <c r="BS17">
        <v>114</v>
      </c>
      <c r="BV17" t="s">
        <v>268</v>
      </c>
      <c r="BW17">
        <v>1</v>
      </c>
      <c r="BX17">
        <v>1</v>
      </c>
      <c r="BY17">
        <v>1</v>
      </c>
      <c r="BZ17">
        <v>1</v>
      </c>
      <c r="CA17">
        <v>0</v>
      </c>
      <c r="CB17">
        <v>4</v>
      </c>
      <c r="CD17" t="s">
        <v>251</v>
      </c>
      <c r="CE17" s="23">
        <v>13.75</v>
      </c>
      <c r="CF17">
        <v>51.25</v>
      </c>
      <c r="CG17">
        <v>14.5</v>
      </c>
      <c r="CH17">
        <v>42.5</v>
      </c>
      <c r="CI17">
        <v>13.5</v>
      </c>
      <c r="CJ17" s="24">
        <v>127</v>
      </c>
      <c r="CL17" s="20" t="s">
        <v>276</v>
      </c>
      <c r="CM17" s="135" t="s">
        <v>309</v>
      </c>
      <c r="CN17" s="135" t="s">
        <v>227</v>
      </c>
      <c r="CO17" s="135" t="s">
        <v>309</v>
      </c>
      <c r="CP17" s="135" t="s">
        <v>227</v>
      </c>
      <c r="CQ17" s="135" t="s">
        <v>227</v>
      </c>
      <c r="CR17" s="135" t="s">
        <v>227</v>
      </c>
    </row>
    <row r="18" spans="1:96">
      <c r="A18" t="s">
        <v>63</v>
      </c>
      <c r="B18" t="s">
        <v>68</v>
      </c>
      <c r="C18" t="s">
        <v>128</v>
      </c>
      <c r="D18">
        <v>45</v>
      </c>
      <c r="E18" t="s">
        <v>72</v>
      </c>
      <c r="F18">
        <v>52537309</v>
      </c>
      <c r="G18">
        <v>34</v>
      </c>
      <c r="H18" t="s">
        <v>17</v>
      </c>
      <c r="I18" s="9">
        <v>45185</v>
      </c>
      <c r="J18" s="105">
        <v>3</v>
      </c>
      <c r="K18" s="101">
        <v>4</v>
      </c>
      <c r="L18" s="101">
        <v>3</v>
      </c>
      <c r="M18" t="s">
        <v>71</v>
      </c>
      <c r="N18" s="5" t="s">
        <v>19</v>
      </c>
      <c r="O18">
        <v>2</v>
      </c>
      <c r="U18" s="105">
        <v>3</v>
      </c>
      <c r="V18" s="101">
        <v>4</v>
      </c>
      <c r="W18" s="101">
        <v>3</v>
      </c>
      <c r="X18" t="s">
        <v>71</v>
      </c>
      <c r="Y18" s="5" t="s">
        <v>19</v>
      </c>
      <c r="Z18">
        <v>2</v>
      </c>
      <c r="AB18" s="6" t="s">
        <v>21</v>
      </c>
      <c r="AC18">
        <v>17</v>
      </c>
      <c r="AD18" s="12" t="s">
        <v>133</v>
      </c>
      <c r="AE18" s="101">
        <v>251</v>
      </c>
      <c r="AG18" t="s">
        <v>21</v>
      </c>
      <c r="AH18" t="s">
        <v>133</v>
      </c>
      <c r="AI18">
        <v>84</v>
      </c>
      <c r="AK18" t="s">
        <v>139</v>
      </c>
      <c r="AZ18">
        <v>15</v>
      </c>
      <c r="BB18">
        <v>168</v>
      </c>
      <c r="BC18">
        <v>168</v>
      </c>
      <c r="BG18">
        <v>15</v>
      </c>
      <c r="BH18">
        <v>56</v>
      </c>
      <c r="BI18">
        <v>168</v>
      </c>
      <c r="BJ18">
        <v>168</v>
      </c>
      <c r="BN18">
        <v>14</v>
      </c>
      <c r="BO18">
        <v>52</v>
      </c>
      <c r="BP18">
        <v>14</v>
      </c>
      <c r="BQ18">
        <v>38</v>
      </c>
      <c r="BR18">
        <v>48</v>
      </c>
      <c r="BS18">
        <v>54</v>
      </c>
      <c r="BV18" t="s">
        <v>186</v>
      </c>
      <c r="BW18">
        <v>171</v>
      </c>
      <c r="BX18">
        <v>669</v>
      </c>
      <c r="BY18">
        <v>190</v>
      </c>
      <c r="BZ18">
        <v>645</v>
      </c>
      <c r="CA18">
        <v>842</v>
      </c>
      <c r="CB18">
        <v>1314</v>
      </c>
      <c r="CD18" t="s">
        <v>252</v>
      </c>
      <c r="CE18" s="23">
        <v>18</v>
      </c>
      <c r="CF18">
        <v>149</v>
      </c>
      <c r="CG18">
        <v>19</v>
      </c>
      <c r="CH18">
        <v>90</v>
      </c>
      <c r="CI18">
        <v>34</v>
      </c>
      <c r="CJ18" s="24">
        <v>218</v>
      </c>
    </row>
    <row r="19" spans="1:96">
      <c r="A19" t="s">
        <v>47</v>
      </c>
      <c r="B19" t="s">
        <v>52</v>
      </c>
      <c r="C19" t="s">
        <v>232</v>
      </c>
      <c r="D19">
        <v>44</v>
      </c>
      <c r="E19" t="s">
        <v>42</v>
      </c>
      <c r="F19">
        <v>14588767</v>
      </c>
      <c r="G19">
        <v>45</v>
      </c>
      <c r="H19" t="s">
        <v>17</v>
      </c>
      <c r="I19" s="2">
        <v>45232</v>
      </c>
      <c r="J19" s="105">
        <v>3</v>
      </c>
      <c r="K19" s="101">
        <v>27</v>
      </c>
      <c r="L19" s="101">
        <v>4</v>
      </c>
      <c r="M19" t="s">
        <v>32</v>
      </c>
      <c r="N19" s="5" t="s">
        <v>19</v>
      </c>
      <c r="O19">
        <v>1</v>
      </c>
      <c r="U19" s="105">
        <v>3</v>
      </c>
      <c r="V19" s="101">
        <v>27</v>
      </c>
      <c r="W19" s="101">
        <v>4</v>
      </c>
      <c r="X19" t="s">
        <v>32</v>
      </c>
      <c r="Y19" s="5" t="s">
        <v>19</v>
      </c>
      <c r="Z19">
        <v>1</v>
      </c>
      <c r="AB19" s="6" t="s">
        <v>21</v>
      </c>
      <c r="AC19">
        <v>18</v>
      </c>
      <c r="AD19" s="12" t="s">
        <v>133</v>
      </c>
      <c r="AE19" s="102">
        <v>257</v>
      </c>
      <c r="AG19" t="s">
        <v>21</v>
      </c>
      <c r="AH19" t="s">
        <v>133</v>
      </c>
      <c r="AI19">
        <v>89</v>
      </c>
      <c r="AL19" t="s">
        <v>134</v>
      </c>
      <c r="AM19" t="s">
        <v>133</v>
      </c>
      <c r="AZ19">
        <v>16</v>
      </c>
      <c r="BB19">
        <v>208</v>
      </c>
      <c r="BC19">
        <v>208</v>
      </c>
      <c r="BG19">
        <v>16</v>
      </c>
      <c r="BH19">
        <v>103</v>
      </c>
      <c r="BI19">
        <v>208</v>
      </c>
      <c r="BJ19">
        <v>208</v>
      </c>
      <c r="BN19">
        <v>15</v>
      </c>
      <c r="BO19">
        <v>56</v>
      </c>
      <c r="BP19">
        <v>15</v>
      </c>
      <c r="BQ19">
        <v>47</v>
      </c>
      <c r="BR19">
        <v>700</v>
      </c>
      <c r="BS19">
        <v>218</v>
      </c>
      <c r="BV19" t="s">
        <v>185</v>
      </c>
      <c r="BW19">
        <v>18</v>
      </c>
      <c r="BX19">
        <v>18</v>
      </c>
      <c r="BY19">
        <v>19</v>
      </c>
      <c r="BZ19">
        <v>19</v>
      </c>
      <c r="CA19">
        <v>15</v>
      </c>
      <c r="CB19">
        <v>15</v>
      </c>
      <c r="CD19" t="s">
        <v>123</v>
      </c>
      <c r="CE19" s="25">
        <v>9.5</v>
      </c>
      <c r="CF19" s="87">
        <v>37.166666666666664</v>
      </c>
      <c r="CG19" s="87">
        <v>10</v>
      </c>
      <c r="CH19" s="87">
        <v>33.94736842105263</v>
      </c>
      <c r="CI19" s="87">
        <v>56.133333333333333</v>
      </c>
      <c r="CJ19" s="26">
        <v>87.6</v>
      </c>
    </row>
    <row r="20" spans="1:96">
      <c r="A20" t="s">
        <v>28</v>
      </c>
      <c r="B20" t="s">
        <v>33</v>
      </c>
      <c r="C20" t="s">
        <v>232</v>
      </c>
      <c r="D20">
        <v>57</v>
      </c>
      <c r="E20" t="s">
        <v>42</v>
      </c>
      <c r="F20">
        <v>79112092</v>
      </c>
      <c r="G20">
        <v>27</v>
      </c>
      <c r="H20" t="s">
        <v>17</v>
      </c>
      <c r="I20" s="2">
        <v>45223</v>
      </c>
      <c r="J20" s="105">
        <v>4</v>
      </c>
      <c r="K20" s="101">
        <v>11</v>
      </c>
      <c r="L20" s="101">
        <v>4</v>
      </c>
      <c r="M20" t="s">
        <v>32</v>
      </c>
      <c r="N20" s="6" t="s">
        <v>21</v>
      </c>
      <c r="O20">
        <v>2</v>
      </c>
      <c r="U20" s="105">
        <v>4</v>
      </c>
      <c r="V20" s="101">
        <v>11</v>
      </c>
      <c r="W20" s="101">
        <v>4</v>
      </c>
      <c r="X20" t="s">
        <v>32</v>
      </c>
      <c r="Y20" s="6" t="s">
        <v>21</v>
      </c>
      <c r="Z20">
        <v>2</v>
      </c>
      <c r="AB20" s="6" t="s">
        <v>21</v>
      </c>
      <c r="AC20">
        <v>19</v>
      </c>
      <c r="AD20" s="12" t="s">
        <v>134</v>
      </c>
      <c r="AE20" s="101">
        <v>1</v>
      </c>
      <c r="AG20" t="s">
        <v>21</v>
      </c>
      <c r="AH20" t="s">
        <v>133</v>
      </c>
      <c r="AI20">
        <v>92</v>
      </c>
      <c r="AK20" t="s">
        <v>21</v>
      </c>
      <c r="AL20" s="21">
        <v>732.27205882352939</v>
      </c>
      <c r="AM20" s="22">
        <v>479.42565359477112</v>
      </c>
      <c r="AN20">
        <v>939.51111111111118</v>
      </c>
      <c r="AZ20">
        <v>17</v>
      </c>
      <c r="BB20">
        <v>251</v>
      </c>
      <c r="BC20">
        <v>251</v>
      </c>
      <c r="BG20">
        <v>17</v>
      </c>
      <c r="BH20">
        <v>123</v>
      </c>
      <c r="BI20">
        <v>251</v>
      </c>
      <c r="BJ20">
        <v>251</v>
      </c>
      <c r="BN20">
        <v>16</v>
      </c>
      <c r="BO20">
        <v>103</v>
      </c>
      <c r="BP20">
        <v>16</v>
      </c>
      <c r="BQ20">
        <v>53</v>
      </c>
      <c r="BV20" t="s">
        <v>269</v>
      </c>
      <c r="BW20">
        <v>7.5531838641068054</v>
      </c>
      <c r="BX20">
        <v>12.937570600536162</v>
      </c>
      <c r="BY20">
        <v>7.9289468448651501</v>
      </c>
      <c r="BZ20">
        <v>14.168806085595659</v>
      </c>
      <c r="CA20" t="e">
        <v>#NUM!</v>
      </c>
      <c r="CB20">
        <v>41.46906481663666</v>
      </c>
    </row>
    <row r="21" spans="1:96">
      <c r="A21" t="s">
        <v>40</v>
      </c>
      <c r="B21" t="s">
        <v>105</v>
      </c>
      <c r="C21" t="s">
        <v>232</v>
      </c>
      <c r="D21">
        <v>59</v>
      </c>
      <c r="E21" t="s">
        <v>42</v>
      </c>
      <c r="F21">
        <v>79330639</v>
      </c>
      <c r="G21">
        <v>45</v>
      </c>
      <c r="H21" t="s">
        <v>17</v>
      </c>
      <c r="I21" s="2">
        <v>45237</v>
      </c>
      <c r="J21" s="105">
        <v>4</v>
      </c>
      <c r="K21" s="101">
        <v>399</v>
      </c>
      <c r="L21" s="101">
        <v>5</v>
      </c>
      <c r="M21" t="s">
        <v>32</v>
      </c>
      <c r="N21" s="5" t="s">
        <v>19</v>
      </c>
      <c r="O21">
        <v>1</v>
      </c>
      <c r="U21" s="105">
        <v>4</v>
      </c>
      <c r="V21" s="101">
        <v>399</v>
      </c>
      <c r="W21" s="101">
        <v>5</v>
      </c>
      <c r="X21" t="s">
        <v>32</v>
      </c>
      <c r="Y21" s="5" t="s">
        <v>19</v>
      </c>
      <c r="Z21">
        <v>1</v>
      </c>
      <c r="AB21" s="6" t="s">
        <v>21</v>
      </c>
      <c r="AC21">
        <v>20</v>
      </c>
      <c r="AD21" s="12" t="s">
        <v>134</v>
      </c>
      <c r="AE21" s="101">
        <v>1</v>
      </c>
      <c r="AG21" t="s">
        <v>21</v>
      </c>
      <c r="AH21" t="s">
        <v>133</v>
      </c>
      <c r="AI21">
        <v>95</v>
      </c>
      <c r="AK21" t="s">
        <v>19</v>
      </c>
      <c r="AL21" s="23">
        <v>569.12719298245611</v>
      </c>
      <c r="AM21" s="24">
        <v>511.37134502924005</v>
      </c>
      <c r="AN21">
        <v>807.49022048364145</v>
      </c>
      <c r="AZ21">
        <v>18</v>
      </c>
      <c r="BB21">
        <v>257</v>
      </c>
      <c r="BC21">
        <v>257</v>
      </c>
      <c r="BG21">
        <v>18</v>
      </c>
      <c r="BH21">
        <v>149</v>
      </c>
      <c r="BI21">
        <v>257</v>
      </c>
      <c r="BJ21">
        <v>257</v>
      </c>
      <c r="BN21">
        <v>17</v>
      </c>
      <c r="BO21">
        <v>123</v>
      </c>
      <c r="BP21">
        <v>17</v>
      </c>
      <c r="BQ21">
        <v>71</v>
      </c>
      <c r="BV21" t="s">
        <v>270</v>
      </c>
      <c r="BW21">
        <v>5.1500553337077593</v>
      </c>
      <c r="BX21">
        <v>3.7942473658882485</v>
      </c>
      <c r="BY21">
        <v>5.3555226245933376</v>
      </c>
      <c r="BZ21">
        <v>4.9456040230357843</v>
      </c>
      <c r="CA21" t="e">
        <v>#NUM!</v>
      </c>
      <c r="CB21">
        <v>16.849638015876941</v>
      </c>
      <c r="CD21" t="s">
        <v>246</v>
      </c>
      <c r="CE21" s="132">
        <v>0</v>
      </c>
    </row>
    <row r="22" spans="1:96">
      <c r="A22" t="s">
        <v>47</v>
      </c>
      <c r="B22" t="s">
        <v>48</v>
      </c>
      <c r="C22" t="s">
        <v>128</v>
      </c>
      <c r="D22">
        <v>44</v>
      </c>
      <c r="E22" t="s">
        <v>42</v>
      </c>
      <c r="F22">
        <v>24720727</v>
      </c>
      <c r="G22">
        <v>21</v>
      </c>
      <c r="H22" t="s">
        <v>17</v>
      </c>
      <c r="I22" s="2">
        <v>45250</v>
      </c>
      <c r="J22" s="105">
        <v>3</v>
      </c>
      <c r="K22" s="101">
        <v>41</v>
      </c>
      <c r="L22" s="101">
        <v>6</v>
      </c>
      <c r="M22" t="s">
        <v>32</v>
      </c>
      <c r="N22" s="12" t="s">
        <v>49</v>
      </c>
      <c r="O22">
        <v>3</v>
      </c>
      <c r="U22" s="105">
        <v>3</v>
      </c>
      <c r="V22" s="101">
        <v>41</v>
      </c>
      <c r="W22" s="101">
        <v>6</v>
      </c>
      <c r="X22" t="s">
        <v>32</v>
      </c>
      <c r="Y22" s="12" t="s">
        <v>49</v>
      </c>
      <c r="Z22">
        <v>3</v>
      </c>
      <c r="AB22" s="6" t="s">
        <v>21</v>
      </c>
      <c r="AC22">
        <v>21</v>
      </c>
      <c r="AD22" s="12" t="s">
        <v>134</v>
      </c>
      <c r="AE22" s="101">
        <v>1</v>
      </c>
      <c r="AG22" t="s">
        <v>21</v>
      </c>
      <c r="AH22" t="s">
        <v>133</v>
      </c>
      <c r="AI22">
        <v>96</v>
      </c>
      <c r="AK22" t="s">
        <v>49</v>
      </c>
      <c r="AL22" s="25">
        <v>691.85238095238094</v>
      </c>
      <c r="AM22" s="26">
        <v>710.36428571428564</v>
      </c>
      <c r="AN22">
        <v>915.41522988505744</v>
      </c>
      <c r="AZ22">
        <v>19</v>
      </c>
      <c r="BA22">
        <v>1</v>
      </c>
      <c r="BC22">
        <v>1</v>
      </c>
      <c r="BF22" t="s">
        <v>19</v>
      </c>
      <c r="BG22">
        <v>1</v>
      </c>
      <c r="BH22">
        <v>1</v>
      </c>
      <c r="BI22">
        <v>113</v>
      </c>
      <c r="BJ22">
        <v>113</v>
      </c>
      <c r="BN22">
        <v>18</v>
      </c>
      <c r="BO22">
        <v>149</v>
      </c>
      <c r="BP22">
        <v>18</v>
      </c>
      <c r="BQ22">
        <v>90</v>
      </c>
      <c r="BV22" t="s">
        <v>271</v>
      </c>
      <c r="BW22">
        <v>4.5</v>
      </c>
      <c r="BX22">
        <v>35.314814814814817</v>
      </c>
      <c r="BY22">
        <v>4.7368421052631575</v>
      </c>
      <c r="BZ22">
        <v>30.354570637119124</v>
      </c>
      <c r="CA22">
        <v>85.848888888888894</v>
      </c>
      <c r="CB22">
        <v>77.733333333333334</v>
      </c>
    </row>
    <row r="23" spans="1:96">
      <c r="A23" t="s">
        <v>47</v>
      </c>
      <c r="B23" t="s">
        <v>53</v>
      </c>
      <c r="C23" t="s">
        <v>128</v>
      </c>
      <c r="D23">
        <v>55</v>
      </c>
      <c r="E23" t="s">
        <v>42</v>
      </c>
      <c r="F23">
        <v>51912850</v>
      </c>
      <c r="G23">
        <v>25</v>
      </c>
      <c r="H23" t="s">
        <v>17</v>
      </c>
      <c r="I23" s="2">
        <v>45210</v>
      </c>
      <c r="J23" s="105">
        <v>3</v>
      </c>
      <c r="K23" s="101">
        <v>44</v>
      </c>
      <c r="L23" s="101">
        <v>6</v>
      </c>
      <c r="M23" t="s">
        <v>32</v>
      </c>
      <c r="N23" s="5" t="s">
        <v>19</v>
      </c>
      <c r="O23">
        <v>1</v>
      </c>
      <c r="U23" s="105">
        <v>3</v>
      </c>
      <c r="V23" s="101">
        <v>44</v>
      </c>
      <c r="W23" s="101">
        <v>6</v>
      </c>
      <c r="X23" t="s">
        <v>32</v>
      </c>
      <c r="Y23" s="5" t="s">
        <v>19</v>
      </c>
      <c r="Z23">
        <v>1</v>
      </c>
      <c r="AB23" s="6" t="s">
        <v>21</v>
      </c>
      <c r="AC23">
        <v>22</v>
      </c>
      <c r="AD23" s="12" t="s">
        <v>134</v>
      </c>
      <c r="AE23" s="101">
        <v>2</v>
      </c>
      <c r="AG23" t="s">
        <v>21</v>
      </c>
      <c r="AH23" t="s">
        <v>134</v>
      </c>
      <c r="AI23">
        <v>5.5</v>
      </c>
      <c r="AL23">
        <v>664.32239819004531</v>
      </c>
      <c r="AM23">
        <v>594.74396681749636</v>
      </c>
      <c r="AN23">
        <v>909.31553398058247</v>
      </c>
      <c r="AZ23">
        <v>20</v>
      </c>
      <c r="BA23">
        <v>1</v>
      </c>
      <c r="BC23">
        <v>1</v>
      </c>
      <c r="BG23">
        <v>2</v>
      </c>
      <c r="BH23">
        <v>1</v>
      </c>
      <c r="BI23">
        <v>290</v>
      </c>
      <c r="BJ23">
        <v>290</v>
      </c>
      <c r="BP23">
        <v>19</v>
      </c>
      <c r="BQ23">
        <v>191</v>
      </c>
      <c r="BV23" t="s">
        <v>272</v>
      </c>
      <c r="BW23">
        <v>4.5</v>
      </c>
      <c r="BX23">
        <v>17.5</v>
      </c>
      <c r="BY23">
        <v>5</v>
      </c>
      <c r="BZ23">
        <v>16</v>
      </c>
      <c r="CA23">
        <v>5</v>
      </c>
      <c r="CB23">
        <v>45</v>
      </c>
      <c r="CD23" t="s">
        <v>247</v>
      </c>
      <c r="CE23" t="s">
        <v>257</v>
      </c>
      <c r="CF23" t="s">
        <v>257</v>
      </c>
      <c r="CG23" t="s">
        <v>257</v>
      </c>
      <c r="CH23">
        <v>191</v>
      </c>
      <c r="CI23">
        <v>48</v>
      </c>
      <c r="CJ23">
        <v>390</v>
      </c>
    </row>
    <row r="24" spans="1:96">
      <c r="A24" t="s">
        <v>80</v>
      </c>
      <c r="B24" t="s">
        <v>84</v>
      </c>
      <c r="C24" t="s">
        <v>128</v>
      </c>
      <c r="D24">
        <v>42</v>
      </c>
      <c r="E24" t="s">
        <v>42</v>
      </c>
      <c r="F24">
        <v>52901572</v>
      </c>
      <c r="G24">
        <v>24</v>
      </c>
      <c r="H24" t="s">
        <v>17</v>
      </c>
      <c r="J24" s="105">
        <v>3</v>
      </c>
      <c r="K24" s="101">
        <v>140</v>
      </c>
      <c r="L24" s="101">
        <v>8</v>
      </c>
      <c r="M24" t="s">
        <v>32</v>
      </c>
      <c r="N24" s="12" t="s">
        <v>49</v>
      </c>
      <c r="O24">
        <v>2</v>
      </c>
      <c r="U24" s="105">
        <v>3</v>
      </c>
      <c r="V24" s="101">
        <v>140</v>
      </c>
      <c r="W24" s="101">
        <v>8</v>
      </c>
      <c r="X24" t="s">
        <v>32</v>
      </c>
      <c r="Y24" s="12" t="s">
        <v>49</v>
      </c>
      <c r="Z24">
        <v>2</v>
      </c>
      <c r="AB24" s="6" t="s">
        <v>21</v>
      </c>
      <c r="AC24">
        <v>23</v>
      </c>
      <c r="AD24" s="12" t="s">
        <v>134</v>
      </c>
      <c r="AE24" s="101">
        <v>3</v>
      </c>
      <c r="AG24" t="s">
        <v>21</v>
      </c>
      <c r="AH24" t="s">
        <v>134</v>
      </c>
      <c r="AI24">
        <v>5.5</v>
      </c>
      <c r="AZ24">
        <v>21</v>
      </c>
      <c r="BA24">
        <v>1</v>
      </c>
      <c r="BC24">
        <v>1</v>
      </c>
      <c r="BG24">
        <v>3</v>
      </c>
      <c r="BH24">
        <v>2</v>
      </c>
      <c r="BI24">
        <v>66</v>
      </c>
      <c r="BJ24">
        <v>66</v>
      </c>
      <c r="BV24" s="20" t="s">
        <v>273</v>
      </c>
      <c r="BW24" s="20">
        <v>8.5</v>
      </c>
      <c r="BX24" s="20">
        <v>48.25</v>
      </c>
      <c r="BY24" s="20">
        <v>9</v>
      </c>
      <c r="BZ24" s="20">
        <v>38</v>
      </c>
      <c r="CA24" s="20">
        <v>12</v>
      </c>
      <c r="CB24" s="20">
        <v>106.5</v>
      </c>
      <c r="CI24">
        <v>700</v>
      </c>
    </row>
    <row r="25" spans="1:96">
      <c r="A25" t="s">
        <v>56</v>
      </c>
      <c r="B25" t="s">
        <v>231</v>
      </c>
      <c r="C25" t="s">
        <v>232</v>
      </c>
      <c r="D25">
        <v>55</v>
      </c>
      <c r="E25" t="s">
        <v>42</v>
      </c>
      <c r="F25">
        <v>7438627</v>
      </c>
      <c r="G25">
        <v>35</v>
      </c>
      <c r="H25" t="s">
        <v>17</v>
      </c>
      <c r="I25" s="2">
        <v>45255</v>
      </c>
      <c r="J25" s="105">
        <v>4</v>
      </c>
      <c r="K25" s="101">
        <v>52</v>
      </c>
      <c r="L25" s="101">
        <v>8</v>
      </c>
      <c r="M25" t="s">
        <v>32</v>
      </c>
      <c r="N25" s="12" t="s">
        <v>49</v>
      </c>
      <c r="O25">
        <v>0</v>
      </c>
      <c r="U25" s="105">
        <v>4</v>
      </c>
      <c r="V25" s="101">
        <v>52</v>
      </c>
      <c r="W25" s="101">
        <v>8</v>
      </c>
      <c r="X25" t="s">
        <v>32</v>
      </c>
      <c r="Y25" s="12" t="s">
        <v>49</v>
      </c>
      <c r="Z25">
        <v>0</v>
      </c>
      <c r="AB25" s="6" t="s">
        <v>21</v>
      </c>
      <c r="AC25">
        <v>24</v>
      </c>
      <c r="AD25" s="12" t="s">
        <v>134</v>
      </c>
      <c r="AE25" s="101">
        <v>3</v>
      </c>
      <c r="AG25" t="s">
        <v>21</v>
      </c>
      <c r="AH25" t="s">
        <v>134</v>
      </c>
      <c r="AI25">
        <v>5.5</v>
      </c>
      <c r="AZ25">
        <v>22</v>
      </c>
      <c r="BA25">
        <v>2</v>
      </c>
      <c r="BC25">
        <v>2</v>
      </c>
      <c r="BG25">
        <v>4</v>
      </c>
      <c r="BH25">
        <v>3</v>
      </c>
      <c r="BI25">
        <v>4</v>
      </c>
      <c r="BJ25">
        <v>4</v>
      </c>
    </row>
    <row r="26" spans="1:96">
      <c r="A26" t="s">
        <v>80</v>
      </c>
      <c r="B26" t="s">
        <v>82</v>
      </c>
      <c r="C26" t="s">
        <v>128</v>
      </c>
      <c r="D26">
        <v>52</v>
      </c>
      <c r="E26" t="s">
        <v>42</v>
      </c>
      <c r="F26">
        <v>9787905</v>
      </c>
      <c r="G26">
        <v>22</v>
      </c>
      <c r="H26" t="s">
        <v>83</v>
      </c>
      <c r="J26" s="105">
        <v>4</v>
      </c>
      <c r="K26" s="101">
        <v>65</v>
      </c>
      <c r="L26" s="101">
        <v>13</v>
      </c>
      <c r="M26" t="s">
        <v>32</v>
      </c>
      <c r="N26" s="12" t="s">
        <v>49</v>
      </c>
      <c r="O26">
        <v>4</v>
      </c>
      <c r="U26" s="105">
        <v>4</v>
      </c>
      <c r="V26" s="101">
        <v>65</v>
      </c>
      <c r="W26" s="101">
        <v>13</v>
      </c>
      <c r="X26" t="s">
        <v>32</v>
      </c>
      <c r="Y26" s="12" t="s">
        <v>49</v>
      </c>
      <c r="Z26">
        <v>4</v>
      </c>
      <c r="AB26" s="6" t="s">
        <v>21</v>
      </c>
      <c r="AC26">
        <v>25</v>
      </c>
      <c r="AD26" s="12" t="s">
        <v>134</v>
      </c>
      <c r="AE26" s="101">
        <v>4</v>
      </c>
      <c r="AG26" t="s">
        <v>21</v>
      </c>
      <c r="AH26" t="s">
        <v>134</v>
      </c>
      <c r="AI26">
        <v>11</v>
      </c>
      <c r="AZ26">
        <v>23</v>
      </c>
      <c r="BA26">
        <v>3</v>
      </c>
      <c r="BC26">
        <v>3</v>
      </c>
      <c r="BG26">
        <v>5</v>
      </c>
      <c r="BH26">
        <v>4</v>
      </c>
      <c r="BI26">
        <v>27</v>
      </c>
      <c r="BJ26">
        <v>27</v>
      </c>
    </row>
    <row r="27" spans="1:96">
      <c r="A27" t="s">
        <v>56</v>
      </c>
      <c r="B27" t="s">
        <v>229</v>
      </c>
      <c r="C27" t="s">
        <v>128</v>
      </c>
      <c r="D27">
        <v>36</v>
      </c>
      <c r="E27" t="s">
        <v>42</v>
      </c>
      <c r="F27">
        <v>1023864939</v>
      </c>
      <c r="G27">
        <v>22</v>
      </c>
      <c r="H27" t="s">
        <v>17</v>
      </c>
      <c r="I27" s="2">
        <v>45210</v>
      </c>
      <c r="J27" s="105">
        <v>4</v>
      </c>
      <c r="K27" s="101">
        <v>93</v>
      </c>
      <c r="L27" s="101">
        <v>13</v>
      </c>
      <c r="M27" t="s">
        <v>32</v>
      </c>
      <c r="N27" s="6" t="s">
        <v>21</v>
      </c>
      <c r="O27">
        <v>0</v>
      </c>
      <c r="U27" s="105">
        <v>4</v>
      </c>
      <c r="V27" s="101">
        <v>93</v>
      </c>
      <c r="W27" s="101">
        <v>13</v>
      </c>
      <c r="X27" t="s">
        <v>32</v>
      </c>
      <c r="Y27" s="6" t="s">
        <v>21</v>
      </c>
      <c r="Z27">
        <v>0</v>
      </c>
      <c r="AB27" s="6" t="s">
        <v>21</v>
      </c>
      <c r="AC27">
        <v>26</v>
      </c>
      <c r="AD27" s="12" t="s">
        <v>134</v>
      </c>
      <c r="AE27" s="101">
        <v>13</v>
      </c>
      <c r="AG27" t="s">
        <v>21</v>
      </c>
      <c r="AH27" t="s">
        <v>134</v>
      </c>
      <c r="AI27">
        <v>15</v>
      </c>
      <c r="AZ27">
        <v>24</v>
      </c>
      <c r="BA27">
        <v>3</v>
      </c>
      <c r="BC27">
        <v>3</v>
      </c>
      <c r="BG27">
        <v>6</v>
      </c>
      <c r="BH27">
        <v>5</v>
      </c>
      <c r="BI27">
        <v>399</v>
      </c>
      <c r="BJ27">
        <v>399</v>
      </c>
    </row>
    <row r="28" spans="1:96">
      <c r="A28" t="s">
        <v>88</v>
      </c>
      <c r="B28" t="s">
        <v>98</v>
      </c>
      <c r="C28" t="s">
        <v>232</v>
      </c>
      <c r="D28">
        <v>40</v>
      </c>
      <c r="E28" t="s">
        <v>42</v>
      </c>
      <c r="F28">
        <v>80143852</v>
      </c>
      <c r="G28">
        <v>21</v>
      </c>
      <c r="H28" t="s">
        <v>17</v>
      </c>
      <c r="I28" s="3">
        <v>45248</v>
      </c>
      <c r="J28" s="105">
        <v>4</v>
      </c>
      <c r="K28" s="101">
        <v>159</v>
      </c>
      <c r="L28" s="101">
        <v>14</v>
      </c>
      <c r="M28" t="s">
        <v>32</v>
      </c>
      <c r="N28" s="12" t="s">
        <v>49</v>
      </c>
      <c r="O28">
        <v>1</v>
      </c>
      <c r="U28" s="105">
        <v>4</v>
      </c>
      <c r="V28" s="101">
        <v>159</v>
      </c>
      <c r="W28" s="101">
        <v>14</v>
      </c>
      <c r="X28" t="s">
        <v>32</v>
      </c>
      <c r="Y28" s="12" t="s">
        <v>49</v>
      </c>
      <c r="Z28">
        <v>1</v>
      </c>
      <c r="AB28" s="6" t="s">
        <v>21</v>
      </c>
      <c r="AC28">
        <v>27</v>
      </c>
      <c r="AD28" s="12" t="s">
        <v>134</v>
      </c>
      <c r="AE28" s="101">
        <v>18</v>
      </c>
      <c r="AG28" t="s">
        <v>21</v>
      </c>
      <c r="AH28" t="s">
        <v>134</v>
      </c>
      <c r="AI28">
        <v>15</v>
      </c>
      <c r="AZ28">
        <v>25</v>
      </c>
      <c r="BA28">
        <v>4</v>
      </c>
      <c r="BC28">
        <v>4</v>
      </c>
      <c r="BG28">
        <v>7</v>
      </c>
      <c r="BH28">
        <v>6</v>
      </c>
      <c r="BI28">
        <v>44</v>
      </c>
      <c r="BJ28">
        <v>44</v>
      </c>
    </row>
    <row r="29" spans="1:96">
      <c r="A29" t="s">
        <v>56</v>
      </c>
      <c r="B29" t="s">
        <v>58</v>
      </c>
      <c r="C29" t="s">
        <v>128</v>
      </c>
      <c r="D29">
        <v>45</v>
      </c>
      <c r="E29" t="s">
        <v>42</v>
      </c>
      <c r="F29">
        <v>52809845</v>
      </c>
      <c r="G29">
        <v>22</v>
      </c>
      <c r="H29" t="s">
        <v>17</v>
      </c>
      <c r="I29" s="2">
        <v>45251</v>
      </c>
      <c r="J29" s="105">
        <v>4</v>
      </c>
      <c r="K29" s="101">
        <v>77</v>
      </c>
      <c r="L29" s="101">
        <v>15</v>
      </c>
      <c r="M29" t="s">
        <v>32</v>
      </c>
      <c r="N29" s="5" t="s">
        <v>19</v>
      </c>
      <c r="O29">
        <v>0</v>
      </c>
      <c r="U29" s="105">
        <v>4</v>
      </c>
      <c r="V29" s="101">
        <v>77</v>
      </c>
      <c r="W29" s="101">
        <v>15</v>
      </c>
      <c r="X29" t="s">
        <v>32</v>
      </c>
      <c r="Y29" s="5" t="s">
        <v>19</v>
      </c>
      <c r="Z29">
        <v>0</v>
      </c>
      <c r="AB29" s="6" t="s">
        <v>21</v>
      </c>
      <c r="AC29">
        <v>28</v>
      </c>
      <c r="AD29" s="12" t="s">
        <v>134</v>
      </c>
      <c r="AE29" s="101">
        <v>19</v>
      </c>
      <c r="AG29" t="s">
        <v>21</v>
      </c>
      <c r="AH29" t="s">
        <v>134</v>
      </c>
      <c r="AI29">
        <v>20</v>
      </c>
      <c r="AZ29">
        <v>26</v>
      </c>
      <c r="BA29">
        <v>13</v>
      </c>
      <c r="BC29">
        <v>13</v>
      </c>
      <c r="BG29">
        <v>8</v>
      </c>
      <c r="BH29">
        <v>15</v>
      </c>
      <c r="BI29">
        <v>77</v>
      </c>
      <c r="BJ29">
        <v>77</v>
      </c>
      <c r="CB29" t="s">
        <v>305</v>
      </c>
      <c r="CC29" t="s">
        <v>242</v>
      </c>
      <c r="CD29" t="s">
        <v>306</v>
      </c>
      <c r="CE29" t="s">
        <v>243</v>
      </c>
      <c r="CF29" t="s">
        <v>307</v>
      </c>
      <c r="CG29" t="s">
        <v>244</v>
      </c>
      <c r="CK29" t="s">
        <v>185</v>
      </c>
      <c r="CL29" t="s">
        <v>123</v>
      </c>
      <c r="CM29" t="s">
        <v>260</v>
      </c>
      <c r="CN29" t="s">
        <v>250</v>
      </c>
      <c r="CO29" t="s">
        <v>267</v>
      </c>
      <c r="CP29" t="s">
        <v>268</v>
      </c>
      <c r="CQ29" t="s">
        <v>273</v>
      </c>
      <c r="CR29" t="s">
        <v>131</v>
      </c>
    </row>
    <row r="30" spans="1:96">
      <c r="A30" t="s">
        <v>99</v>
      </c>
      <c r="B30" t="s">
        <v>101</v>
      </c>
      <c r="C30" t="s">
        <v>128</v>
      </c>
      <c r="D30">
        <v>23</v>
      </c>
      <c r="E30" t="s">
        <v>42</v>
      </c>
      <c r="F30">
        <v>1000031293</v>
      </c>
      <c r="G30">
        <v>22</v>
      </c>
      <c r="H30" t="s">
        <v>17</v>
      </c>
      <c r="I30" s="2">
        <v>45232</v>
      </c>
      <c r="J30" s="105">
        <v>3</v>
      </c>
      <c r="K30" s="101">
        <v>46</v>
      </c>
      <c r="L30" s="101">
        <v>17</v>
      </c>
      <c r="M30" t="s">
        <v>71</v>
      </c>
      <c r="N30" s="5" t="s">
        <v>19</v>
      </c>
      <c r="O30">
        <v>1</v>
      </c>
      <c r="U30" s="105">
        <v>3</v>
      </c>
      <c r="V30" s="101">
        <v>46</v>
      </c>
      <c r="W30" s="101">
        <v>17</v>
      </c>
      <c r="X30" t="s">
        <v>71</v>
      </c>
      <c r="Y30" s="5" t="s">
        <v>19</v>
      </c>
      <c r="Z30">
        <v>1</v>
      </c>
      <c r="AB30" s="6" t="s">
        <v>21</v>
      </c>
      <c r="AC30">
        <v>29</v>
      </c>
      <c r="AD30" s="12" t="s">
        <v>134</v>
      </c>
      <c r="AE30" s="101">
        <v>26</v>
      </c>
      <c r="AG30" t="s">
        <v>21</v>
      </c>
      <c r="AH30" t="s">
        <v>134</v>
      </c>
      <c r="AI30">
        <v>31.5</v>
      </c>
      <c r="AZ30">
        <v>27</v>
      </c>
      <c r="BA30">
        <v>18</v>
      </c>
      <c r="BC30">
        <v>18</v>
      </c>
      <c r="BG30">
        <v>9</v>
      </c>
      <c r="BH30">
        <v>17</v>
      </c>
      <c r="BI30">
        <v>46</v>
      </c>
      <c r="BJ30">
        <v>46</v>
      </c>
      <c r="CA30" t="s">
        <v>185</v>
      </c>
      <c r="CB30">
        <v>18</v>
      </c>
      <c r="CC30">
        <v>18</v>
      </c>
      <c r="CD30">
        <v>19</v>
      </c>
      <c r="CE30">
        <v>19</v>
      </c>
      <c r="CF30">
        <v>15</v>
      </c>
      <c r="CG30">
        <v>15</v>
      </c>
      <c r="CJ30" t="s">
        <v>305</v>
      </c>
      <c r="CK30">
        <v>18</v>
      </c>
      <c r="CL30">
        <v>9.5</v>
      </c>
      <c r="CM30">
        <v>1.2583057392117918</v>
      </c>
      <c r="CN30">
        <v>9.5</v>
      </c>
      <c r="CO30">
        <v>18</v>
      </c>
      <c r="CP30">
        <v>1</v>
      </c>
      <c r="CQ30">
        <v>8.5</v>
      </c>
      <c r="CR30">
        <v>0.29040439975899823</v>
      </c>
    </row>
    <row r="31" spans="1:96">
      <c r="A31" t="s">
        <v>40</v>
      </c>
      <c r="B31" t="s">
        <v>107</v>
      </c>
      <c r="C31" t="s">
        <v>232</v>
      </c>
      <c r="D31">
        <v>54</v>
      </c>
      <c r="E31" t="s">
        <v>42</v>
      </c>
      <c r="F31">
        <v>79494201</v>
      </c>
      <c r="G31">
        <v>23</v>
      </c>
      <c r="H31" t="s">
        <v>17</v>
      </c>
      <c r="I31" s="2">
        <v>45226</v>
      </c>
      <c r="J31" s="105">
        <v>3</v>
      </c>
      <c r="K31" s="101">
        <v>155</v>
      </c>
      <c r="L31" s="101">
        <v>18</v>
      </c>
      <c r="M31" t="s">
        <v>32</v>
      </c>
      <c r="N31" s="6" t="s">
        <v>21</v>
      </c>
      <c r="O31">
        <v>1</v>
      </c>
      <c r="U31" s="105">
        <v>3</v>
      </c>
      <c r="V31" s="101">
        <v>155</v>
      </c>
      <c r="W31" s="101">
        <v>18</v>
      </c>
      <c r="X31" t="s">
        <v>32</v>
      </c>
      <c r="Y31" s="6" t="s">
        <v>21</v>
      </c>
      <c r="Z31">
        <v>1</v>
      </c>
      <c r="AB31" s="6" t="s">
        <v>21</v>
      </c>
      <c r="AC31">
        <v>30</v>
      </c>
      <c r="AD31" s="12" t="s">
        <v>134</v>
      </c>
      <c r="AE31" s="101">
        <v>46</v>
      </c>
      <c r="AG31" t="s">
        <v>21</v>
      </c>
      <c r="AH31" t="s">
        <v>134</v>
      </c>
      <c r="AI31">
        <v>37.5</v>
      </c>
      <c r="AZ31">
        <v>28</v>
      </c>
      <c r="BA31">
        <v>19</v>
      </c>
      <c r="BC31">
        <v>19</v>
      </c>
      <c r="BG31">
        <v>10</v>
      </c>
      <c r="BH31">
        <v>18</v>
      </c>
      <c r="BI31">
        <v>67</v>
      </c>
      <c r="BJ31">
        <v>67</v>
      </c>
      <c r="CA31" t="s">
        <v>123</v>
      </c>
      <c r="CB31">
        <v>9.5</v>
      </c>
      <c r="CC31">
        <v>37.166666666666664</v>
      </c>
      <c r="CD31">
        <v>10</v>
      </c>
      <c r="CE31">
        <v>33.94736842105263</v>
      </c>
      <c r="CF31">
        <v>56.133333333333333</v>
      </c>
      <c r="CG31">
        <v>87.6</v>
      </c>
      <c r="CJ31" t="s">
        <v>242</v>
      </c>
      <c r="CK31">
        <v>18</v>
      </c>
      <c r="CL31">
        <v>37.166666666666664</v>
      </c>
      <c r="CM31">
        <v>10.695197749549131</v>
      </c>
      <c r="CN31">
        <v>18.5</v>
      </c>
      <c r="CO31">
        <v>149</v>
      </c>
      <c r="CP31">
        <v>1</v>
      </c>
      <c r="CQ31">
        <v>48.25</v>
      </c>
      <c r="CR31">
        <v>2.2375894684795172E-2</v>
      </c>
    </row>
    <row r="32" spans="1:96">
      <c r="A32" t="s">
        <v>28</v>
      </c>
      <c r="B32" t="s">
        <v>29</v>
      </c>
      <c r="C32" t="s">
        <v>232</v>
      </c>
      <c r="D32">
        <v>63</v>
      </c>
      <c r="E32" t="s">
        <v>42</v>
      </c>
      <c r="F32">
        <v>3206995</v>
      </c>
      <c r="G32">
        <v>13</v>
      </c>
      <c r="H32" t="s">
        <v>17</v>
      </c>
      <c r="I32" s="2">
        <v>45041</v>
      </c>
      <c r="J32" s="105">
        <v>4</v>
      </c>
      <c r="K32" s="101">
        <v>67</v>
      </c>
      <c r="L32" s="101">
        <v>18</v>
      </c>
      <c r="M32" t="s">
        <v>32</v>
      </c>
      <c r="N32" s="5" t="s">
        <v>19</v>
      </c>
      <c r="O32">
        <v>2</v>
      </c>
      <c r="U32" s="105">
        <v>4</v>
      </c>
      <c r="V32" s="101">
        <v>67</v>
      </c>
      <c r="W32" s="101">
        <v>18</v>
      </c>
      <c r="X32" t="s">
        <v>32</v>
      </c>
      <c r="Y32" s="5" t="s">
        <v>19</v>
      </c>
      <c r="Z32">
        <v>2</v>
      </c>
      <c r="AB32" s="6" t="s">
        <v>21</v>
      </c>
      <c r="AC32">
        <v>31</v>
      </c>
      <c r="AD32" s="12" t="s">
        <v>134</v>
      </c>
      <c r="AE32" s="101">
        <v>49</v>
      </c>
      <c r="AG32" t="s">
        <v>21</v>
      </c>
      <c r="AH32" t="s">
        <v>134</v>
      </c>
      <c r="AI32">
        <v>39</v>
      </c>
      <c r="AZ32">
        <v>29</v>
      </c>
      <c r="BA32">
        <v>26</v>
      </c>
      <c r="BC32">
        <v>26</v>
      </c>
      <c r="BG32">
        <v>11</v>
      </c>
      <c r="BH32">
        <v>21</v>
      </c>
      <c r="BI32">
        <v>169</v>
      </c>
      <c r="BJ32">
        <v>169</v>
      </c>
      <c r="CA32" t="s">
        <v>260</v>
      </c>
      <c r="CB32">
        <v>1.2583057392117918</v>
      </c>
      <c r="CC32">
        <v>10.695197749549131</v>
      </c>
      <c r="CD32">
        <v>1.2909944487358054</v>
      </c>
      <c r="CE32">
        <v>10.475667624947139</v>
      </c>
      <c r="CF32">
        <v>46.123526345452845</v>
      </c>
      <c r="CG32">
        <v>27.210957176773302</v>
      </c>
      <c r="CJ32" t="s">
        <v>306</v>
      </c>
      <c r="CK32">
        <v>19</v>
      </c>
      <c r="CL32">
        <v>10</v>
      </c>
      <c r="CM32">
        <v>1.2909944487358054</v>
      </c>
      <c r="CN32">
        <v>10</v>
      </c>
      <c r="CO32">
        <v>19</v>
      </c>
      <c r="CP32">
        <v>1</v>
      </c>
      <c r="CQ32">
        <v>9</v>
      </c>
      <c r="CR32">
        <v>0.26073982518168448</v>
      </c>
    </row>
    <row r="33" spans="1:96">
      <c r="A33" t="s">
        <v>63</v>
      </c>
      <c r="B33" t="s">
        <v>66</v>
      </c>
      <c r="C33" t="s">
        <v>232</v>
      </c>
      <c r="D33">
        <v>50</v>
      </c>
      <c r="E33" t="s">
        <v>42</v>
      </c>
      <c r="F33">
        <v>79669265</v>
      </c>
      <c r="G33">
        <v>22</v>
      </c>
      <c r="H33" t="s">
        <v>17</v>
      </c>
      <c r="I33" s="2">
        <v>45045</v>
      </c>
      <c r="J33" s="105">
        <v>4</v>
      </c>
      <c r="K33" s="101">
        <v>424</v>
      </c>
      <c r="L33" s="101">
        <v>19</v>
      </c>
      <c r="M33" t="s">
        <v>32</v>
      </c>
      <c r="N33" s="6" t="s">
        <v>21</v>
      </c>
      <c r="O33">
        <v>2</v>
      </c>
      <c r="P33" s="2">
        <v>45219</v>
      </c>
      <c r="U33" s="105">
        <v>4</v>
      </c>
      <c r="V33" s="101">
        <v>424</v>
      </c>
      <c r="W33" s="101">
        <v>19</v>
      </c>
      <c r="X33" t="s">
        <v>32</v>
      </c>
      <c r="Y33" s="6" t="s">
        <v>21</v>
      </c>
      <c r="Z33">
        <v>2</v>
      </c>
      <c r="AB33" s="6" t="s">
        <v>21</v>
      </c>
      <c r="AC33">
        <v>32</v>
      </c>
      <c r="AD33" s="12" t="s">
        <v>134</v>
      </c>
      <c r="AE33" s="101">
        <v>52</v>
      </c>
      <c r="AG33" t="s">
        <v>21</v>
      </c>
      <c r="AH33" t="s">
        <v>134</v>
      </c>
      <c r="AI33">
        <v>44.5</v>
      </c>
      <c r="AZ33">
        <v>30</v>
      </c>
      <c r="BA33">
        <v>46</v>
      </c>
      <c r="BC33">
        <v>46</v>
      </c>
      <c r="BG33">
        <v>12</v>
      </c>
      <c r="BH33">
        <v>26</v>
      </c>
      <c r="BI33">
        <v>69</v>
      </c>
      <c r="BJ33">
        <v>69</v>
      </c>
      <c r="CA33" t="s">
        <v>250</v>
      </c>
      <c r="CB33">
        <v>9.5</v>
      </c>
      <c r="CC33">
        <v>18.5</v>
      </c>
      <c r="CD33">
        <v>10</v>
      </c>
      <c r="CE33">
        <v>18</v>
      </c>
      <c r="CF33">
        <v>6</v>
      </c>
      <c r="CG33">
        <v>52</v>
      </c>
      <c r="CJ33" t="s">
        <v>243</v>
      </c>
      <c r="CK33">
        <v>19</v>
      </c>
      <c r="CL33">
        <v>33.94736842105263</v>
      </c>
      <c r="CM33">
        <v>10.475667624947139</v>
      </c>
      <c r="CN33">
        <v>18</v>
      </c>
      <c r="CO33">
        <v>191</v>
      </c>
      <c r="CP33">
        <v>1</v>
      </c>
      <c r="CQ33">
        <v>38</v>
      </c>
      <c r="CR33">
        <v>1.8077318293396871E-6</v>
      </c>
    </row>
    <row r="34" spans="1:96">
      <c r="A34" t="s">
        <v>28</v>
      </c>
      <c r="B34" t="s">
        <v>35</v>
      </c>
      <c r="C34" t="s">
        <v>128</v>
      </c>
      <c r="D34">
        <v>52</v>
      </c>
      <c r="E34" t="s">
        <v>42</v>
      </c>
      <c r="F34">
        <v>40397656</v>
      </c>
      <c r="G34">
        <v>45</v>
      </c>
      <c r="H34" t="s">
        <v>17</v>
      </c>
      <c r="I34" s="2">
        <v>45237</v>
      </c>
      <c r="J34" s="105">
        <v>4</v>
      </c>
      <c r="K34" s="101">
        <v>169</v>
      </c>
      <c r="L34" s="101">
        <v>21</v>
      </c>
      <c r="M34" t="s">
        <v>32</v>
      </c>
      <c r="N34" s="5" t="s">
        <v>19</v>
      </c>
      <c r="O34">
        <v>4</v>
      </c>
      <c r="U34" s="105">
        <v>4</v>
      </c>
      <c r="V34" s="101">
        <v>169</v>
      </c>
      <c r="W34" s="101">
        <v>21</v>
      </c>
      <c r="X34" t="s">
        <v>32</v>
      </c>
      <c r="Y34" s="5" t="s">
        <v>19</v>
      </c>
      <c r="Z34">
        <v>4</v>
      </c>
      <c r="AB34" s="6" t="s">
        <v>21</v>
      </c>
      <c r="AC34">
        <v>33</v>
      </c>
      <c r="AD34" s="12" t="s">
        <v>134</v>
      </c>
      <c r="AE34" s="101">
        <v>56</v>
      </c>
      <c r="AG34" t="s">
        <v>21</v>
      </c>
      <c r="AH34" t="s">
        <v>134</v>
      </c>
      <c r="AI34">
        <v>53.5</v>
      </c>
      <c r="AZ34">
        <v>31</v>
      </c>
      <c r="BA34">
        <v>49</v>
      </c>
      <c r="BC34">
        <v>49</v>
      </c>
      <c r="BG34">
        <v>13</v>
      </c>
      <c r="BH34">
        <v>36</v>
      </c>
      <c r="BI34">
        <v>116</v>
      </c>
      <c r="BJ34">
        <v>116</v>
      </c>
      <c r="CA34" t="s">
        <v>267</v>
      </c>
      <c r="CB34">
        <v>18</v>
      </c>
      <c r="CC34">
        <v>149</v>
      </c>
      <c r="CD34">
        <v>19</v>
      </c>
      <c r="CE34">
        <v>191</v>
      </c>
      <c r="CF34">
        <v>700</v>
      </c>
      <c r="CG34">
        <v>390</v>
      </c>
      <c r="CJ34" t="s">
        <v>307</v>
      </c>
      <c r="CK34">
        <v>15</v>
      </c>
      <c r="CL34">
        <v>56.133333333333333</v>
      </c>
      <c r="CM34">
        <v>46.123526345452845</v>
      </c>
      <c r="CN34">
        <v>6</v>
      </c>
      <c r="CO34">
        <v>700</v>
      </c>
      <c r="CP34">
        <v>0</v>
      </c>
      <c r="CQ34">
        <v>12</v>
      </c>
      <c r="CR34">
        <v>1.7801007334838914E-9</v>
      </c>
    </row>
    <row r="35" spans="1:96">
      <c r="A35" t="s">
        <v>88</v>
      </c>
      <c r="B35" t="s">
        <v>91</v>
      </c>
      <c r="C35" t="s">
        <v>232</v>
      </c>
      <c r="D35">
        <v>80</v>
      </c>
      <c r="E35" t="s">
        <v>72</v>
      </c>
      <c r="F35">
        <v>12093506</v>
      </c>
      <c r="G35">
        <v>42</v>
      </c>
      <c r="H35" t="s">
        <v>92</v>
      </c>
      <c r="I35" s="3">
        <v>45231</v>
      </c>
      <c r="J35" s="105">
        <v>4</v>
      </c>
      <c r="K35" s="101">
        <v>73</v>
      </c>
      <c r="L35" s="101">
        <v>26</v>
      </c>
      <c r="M35" t="s">
        <v>32</v>
      </c>
      <c r="N35" s="6" t="s">
        <v>21</v>
      </c>
      <c r="O35">
        <v>1</v>
      </c>
      <c r="U35" s="105">
        <v>4</v>
      </c>
      <c r="V35" s="101">
        <v>73</v>
      </c>
      <c r="W35" s="101">
        <v>26</v>
      </c>
      <c r="X35" t="s">
        <v>32</v>
      </c>
      <c r="Y35" s="6" t="s">
        <v>21</v>
      </c>
      <c r="Z35">
        <v>1</v>
      </c>
      <c r="AB35" s="6" t="s">
        <v>21</v>
      </c>
      <c r="AC35">
        <v>34</v>
      </c>
      <c r="AD35" s="12" t="s">
        <v>134</v>
      </c>
      <c r="AE35" s="101">
        <v>103</v>
      </c>
      <c r="AG35" t="s">
        <v>21</v>
      </c>
      <c r="AH35" t="s">
        <v>134</v>
      </c>
      <c r="AI35">
        <v>57</v>
      </c>
      <c r="AZ35">
        <v>32</v>
      </c>
      <c r="BA35">
        <v>52</v>
      </c>
      <c r="BC35">
        <v>52</v>
      </c>
      <c r="BG35">
        <v>14</v>
      </c>
      <c r="BH35">
        <v>38</v>
      </c>
      <c r="BI35">
        <v>57</v>
      </c>
      <c r="BJ35">
        <v>57</v>
      </c>
      <c r="CA35" t="s">
        <v>268</v>
      </c>
      <c r="CB35">
        <v>1</v>
      </c>
      <c r="CC35">
        <v>1</v>
      </c>
      <c r="CD35">
        <v>1</v>
      </c>
      <c r="CE35">
        <v>1</v>
      </c>
      <c r="CF35">
        <v>0</v>
      </c>
      <c r="CG35">
        <v>4</v>
      </c>
      <c r="CJ35" t="s">
        <v>244</v>
      </c>
      <c r="CK35">
        <v>15</v>
      </c>
      <c r="CL35">
        <v>87.6</v>
      </c>
      <c r="CM35">
        <v>27.210957176773302</v>
      </c>
      <c r="CN35">
        <v>52</v>
      </c>
      <c r="CO35">
        <v>390</v>
      </c>
      <c r="CP35">
        <v>4</v>
      </c>
      <c r="CQ35">
        <v>106.5</v>
      </c>
      <c r="CR35">
        <v>5.309679732882211E-4</v>
      </c>
    </row>
    <row r="36" spans="1:96">
      <c r="A36" t="s">
        <v>99</v>
      </c>
      <c r="B36" t="s">
        <v>103</v>
      </c>
      <c r="C36" t="s">
        <v>232</v>
      </c>
      <c r="D36">
        <v>59</v>
      </c>
      <c r="E36" t="s">
        <v>42</v>
      </c>
      <c r="F36">
        <v>17334948</v>
      </c>
      <c r="G36">
        <v>12</v>
      </c>
      <c r="H36" t="s">
        <v>17</v>
      </c>
      <c r="I36" s="14">
        <v>45237</v>
      </c>
      <c r="J36" s="105">
        <v>4</v>
      </c>
      <c r="K36" s="101">
        <v>69</v>
      </c>
      <c r="L36" s="101">
        <v>26</v>
      </c>
      <c r="M36" t="s">
        <v>71</v>
      </c>
      <c r="N36" s="5" t="s">
        <v>19</v>
      </c>
      <c r="O36">
        <v>1</v>
      </c>
      <c r="U36" s="105">
        <v>4</v>
      </c>
      <c r="V36" s="101">
        <v>69</v>
      </c>
      <c r="W36" s="101">
        <v>26</v>
      </c>
      <c r="X36" t="s">
        <v>71</v>
      </c>
      <c r="Y36" s="5" t="s">
        <v>19</v>
      </c>
      <c r="Z36">
        <v>1</v>
      </c>
      <c r="AB36" s="6" t="s">
        <v>21</v>
      </c>
      <c r="AC36">
        <v>35</v>
      </c>
      <c r="AD36" s="12" t="s">
        <v>134</v>
      </c>
      <c r="AE36" s="101">
        <v>123</v>
      </c>
      <c r="AG36" t="s">
        <v>21</v>
      </c>
      <c r="AH36" t="s">
        <v>134</v>
      </c>
      <c r="AI36">
        <v>59</v>
      </c>
      <c r="AZ36">
        <v>33</v>
      </c>
      <c r="BA36">
        <v>56</v>
      </c>
      <c r="BC36">
        <v>56</v>
      </c>
      <c r="BG36">
        <v>15</v>
      </c>
      <c r="BH36">
        <v>47</v>
      </c>
      <c r="BI36">
        <v>680</v>
      </c>
      <c r="BJ36">
        <v>680</v>
      </c>
      <c r="CA36" t="s">
        <v>273</v>
      </c>
      <c r="CB36">
        <v>8.5</v>
      </c>
      <c r="CC36">
        <v>48.25</v>
      </c>
      <c r="CD36">
        <v>9</v>
      </c>
      <c r="CE36">
        <v>38</v>
      </c>
      <c r="CF36">
        <v>12</v>
      </c>
      <c r="CG36">
        <v>106.5</v>
      </c>
    </row>
    <row r="37" spans="1:96">
      <c r="A37" t="s">
        <v>56</v>
      </c>
      <c r="B37" t="s">
        <v>60</v>
      </c>
      <c r="C37" t="s">
        <v>232</v>
      </c>
      <c r="D37">
        <v>35</v>
      </c>
      <c r="E37" t="s">
        <v>42</v>
      </c>
      <c r="F37">
        <v>1032365553</v>
      </c>
      <c r="G37">
        <v>25</v>
      </c>
      <c r="H37" t="s">
        <v>17</v>
      </c>
      <c r="I37" s="2">
        <v>45255</v>
      </c>
      <c r="J37" s="105">
        <v>4</v>
      </c>
      <c r="K37" s="101">
        <v>114</v>
      </c>
      <c r="L37" s="101">
        <v>34</v>
      </c>
      <c r="M37" t="s">
        <v>32</v>
      </c>
      <c r="N37" s="12" t="s">
        <v>49</v>
      </c>
      <c r="O37">
        <v>0</v>
      </c>
      <c r="U37" s="105">
        <v>4</v>
      </c>
      <c r="V37" s="101">
        <v>114</v>
      </c>
      <c r="W37" s="101">
        <v>34</v>
      </c>
      <c r="X37" t="s">
        <v>32</v>
      </c>
      <c r="Y37" s="12" t="s">
        <v>49</v>
      </c>
      <c r="Z37">
        <v>0</v>
      </c>
      <c r="AB37" s="6" t="s">
        <v>21</v>
      </c>
      <c r="AC37">
        <v>36</v>
      </c>
      <c r="AD37" s="12" t="s">
        <v>134</v>
      </c>
      <c r="AE37" s="102">
        <v>149</v>
      </c>
      <c r="AG37" t="s">
        <v>21</v>
      </c>
      <c r="AH37" t="s">
        <v>134</v>
      </c>
      <c r="AI37">
        <v>63</v>
      </c>
      <c r="AZ37">
        <v>34</v>
      </c>
      <c r="BA37">
        <v>103</v>
      </c>
      <c r="BC37">
        <v>103</v>
      </c>
      <c r="BG37">
        <v>16</v>
      </c>
      <c r="BH37">
        <v>53</v>
      </c>
      <c r="BI37">
        <v>143</v>
      </c>
      <c r="BJ37">
        <v>143</v>
      </c>
      <c r="CA37" t="s">
        <v>131</v>
      </c>
      <c r="CB37">
        <v>0.29040439975899823</v>
      </c>
      <c r="CC37">
        <v>2.2375894684795172E-2</v>
      </c>
      <c r="CD37">
        <v>0.26073982518168448</v>
      </c>
      <c r="CE37">
        <v>1.8077318293396871E-6</v>
      </c>
      <c r="CF37">
        <v>1.7801007334838914E-9</v>
      </c>
      <c r="CG37">
        <v>5.309679732882211E-4</v>
      </c>
    </row>
    <row r="38" spans="1:96">
      <c r="A38" t="s">
        <v>40</v>
      </c>
      <c r="B38" t="s">
        <v>43</v>
      </c>
      <c r="C38" t="s">
        <v>128</v>
      </c>
      <c r="D38">
        <v>34</v>
      </c>
      <c r="E38" t="s">
        <v>42</v>
      </c>
      <c r="F38">
        <v>4226765</v>
      </c>
      <c r="G38">
        <v>45</v>
      </c>
      <c r="H38" t="s">
        <v>17</v>
      </c>
      <c r="I38" s="2">
        <v>45182</v>
      </c>
      <c r="J38" s="105">
        <v>5</v>
      </c>
      <c r="K38" s="101">
        <v>116</v>
      </c>
      <c r="L38" s="101">
        <v>36</v>
      </c>
      <c r="M38" t="s">
        <v>71</v>
      </c>
      <c r="N38" s="5" t="s">
        <v>19</v>
      </c>
      <c r="O38">
        <v>2</v>
      </c>
      <c r="U38" s="105">
        <v>5</v>
      </c>
      <c r="V38" s="101">
        <v>116</v>
      </c>
      <c r="W38" s="101">
        <v>36</v>
      </c>
      <c r="X38" t="s">
        <v>71</v>
      </c>
      <c r="Y38" s="5" t="s">
        <v>19</v>
      </c>
      <c r="Z38">
        <v>2</v>
      </c>
      <c r="AB38" s="5" t="s">
        <v>19</v>
      </c>
      <c r="AC38">
        <v>1</v>
      </c>
      <c r="AD38" s="12" t="s">
        <v>133</v>
      </c>
      <c r="AE38" s="101">
        <v>113</v>
      </c>
      <c r="AG38" t="s">
        <v>21</v>
      </c>
      <c r="AH38" t="s">
        <v>134</v>
      </c>
      <c r="AI38">
        <v>75</v>
      </c>
      <c r="AZ38">
        <v>35</v>
      </c>
      <c r="BA38">
        <v>123</v>
      </c>
      <c r="BC38">
        <v>123</v>
      </c>
      <c r="BG38">
        <v>17</v>
      </c>
      <c r="BH38">
        <v>71</v>
      </c>
      <c r="BI38">
        <v>294</v>
      </c>
      <c r="BJ38">
        <v>294</v>
      </c>
    </row>
    <row r="39" spans="1:96">
      <c r="A39" t="s">
        <v>73</v>
      </c>
      <c r="B39" t="s">
        <v>78</v>
      </c>
      <c r="C39" t="s">
        <v>128</v>
      </c>
      <c r="D39">
        <v>53</v>
      </c>
      <c r="E39" t="s">
        <v>42</v>
      </c>
      <c r="F39">
        <v>20644870</v>
      </c>
      <c r="G39">
        <v>11</v>
      </c>
      <c r="H39" t="s">
        <v>17</v>
      </c>
      <c r="I39" s="3">
        <v>45217</v>
      </c>
      <c r="J39" s="105">
        <v>3</v>
      </c>
      <c r="K39" s="101">
        <v>57</v>
      </c>
      <c r="L39" s="101">
        <v>38</v>
      </c>
      <c r="M39" t="s">
        <v>71</v>
      </c>
      <c r="N39" s="5" t="s">
        <v>19</v>
      </c>
      <c r="O39">
        <v>1</v>
      </c>
      <c r="U39" s="105">
        <v>3</v>
      </c>
      <c r="V39" s="101">
        <v>57</v>
      </c>
      <c r="W39" s="101">
        <v>38</v>
      </c>
      <c r="X39" t="s">
        <v>71</v>
      </c>
      <c r="Y39" s="5" t="s">
        <v>19</v>
      </c>
      <c r="Z39">
        <v>1</v>
      </c>
      <c r="AB39" s="5" t="s">
        <v>19</v>
      </c>
      <c r="AC39">
        <v>2</v>
      </c>
      <c r="AD39" s="12" t="s">
        <v>133</v>
      </c>
      <c r="AE39" s="101">
        <v>290</v>
      </c>
      <c r="AG39" t="s">
        <v>21</v>
      </c>
      <c r="AH39" t="s">
        <v>134</v>
      </c>
      <c r="AI39">
        <v>80</v>
      </c>
      <c r="AZ39">
        <v>36</v>
      </c>
      <c r="BA39">
        <v>149</v>
      </c>
      <c r="BC39">
        <v>149</v>
      </c>
      <c r="BG39">
        <v>18</v>
      </c>
      <c r="BH39">
        <v>90</v>
      </c>
      <c r="BI39">
        <v>24</v>
      </c>
      <c r="BJ39">
        <v>24</v>
      </c>
    </row>
    <row r="40" spans="1:96">
      <c r="A40" t="s">
        <v>47</v>
      </c>
      <c r="B40" t="s">
        <v>55</v>
      </c>
      <c r="C40" t="s">
        <v>232</v>
      </c>
      <c r="D40">
        <v>46</v>
      </c>
      <c r="E40" t="s">
        <v>42</v>
      </c>
      <c r="F40">
        <v>79832324</v>
      </c>
      <c r="G40">
        <v>15</v>
      </c>
      <c r="H40" t="s">
        <v>17</v>
      </c>
      <c r="I40" s="2">
        <v>45258</v>
      </c>
      <c r="J40" s="105">
        <v>4</v>
      </c>
      <c r="K40" s="101">
        <v>139</v>
      </c>
      <c r="L40" s="101">
        <v>46</v>
      </c>
      <c r="M40" t="s">
        <v>32</v>
      </c>
      <c r="N40" s="6" t="s">
        <v>21</v>
      </c>
      <c r="O40">
        <v>0</v>
      </c>
      <c r="U40" s="105">
        <v>4</v>
      </c>
      <c r="V40" s="101">
        <v>139</v>
      </c>
      <c r="W40" s="101">
        <v>46</v>
      </c>
      <c r="X40" t="s">
        <v>32</v>
      </c>
      <c r="Y40" s="6" t="s">
        <v>21</v>
      </c>
      <c r="Z40">
        <v>0</v>
      </c>
      <c r="AB40" s="5" t="s">
        <v>19</v>
      </c>
      <c r="AC40">
        <v>3</v>
      </c>
      <c r="AD40" s="12" t="s">
        <v>133</v>
      </c>
      <c r="AE40" s="101">
        <v>66</v>
      </c>
      <c r="AG40" t="s">
        <v>21</v>
      </c>
      <c r="AH40" t="s">
        <v>134</v>
      </c>
      <c r="AI40">
        <v>86</v>
      </c>
      <c r="AY40" t="s">
        <v>302</v>
      </c>
      <c r="BA40">
        <v>669</v>
      </c>
      <c r="BB40">
        <v>3307</v>
      </c>
      <c r="BC40">
        <v>3976</v>
      </c>
      <c r="BG40">
        <v>19</v>
      </c>
      <c r="BH40">
        <v>191</v>
      </c>
      <c r="BI40">
        <v>212</v>
      </c>
      <c r="BJ40">
        <v>212</v>
      </c>
    </row>
    <row r="41" spans="1:96">
      <c r="A41" t="s">
        <v>63</v>
      </c>
      <c r="B41" t="s">
        <v>67</v>
      </c>
      <c r="C41" t="s">
        <v>128</v>
      </c>
      <c r="D41">
        <v>61</v>
      </c>
      <c r="E41" t="s">
        <v>42</v>
      </c>
      <c r="F41">
        <v>51764067</v>
      </c>
      <c r="G41">
        <v>25</v>
      </c>
      <c r="H41" t="s">
        <v>17</v>
      </c>
      <c r="I41" s="2">
        <v>45203</v>
      </c>
      <c r="J41" s="105">
        <v>4</v>
      </c>
      <c r="K41" s="101">
        <v>680</v>
      </c>
      <c r="L41" s="101">
        <v>47</v>
      </c>
      <c r="M41" t="s">
        <v>32</v>
      </c>
      <c r="N41" s="5" t="s">
        <v>19</v>
      </c>
      <c r="O41">
        <v>2</v>
      </c>
      <c r="U41" s="105">
        <v>4</v>
      </c>
      <c r="V41" s="101">
        <v>680</v>
      </c>
      <c r="W41" s="101">
        <v>47</v>
      </c>
      <c r="X41" t="s">
        <v>32</v>
      </c>
      <c r="Y41" s="5" t="s">
        <v>19</v>
      </c>
      <c r="Z41">
        <v>2</v>
      </c>
      <c r="AB41" s="5" t="s">
        <v>19</v>
      </c>
      <c r="AC41">
        <v>4</v>
      </c>
      <c r="AD41" s="12" t="s">
        <v>133</v>
      </c>
      <c r="AE41" s="101">
        <v>4</v>
      </c>
      <c r="AG41" t="s">
        <v>19</v>
      </c>
      <c r="AH41" t="s">
        <v>133</v>
      </c>
      <c r="AI41">
        <v>77</v>
      </c>
      <c r="AY41" t="s">
        <v>19</v>
      </c>
      <c r="AZ41">
        <v>1</v>
      </c>
      <c r="BB41">
        <v>113</v>
      </c>
      <c r="BC41">
        <v>113</v>
      </c>
      <c r="BF41" t="s">
        <v>49</v>
      </c>
      <c r="BG41">
        <v>1</v>
      </c>
      <c r="BH41">
        <v>0</v>
      </c>
      <c r="BI41">
        <v>24</v>
      </c>
      <c r="BJ41">
        <v>24</v>
      </c>
    </row>
    <row r="42" spans="1:96">
      <c r="A42" t="s">
        <v>63</v>
      </c>
      <c r="B42" t="s">
        <v>64</v>
      </c>
      <c r="C42" t="s">
        <v>232</v>
      </c>
      <c r="D42">
        <v>68</v>
      </c>
      <c r="E42" t="s">
        <v>72</v>
      </c>
      <c r="F42">
        <v>19263493</v>
      </c>
      <c r="G42">
        <v>32</v>
      </c>
      <c r="H42" t="s">
        <v>17</v>
      </c>
      <c r="I42" s="2">
        <v>44811</v>
      </c>
      <c r="J42" s="105">
        <v>3</v>
      </c>
      <c r="K42" s="101">
        <v>54</v>
      </c>
      <c r="L42" s="101">
        <v>48</v>
      </c>
      <c r="M42" t="s">
        <v>32</v>
      </c>
      <c r="N42" s="12" t="s">
        <v>49</v>
      </c>
      <c r="O42">
        <v>3</v>
      </c>
      <c r="P42" s="2">
        <v>45189</v>
      </c>
      <c r="U42" s="105">
        <v>3</v>
      </c>
      <c r="V42" s="101">
        <v>54</v>
      </c>
      <c r="W42" s="101">
        <v>48</v>
      </c>
      <c r="X42" t="s">
        <v>32</v>
      </c>
      <c r="Y42" s="12" t="s">
        <v>49</v>
      </c>
      <c r="Z42">
        <v>3</v>
      </c>
      <c r="AB42" s="5" t="s">
        <v>19</v>
      </c>
      <c r="AC42">
        <v>5</v>
      </c>
      <c r="AD42" s="12" t="s">
        <v>133</v>
      </c>
      <c r="AE42" s="101">
        <v>27</v>
      </c>
      <c r="AG42" t="s">
        <v>19</v>
      </c>
      <c r="AH42" t="s">
        <v>133</v>
      </c>
      <c r="AI42">
        <v>97</v>
      </c>
      <c r="AZ42">
        <v>2</v>
      </c>
      <c r="BB42">
        <v>290</v>
      </c>
      <c r="BC42">
        <v>290</v>
      </c>
      <c r="BG42">
        <v>2</v>
      </c>
      <c r="BH42">
        <v>1</v>
      </c>
      <c r="BI42">
        <v>4</v>
      </c>
      <c r="BJ42">
        <v>4</v>
      </c>
      <c r="BN42">
        <v>1</v>
      </c>
    </row>
    <row r="43" spans="1:96">
      <c r="A43" t="s">
        <v>28</v>
      </c>
      <c r="B43" t="s">
        <v>29</v>
      </c>
      <c r="C43" t="s">
        <v>232</v>
      </c>
      <c r="D43">
        <v>62</v>
      </c>
      <c r="E43" t="s">
        <v>42</v>
      </c>
      <c r="F43">
        <v>3206995</v>
      </c>
      <c r="G43">
        <v>44</v>
      </c>
      <c r="H43" t="s">
        <v>17</v>
      </c>
      <c r="I43" s="2">
        <v>45142</v>
      </c>
      <c r="J43" s="105">
        <v>3</v>
      </c>
      <c r="K43" s="101">
        <v>45</v>
      </c>
      <c r="L43" s="101">
        <v>49</v>
      </c>
      <c r="M43" t="s">
        <v>32</v>
      </c>
      <c r="N43" s="6" t="s">
        <v>21</v>
      </c>
      <c r="O43">
        <v>1</v>
      </c>
      <c r="U43" s="105">
        <v>3</v>
      </c>
      <c r="V43" s="101">
        <v>45</v>
      </c>
      <c r="W43" s="101">
        <v>49</v>
      </c>
      <c r="X43" t="s">
        <v>32</v>
      </c>
      <c r="Y43" s="6" t="s">
        <v>21</v>
      </c>
      <c r="Z43">
        <v>1</v>
      </c>
      <c r="AB43" s="5" t="s">
        <v>19</v>
      </c>
      <c r="AC43">
        <v>6</v>
      </c>
      <c r="AD43" s="12" t="s">
        <v>133</v>
      </c>
      <c r="AE43" s="101">
        <v>399</v>
      </c>
      <c r="AG43" t="s">
        <v>19</v>
      </c>
      <c r="AH43" t="s">
        <v>133</v>
      </c>
      <c r="AI43">
        <v>66.5</v>
      </c>
      <c r="AZ43">
        <v>3</v>
      </c>
      <c r="BB43">
        <v>66</v>
      </c>
      <c r="BC43">
        <v>66</v>
      </c>
      <c r="BG43">
        <v>3</v>
      </c>
      <c r="BH43">
        <v>1</v>
      </c>
      <c r="BI43">
        <v>17</v>
      </c>
      <c r="BJ43">
        <v>17</v>
      </c>
      <c r="BN43">
        <v>2</v>
      </c>
    </row>
    <row r="44" spans="1:96">
      <c r="A44" t="s">
        <v>80</v>
      </c>
      <c r="B44" t="s">
        <v>87</v>
      </c>
      <c r="C44" t="s">
        <v>128</v>
      </c>
      <c r="D44">
        <v>44</v>
      </c>
      <c r="E44" t="s">
        <v>42</v>
      </c>
      <c r="F44">
        <v>52764594</v>
      </c>
      <c r="G44">
        <v>43</v>
      </c>
      <c r="H44" t="s">
        <v>17</v>
      </c>
      <c r="I44" s="3"/>
      <c r="J44" s="105">
        <v>4</v>
      </c>
      <c r="K44" s="101">
        <v>142</v>
      </c>
      <c r="L44" s="101">
        <v>52</v>
      </c>
      <c r="M44" t="s">
        <v>32</v>
      </c>
      <c r="N44" s="6" t="s">
        <v>21</v>
      </c>
      <c r="O44">
        <v>1</v>
      </c>
      <c r="U44" s="105">
        <v>4</v>
      </c>
      <c r="V44" s="101">
        <v>142</v>
      </c>
      <c r="W44" s="101">
        <v>52</v>
      </c>
      <c r="X44" t="s">
        <v>32</v>
      </c>
      <c r="Y44" s="6" t="s">
        <v>21</v>
      </c>
      <c r="Z44">
        <v>1</v>
      </c>
      <c r="AB44" s="5" t="s">
        <v>19</v>
      </c>
      <c r="AC44">
        <v>7</v>
      </c>
      <c r="AD44" s="12" t="s">
        <v>133</v>
      </c>
      <c r="AE44" s="101">
        <v>44</v>
      </c>
      <c r="AG44" t="s">
        <v>19</v>
      </c>
      <c r="AH44" t="s">
        <v>133</v>
      </c>
      <c r="AI44">
        <v>20</v>
      </c>
      <c r="AZ44">
        <v>4</v>
      </c>
      <c r="BB44">
        <v>4</v>
      </c>
      <c r="BC44">
        <v>4</v>
      </c>
      <c r="BG44">
        <v>4</v>
      </c>
      <c r="BH44">
        <v>1</v>
      </c>
      <c r="BI44">
        <v>4</v>
      </c>
      <c r="BJ44">
        <v>4</v>
      </c>
      <c r="BN44">
        <v>3</v>
      </c>
    </row>
    <row r="45" spans="1:96">
      <c r="A45" t="s">
        <v>63</v>
      </c>
      <c r="B45" t="s">
        <v>67</v>
      </c>
      <c r="C45" t="s">
        <v>128</v>
      </c>
      <c r="D45">
        <v>61</v>
      </c>
      <c r="E45" t="s">
        <v>42</v>
      </c>
      <c r="F45">
        <v>51764067</v>
      </c>
      <c r="G45">
        <v>13</v>
      </c>
      <c r="H45" t="s">
        <v>17</v>
      </c>
      <c r="I45" s="2">
        <v>45203</v>
      </c>
      <c r="J45" s="105">
        <v>4</v>
      </c>
      <c r="K45" s="101">
        <v>143</v>
      </c>
      <c r="L45" s="101">
        <v>53</v>
      </c>
      <c r="M45" t="s">
        <v>32</v>
      </c>
      <c r="N45" s="5" t="s">
        <v>19</v>
      </c>
      <c r="O45">
        <v>3</v>
      </c>
      <c r="U45" s="105">
        <v>4</v>
      </c>
      <c r="V45" s="101">
        <v>143</v>
      </c>
      <c r="W45" s="101">
        <v>53</v>
      </c>
      <c r="X45" t="s">
        <v>32</v>
      </c>
      <c r="Y45" s="5" t="s">
        <v>19</v>
      </c>
      <c r="Z45">
        <v>3</v>
      </c>
      <c r="AB45" s="5" t="s">
        <v>19</v>
      </c>
      <c r="AC45">
        <v>8</v>
      </c>
      <c r="AD45" s="12" t="s">
        <v>133</v>
      </c>
      <c r="AE45" s="101">
        <v>77</v>
      </c>
      <c r="AG45" t="s">
        <v>19</v>
      </c>
      <c r="AH45" t="s">
        <v>133</v>
      </c>
      <c r="AI45">
        <v>46</v>
      </c>
      <c r="AZ45">
        <v>5</v>
      </c>
      <c r="BB45">
        <v>27</v>
      </c>
      <c r="BC45">
        <v>27</v>
      </c>
      <c r="BG45">
        <v>5</v>
      </c>
      <c r="BH45">
        <v>2</v>
      </c>
      <c r="BI45">
        <v>25</v>
      </c>
      <c r="BJ45">
        <v>25</v>
      </c>
      <c r="BN45">
        <v>4</v>
      </c>
    </row>
    <row r="46" spans="1:96">
      <c r="A46" t="s">
        <v>40</v>
      </c>
      <c r="B46" t="s">
        <v>45</v>
      </c>
      <c r="C46" t="s">
        <v>232</v>
      </c>
      <c r="D46">
        <v>53</v>
      </c>
      <c r="E46" t="s">
        <v>42</v>
      </c>
      <c r="F46">
        <v>79567901</v>
      </c>
      <c r="G46">
        <v>22</v>
      </c>
      <c r="H46" t="s">
        <v>17</v>
      </c>
      <c r="I46" s="2">
        <v>45174</v>
      </c>
      <c r="J46" s="105">
        <v>3</v>
      </c>
      <c r="K46" s="101">
        <v>168</v>
      </c>
      <c r="L46" s="101">
        <v>56</v>
      </c>
      <c r="M46" t="s">
        <v>32</v>
      </c>
      <c r="N46" s="6" t="s">
        <v>21</v>
      </c>
      <c r="O46">
        <v>3</v>
      </c>
      <c r="U46" s="105">
        <v>3</v>
      </c>
      <c r="V46" s="101">
        <v>168</v>
      </c>
      <c r="W46" s="101">
        <v>56</v>
      </c>
      <c r="X46" t="s">
        <v>32</v>
      </c>
      <c r="Y46" s="6" t="s">
        <v>21</v>
      </c>
      <c r="Z46">
        <v>3</v>
      </c>
      <c r="AB46" s="5" t="s">
        <v>19</v>
      </c>
      <c r="AC46">
        <v>9</v>
      </c>
      <c r="AD46" s="12" t="s">
        <v>133</v>
      </c>
      <c r="AE46" s="101">
        <v>46</v>
      </c>
      <c r="AG46" t="s">
        <v>19</v>
      </c>
      <c r="AH46" t="s">
        <v>133</v>
      </c>
      <c r="AI46">
        <v>100</v>
      </c>
      <c r="AZ46">
        <v>6</v>
      </c>
      <c r="BB46">
        <v>399</v>
      </c>
      <c r="BC46">
        <v>399</v>
      </c>
      <c r="BG46">
        <v>6</v>
      </c>
      <c r="BH46">
        <v>3</v>
      </c>
      <c r="BI46">
        <v>390</v>
      </c>
      <c r="BJ46">
        <v>390</v>
      </c>
      <c r="BN46">
        <v>5</v>
      </c>
    </row>
    <row r="47" spans="1:96">
      <c r="A47" t="s">
        <v>88</v>
      </c>
      <c r="B47" t="s">
        <v>96</v>
      </c>
      <c r="C47" t="s">
        <v>232</v>
      </c>
      <c r="D47">
        <v>55</v>
      </c>
      <c r="E47" t="s">
        <v>42</v>
      </c>
      <c r="F47">
        <v>91256835</v>
      </c>
      <c r="G47">
        <v>45</v>
      </c>
      <c r="H47" t="s">
        <v>92</v>
      </c>
      <c r="I47" s="3">
        <v>45247</v>
      </c>
      <c r="J47" s="105">
        <v>4</v>
      </c>
      <c r="K47" s="101">
        <v>294</v>
      </c>
      <c r="L47" s="101">
        <v>71</v>
      </c>
      <c r="M47" t="s">
        <v>32</v>
      </c>
      <c r="N47" s="5" t="s">
        <v>19</v>
      </c>
      <c r="O47">
        <v>1</v>
      </c>
      <c r="U47" s="105">
        <v>4</v>
      </c>
      <c r="V47" s="101">
        <v>294</v>
      </c>
      <c r="W47" s="101">
        <v>71</v>
      </c>
      <c r="X47" t="s">
        <v>32</v>
      </c>
      <c r="Y47" s="5" t="s">
        <v>19</v>
      </c>
      <c r="Z47">
        <v>1</v>
      </c>
      <c r="AB47" s="5" t="s">
        <v>19</v>
      </c>
      <c r="AC47">
        <v>10</v>
      </c>
      <c r="AD47" s="12" t="s">
        <v>133</v>
      </c>
      <c r="AE47" s="101">
        <v>67</v>
      </c>
      <c r="AG47" t="s">
        <v>19</v>
      </c>
      <c r="AH47" t="s">
        <v>133</v>
      </c>
      <c r="AI47">
        <v>51</v>
      </c>
      <c r="AZ47">
        <v>7</v>
      </c>
      <c r="BB47">
        <v>44</v>
      </c>
      <c r="BC47">
        <v>44</v>
      </c>
      <c r="BG47">
        <v>7</v>
      </c>
      <c r="BH47">
        <v>3</v>
      </c>
      <c r="BI47">
        <v>7</v>
      </c>
      <c r="BJ47">
        <v>7</v>
      </c>
      <c r="BN47">
        <v>6</v>
      </c>
    </row>
    <row r="48" spans="1:96">
      <c r="A48" t="s">
        <v>80</v>
      </c>
      <c r="B48" t="s">
        <v>81</v>
      </c>
      <c r="C48" t="s">
        <v>128</v>
      </c>
      <c r="D48">
        <v>28</v>
      </c>
      <c r="E48" t="s">
        <v>42</v>
      </c>
      <c r="F48">
        <v>1015455554</v>
      </c>
      <c r="G48">
        <v>35</v>
      </c>
      <c r="H48" t="s">
        <v>17</v>
      </c>
      <c r="J48" s="105">
        <v>3</v>
      </c>
      <c r="K48" s="101">
        <v>24</v>
      </c>
      <c r="L48" s="101">
        <v>90</v>
      </c>
      <c r="M48" t="s">
        <v>32</v>
      </c>
      <c r="N48" s="5" t="s">
        <v>19</v>
      </c>
      <c r="O48">
        <v>3</v>
      </c>
      <c r="U48" s="105">
        <v>3</v>
      </c>
      <c r="V48" s="101">
        <v>24</v>
      </c>
      <c r="W48" s="101">
        <v>90</v>
      </c>
      <c r="X48" t="s">
        <v>32</v>
      </c>
      <c r="Y48" s="5" t="s">
        <v>19</v>
      </c>
      <c r="Z48">
        <v>3</v>
      </c>
      <c r="AB48" s="5" t="s">
        <v>19</v>
      </c>
      <c r="AC48">
        <v>11</v>
      </c>
      <c r="AD48" s="12" t="s">
        <v>133</v>
      </c>
      <c r="AE48" s="101">
        <v>169</v>
      </c>
      <c r="AG48" t="s">
        <v>19</v>
      </c>
      <c r="AH48" t="s">
        <v>133</v>
      </c>
      <c r="AI48">
        <v>72</v>
      </c>
      <c r="AZ48">
        <v>8</v>
      </c>
      <c r="BB48">
        <v>77</v>
      </c>
      <c r="BC48">
        <v>77</v>
      </c>
      <c r="BG48">
        <v>8</v>
      </c>
      <c r="BH48">
        <v>6</v>
      </c>
      <c r="BI48">
        <v>41</v>
      </c>
      <c r="BJ48">
        <v>41</v>
      </c>
      <c r="BN48">
        <v>7</v>
      </c>
      <c r="BR48" t="s">
        <v>307</v>
      </c>
      <c r="BS48" t="s">
        <v>244</v>
      </c>
      <c r="BU48" t="s">
        <v>280</v>
      </c>
    </row>
    <row r="49" spans="1:75">
      <c r="A49" t="s">
        <v>80</v>
      </c>
      <c r="B49" t="s">
        <v>86</v>
      </c>
      <c r="C49" t="s">
        <v>232</v>
      </c>
      <c r="D49">
        <v>34</v>
      </c>
      <c r="E49" t="s">
        <v>42</v>
      </c>
      <c r="F49">
        <v>1013606745</v>
      </c>
      <c r="G49">
        <v>13</v>
      </c>
      <c r="H49" t="s">
        <v>83</v>
      </c>
      <c r="J49" s="105">
        <v>4</v>
      </c>
      <c r="K49" s="101">
        <v>208</v>
      </c>
      <c r="L49" s="101">
        <v>103</v>
      </c>
      <c r="M49" t="s">
        <v>32</v>
      </c>
      <c r="N49" s="6" t="s">
        <v>21</v>
      </c>
      <c r="O49">
        <v>1</v>
      </c>
      <c r="U49" s="105">
        <v>4</v>
      </c>
      <c r="V49" s="101">
        <v>208</v>
      </c>
      <c r="W49" s="101">
        <v>103</v>
      </c>
      <c r="X49" t="s">
        <v>32</v>
      </c>
      <c r="Y49" s="6" t="s">
        <v>21</v>
      </c>
      <c r="Z49">
        <v>1</v>
      </c>
      <c r="AB49" s="5" t="s">
        <v>19</v>
      </c>
      <c r="AC49">
        <v>12</v>
      </c>
      <c r="AD49" s="12" t="s">
        <v>133</v>
      </c>
      <c r="AE49" s="101">
        <v>69</v>
      </c>
      <c r="AG49" t="s">
        <v>19</v>
      </c>
      <c r="AH49" t="s">
        <v>133</v>
      </c>
      <c r="AI49">
        <v>53.5</v>
      </c>
      <c r="AZ49">
        <v>9</v>
      </c>
      <c r="BB49">
        <v>46</v>
      </c>
      <c r="BC49">
        <v>46</v>
      </c>
      <c r="BG49">
        <v>9</v>
      </c>
      <c r="BH49">
        <v>8</v>
      </c>
      <c r="BI49">
        <v>140</v>
      </c>
      <c r="BJ49">
        <v>140</v>
      </c>
      <c r="BN49">
        <v>8</v>
      </c>
      <c r="BR49">
        <v>0</v>
      </c>
      <c r="BS49">
        <v>24</v>
      </c>
    </row>
    <row r="50" spans="1:75">
      <c r="A50" t="s">
        <v>20</v>
      </c>
      <c r="B50" t="s">
        <v>23</v>
      </c>
      <c r="C50" t="s">
        <v>232</v>
      </c>
      <c r="D50">
        <v>18</v>
      </c>
      <c r="E50" t="s">
        <v>42</v>
      </c>
      <c r="F50" s="10">
        <v>1016714016</v>
      </c>
      <c r="G50">
        <v>41</v>
      </c>
      <c r="H50" t="s">
        <v>17</v>
      </c>
      <c r="I50" s="2">
        <v>45082</v>
      </c>
      <c r="J50" s="105">
        <v>4</v>
      </c>
      <c r="K50" s="101">
        <v>251</v>
      </c>
      <c r="L50" s="101">
        <v>123</v>
      </c>
      <c r="M50" t="s">
        <v>32</v>
      </c>
      <c r="N50" s="6" t="s">
        <v>21</v>
      </c>
      <c r="O50">
        <v>2</v>
      </c>
      <c r="U50" s="105">
        <v>4</v>
      </c>
      <c r="V50" s="101">
        <v>251</v>
      </c>
      <c r="W50" s="101">
        <v>123</v>
      </c>
      <c r="X50" t="s">
        <v>32</v>
      </c>
      <c r="Y50" s="6" t="s">
        <v>21</v>
      </c>
      <c r="Z50">
        <v>2</v>
      </c>
      <c r="AB50" s="5" t="s">
        <v>19</v>
      </c>
      <c r="AC50">
        <v>13</v>
      </c>
      <c r="AD50" s="12" t="s">
        <v>133</v>
      </c>
      <c r="AE50" s="101">
        <v>116</v>
      </c>
      <c r="AG50" t="s">
        <v>19</v>
      </c>
      <c r="AH50" t="s">
        <v>133</v>
      </c>
      <c r="AI50">
        <v>68</v>
      </c>
      <c r="AZ50">
        <v>10</v>
      </c>
      <c r="BB50">
        <v>67</v>
      </c>
      <c r="BC50">
        <v>67</v>
      </c>
      <c r="BG50">
        <v>10</v>
      </c>
      <c r="BH50">
        <v>8</v>
      </c>
      <c r="BI50">
        <v>52</v>
      </c>
      <c r="BJ50">
        <v>52</v>
      </c>
      <c r="BN50">
        <v>9</v>
      </c>
      <c r="BR50">
        <v>1</v>
      </c>
      <c r="BS50">
        <v>4</v>
      </c>
      <c r="BV50" t="s">
        <v>307</v>
      </c>
      <c r="BW50" t="s">
        <v>244</v>
      </c>
    </row>
    <row r="51" spans="1:75">
      <c r="A51" t="s">
        <v>20</v>
      </c>
      <c r="B51" t="s">
        <v>24</v>
      </c>
      <c r="C51" t="s">
        <v>232</v>
      </c>
      <c r="D51">
        <v>33</v>
      </c>
      <c r="E51" t="s">
        <v>42</v>
      </c>
      <c r="F51">
        <v>1057583242</v>
      </c>
      <c r="G51">
        <v>21</v>
      </c>
      <c r="H51" t="s">
        <v>17</v>
      </c>
      <c r="I51" s="2">
        <v>45152</v>
      </c>
      <c r="J51" s="105">
        <v>4</v>
      </c>
      <c r="K51" s="102">
        <v>257</v>
      </c>
      <c r="L51" s="102">
        <v>149</v>
      </c>
      <c r="M51" t="s">
        <v>32</v>
      </c>
      <c r="N51" s="6" t="s">
        <v>21</v>
      </c>
      <c r="O51">
        <v>3</v>
      </c>
      <c r="U51" s="105">
        <v>4</v>
      </c>
      <c r="V51" s="102">
        <v>257</v>
      </c>
      <c r="W51" s="102">
        <v>149</v>
      </c>
      <c r="X51" t="s">
        <v>32</v>
      </c>
      <c r="Y51" s="6" t="s">
        <v>21</v>
      </c>
      <c r="Z51">
        <v>3</v>
      </c>
      <c r="AB51" s="5" t="s">
        <v>19</v>
      </c>
      <c r="AC51">
        <v>14</v>
      </c>
      <c r="AD51" s="12" t="s">
        <v>133</v>
      </c>
      <c r="AE51" s="101">
        <v>57</v>
      </c>
      <c r="AG51" t="s">
        <v>19</v>
      </c>
      <c r="AH51" t="s">
        <v>133</v>
      </c>
      <c r="AI51">
        <v>90</v>
      </c>
      <c r="AZ51">
        <v>11</v>
      </c>
      <c r="BB51">
        <v>169</v>
      </c>
      <c r="BC51">
        <v>169</v>
      </c>
      <c r="BG51">
        <v>11</v>
      </c>
      <c r="BH51">
        <v>13</v>
      </c>
      <c r="BI51">
        <v>65</v>
      </c>
      <c r="BJ51">
        <v>65</v>
      </c>
      <c r="BN51">
        <v>10</v>
      </c>
      <c r="BR51">
        <v>1</v>
      </c>
      <c r="BS51">
        <v>17</v>
      </c>
      <c r="BU51" t="s">
        <v>199</v>
      </c>
      <c r="BV51" s="136">
        <v>6</v>
      </c>
      <c r="BW51" s="137">
        <v>52</v>
      </c>
    </row>
    <row r="52" spans="1:75">
      <c r="A52" t="s">
        <v>28</v>
      </c>
      <c r="B52" t="s">
        <v>34</v>
      </c>
      <c r="C52" t="s">
        <v>232</v>
      </c>
      <c r="D52">
        <v>53</v>
      </c>
      <c r="E52" t="s">
        <v>42</v>
      </c>
      <c r="F52">
        <v>79574714</v>
      </c>
      <c r="G52">
        <v>21</v>
      </c>
      <c r="H52" t="s">
        <v>17</v>
      </c>
      <c r="I52" s="2">
        <v>45244</v>
      </c>
      <c r="J52" s="105">
        <v>4</v>
      </c>
      <c r="K52" s="101">
        <v>212</v>
      </c>
      <c r="L52" s="101">
        <v>191</v>
      </c>
      <c r="M52" t="s">
        <v>32</v>
      </c>
      <c r="N52" s="5" t="s">
        <v>19</v>
      </c>
      <c r="O52">
        <v>3</v>
      </c>
      <c r="U52" s="105">
        <v>4</v>
      </c>
      <c r="V52" s="101">
        <v>212</v>
      </c>
      <c r="W52" s="101">
        <v>191</v>
      </c>
      <c r="X52" t="s">
        <v>32</v>
      </c>
      <c r="Y52" s="5" t="s">
        <v>19</v>
      </c>
      <c r="Z52">
        <v>3</v>
      </c>
      <c r="AB52" s="5" t="s">
        <v>19</v>
      </c>
      <c r="AC52">
        <v>15</v>
      </c>
      <c r="AD52" s="12" t="s">
        <v>133</v>
      </c>
      <c r="AE52" s="101">
        <v>680</v>
      </c>
      <c r="AG52" t="s">
        <v>19</v>
      </c>
      <c r="AH52" t="s">
        <v>133</v>
      </c>
      <c r="AI52">
        <v>69</v>
      </c>
      <c r="AZ52">
        <v>12</v>
      </c>
      <c r="BB52">
        <v>69</v>
      </c>
      <c r="BC52">
        <v>69</v>
      </c>
      <c r="BG52">
        <v>12</v>
      </c>
      <c r="BH52">
        <v>14</v>
      </c>
      <c r="BI52">
        <v>159</v>
      </c>
      <c r="BJ52">
        <v>159</v>
      </c>
      <c r="BN52">
        <v>11</v>
      </c>
      <c r="BR52">
        <v>1</v>
      </c>
      <c r="BS52">
        <v>4</v>
      </c>
    </row>
    <row r="53" spans="1:75">
      <c r="A53" t="s">
        <v>80</v>
      </c>
      <c r="B53" t="s">
        <v>84</v>
      </c>
      <c r="C53" t="s">
        <v>128</v>
      </c>
      <c r="D53">
        <v>42</v>
      </c>
      <c r="E53" t="s">
        <v>42</v>
      </c>
      <c r="F53">
        <v>52901572</v>
      </c>
      <c r="G53">
        <v>23</v>
      </c>
      <c r="H53" t="s">
        <v>83</v>
      </c>
      <c r="J53" s="105">
        <v>3</v>
      </c>
      <c r="K53" s="101">
        <v>218</v>
      </c>
      <c r="L53" s="101">
        <v>700</v>
      </c>
      <c r="M53" t="s">
        <v>71</v>
      </c>
      <c r="N53" s="12" t="s">
        <v>49</v>
      </c>
      <c r="O53">
        <v>3</v>
      </c>
      <c r="U53" s="105">
        <v>3</v>
      </c>
      <c r="V53" s="101">
        <v>218</v>
      </c>
      <c r="W53" s="101">
        <v>700</v>
      </c>
      <c r="X53" t="s">
        <v>71</v>
      </c>
      <c r="Y53" s="12" t="s">
        <v>49</v>
      </c>
      <c r="Z53">
        <v>3</v>
      </c>
      <c r="AB53" s="5" t="s">
        <v>19</v>
      </c>
      <c r="AC53">
        <v>16</v>
      </c>
      <c r="AD53" s="12" t="s">
        <v>133</v>
      </c>
      <c r="AE53" s="101">
        <v>143</v>
      </c>
      <c r="AG53" t="s">
        <v>19</v>
      </c>
      <c r="AH53" t="s">
        <v>133</v>
      </c>
      <c r="AI53">
        <v>79</v>
      </c>
      <c r="AZ53">
        <v>13</v>
      </c>
      <c r="BB53">
        <v>116</v>
      </c>
      <c r="BC53">
        <v>116</v>
      </c>
      <c r="BG53">
        <v>13</v>
      </c>
      <c r="BH53">
        <v>34</v>
      </c>
      <c r="BI53">
        <v>114</v>
      </c>
      <c r="BJ53">
        <v>114</v>
      </c>
      <c r="BN53">
        <v>12</v>
      </c>
      <c r="BR53">
        <v>2</v>
      </c>
      <c r="BS53">
        <v>25</v>
      </c>
      <c r="BU53" t="s">
        <v>201</v>
      </c>
      <c r="BV53" s="27">
        <v>15</v>
      </c>
    </row>
    <row r="54" spans="1:75">
      <c r="J54" s="105"/>
      <c r="K54" s="101"/>
      <c r="L54" s="101"/>
      <c r="N54" s="7"/>
      <c r="U54" s="128"/>
      <c r="AB54" s="5" t="s">
        <v>19</v>
      </c>
      <c r="AC54">
        <v>17</v>
      </c>
      <c r="AD54" s="12" t="s">
        <v>133</v>
      </c>
      <c r="AE54" s="101">
        <v>294</v>
      </c>
      <c r="AG54" t="s">
        <v>19</v>
      </c>
      <c r="AH54" t="s">
        <v>133</v>
      </c>
      <c r="AI54">
        <v>64</v>
      </c>
      <c r="AZ54">
        <v>14</v>
      </c>
      <c r="BB54">
        <v>57</v>
      </c>
      <c r="BC54">
        <v>57</v>
      </c>
      <c r="BG54">
        <v>14</v>
      </c>
      <c r="BH54">
        <v>48</v>
      </c>
      <c r="BI54">
        <v>54</v>
      </c>
      <c r="BJ54">
        <v>54</v>
      </c>
      <c r="BN54">
        <v>13</v>
      </c>
      <c r="BR54">
        <v>3</v>
      </c>
      <c r="BS54">
        <v>390</v>
      </c>
      <c r="BU54" t="s">
        <v>281</v>
      </c>
      <c r="BV54" s="28">
        <v>15</v>
      </c>
    </row>
    <row r="55" spans="1:75">
      <c r="A55" t="s">
        <v>88</v>
      </c>
      <c r="B55" t="s">
        <v>95</v>
      </c>
      <c r="C55" t="s">
        <v>232</v>
      </c>
      <c r="D55">
        <v>51</v>
      </c>
      <c r="E55" t="s">
        <v>42</v>
      </c>
      <c r="F55">
        <v>84038963</v>
      </c>
      <c r="G55">
        <v>34</v>
      </c>
      <c r="H55" t="s">
        <v>92</v>
      </c>
      <c r="I55" s="3">
        <v>45253</v>
      </c>
      <c r="J55" s="105">
        <v>4</v>
      </c>
      <c r="K55">
        <v>2.1</v>
      </c>
      <c r="M55" t="s">
        <v>18</v>
      </c>
      <c r="N55" s="7" t="s">
        <v>49</v>
      </c>
      <c r="O55">
        <v>1</v>
      </c>
      <c r="U55" s="128"/>
      <c r="AB55" s="5" t="s">
        <v>19</v>
      </c>
      <c r="AC55">
        <v>18</v>
      </c>
      <c r="AD55" s="12" t="s">
        <v>133</v>
      </c>
      <c r="AE55" s="101">
        <v>24</v>
      </c>
      <c r="AG55" t="s">
        <v>19</v>
      </c>
      <c r="AH55" t="s">
        <v>133</v>
      </c>
      <c r="AI55">
        <v>102</v>
      </c>
      <c r="AZ55">
        <v>15</v>
      </c>
      <c r="BB55">
        <v>680</v>
      </c>
      <c r="BC55">
        <v>680</v>
      </c>
      <c r="BG55">
        <v>15</v>
      </c>
      <c r="BH55">
        <v>700</v>
      </c>
      <c r="BI55">
        <v>218</v>
      </c>
      <c r="BJ55">
        <v>218</v>
      </c>
      <c r="BN55">
        <v>14</v>
      </c>
      <c r="BR55">
        <v>3</v>
      </c>
      <c r="BS55">
        <v>7</v>
      </c>
      <c r="BU55" t="s">
        <v>282</v>
      </c>
      <c r="BV55" s="28">
        <v>15</v>
      </c>
    </row>
    <row r="56" spans="1:75">
      <c r="A56" t="s">
        <v>88</v>
      </c>
      <c r="B56" t="s">
        <v>93</v>
      </c>
      <c r="C56" t="s">
        <v>128</v>
      </c>
      <c r="D56">
        <v>57</v>
      </c>
      <c r="E56" t="s">
        <v>42</v>
      </c>
      <c r="F56">
        <v>23301412</v>
      </c>
      <c r="G56">
        <v>31</v>
      </c>
      <c r="H56" t="s">
        <v>92</v>
      </c>
      <c r="I56" s="3">
        <v>45253</v>
      </c>
      <c r="J56" s="105">
        <v>4</v>
      </c>
      <c r="K56">
        <v>1.99</v>
      </c>
      <c r="M56" t="s">
        <v>32</v>
      </c>
      <c r="N56" s="7" t="s">
        <v>49</v>
      </c>
      <c r="O56">
        <v>1</v>
      </c>
      <c r="U56" s="128"/>
      <c r="AB56" s="5" t="s">
        <v>19</v>
      </c>
      <c r="AC56">
        <v>19</v>
      </c>
      <c r="AD56" s="12" t="s">
        <v>133</v>
      </c>
      <c r="AE56" s="101">
        <v>212</v>
      </c>
      <c r="AG56" t="s">
        <v>19</v>
      </c>
      <c r="AH56" t="s">
        <v>133</v>
      </c>
      <c r="AI56">
        <v>85</v>
      </c>
      <c r="AZ56">
        <v>16</v>
      </c>
      <c r="BB56">
        <v>143</v>
      </c>
      <c r="BC56">
        <v>143</v>
      </c>
      <c r="BN56">
        <v>15</v>
      </c>
      <c r="BR56">
        <v>6</v>
      </c>
      <c r="BS56">
        <v>41</v>
      </c>
      <c r="BU56" t="s">
        <v>283</v>
      </c>
      <c r="BV56" s="28">
        <v>105</v>
      </c>
    </row>
    <row r="57" spans="1:75">
      <c r="A57" t="s">
        <v>88</v>
      </c>
      <c r="B57" t="s">
        <v>90</v>
      </c>
      <c r="C57" t="s">
        <v>128</v>
      </c>
      <c r="D57">
        <v>30</v>
      </c>
      <c r="E57" t="s">
        <v>42</v>
      </c>
      <c r="F57">
        <v>6106539</v>
      </c>
      <c r="G57">
        <v>15</v>
      </c>
      <c r="H57" t="s">
        <v>17</v>
      </c>
      <c r="I57" s="3">
        <v>45232</v>
      </c>
      <c r="J57" s="105">
        <v>3</v>
      </c>
      <c r="K57">
        <v>0.59</v>
      </c>
      <c r="M57" t="s">
        <v>18</v>
      </c>
      <c r="N57" s="7" t="s">
        <v>49</v>
      </c>
      <c r="O57">
        <v>1</v>
      </c>
      <c r="U57" s="128"/>
      <c r="AB57" s="5" t="s">
        <v>19</v>
      </c>
      <c r="AC57">
        <v>20</v>
      </c>
      <c r="AD57" s="12" t="s">
        <v>134</v>
      </c>
      <c r="AE57" s="101">
        <v>1</v>
      </c>
      <c r="AG57" t="s">
        <v>19</v>
      </c>
      <c r="AH57" t="s">
        <v>133</v>
      </c>
      <c r="AI57">
        <v>98</v>
      </c>
      <c r="AZ57">
        <v>17</v>
      </c>
      <c r="BB57">
        <v>294</v>
      </c>
      <c r="BC57">
        <v>294</v>
      </c>
      <c r="BR57">
        <v>8</v>
      </c>
      <c r="BS57">
        <v>140</v>
      </c>
      <c r="BU57" t="s">
        <v>284</v>
      </c>
      <c r="BV57" s="29">
        <v>15</v>
      </c>
    </row>
    <row r="58" spans="1:75">
      <c r="A58" t="s">
        <v>109</v>
      </c>
      <c r="B58" t="s">
        <v>110</v>
      </c>
      <c r="C58" t="s">
        <v>128</v>
      </c>
      <c r="D58">
        <v>57</v>
      </c>
      <c r="E58" s="100" t="s">
        <v>42</v>
      </c>
      <c r="F58">
        <v>52349766</v>
      </c>
      <c r="G58">
        <v>34</v>
      </c>
      <c r="H58" t="s">
        <v>17</v>
      </c>
      <c r="I58" s="2">
        <v>45196</v>
      </c>
      <c r="J58" s="105">
        <v>3</v>
      </c>
      <c r="K58">
        <v>2.52</v>
      </c>
      <c r="M58" t="s">
        <v>18</v>
      </c>
      <c r="N58" s="5" t="s">
        <v>97</v>
      </c>
      <c r="O58">
        <v>2</v>
      </c>
      <c r="U58" s="128"/>
      <c r="AB58" s="5" t="s">
        <v>19</v>
      </c>
      <c r="AC58">
        <v>21</v>
      </c>
      <c r="AD58" s="12" t="s">
        <v>134</v>
      </c>
      <c r="AE58" s="101">
        <v>1</v>
      </c>
      <c r="AG58" t="s">
        <v>19</v>
      </c>
      <c r="AH58" t="s">
        <v>133</v>
      </c>
      <c r="AI58">
        <v>41.5</v>
      </c>
      <c r="AZ58">
        <v>18</v>
      </c>
      <c r="BB58">
        <v>24</v>
      </c>
      <c r="BC58">
        <v>24</v>
      </c>
      <c r="BR58">
        <v>8</v>
      </c>
      <c r="BS58">
        <v>52</v>
      </c>
    </row>
    <row r="59" spans="1:75">
      <c r="A59" t="s">
        <v>99</v>
      </c>
      <c r="B59" s="15" t="s">
        <v>113</v>
      </c>
      <c r="C59" s="15" t="s">
        <v>232</v>
      </c>
      <c r="D59" s="15">
        <v>29</v>
      </c>
      <c r="E59" t="s">
        <v>42</v>
      </c>
      <c r="F59">
        <v>1015446501</v>
      </c>
      <c r="G59">
        <v>11</v>
      </c>
      <c r="H59" t="s">
        <v>17</v>
      </c>
      <c r="I59" s="2">
        <v>45253</v>
      </c>
      <c r="J59" s="105">
        <v>3</v>
      </c>
      <c r="K59">
        <v>0.03</v>
      </c>
      <c r="M59" t="s">
        <v>32</v>
      </c>
      <c r="N59" s="8" t="s">
        <v>49</v>
      </c>
      <c r="O59">
        <v>1</v>
      </c>
      <c r="U59" s="128"/>
      <c r="AB59" s="5" t="s">
        <v>19</v>
      </c>
      <c r="AC59">
        <v>22</v>
      </c>
      <c r="AD59" s="12" t="s">
        <v>134</v>
      </c>
      <c r="AE59" s="101">
        <v>2</v>
      </c>
      <c r="AG59" t="s">
        <v>19</v>
      </c>
      <c r="AH59" t="s">
        <v>133</v>
      </c>
      <c r="AI59">
        <v>93</v>
      </c>
      <c r="AZ59">
        <v>19</v>
      </c>
      <c r="BB59">
        <v>212</v>
      </c>
      <c r="BC59">
        <v>212</v>
      </c>
      <c r="BR59">
        <v>13</v>
      </c>
      <c r="BS59">
        <v>65</v>
      </c>
      <c r="BV59" s="17" t="s">
        <v>285</v>
      </c>
      <c r="BW59" s="17" t="s">
        <v>286</v>
      </c>
    </row>
    <row r="60" spans="1:75">
      <c r="A60" t="s">
        <v>99</v>
      </c>
      <c r="B60" t="s">
        <v>108</v>
      </c>
      <c r="C60" t="s">
        <v>128</v>
      </c>
      <c r="D60">
        <v>43</v>
      </c>
      <c r="E60" t="s">
        <v>42</v>
      </c>
      <c r="F60">
        <v>52734219</v>
      </c>
      <c r="G60">
        <v>22</v>
      </c>
      <c r="H60" t="s">
        <v>17</v>
      </c>
      <c r="I60" s="2">
        <v>45239</v>
      </c>
      <c r="J60" s="105">
        <v>3</v>
      </c>
      <c r="K60">
        <v>0.63</v>
      </c>
      <c r="M60" t="s">
        <v>32</v>
      </c>
      <c r="N60" s="8" t="s">
        <v>230</v>
      </c>
      <c r="O60">
        <v>8</v>
      </c>
      <c r="U60" s="128"/>
      <c r="AB60" s="5" t="s">
        <v>19</v>
      </c>
      <c r="AC60">
        <v>23</v>
      </c>
      <c r="AD60" s="12" t="s">
        <v>134</v>
      </c>
      <c r="AE60" s="101">
        <v>3</v>
      </c>
      <c r="AG60" t="s">
        <v>19</v>
      </c>
      <c r="AH60" t="s">
        <v>134</v>
      </c>
      <c r="AI60">
        <v>5.5</v>
      </c>
      <c r="AZ60">
        <v>20</v>
      </c>
      <c r="BA60">
        <v>1</v>
      </c>
      <c r="BC60">
        <v>1</v>
      </c>
      <c r="BG60">
        <v>20</v>
      </c>
      <c r="BJ60">
        <v>1</v>
      </c>
      <c r="BR60">
        <v>14</v>
      </c>
      <c r="BS60">
        <v>159</v>
      </c>
      <c r="BU60" t="s">
        <v>209</v>
      </c>
      <c r="BV60" s="27">
        <v>60</v>
      </c>
    </row>
    <row r="61" spans="1:75">
      <c r="A61" t="s">
        <v>99</v>
      </c>
      <c r="B61" t="s">
        <v>108</v>
      </c>
      <c r="C61" t="s">
        <v>128</v>
      </c>
      <c r="D61">
        <v>43</v>
      </c>
      <c r="E61" t="s">
        <v>42</v>
      </c>
      <c r="F61">
        <v>52734219</v>
      </c>
      <c r="G61">
        <v>12</v>
      </c>
      <c r="H61" t="s">
        <v>17</v>
      </c>
      <c r="I61" s="2">
        <v>45239</v>
      </c>
      <c r="J61" s="105">
        <v>3</v>
      </c>
      <c r="K61">
        <v>0.17</v>
      </c>
      <c r="M61" t="s">
        <v>18</v>
      </c>
      <c r="N61" s="8" t="s">
        <v>230</v>
      </c>
      <c r="O61">
        <v>1</v>
      </c>
      <c r="U61" s="128"/>
      <c r="AB61" s="5" t="s">
        <v>19</v>
      </c>
      <c r="AC61">
        <v>24</v>
      </c>
      <c r="AD61" s="12" t="s">
        <v>134</v>
      </c>
      <c r="AE61" s="101">
        <v>4</v>
      </c>
      <c r="AG61" t="s">
        <v>19</v>
      </c>
      <c r="AH61" t="s">
        <v>134</v>
      </c>
      <c r="AI61">
        <v>5.5</v>
      </c>
      <c r="AZ61">
        <v>21</v>
      </c>
      <c r="BA61">
        <v>1</v>
      </c>
      <c r="BC61">
        <v>1</v>
      </c>
      <c r="BG61">
        <v>21</v>
      </c>
      <c r="BJ61">
        <v>1</v>
      </c>
      <c r="BR61">
        <v>34</v>
      </c>
      <c r="BS61">
        <v>114</v>
      </c>
      <c r="BU61" t="s">
        <v>287</v>
      </c>
      <c r="BV61" s="28">
        <v>17.603266742283946</v>
      </c>
      <c r="BW61" t="s">
        <v>288</v>
      </c>
    </row>
    <row r="62" spans="1:75">
      <c r="A62" t="s">
        <v>99</v>
      </c>
      <c r="B62" s="4" t="s">
        <v>100</v>
      </c>
      <c r="C62" s="4" t="s">
        <v>232</v>
      </c>
      <c r="D62" s="4">
        <v>28</v>
      </c>
      <c r="E62" t="s">
        <v>42</v>
      </c>
      <c r="F62">
        <v>1024567025</v>
      </c>
      <c r="G62">
        <v>21</v>
      </c>
      <c r="H62" t="s">
        <v>17</v>
      </c>
      <c r="I62" s="2">
        <v>45087</v>
      </c>
      <c r="J62" s="105">
        <v>4</v>
      </c>
      <c r="K62">
        <v>0.75</v>
      </c>
      <c r="M62" t="s">
        <v>18</v>
      </c>
      <c r="N62" s="6" t="s">
        <v>21</v>
      </c>
      <c r="O62">
        <v>1</v>
      </c>
      <c r="U62" s="128"/>
      <c r="AB62" s="5" t="s">
        <v>19</v>
      </c>
      <c r="AC62">
        <v>25</v>
      </c>
      <c r="AD62" s="12" t="s">
        <v>134</v>
      </c>
      <c r="AE62" s="101">
        <v>5</v>
      </c>
      <c r="AG62" t="s">
        <v>19</v>
      </c>
      <c r="AH62" t="s">
        <v>134</v>
      </c>
      <c r="AI62">
        <v>11</v>
      </c>
      <c r="AZ62">
        <v>22</v>
      </c>
      <c r="BA62">
        <v>2</v>
      </c>
      <c r="BC62">
        <v>2</v>
      </c>
      <c r="BG62">
        <v>22</v>
      </c>
      <c r="BJ62">
        <v>2</v>
      </c>
      <c r="BR62">
        <v>48</v>
      </c>
      <c r="BS62">
        <v>54</v>
      </c>
      <c r="BU62" t="s">
        <v>289</v>
      </c>
      <c r="BV62" s="28">
        <v>2.5279398790855523</v>
      </c>
      <c r="BW62" t="s">
        <v>290</v>
      </c>
    </row>
    <row r="63" spans="1:75">
      <c r="A63" t="s">
        <v>99</v>
      </c>
      <c r="B63" s="4" t="s">
        <v>100</v>
      </c>
      <c r="C63" s="4" t="s">
        <v>232</v>
      </c>
      <c r="D63" s="4">
        <v>28</v>
      </c>
      <c r="E63" t="s">
        <v>42</v>
      </c>
      <c r="F63">
        <v>1024567025</v>
      </c>
      <c r="G63">
        <v>22</v>
      </c>
      <c r="H63" t="s">
        <v>17</v>
      </c>
      <c r="I63" s="2">
        <v>45087</v>
      </c>
      <c r="J63" s="105">
        <v>3</v>
      </c>
      <c r="K63">
        <v>0.18</v>
      </c>
      <c r="M63" t="s">
        <v>18</v>
      </c>
      <c r="N63" s="6" t="s">
        <v>21</v>
      </c>
      <c r="O63">
        <v>3</v>
      </c>
      <c r="U63" s="128"/>
      <c r="AB63" s="5" t="s">
        <v>19</v>
      </c>
      <c r="AC63">
        <v>26</v>
      </c>
      <c r="AD63" s="12" t="s">
        <v>134</v>
      </c>
      <c r="AE63" s="101">
        <v>6</v>
      </c>
      <c r="AG63" t="s">
        <v>19</v>
      </c>
      <c r="AH63" t="s">
        <v>134</v>
      </c>
      <c r="AI63">
        <v>15</v>
      </c>
      <c r="AZ63">
        <v>23</v>
      </c>
      <c r="BA63">
        <v>3</v>
      </c>
      <c r="BC63">
        <v>3</v>
      </c>
      <c r="BG63">
        <v>23</v>
      </c>
      <c r="BJ63">
        <v>3</v>
      </c>
      <c r="BR63">
        <v>700</v>
      </c>
      <c r="BS63">
        <v>218</v>
      </c>
      <c r="BU63" t="s">
        <v>291</v>
      </c>
      <c r="BV63" s="28">
        <v>0.65271127012746233</v>
      </c>
    </row>
    <row r="64" spans="1:75">
      <c r="A64" t="s">
        <v>99</v>
      </c>
      <c r="B64" t="s">
        <v>112</v>
      </c>
      <c r="C64" t="s">
        <v>128</v>
      </c>
      <c r="D64">
        <v>63</v>
      </c>
      <c r="E64" t="s">
        <v>42</v>
      </c>
      <c r="F64">
        <v>51714060</v>
      </c>
      <c r="G64">
        <v>34</v>
      </c>
      <c r="H64" t="s">
        <v>17</v>
      </c>
      <c r="I64" s="2">
        <v>45265</v>
      </c>
      <c r="J64" s="105">
        <v>4</v>
      </c>
      <c r="K64">
        <v>0.69</v>
      </c>
      <c r="M64" t="s">
        <v>18</v>
      </c>
      <c r="N64" s="8" t="s">
        <v>230</v>
      </c>
      <c r="O64">
        <v>1</v>
      </c>
      <c r="U64" s="128"/>
      <c r="AB64" s="5" t="s">
        <v>19</v>
      </c>
      <c r="AC64">
        <v>27</v>
      </c>
      <c r="AD64" s="12" t="s">
        <v>134</v>
      </c>
      <c r="AE64" s="101">
        <v>15</v>
      </c>
      <c r="AG64" t="s">
        <v>19</v>
      </c>
      <c r="AH64" t="s">
        <v>134</v>
      </c>
      <c r="AI64">
        <v>20</v>
      </c>
      <c r="AZ64">
        <v>24</v>
      </c>
      <c r="BA64">
        <v>4</v>
      </c>
      <c r="BC64">
        <v>4</v>
      </c>
      <c r="BG64">
        <v>24</v>
      </c>
      <c r="BJ64">
        <v>4</v>
      </c>
      <c r="BU64" t="s">
        <v>292</v>
      </c>
      <c r="BV64" s="27">
        <v>5.7366998609671427E-3</v>
      </c>
      <c r="BW64" s="22">
        <v>1.1473399721934285E-2</v>
      </c>
    </row>
    <row r="65" spans="1:75">
      <c r="A65" t="s">
        <v>73</v>
      </c>
      <c r="B65" t="s">
        <v>76</v>
      </c>
      <c r="C65" t="s">
        <v>232</v>
      </c>
      <c r="D65">
        <v>43</v>
      </c>
      <c r="E65" t="s">
        <v>42</v>
      </c>
      <c r="F65">
        <v>80808204</v>
      </c>
      <c r="G65">
        <v>11</v>
      </c>
      <c r="H65" t="s">
        <v>17</v>
      </c>
      <c r="I65" s="3">
        <v>45001</v>
      </c>
      <c r="J65" s="105">
        <v>4</v>
      </c>
      <c r="K65" s="103" t="s">
        <v>70</v>
      </c>
      <c r="L65" s="103"/>
      <c r="M65" t="s">
        <v>32</v>
      </c>
      <c r="N65" s="5" t="s">
        <v>19</v>
      </c>
      <c r="O65">
        <v>1</v>
      </c>
      <c r="U65" s="128"/>
      <c r="AB65" s="5" t="s">
        <v>19</v>
      </c>
      <c r="AC65">
        <v>28</v>
      </c>
      <c r="AD65" s="12" t="s">
        <v>134</v>
      </c>
      <c r="AE65" s="101">
        <v>17</v>
      </c>
      <c r="AG65" t="s">
        <v>19</v>
      </c>
      <c r="AH65" t="s">
        <v>134</v>
      </c>
      <c r="AI65">
        <v>23</v>
      </c>
      <c r="AZ65">
        <v>25</v>
      </c>
      <c r="BA65">
        <v>5</v>
      </c>
      <c r="BC65">
        <v>5</v>
      </c>
      <c r="BG65">
        <v>25</v>
      </c>
      <c r="BJ65">
        <v>5</v>
      </c>
      <c r="BU65" t="s">
        <v>293</v>
      </c>
      <c r="BV65" s="28">
        <v>4.180908203125E-3</v>
      </c>
      <c r="BW65" s="24">
        <v>8.36181640625E-3</v>
      </c>
    </row>
    <row r="66" spans="1:75">
      <c r="A66" t="s">
        <v>73</v>
      </c>
      <c r="B66" t="s">
        <v>77</v>
      </c>
      <c r="C66" t="s">
        <v>232</v>
      </c>
      <c r="D66">
        <v>62</v>
      </c>
      <c r="E66" t="s">
        <v>72</v>
      </c>
      <c r="F66">
        <v>19232623</v>
      </c>
      <c r="G66">
        <v>22</v>
      </c>
      <c r="H66" t="s">
        <v>17</v>
      </c>
      <c r="I66" s="3">
        <v>45246</v>
      </c>
      <c r="J66" s="105">
        <v>3</v>
      </c>
      <c r="K66">
        <v>1.28</v>
      </c>
      <c r="M66" t="s">
        <v>32</v>
      </c>
      <c r="N66" s="5" t="s">
        <v>19</v>
      </c>
      <c r="O66">
        <v>1</v>
      </c>
      <c r="U66" s="128"/>
      <c r="AB66" s="5" t="s">
        <v>19</v>
      </c>
      <c r="AC66">
        <v>29</v>
      </c>
      <c r="AD66" s="12" t="s">
        <v>134</v>
      </c>
      <c r="AE66" s="101">
        <v>18</v>
      </c>
      <c r="AG66" t="s">
        <v>19</v>
      </c>
      <c r="AH66" t="s">
        <v>134</v>
      </c>
      <c r="AI66">
        <v>24.5</v>
      </c>
      <c r="AZ66">
        <v>26</v>
      </c>
      <c r="BA66">
        <v>6</v>
      </c>
      <c r="BC66">
        <v>6</v>
      </c>
      <c r="BG66">
        <v>26</v>
      </c>
      <c r="BJ66">
        <v>6</v>
      </c>
      <c r="BU66" t="s">
        <v>294</v>
      </c>
      <c r="BV66" s="29" t="s">
        <v>149</v>
      </c>
      <c r="BW66" s="26" t="s">
        <v>149</v>
      </c>
    </row>
    <row r="67" spans="1:75">
      <c r="A67" t="s">
        <v>20</v>
      </c>
      <c r="B67" t="s">
        <v>25</v>
      </c>
      <c r="C67" t="s">
        <v>128</v>
      </c>
      <c r="D67">
        <v>25</v>
      </c>
      <c r="E67" t="s">
        <v>42</v>
      </c>
      <c r="F67">
        <v>1022436424</v>
      </c>
      <c r="G67">
        <v>11</v>
      </c>
      <c r="H67" t="s">
        <v>17</v>
      </c>
      <c r="I67" s="2">
        <v>45248</v>
      </c>
      <c r="J67" s="105">
        <v>3</v>
      </c>
      <c r="K67">
        <v>0.82</v>
      </c>
      <c r="M67" t="s">
        <v>18</v>
      </c>
      <c r="N67" s="7" t="s">
        <v>230</v>
      </c>
      <c r="O67">
        <v>1</v>
      </c>
      <c r="U67" s="128"/>
      <c r="AB67" s="5" t="s">
        <v>19</v>
      </c>
      <c r="AC67">
        <v>30</v>
      </c>
      <c r="AD67" s="12" t="s">
        <v>134</v>
      </c>
      <c r="AE67" s="101">
        <v>21</v>
      </c>
      <c r="AG67" t="s">
        <v>19</v>
      </c>
      <c r="AH67" t="s">
        <v>134</v>
      </c>
      <c r="AI67">
        <v>34</v>
      </c>
      <c r="AZ67">
        <v>27</v>
      </c>
      <c r="BA67">
        <v>15</v>
      </c>
      <c r="BC67">
        <v>15</v>
      </c>
      <c r="BG67">
        <v>27</v>
      </c>
      <c r="BJ67">
        <v>15</v>
      </c>
    </row>
    <row r="68" spans="1:75">
      <c r="A68" t="s">
        <v>20</v>
      </c>
      <c r="B68" t="s">
        <v>15</v>
      </c>
      <c r="C68" t="s">
        <v>128</v>
      </c>
      <c r="D68">
        <v>36</v>
      </c>
      <c r="E68" t="s">
        <v>42</v>
      </c>
      <c r="F68" s="10">
        <v>1000000533</v>
      </c>
      <c r="G68">
        <v>21</v>
      </c>
      <c r="H68" t="s">
        <v>17</v>
      </c>
      <c r="I68" s="2">
        <v>45002</v>
      </c>
      <c r="J68" s="105">
        <v>3</v>
      </c>
      <c r="K68">
        <v>0.38</v>
      </c>
      <c r="M68" t="s">
        <v>18</v>
      </c>
      <c r="N68" s="6" t="s">
        <v>21</v>
      </c>
      <c r="O68">
        <v>1</v>
      </c>
      <c r="P68" s="9"/>
      <c r="U68" s="128"/>
      <c r="AB68" s="5" t="s">
        <v>19</v>
      </c>
      <c r="AC68">
        <v>31</v>
      </c>
      <c r="AD68" s="12" t="s">
        <v>134</v>
      </c>
      <c r="AE68" s="101">
        <v>26</v>
      </c>
      <c r="AG68" t="s">
        <v>19</v>
      </c>
      <c r="AH68" t="s">
        <v>134</v>
      </c>
      <c r="AI68">
        <v>35.5</v>
      </c>
      <c r="AZ68">
        <v>28</v>
      </c>
      <c r="BA68">
        <v>17</v>
      </c>
      <c r="BC68">
        <v>17</v>
      </c>
      <c r="BG68">
        <v>28</v>
      </c>
      <c r="BJ68">
        <v>17</v>
      </c>
    </row>
    <row r="69" spans="1:75">
      <c r="A69" t="s">
        <v>14</v>
      </c>
      <c r="B69" t="s">
        <v>15</v>
      </c>
      <c r="C69" t="s">
        <v>128</v>
      </c>
      <c r="D69">
        <v>36</v>
      </c>
      <c r="E69" t="s">
        <v>42</v>
      </c>
      <c r="F69" s="11">
        <v>1000000533</v>
      </c>
      <c r="G69">
        <v>11</v>
      </c>
      <c r="H69" t="s">
        <v>17</v>
      </c>
      <c r="I69" s="2">
        <v>45002</v>
      </c>
      <c r="J69" s="105">
        <v>4</v>
      </c>
      <c r="K69">
        <v>0.32</v>
      </c>
      <c r="M69" t="s">
        <v>18</v>
      </c>
      <c r="N69" s="5" t="s">
        <v>19</v>
      </c>
      <c r="O69">
        <v>1</v>
      </c>
      <c r="U69" s="128"/>
      <c r="AB69" s="5" t="s">
        <v>19</v>
      </c>
      <c r="AC69">
        <v>32</v>
      </c>
      <c r="AD69" s="12" t="s">
        <v>134</v>
      </c>
      <c r="AE69" s="101">
        <v>36</v>
      </c>
      <c r="AG69" t="s">
        <v>19</v>
      </c>
      <c r="AH69" t="s">
        <v>134</v>
      </c>
      <c r="AI69">
        <v>37.5</v>
      </c>
      <c r="AZ69">
        <v>29</v>
      </c>
      <c r="BA69">
        <v>18</v>
      </c>
      <c r="BC69">
        <v>18</v>
      </c>
      <c r="BG69">
        <v>29</v>
      </c>
      <c r="BJ69">
        <v>18</v>
      </c>
    </row>
    <row r="70" spans="1:75">
      <c r="A70" t="s">
        <v>56</v>
      </c>
      <c r="B70" t="s">
        <v>62</v>
      </c>
      <c r="C70" t="s">
        <v>128</v>
      </c>
      <c r="D70">
        <v>23</v>
      </c>
      <c r="E70" t="s">
        <v>42</v>
      </c>
      <c r="F70">
        <v>1022391049</v>
      </c>
      <c r="G70">
        <v>35</v>
      </c>
      <c r="H70" t="s">
        <v>17</v>
      </c>
      <c r="I70" s="2">
        <v>45258</v>
      </c>
      <c r="J70" s="105">
        <v>4</v>
      </c>
      <c r="K70">
        <v>1.28</v>
      </c>
      <c r="M70" t="s">
        <v>32</v>
      </c>
      <c r="N70" s="7" t="s">
        <v>49</v>
      </c>
      <c r="O70">
        <v>1</v>
      </c>
      <c r="U70" s="128"/>
      <c r="AB70" s="5" t="s">
        <v>19</v>
      </c>
      <c r="AC70">
        <v>33</v>
      </c>
      <c r="AD70" s="12" t="s">
        <v>134</v>
      </c>
      <c r="AE70" s="101">
        <v>38</v>
      </c>
      <c r="AG70" t="s">
        <v>19</v>
      </c>
      <c r="AH70" t="s">
        <v>134</v>
      </c>
      <c r="AI70">
        <v>40</v>
      </c>
      <c r="AZ70">
        <v>30</v>
      </c>
      <c r="BA70">
        <v>21</v>
      </c>
      <c r="BC70">
        <v>21</v>
      </c>
      <c r="BG70">
        <v>30</v>
      </c>
      <c r="BJ70">
        <v>21</v>
      </c>
    </row>
    <row r="71" spans="1:75">
      <c r="A71" t="s">
        <v>56</v>
      </c>
      <c r="B71" t="s">
        <v>57</v>
      </c>
      <c r="C71" t="s">
        <v>232</v>
      </c>
      <c r="D71">
        <v>69</v>
      </c>
      <c r="E71" t="s">
        <v>42</v>
      </c>
      <c r="F71">
        <v>1049970</v>
      </c>
      <c r="G71">
        <v>25</v>
      </c>
      <c r="H71" t="s">
        <v>17</v>
      </c>
      <c r="I71" s="2">
        <v>45074</v>
      </c>
      <c r="J71" s="105">
        <v>4</v>
      </c>
      <c r="K71">
        <v>0.73</v>
      </c>
      <c r="M71" t="s">
        <v>32</v>
      </c>
      <c r="N71" s="6" t="s">
        <v>21</v>
      </c>
      <c r="O71">
        <v>2</v>
      </c>
      <c r="U71" s="128"/>
      <c r="AB71" s="5" t="s">
        <v>19</v>
      </c>
      <c r="AC71">
        <v>34</v>
      </c>
      <c r="AD71" s="12" t="s">
        <v>134</v>
      </c>
      <c r="AE71" s="101">
        <v>47</v>
      </c>
      <c r="AG71" t="s">
        <v>19</v>
      </c>
      <c r="AH71" t="s">
        <v>134</v>
      </c>
      <c r="AI71">
        <v>44.5</v>
      </c>
      <c r="AZ71">
        <v>31</v>
      </c>
      <c r="BA71">
        <v>26</v>
      </c>
      <c r="BC71">
        <v>26</v>
      </c>
      <c r="BG71">
        <v>31</v>
      </c>
      <c r="BJ71">
        <v>26</v>
      </c>
    </row>
    <row r="72" spans="1:75">
      <c r="A72" t="s">
        <v>56</v>
      </c>
      <c r="B72" t="s">
        <v>57</v>
      </c>
      <c r="C72" t="s">
        <v>232</v>
      </c>
      <c r="D72">
        <v>69</v>
      </c>
      <c r="E72" t="s">
        <v>42</v>
      </c>
      <c r="F72">
        <v>1049970</v>
      </c>
      <c r="G72">
        <v>23</v>
      </c>
      <c r="H72" t="s">
        <v>17</v>
      </c>
      <c r="I72" s="2">
        <v>45074</v>
      </c>
      <c r="J72" s="105">
        <v>5</v>
      </c>
      <c r="K72">
        <v>0.97</v>
      </c>
      <c r="M72" t="s">
        <v>32</v>
      </c>
      <c r="N72" s="6" t="s">
        <v>31</v>
      </c>
      <c r="O72">
        <v>0</v>
      </c>
      <c r="U72" s="128"/>
      <c r="AB72" s="5" t="s">
        <v>19</v>
      </c>
      <c r="AC72">
        <v>35</v>
      </c>
      <c r="AD72" s="12" t="s">
        <v>134</v>
      </c>
      <c r="AE72" s="101">
        <v>53</v>
      </c>
      <c r="AG72" t="s">
        <v>19</v>
      </c>
      <c r="AH72" t="s">
        <v>134</v>
      </c>
      <c r="AI72">
        <v>48</v>
      </c>
      <c r="AZ72">
        <v>32</v>
      </c>
      <c r="BA72">
        <v>36</v>
      </c>
      <c r="BC72">
        <v>36</v>
      </c>
      <c r="BG72">
        <v>32</v>
      </c>
      <c r="BJ72">
        <v>36</v>
      </c>
    </row>
    <row r="73" spans="1:75">
      <c r="A73" t="s">
        <v>63</v>
      </c>
      <c r="B73" t="s">
        <v>68</v>
      </c>
      <c r="C73" t="s">
        <v>128</v>
      </c>
      <c r="D73">
        <v>45</v>
      </c>
      <c r="E73" t="s">
        <v>42</v>
      </c>
      <c r="F73">
        <v>52537309</v>
      </c>
      <c r="G73">
        <v>12</v>
      </c>
      <c r="H73" t="s">
        <v>17</v>
      </c>
      <c r="I73" s="2">
        <v>45185</v>
      </c>
      <c r="J73" s="105">
        <v>3</v>
      </c>
      <c r="K73" s="103" t="s">
        <v>70</v>
      </c>
      <c r="L73" s="103"/>
      <c r="M73" t="s">
        <v>71</v>
      </c>
      <c r="N73" s="5" t="s">
        <v>38</v>
      </c>
      <c r="O73">
        <v>4</v>
      </c>
      <c r="U73" s="128"/>
      <c r="AB73" s="5" t="s">
        <v>19</v>
      </c>
      <c r="AC73">
        <v>36</v>
      </c>
      <c r="AD73" s="12" t="s">
        <v>134</v>
      </c>
      <c r="AE73" s="101">
        <v>71</v>
      </c>
      <c r="AG73" t="s">
        <v>19</v>
      </c>
      <c r="AH73" t="s">
        <v>134</v>
      </c>
      <c r="AI73">
        <v>49</v>
      </c>
      <c r="AZ73">
        <v>33</v>
      </c>
      <c r="BA73">
        <v>38</v>
      </c>
      <c r="BC73">
        <v>38</v>
      </c>
      <c r="BG73">
        <v>33</v>
      </c>
      <c r="BJ73">
        <v>38</v>
      </c>
    </row>
    <row r="74" spans="1:75">
      <c r="A74" t="s">
        <v>28</v>
      </c>
      <c r="B74" t="s">
        <v>36</v>
      </c>
      <c r="C74" t="s">
        <v>128</v>
      </c>
      <c r="D74">
        <v>44</v>
      </c>
      <c r="E74" t="s">
        <v>42</v>
      </c>
      <c r="F74">
        <v>52468430</v>
      </c>
      <c r="G74">
        <v>44</v>
      </c>
      <c r="H74" t="s">
        <v>17</v>
      </c>
      <c r="I74" s="2">
        <v>45248</v>
      </c>
      <c r="J74" s="105">
        <v>3</v>
      </c>
      <c r="K74">
        <v>1.53</v>
      </c>
      <c r="M74" t="s">
        <v>37</v>
      </c>
      <c r="N74" s="5" t="s">
        <v>38</v>
      </c>
      <c r="O74">
        <v>2</v>
      </c>
      <c r="U74" s="128"/>
      <c r="AB74" s="5" t="s">
        <v>19</v>
      </c>
      <c r="AC74">
        <v>37</v>
      </c>
      <c r="AD74" s="12" t="s">
        <v>134</v>
      </c>
      <c r="AE74" s="101">
        <v>90</v>
      </c>
      <c r="AG74" t="s">
        <v>19</v>
      </c>
      <c r="AH74" t="s">
        <v>134</v>
      </c>
      <c r="AI74">
        <v>55</v>
      </c>
      <c r="AZ74">
        <v>34</v>
      </c>
      <c r="BA74">
        <v>47</v>
      </c>
      <c r="BC74">
        <v>47</v>
      </c>
      <c r="BG74">
        <v>34</v>
      </c>
      <c r="BJ74">
        <v>47</v>
      </c>
    </row>
    <row r="75" spans="1:75">
      <c r="A75" t="s">
        <v>28</v>
      </c>
      <c r="B75" t="s">
        <v>39</v>
      </c>
      <c r="C75" t="s">
        <v>128</v>
      </c>
      <c r="D75">
        <v>43</v>
      </c>
      <c r="E75" t="s">
        <v>42</v>
      </c>
      <c r="F75">
        <v>52769871</v>
      </c>
      <c r="G75">
        <v>24</v>
      </c>
      <c r="H75" t="s">
        <v>17</v>
      </c>
      <c r="I75" s="2">
        <v>45098</v>
      </c>
      <c r="J75" s="105">
        <v>4</v>
      </c>
      <c r="K75">
        <v>2.02</v>
      </c>
      <c r="M75" t="s">
        <v>32</v>
      </c>
      <c r="N75" s="6" t="s">
        <v>31</v>
      </c>
      <c r="O75">
        <v>4</v>
      </c>
      <c r="U75" s="128"/>
      <c r="AB75" s="5" t="s">
        <v>19</v>
      </c>
      <c r="AC75">
        <v>38</v>
      </c>
      <c r="AD75" s="12" t="s">
        <v>134</v>
      </c>
      <c r="AE75" s="101">
        <v>191</v>
      </c>
      <c r="AG75" t="s">
        <v>19</v>
      </c>
      <c r="AH75" t="s">
        <v>134</v>
      </c>
      <c r="AI75">
        <v>61</v>
      </c>
      <c r="AZ75">
        <v>35</v>
      </c>
      <c r="BA75">
        <v>53</v>
      </c>
      <c r="BC75">
        <v>53</v>
      </c>
      <c r="BG75">
        <v>35</v>
      </c>
      <c r="BJ75">
        <v>53</v>
      </c>
    </row>
    <row r="76" spans="1:75">
      <c r="U76" s="129"/>
      <c r="AB76" s="12" t="s">
        <v>49</v>
      </c>
      <c r="AC76">
        <v>1</v>
      </c>
      <c r="AD76" s="12" t="s">
        <v>133</v>
      </c>
      <c r="AE76" s="101">
        <v>24</v>
      </c>
      <c r="AG76" t="s">
        <v>19</v>
      </c>
      <c r="AH76" t="s">
        <v>134</v>
      </c>
      <c r="AI76">
        <v>70</v>
      </c>
      <c r="AZ76">
        <v>36</v>
      </c>
      <c r="BA76">
        <v>71</v>
      </c>
      <c r="BC76">
        <v>71</v>
      </c>
      <c r="BG76">
        <v>36</v>
      </c>
      <c r="BJ76">
        <v>71</v>
      </c>
    </row>
    <row r="77" spans="1:75">
      <c r="U77" s="129"/>
      <c r="AB77" s="12" t="s">
        <v>49</v>
      </c>
      <c r="AC77">
        <v>2</v>
      </c>
      <c r="AD77" s="12" t="s">
        <v>133</v>
      </c>
      <c r="AE77" s="101">
        <v>4</v>
      </c>
      <c r="AG77" t="s">
        <v>19</v>
      </c>
      <c r="AH77" t="s">
        <v>134</v>
      </c>
      <c r="AI77">
        <v>73</v>
      </c>
      <c r="AZ77">
        <v>37</v>
      </c>
      <c r="BA77">
        <v>90</v>
      </c>
      <c r="BC77">
        <v>90</v>
      </c>
      <c r="BG77">
        <v>37</v>
      </c>
      <c r="BJ77">
        <v>90</v>
      </c>
    </row>
    <row r="78" spans="1:75">
      <c r="U78" s="129"/>
      <c r="AB78" s="12" t="s">
        <v>49</v>
      </c>
      <c r="AC78">
        <v>3</v>
      </c>
      <c r="AD78" s="12" t="s">
        <v>133</v>
      </c>
      <c r="AE78" s="101">
        <v>17</v>
      </c>
      <c r="AG78" t="s">
        <v>19</v>
      </c>
      <c r="AH78" t="s">
        <v>134</v>
      </c>
      <c r="AI78">
        <v>91</v>
      </c>
      <c r="AZ78">
        <v>38</v>
      </c>
      <c r="BA78">
        <v>191</v>
      </c>
      <c r="BC78">
        <v>191</v>
      </c>
      <c r="BG78">
        <v>38</v>
      </c>
      <c r="BJ78">
        <v>191</v>
      </c>
    </row>
    <row r="79" spans="1:75">
      <c r="AB79" s="12" t="s">
        <v>49</v>
      </c>
      <c r="AC79">
        <v>4</v>
      </c>
      <c r="AD79" s="12" t="s">
        <v>133</v>
      </c>
      <c r="AE79" s="101">
        <v>4</v>
      </c>
      <c r="AG79" t="s">
        <v>49</v>
      </c>
      <c r="AH79" t="s">
        <v>133</v>
      </c>
      <c r="AI79">
        <v>41.5</v>
      </c>
      <c r="AY79" t="s">
        <v>303</v>
      </c>
      <c r="BA79">
        <v>645</v>
      </c>
      <c r="BB79">
        <v>2897</v>
      </c>
      <c r="BC79">
        <v>3542</v>
      </c>
      <c r="BF79" t="s">
        <v>303</v>
      </c>
      <c r="BI79">
        <v>2897</v>
      </c>
      <c r="BJ79">
        <v>3542</v>
      </c>
    </row>
    <row r="80" spans="1:75">
      <c r="AB80" s="12" t="s">
        <v>49</v>
      </c>
      <c r="AC80">
        <v>5</v>
      </c>
      <c r="AD80" s="12" t="s">
        <v>133</v>
      </c>
      <c r="AE80" s="101">
        <v>25</v>
      </c>
      <c r="AG80" t="s">
        <v>49</v>
      </c>
      <c r="AH80" t="s">
        <v>133</v>
      </c>
      <c r="AI80">
        <v>20</v>
      </c>
      <c r="AY80" t="s">
        <v>49</v>
      </c>
      <c r="AZ80">
        <v>1</v>
      </c>
      <c r="BB80">
        <v>24</v>
      </c>
      <c r="BC80">
        <v>24</v>
      </c>
    </row>
    <row r="81" spans="28:62">
      <c r="AB81" s="12" t="s">
        <v>49</v>
      </c>
      <c r="AC81">
        <v>6</v>
      </c>
      <c r="AD81" s="12" t="s">
        <v>133</v>
      </c>
      <c r="AE81" s="101">
        <v>390</v>
      </c>
      <c r="AG81" t="s">
        <v>49</v>
      </c>
      <c r="AH81" t="s">
        <v>133</v>
      </c>
      <c r="AI81">
        <v>35.5</v>
      </c>
      <c r="AZ81">
        <v>2</v>
      </c>
      <c r="BB81">
        <v>4</v>
      </c>
      <c r="BC81">
        <v>4</v>
      </c>
    </row>
    <row r="82" spans="28:62">
      <c r="AB82" s="12" t="s">
        <v>49</v>
      </c>
      <c r="AC82">
        <v>7</v>
      </c>
      <c r="AD82" s="12" t="s">
        <v>133</v>
      </c>
      <c r="AE82" s="101">
        <v>7</v>
      </c>
      <c r="AG82" t="s">
        <v>49</v>
      </c>
      <c r="AH82" t="s">
        <v>133</v>
      </c>
      <c r="AI82">
        <v>20</v>
      </c>
      <c r="AZ82">
        <v>3</v>
      </c>
      <c r="BB82">
        <v>17</v>
      </c>
      <c r="BC82">
        <v>17</v>
      </c>
    </row>
    <row r="83" spans="28:62">
      <c r="AB83" s="12" t="s">
        <v>49</v>
      </c>
      <c r="AC83">
        <v>8</v>
      </c>
      <c r="AD83" s="12" t="s">
        <v>133</v>
      </c>
      <c r="AE83" s="101">
        <v>41</v>
      </c>
      <c r="AG83" t="s">
        <v>49</v>
      </c>
      <c r="AH83" t="s">
        <v>133</v>
      </c>
      <c r="AI83">
        <v>43</v>
      </c>
      <c r="AZ83">
        <v>4</v>
      </c>
      <c r="BB83">
        <v>4</v>
      </c>
      <c r="BC83">
        <v>4</v>
      </c>
    </row>
    <row r="84" spans="28:62">
      <c r="AB84" s="12" t="s">
        <v>49</v>
      </c>
      <c r="AC84">
        <v>9</v>
      </c>
      <c r="AD84" s="12" t="s">
        <v>133</v>
      </c>
      <c r="AE84" s="101">
        <v>140</v>
      </c>
      <c r="AG84" t="s">
        <v>49</v>
      </c>
      <c r="AH84" t="s">
        <v>133</v>
      </c>
      <c r="AI84">
        <v>99</v>
      </c>
      <c r="AZ84">
        <v>5</v>
      </c>
      <c r="BB84">
        <v>25</v>
      </c>
      <c r="BC84">
        <v>25</v>
      </c>
    </row>
    <row r="85" spans="28:62">
      <c r="AB85" s="12" t="s">
        <v>49</v>
      </c>
      <c r="AC85">
        <v>10</v>
      </c>
      <c r="AD85" s="12" t="s">
        <v>133</v>
      </c>
      <c r="AE85" s="101">
        <v>52</v>
      </c>
      <c r="AG85" t="s">
        <v>49</v>
      </c>
      <c r="AH85" t="s">
        <v>133</v>
      </c>
      <c r="AI85">
        <v>26</v>
      </c>
      <c r="AZ85">
        <v>6</v>
      </c>
      <c r="BB85">
        <v>390</v>
      </c>
      <c r="BC85">
        <v>390</v>
      </c>
    </row>
    <row r="86" spans="28:62">
      <c r="AB86" s="12" t="s">
        <v>49</v>
      </c>
      <c r="AC86">
        <v>11</v>
      </c>
      <c r="AD86" s="12" t="s">
        <v>133</v>
      </c>
      <c r="AE86" s="101">
        <v>65</v>
      </c>
      <c r="AG86" t="s">
        <v>49</v>
      </c>
      <c r="AH86" t="s">
        <v>133</v>
      </c>
      <c r="AI86">
        <v>50</v>
      </c>
      <c r="AZ86">
        <v>7</v>
      </c>
      <c r="BB86">
        <v>7</v>
      </c>
      <c r="BC86">
        <v>7</v>
      </c>
    </row>
    <row r="87" spans="28:62">
      <c r="AB87" s="12" t="s">
        <v>49</v>
      </c>
      <c r="AC87">
        <v>12</v>
      </c>
      <c r="AD87" s="12" t="s">
        <v>133</v>
      </c>
      <c r="AE87" s="101">
        <v>159</v>
      </c>
      <c r="AG87" t="s">
        <v>49</v>
      </c>
      <c r="AH87" t="s">
        <v>133</v>
      </c>
      <c r="AI87">
        <v>83</v>
      </c>
      <c r="AZ87">
        <v>8</v>
      </c>
      <c r="BB87">
        <v>41</v>
      </c>
      <c r="BC87">
        <v>41</v>
      </c>
    </row>
    <row r="88" spans="28:62">
      <c r="AB88" s="12" t="s">
        <v>49</v>
      </c>
      <c r="AC88">
        <v>13</v>
      </c>
      <c r="AD88" s="12" t="s">
        <v>133</v>
      </c>
      <c r="AE88" s="101">
        <v>114</v>
      </c>
      <c r="AG88" t="s">
        <v>49</v>
      </c>
      <c r="AH88" t="s">
        <v>133</v>
      </c>
      <c r="AI88">
        <v>59</v>
      </c>
      <c r="AZ88">
        <v>9</v>
      </c>
      <c r="BB88">
        <v>140</v>
      </c>
      <c r="BC88">
        <v>140</v>
      </c>
    </row>
    <row r="89" spans="28:62">
      <c r="AB89" s="12" t="s">
        <v>49</v>
      </c>
      <c r="AC89">
        <v>14</v>
      </c>
      <c r="AD89" s="12" t="s">
        <v>133</v>
      </c>
      <c r="AE89" s="101">
        <v>54</v>
      </c>
      <c r="AG89" t="s">
        <v>49</v>
      </c>
      <c r="AH89" t="s">
        <v>133</v>
      </c>
      <c r="AI89">
        <v>65</v>
      </c>
      <c r="AZ89">
        <v>10</v>
      </c>
      <c r="BB89">
        <v>52</v>
      </c>
      <c r="BC89">
        <v>52</v>
      </c>
    </row>
    <row r="90" spans="28:62">
      <c r="AB90" s="12" t="s">
        <v>49</v>
      </c>
      <c r="AC90">
        <v>15</v>
      </c>
      <c r="AD90" s="12" t="s">
        <v>133</v>
      </c>
      <c r="AE90" s="101">
        <v>218</v>
      </c>
      <c r="AG90" t="s">
        <v>49</v>
      </c>
      <c r="AH90" t="s">
        <v>133</v>
      </c>
      <c r="AI90">
        <v>88</v>
      </c>
      <c r="AZ90">
        <v>11</v>
      </c>
      <c r="BB90">
        <v>65</v>
      </c>
      <c r="BC90">
        <v>65</v>
      </c>
    </row>
    <row r="91" spans="28:62">
      <c r="AB91" s="12" t="s">
        <v>49</v>
      </c>
      <c r="AC91">
        <v>16</v>
      </c>
      <c r="AD91" s="12" t="s">
        <v>134</v>
      </c>
      <c r="AE91" s="101">
        <v>0</v>
      </c>
      <c r="AG91" t="s">
        <v>49</v>
      </c>
      <c r="AH91" t="s">
        <v>133</v>
      </c>
      <c r="AI91">
        <v>78</v>
      </c>
      <c r="AZ91">
        <v>12</v>
      </c>
      <c r="BB91">
        <v>159</v>
      </c>
      <c r="BC91">
        <v>159</v>
      </c>
    </row>
    <row r="92" spans="28:62">
      <c r="AB92" s="12" t="s">
        <v>49</v>
      </c>
      <c r="AC92">
        <v>17</v>
      </c>
      <c r="AD92" s="12" t="s">
        <v>134</v>
      </c>
      <c r="AE92" s="101">
        <v>1</v>
      </c>
      <c r="AG92" t="s">
        <v>49</v>
      </c>
      <c r="AH92" t="s">
        <v>133</v>
      </c>
      <c r="AI92">
        <v>62</v>
      </c>
      <c r="AZ92">
        <v>13</v>
      </c>
      <c r="BB92">
        <v>114</v>
      </c>
      <c r="BC92">
        <v>114</v>
      </c>
    </row>
    <row r="93" spans="28:62">
      <c r="AB93" s="12" t="s">
        <v>49</v>
      </c>
      <c r="AC93">
        <v>18</v>
      </c>
      <c r="AD93" s="12" t="s">
        <v>134</v>
      </c>
      <c r="AE93" s="101">
        <v>1</v>
      </c>
      <c r="AG93" t="s">
        <v>49</v>
      </c>
      <c r="AH93" t="s">
        <v>133</v>
      </c>
      <c r="AI93">
        <v>94</v>
      </c>
      <c r="AZ93">
        <v>14</v>
      </c>
      <c r="BB93">
        <v>54</v>
      </c>
      <c r="BC93">
        <v>54</v>
      </c>
    </row>
    <row r="94" spans="28:62">
      <c r="AB94" s="12" t="s">
        <v>49</v>
      </c>
      <c r="AC94">
        <v>19</v>
      </c>
      <c r="AD94" s="12" t="s">
        <v>134</v>
      </c>
      <c r="AE94" s="101">
        <v>1</v>
      </c>
      <c r="AG94" t="s">
        <v>49</v>
      </c>
      <c r="AH94" t="s">
        <v>134</v>
      </c>
      <c r="AI94">
        <v>1</v>
      </c>
      <c r="AZ94">
        <v>15</v>
      </c>
      <c r="BB94">
        <v>218</v>
      </c>
      <c r="BC94">
        <v>218</v>
      </c>
    </row>
    <row r="95" spans="28:62">
      <c r="AB95" s="12" t="s">
        <v>49</v>
      </c>
      <c r="AC95">
        <v>20</v>
      </c>
      <c r="AD95" s="12" t="s">
        <v>134</v>
      </c>
      <c r="AE95" s="101">
        <v>2</v>
      </c>
      <c r="AG95" t="s">
        <v>49</v>
      </c>
      <c r="AH95" t="s">
        <v>134</v>
      </c>
      <c r="AI95">
        <v>5.5</v>
      </c>
      <c r="AZ95">
        <v>16</v>
      </c>
      <c r="BA95">
        <v>0</v>
      </c>
      <c r="BC95">
        <v>0</v>
      </c>
      <c r="BG95">
        <v>16</v>
      </c>
      <c r="BJ95">
        <v>0</v>
      </c>
    </row>
    <row r="96" spans="28:62">
      <c r="AB96" s="12" t="s">
        <v>49</v>
      </c>
      <c r="AC96">
        <v>21</v>
      </c>
      <c r="AD96" s="12" t="s">
        <v>134</v>
      </c>
      <c r="AE96" s="101">
        <v>3</v>
      </c>
      <c r="AG96" t="s">
        <v>49</v>
      </c>
      <c r="AH96" t="s">
        <v>134</v>
      </c>
      <c r="AI96">
        <v>5.5</v>
      </c>
      <c r="AZ96">
        <v>17</v>
      </c>
      <c r="BA96">
        <v>1</v>
      </c>
      <c r="BC96">
        <v>1</v>
      </c>
      <c r="BG96">
        <v>17</v>
      </c>
      <c r="BJ96">
        <v>1</v>
      </c>
    </row>
    <row r="97" spans="28:62">
      <c r="AB97" s="12" t="s">
        <v>49</v>
      </c>
      <c r="AC97">
        <v>22</v>
      </c>
      <c r="AD97" s="12" t="s">
        <v>134</v>
      </c>
      <c r="AE97" s="101">
        <v>3</v>
      </c>
      <c r="AG97" t="s">
        <v>49</v>
      </c>
      <c r="AH97" t="s">
        <v>134</v>
      </c>
      <c r="AI97">
        <v>5.5</v>
      </c>
      <c r="AZ97">
        <v>18</v>
      </c>
      <c r="BA97">
        <v>1</v>
      </c>
      <c r="BC97">
        <v>1</v>
      </c>
      <c r="BG97">
        <v>18</v>
      </c>
      <c r="BJ97">
        <v>1</v>
      </c>
    </row>
    <row r="98" spans="28:62">
      <c r="AB98" s="12" t="s">
        <v>49</v>
      </c>
      <c r="AC98">
        <v>23</v>
      </c>
      <c r="AD98" s="12" t="s">
        <v>134</v>
      </c>
      <c r="AE98" s="101">
        <v>6</v>
      </c>
      <c r="AG98" t="s">
        <v>49</v>
      </c>
      <c r="AH98" t="s">
        <v>134</v>
      </c>
      <c r="AI98">
        <v>11</v>
      </c>
      <c r="AZ98">
        <v>19</v>
      </c>
      <c r="BA98">
        <v>1</v>
      </c>
      <c r="BC98">
        <v>1</v>
      </c>
      <c r="BG98">
        <v>19</v>
      </c>
      <c r="BJ98">
        <v>1</v>
      </c>
    </row>
    <row r="99" spans="28:62">
      <c r="AB99" s="12" t="s">
        <v>49</v>
      </c>
      <c r="AC99">
        <v>24</v>
      </c>
      <c r="AD99" s="12" t="s">
        <v>134</v>
      </c>
      <c r="AE99" s="101">
        <v>8</v>
      </c>
      <c r="AG99" t="s">
        <v>49</v>
      </c>
      <c r="AH99" t="s">
        <v>134</v>
      </c>
      <c r="AI99">
        <v>15</v>
      </c>
      <c r="AZ99">
        <v>20</v>
      </c>
      <c r="BA99">
        <v>2</v>
      </c>
      <c r="BC99">
        <v>2</v>
      </c>
      <c r="BG99">
        <v>20</v>
      </c>
      <c r="BJ99">
        <v>2</v>
      </c>
    </row>
    <row r="100" spans="28:62">
      <c r="AB100" s="12" t="s">
        <v>49</v>
      </c>
      <c r="AC100">
        <v>25</v>
      </c>
      <c r="AD100" s="12" t="s">
        <v>134</v>
      </c>
      <c r="AE100" s="101">
        <v>8</v>
      </c>
      <c r="AG100" t="s">
        <v>49</v>
      </c>
      <c r="AH100" t="s">
        <v>134</v>
      </c>
      <c r="AI100">
        <v>15</v>
      </c>
      <c r="AZ100">
        <v>21</v>
      </c>
      <c r="BA100">
        <v>3</v>
      </c>
      <c r="BC100">
        <v>3</v>
      </c>
      <c r="BG100">
        <v>21</v>
      </c>
      <c r="BJ100">
        <v>3</v>
      </c>
    </row>
    <row r="101" spans="28:62">
      <c r="AB101" s="12" t="s">
        <v>49</v>
      </c>
      <c r="AC101">
        <v>26</v>
      </c>
      <c r="AD101" s="12" t="s">
        <v>134</v>
      </c>
      <c r="AE101" s="101">
        <v>13</v>
      </c>
      <c r="AG101" t="s">
        <v>49</v>
      </c>
      <c r="AH101" t="s">
        <v>134</v>
      </c>
      <c r="AI101">
        <v>24.5</v>
      </c>
      <c r="AZ101">
        <v>22</v>
      </c>
      <c r="BA101">
        <v>3</v>
      </c>
      <c r="BC101">
        <v>3</v>
      </c>
      <c r="BG101">
        <v>22</v>
      </c>
      <c r="BJ101">
        <v>3</v>
      </c>
    </row>
    <row r="102" spans="28:62">
      <c r="AB102" s="12" t="s">
        <v>49</v>
      </c>
      <c r="AC102">
        <v>27</v>
      </c>
      <c r="AD102" s="12" t="s">
        <v>134</v>
      </c>
      <c r="AE102" s="101">
        <v>14</v>
      </c>
      <c r="AG102" t="s">
        <v>49</v>
      </c>
      <c r="AH102" t="s">
        <v>134</v>
      </c>
      <c r="AI102">
        <v>27.5</v>
      </c>
      <c r="AZ102">
        <v>23</v>
      </c>
      <c r="BA102">
        <v>6</v>
      </c>
      <c r="BC102">
        <v>6</v>
      </c>
      <c r="BG102">
        <v>23</v>
      </c>
      <c r="BJ102">
        <v>6</v>
      </c>
    </row>
    <row r="103" spans="28:62">
      <c r="AB103" s="12" t="s">
        <v>49</v>
      </c>
      <c r="AC103">
        <v>28</v>
      </c>
      <c r="AD103" s="12" t="s">
        <v>134</v>
      </c>
      <c r="AE103" s="101">
        <v>34</v>
      </c>
      <c r="AG103" t="s">
        <v>49</v>
      </c>
      <c r="AH103" t="s">
        <v>134</v>
      </c>
      <c r="AI103">
        <v>27.5</v>
      </c>
      <c r="AZ103">
        <v>24</v>
      </c>
      <c r="BA103">
        <v>8</v>
      </c>
      <c r="BC103">
        <v>8</v>
      </c>
      <c r="BG103">
        <v>24</v>
      </c>
      <c r="BJ103">
        <v>8</v>
      </c>
    </row>
    <row r="104" spans="28:62">
      <c r="AB104" s="12" t="s">
        <v>49</v>
      </c>
      <c r="AC104">
        <v>29</v>
      </c>
      <c r="AD104" s="12" t="s">
        <v>134</v>
      </c>
      <c r="AE104" s="101">
        <v>48</v>
      </c>
      <c r="AG104" t="s">
        <v>49</v>
      </c>
      <c r="AH104" t="s">
        <v>134</v>
      </c>
      <c r="AI104">
        <v>31.5</v>
      </c>
      <c r="AZ104">
        <v>25</v>
      </c>
      <c r="BA104">
        <v>8</v>
      </c>
      <c r="BC104">
        <v>8</v>
      </c>
      <c r="BG104">
        <v>25</v>
      </c>
      <c r="BJ104">
        <v>8</v>
      </c>
    </row>
    <row r="105" spans="28:62">
      <c r="AB105" s="12" t="s">
        <v>49</v>
      </c>
      <c r="AC105">
        <v>30</v>
      </c>
      <c r="AD105" s="12" t="s">
        <v>134</v>
      </c>
      <c r="AE105" s="101">
        <v>700</v>
      </c>
      <c r="AG105" t="s">
        <v>49</v>
      </c>
      <c r="AH105" t="s">
        <v>134</v>
      </c>
      <c r="AI105">
        <v>33</v>
      </c>
      <c r="AZ105">
        <v>26</v>
      </c>
      <c r="BA105">
        <v>13</v>
      </c>
      <c r="BC105">
        <v>13</v>
      </c>
      <c r="BG105">
        <v>26</v>
      </c>
      <c r="BJ105">
        <v>13</v>
      </c>
    </row>
    <row r="106" spans="28:62">
      <c r="AB106" s="12"/>
      <c r="AD106" s="12"/>
      <c r="AG106" t="s">
        <v>49</v>
      </c>
      <c r="AH106" t="s">
        <v>134</v>
      </c>
      <c r="AI106">
        <v>47</v>
      </c>
      <c r="AZ106">
        <v>27</v>
      </c>
      <c r="BA106">
        <v>14</v>
      </c>
      <c r="BC106">
        <v>14</v>
      </c>
      <c r="BG106">
        <v>27</v>
      </c>
      <c r="BJ106">
        <v>14</v>
      </c>
    </row>
    <row r="107" spans="28:62">
      <c r="AB107" s="12"/>
      <c r="AD107" s="12"/>
      <c r="AG107" t="s">
        <v>49</v>
      </c>
      <c r="AH107" t="s">
        <v>134</v>
      </c>
      <c r="AI107">
        <v>56</v>
      </c>
      <c r="AZ107">
        <v>28</v>
      </c>
      <c r="BA107">
        <v>34</v>
      </c>
      <c r="BC107">
        <v>34</v>
      </c>
      <c r="BG107">
        <v>28</v>
      </c>
      <c r="BJ107">
        <v>34</v>
      </c>
    </row>
    <row r="108" spans="28:62">
      <c r="AB108" s="6"/>
      <c r="AD108" s="12"/>
      <c r="AG108" s="20" t="s">
        <v>49</v>
      </c>
      <c r="AH108" s="20" t="s">
        <v>134</v>
      </c>
      <c r="AI108" s="20">
        <v>103</v>
      </c>
      <c r="AZ108">
        <v>29</v>
      </c>
      <c r="BA108">
        <v>48</v>
      </c>
      <c r="BC108">
        <v>48</v>
      </c>
      <c r="BG108">
        <v>29</v>
      </c>
      <c r="BJ108">
        <v>48</v>
      </c>
    </row>
    <row r="109" spans="28:62">
      <c r="AB109" s="6"/>
      <c r="AD109" s="12"/>
      <c r="AZ109">
        <v>30</v>
      </c>
      <c r="BA109">
        <v>700</v>
      </c>
      <c r="BC109">
        <v>700</v>
      </c>
      <c r="BG109">
        <v>30</v>
      </c>
      <c r="BJ109">
        <v>700</v>
      </c>
    </row>
    <row r="110" spans="28:62">
      <c r="AB110" s="12"/>
      <c r="AD110" s="12"/>
      <c r="AY110" t="s">
        <v>304</v>
      </c>
      <c r="BA110">
        <v>842</v>
      </c>
      <c r="BB110">
        <v>1314</v>
      </c>
      <c r="BC110">
        <v>2156</v>
      </c>
      <c r="BF110" t="s">
        <v>304</v>
      </c>
      <c r="BH110">
        <v>842</v>
      </c>
      <c r="BI110">
        <v>1314</v>
      </c>
      <c r="BJ110">
        <v>2156</v>
      </c>
    </row>
    <row r="111" spans="28:62">
      <c r="AB111" s="12"/>
      <c r="AD111" s="12"/>
      <c r="AY111" t="s">
        <v>153</v>
      </c>
      <c r="BA111">
        <v>2156</v>
      </c>
      <c r="BB111">
        <v>7518</v>
      </c>
      <c r="BC111">
        <v>9674</v>
      </c>
      <c r="BF111" t="s">
        <v>153</v>
      </c>
      <c r="BH111">
        <v>2156</v>
      </c>
      <c r="BI111">
        <v>7518</v>
      </c>
      <c r="BJ111">
        <v>9674</v>
      </c>
    </row>
    <row r="112" spans="28:62">
      <c r="AB112" s="6"/>
      <c r="AD112" s="12"/>
    </row>
    <row r="113" spans="28:30">
      <c r="AB113" s="5"/>
      <c r="AD113" s="12"/>
    </row>
    <row r="114" spans="28:30">
      <c r="AB114" s="5"/>
      <c r="AD114" s="12"/>
    </row>
    <row r="115" spans="28:30">
      <c r="AB115" s="5"/>
      <c r="AD115" s="12"/>
    </row>
    <row r="116" spans="28:30">
      <c r="AB116" s="6"/>
      <c r="AD116" s="12"/>
    </row>
    <row r="117" spans="28:30">
      <c r="AB117" s="12"/>
      <c r="AD117" s="12"/>
    </row>
    <row r="118" spans="28:30">
      <c r="AB118" s="12"/>
      <c r="AD118" s="12"/>
    </row>
    <row r="119" spans="28:30">
      <c r="AB119" s="6"/>
      <c r="AD119" s="12"/>
    </row>
    <row r="120" spans="28:30">
      <c r="AB120" s="6"/>
      <c r="AD120" s="12"/>
    </row>
    <row r="121" spans="28:30">
      <c r="AB121" s="12"/>
      <c r="AD121" s="12"/>
    </row>
    <row r="122" spans="28:30">
      <c r="AB122" s="5"/>
      <c r="AD122" s="12"/>
    </row>
    <row r="123" spans="28:30">
      <c r="AB123" s="5"/>
      <c r="AD123" s="12"/>
    </row>
    <row r="124" spans="28:30">
      <c r="AB124" s="6"/>
      <c r="AD124" s="12"/>
    </row>
    <row r="125" spans="28:30">
      <c r="AB125" s="5"/>
      <c r="AD125" s="12"/>
    </row>
    <row r="126" spans="28:30">
      <c r="AB126" s="12"/>
      <c r="AD126" s="12"/>
    </row>
    <row r="127" spans="28:30">
      <c r="AB127" s="5"/>
      <c r="AD127" s="12"/>
    </row>
    <row r="128" spans="28:30">
      <c r="AB128" s="12"/>
      <c r="AD128" s="12"/>
    </row>
    <row r="129" spans="28:30">
      <c r="AB129" s="12"/>
      <c r="AD129" s="12"/>
    </row>
    <row r="130" spans="28:30">
      <c r="AB130" s="12"/>
      <c r="AD130" s="12"/>
    </row>
    <row r="131" spans="28:30">
      <c r="AB131" s="6"/>
      <c r="AD131" s="12"/>
    </row>
    <row r="132" spans="28:30">
      <c r="AB132" s="12"/>
      <c r="AD132" s="12"/>
    </row>
    <row r="133" spans="28:30">
      <c r="AB133" s="5"/>
      <c r="AD133" s="12"/>
    </row>
    <row r="134" spans="28:30">
      <c r="AB134" s="5"/>
      <c r="AD134" s="12"/>
    </row>
    <row r="135" spans="28:30">
      <c r="AB135" s="6"/>
      <c r="AD135" s="12"/>
    </row>
    <row r="136" spans="28:30">
      <c r="AB136" s="5"/>
      <c r="AD136" s="12"/>
    </row>
    <row r="137" spans="28:30">
      <c r="AB137" s="6"/>
      <c r="AD137" s="12"/>
    </row>
    <row r="138" spans="28:30">
      <c r="AB138" s="5"/>
      <c r="AD138" s="12"/>
    </row>
    <row r="139" spans="28:30">
      <c r="AB139" s="6"/>
      <c r="AD139" s="12"/>
    </row>
    <row r="140" spans="28:30">
      <c r="AB140" s="5"/>
      <c r="AD140" s="12"/>
    </row>
    <row r="141" spans="28:30">
      <c r="AB141" s="12"/>
      <c r="AD141" s="12"/>
    </row>
    <row r="142" spans="28:30">
      <c r="AB142" s="5"/>
      <c r="AD142" s="12"/>
    </row>
    <row r="143" spans="28:30">
      <c r="AB143" s="5"/>
      <c r="AD143" s="12"/>
    </row>
    <row r="144" spans="28:30">
      <c r="AB144" s="6"/>
      <c r="AD144" s="12"/>
    </row>
    <row r="145" spans="28:30">
      <c r="AB145" s="5"/>
      <c r="AD145" s="12"/>
    </row>
    <row r="146" spans="28:30">
      <c r="AB146" s="12"/>
      <c r="AD146" s="12"/>
    </row>
    <row r="147" spans="28:30">
      <c r="AB147" s="6"/>
      <c r="AD147" s="12"/>
    </row>
    <row r="148" spans="28:30">
      <c r="AB148" s="6"/>
      <c r="AD148" s="12"/>
    </row>
    <row r="149" spans="28:30">
      <c r="AB149" s="5"/>
      <c r="AD149" s="12"/>
    </row>
    <row r="150" spans="28:30">
      <c r="AB150" s="6"/>
      <c r="AD150" s="12"/>
    </row>
    <row r="151" spans="28:30">
      <c r="AB151" s="5"/>
      <c r="AD151" s="12"/>
    </row>
    <row r="152" spans="28:30">
      <c r="AB152" s="5"/>
      <c r="AD152" s="12"/>
    </row>
    <row r="153" spans="28:30">
      <c r="AB153" s="6"/>
      <c r="AD153" s="12"/>
    </row>
    <row r="154" spans="28:30">
      <c r="AB154" s="6"/>
      <c r="AD154" s="12"/>
    </row>
    <row r="155" spans="28:30">
      <c r="AB155" s="6"/>
      <c r="AD155" s="12"/>
    </row>
    <row r="156" spans="28:30">
      <c r="AB156" s="5"/>
      <c r="AD156" s="12"/>
    </row>
    <row r="157" spans="28:30">
      <c r="AB157" s="12"/>
      <c r="AD157" s="12"/>
    </row>
    <row r="158" spans="28:30">
      <c r="AB158" s="12"/>
      <c r="AD158" s="12"/>
    </row>
    <row r="159" spans="28:30">
      <c r="AB159" s="12"/>
      <c r="AD159" s="12"/>
    </row>
    <row r="160" spans="28:30">
      <c r="AB160" s="6"/>
      <c r="AD160" s="12"/>
    </row>
    <row r="161" spans="28:30">
      <c r="AB161" s="6"/>
      <c r="AD161" s="12"/>
    </row>
    <row r="162" spans="28:30">
      <c r="AB162" s="12"/>
      <c r="AD162" s="12"/>
    </row>
    <row r="163" spans="28:30">
      <c r="AB163" s="12"/>
      <c r="AD163" s="12"/>
    </row>
    <row r="164" spans="28:30">
      <c r="AB164" s="6"/>
      <c r="AD164" s="12"/>
    </row>
    <row r="165" spans="28:30">
      <c r="AB165" s="5"/>
      <c r="AD165" s="12"/>
    </row>
    <row r="166" spans="28:30">
      <c r="AB166" s="5"/>
      <c r="AD166" s="12"/>
    </row>
    <row r="167" spans="28:30">
      <c r="AB167" s="5"/>
      <c r="AD167" s="12"/>
    </row>
    <row r="168" spans="28:30">
      <c r="AB168" s="6"/>
      <c r="AD168" s="12"/>
    </row>
    <row r="169" spans="28:30">
      <c r="AB169" s="12"/>
      <c r="AD169" s="12"/>
    </row>
    <row r="170" spans="28:30">
      <c r="AB170" s="12"/>
      <c r="AD170" s="12"/>
    </row>
    <row r="171" spans="28:30">
      <c r="AB171" s="6"/>
      <c r="AD171" s="12"/>
    </row>
    <row r="172" spans="28:30">
      <c r="AB172" s="6"/>
      <c r="AD172" s="12"/>
    </row>
    <row r="173" spans="28:30">
      <c r="AB173" s="12"/>
      <c r="AD173" s="12"/>
    </row>
    <row r="174" spans="28:30">
      <c r="AB174" s="5"/>
      <c r="AD174" s="12"/>
    </row>
    <row r="175" spans="28:30">
      <c r="AB175" s="5"/>
      <c r="AD175" s="12"/>
    </row>
    <row r="176" spans="28:30">
      <c r="AB176" s="6"/>
      <c r="AD176" s="12"/>
    </row>
    <row r="177" spans="28:30">
      <c r="AB177" s="5"/>
      <c r="AD177" s="12"/>
    </row>
    <row r="178" spans="28:30">
      <c r="AB178" s="12"/>
      <c r="AD178" s="12"/>
    </row>
    <row r="179" spans="28:30">
      <c r="AB179" s="5"/>
      <c r="AD179" s="12"/>
    </row>
    <row r="180" spans="28:30">
      <c r="AB180" s="12"/>
      <c r="AD180" s="12"/>
    </row>
    <row r="181" spans="28:30">
      <c r="AB181" s="12"/>
      <c r="AD181" s="12"/>
    </row>
    <row r="182" spans="28:30">
      <c r="AB182" s="12"/>
      <c r="AD182" s="12"/>
    </row>
    <row r="183" spans="28:30">
      <c r="AB183" s="6"/>
      <c r="AD183" s="12"/>
    </row>
    <row r="184" spans="28:30">
      <c r="AB184" s="12"/>
      <c r="AD184" s="12"/>
    </row>
    <row r="185" spans="28:30">
      <c r="AB185" s="5"/>
      <c r="AD185" s="12"/>
    </row>
    <row r="186" spans="28:30">
      <c r="AB186" s="5"/>
      <c r="AD186" s="12"/>
    </row>
    <row r="187" spans="28:30">
      <c r="AB187" s="6"/>
      <c r="AD187" s="12"/>
    </row>
    <row r="188" spans="28:30">
      <c r="AB188" s="5"/>
      <c r="AD188" s="12"/>
    </row>
    <row r="189" spans="28:30">
      <c r="AB189" s="6"/>
      <c r="AD189" s="12"/>
    </row>
    <row r="190" spans="28:30">
      <c r="AB190" s="5"/>
      <c r="AD190" s="12"/>
    </row>
    <row r="191" spans="28:30">
      <c r="AB191" s="6"/>
      <c r="AD191" s="12"/>
    </row>
    <row r="192" spans="28:30">
      <c r="AB192" s="5"/>
      <c r="AD192" s="12"/>
    </row>
    <row r="193" spans="28:30">
      <c r="AB193" s="12"/>
      <c r="AD193" s="12"/>
    </row>
    <row r="194" spans="28:30">
      <c r="AB194" s="5"/>
      <c r="AD194" s="12"/>
    </row>
    <row r="195" spans="28:30">
      <c r="AB195" s="5"/>
      <c r="AD195" s="12"/>
    </row>
    <row r="196" spans="28:30">
      <c r="AB196" s="6"/>
      <c r="AD196" s="12"/>
    </row>
    <row r="197" spans="28:30">
      <c r="AB197" s="5"/>
      <c r="AD197" s="12"/>
    </row>
    <row r="198" spans="28:30">
      <c r="AB198" s="12"/>
      <c r="AD198" s="12"/>
    </row>
    <row r="199" spans="28:30">
      <c r="AB199" s="6"/>
      <c r="AD199" s="12"/>
    </row>
    <row r="200" spans="28:30">
      <c r="AB200" s="6"/>
      <c r="AD200" s="12"/>
    </row>
    <row r="201" spans="28:30">
      <c r="AB201" s="5"/>
      <c r="AD201" s="12"/>
    </row>
    <row r="202" spans="28:30">
      <c r="AB202" s="6"/>
      <c r="AD202" s="12"/>
    </row>
    <row r="203" spans="28:30">
      <c r="AB203" s="5"/>
      <c r="AD203" s="12"/>
    </row>
    <row r="204" spans="28:30">
      <c r="AB204" s="5"/>
      <c r="AD204" s="12"/>
    </row>
    <row r="205" spans="28:30">
      <c r="AB205" s="6"/>
      <c r="AD205" s="12"/>
    </row>
    <row r="206" spans="28:30">
      <c r="AB206" s="6"/>
      <c r="AD206" s="12"/>
    </row>
    <row r="207" spans="28:30">
      <c r="AB207" s="6"/>
      <c r="AD207" s="12"/>
    </row>
    <row r="208" spans="28:30">
      <c r="AB208" s="5"/>
      <c r="AD208" s="12"/>
    </row>
    <row r="209" spans="28:30">
      <c r="AB209" s="12"/>
      <c r="AD209" s="12"/>
    </row>
  </sheetData>
  <autoFilter ref="U1:Z53" xr:uid="{A2AB7270-574F-44AD-ABD0-2FA67B60FCBF}"/>
  <sortState xmlns:xlrd2="http://schemas.microsoft.com/office/spreadsheetml/2017/richdata2" ref="AB2:AE105">
    <sortCondition ref="AB2:AB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04D4-285F-414F-A2FB-307959B27D38}">
  <dimension ref="A1:CB74"/>
  <sheetViews>
    <sheetView workbookViewId="0">
      <selection activeCell="I1" sqref="I1"/>
    </sheetView>
  </sheetViews>
  <sheetFormatPr baseColWidth="10" defaultColWidth="10.85546875" defaultRowHeight="15"/>
  <cols>
    <col min="1" max="1" width="26.28515625" bestFit="1" customWidth="1"/>
    <col min="2" max="2" width="29.140625" bestFit="1" customWidth="1"/>
    <col min="3" max="3" width="12" bestFit="1" customWidth="1"/>
    <col min="4" max="4" width="6.140625" bestFit="1" customWidth="1"/>
    <col min="5" max="5" width="12.5703125" bestFit="1" customWidth="1"/>
    <col min="6" max="6" width="9.42578125" bestFit="1" customWidth="1"/>
    <col min="7" max="7" width="45.85546875" bestFit="1" customWidth="1"/>
    <col min="8" max="8" width="34.85546875" bestFit="1" customWidth="1"/>
    <col min="9" max="9" width="13.7109375" style="5" bestFit="1" customWidth="1"/>
    <col min="10" max="10" width="20.42578125" bestFit="1" customWidth="1"/>
    <col min="11" max="11" width="18.7109375" bestFit="1" customWidth="1"/>
    <col min="12" max="12" width="21" bestFit="1" customWidth="1"/>
    <col min="13" max="13" width="25.28515625" bestFit="1" customWidth="1"/>
    <col min="14" max="14" width="25.7109375" bestFit="1" customWidth="1"/>
    <col min="15" max="15" width="48.28515625" bestFit="1" customWidth="1"/>
    <col min="28" max="28" width="14.5703125" hidden="1" customWidth="1"/>
    <col min="29" max="29" width="11.5703125" hidden="1" customWidth="1"/>
    <col min="30" max="30" width="13.5703125" hidden="1" customWidth="1"/>
    <col min="31" max="31" width="11.5703125" hidden="1" customWidth="1"/>
    <col min="40" max="40" width="25.28515625" bestFit="1" customWidth="1"/>
    <col min="41" max="41" width="25.7109375" bestFit="1" customWidth="1"/>
  </cols>
  <sheetData>
    <row r="1" spans="1:80" ht="18.75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66" t="s">
        <v>8</v>
      </c>
      <c r="J1" s="52" t="s">
        <v>9</v>
      </c>
      <c r="K1" s="52" t="s">
        <v>176</v>
      </c>
      <c r="L1" s="52" t="s">
        <v>10</v>
      </c>
      <c r="M1" s="52" t="s">
        <v>11</v>
      </c>
      <c r="N1" s="52" t="s">
        <v>12</v>
      </c>
      <c r="O1" s="52" t="s">
        <v>13</v>
      </c>
      <c r="AN1" s="52" t="s">
        <v>11</v>
      </c>
      <c r="AO1" s="52" t="s">
        <v>12</v>
      </c>
    </row>
    <row r="2" spans="1:80" ht="18.75">
      <c r="A2" s="53" t="s">
        <v>80</v>
      </c>
      <c r="B2" s="53" t="s">
        <v>85</v>
      </c>
      <c r="C2" s="53">
        <v>46</v>
      </c>
      <c r="D2" s="53" t="s">
        <v>42</v>
      </c>
      <c r="E2" s="53">
        <v>52197436</v>
      </c>
      <c r="F2" s="53">
        <v>21</v>
      </c>
      <c r="G2" s="53" t="s">
        <v>83</v>
      </c>
      <c r="H2" s="53"/>
      <c r="I2" s="67">
        <v>3</v>
      </c>
      <c r="J2" s="53">
        <v>24</v>
      </c>
      <c r="K2" s="53">
        <v>0</v>
      </c>
      <c r="L2" s="53" t="s">
        <v>32</v>
      </c>
      <c r="M2" s="59" t="s">
        <v>49</v>
      </c>
      <c r="N2" s="53">
        <v>3</v>
      </c>
      <c r="O2" s="53"/>
      <c r="R2" s="52" t="s">
        <v>11</v>
      </c>
      <c r="S2" s="68" t="s">
        <v>180</v>
      </c>
      <c r="T2" s="68" t="s">
        <v>177</v>
      </c>
      <c r="AN2" s="59" t="s">
        <v>49</v>
      </c>
      <c r="AO2" s="53">
        <v>3</v>
      </c>
      <c r="AQ2" t="s">
        <v>136</v>
      </c>
    </row>
    <row r="3" spans="1:80">
      <c r="A3" s="53" t="s">
        <v>73</v>
      </c>
      <c r="B3" s="53" t="s">
        <v>74</v>
      </c>
      <c r="C3" s="53">
        <v>29</v>
      </c>
      <c r="D3" s="53" t="s">
        <v>42</v>
      </c>
      <c r="E3" s="53">
        <v>1072706710</v>
      </c>
      <c r="F3" s="53">
        <v>21</v>
      </c>
      <c r="G3" s="53" t="s">
        <v>17</v>
      </c>
      <c r="H3" s="63">
        <v>45204</v>
      </c>
      <c r="I3" s="67">
        <v>4</v>
      </c>
      <c r="J3" s="53">
        <v>98</v>
      </c>
      <c r="K3" s="53">
        <v>1</v>
      </c>
      <c r="L3" s="53" t="s">
        <v>32</v>
      </c>
      <c r="M3" s="59" t="s">
        <v>49</v>
      </c>
      <c r="N3" s="53">
        <v>4</v>
      </c>
      <c r="O3" s="53"/>
      <c r="R3" s="59" t="s">
        <v>49</v>
      </c>
      <c r="S3" t="s">
        <v>133</v>
      </c>
      <c r="T3" s="53">
        <v>24</v>
      </c>
      <c r="AA3" s="70" t="s">
        <v>140</v>
      </c>
      <c r="AB3" s="70"/>
      <c r="AC3" s="70"/>
      <c r="AD3" s="70"/>
      <c r="AE3" s="70"/>
      <c r="AF3" s="70"/>
      <c r="AG3" s="70"/>
      <c r="AI3" t="s">
        <v>136</v>
      </c>
      <c r="AN3" s="59" t="s">
        <v>49</v>
      </c>
      <c r="AO3" s="53">
        <v>4</v>
      </c>
    </row>
    <row r="4" spans="1:80" ht="15.75" thickBot="1">
      <c r="A4" s="53" t="s">
        <v>40</v>
      </c>
      <c r="B4" s="53" t="s">
        <v>41</v>
      </c>
      <c r="C4" s="53">
        <v>33</v>
      </c>
      <c r="D4" s="53" t="s">
        <v>42</v>
      </c>
      <c r="E4" s="53">
        <v>1122127748</v>
      </c>
      <c r="F4" s="53">
        <v>21</v>
      </c>
      <c r="G4" s="53" t="s">
        <v>17</v>
      </c>
      <c r="H4" s="55">
        <v>45064</v>
      </c>
      <c r="I4" s="67">
        <v>4</v>
      </c>
      <c r="J4" s="53">
        <v>52</v>
      </c>
      <c r="K4" s="53">
        <v>2</v>
      </c>
      <c r="L4" s="53" t="s">
        <v>32</v>
      </c>
      <c r="M4" s="58" t="s">
        <v>31</v>
      </c>
      <c r="N4" s="53">
        <v>3</v>
      </c>
      <c r="O4" s="53"/>
      <c r="R4" s="59" t="s">
        <v>49</v>
      </c>
      <c r="S4" t="s">
        <v>133</v>
      </c>
      <c r="T4" s="53">
        <v>98</v>
      </c>
      <c r="AA4" s="70"/>
      <c r="AB4" s="70"/>
      <c r="AC4" s="70"/>
      <c r="AD4" s="70"/>
      <c r="AE4" s="70"/>
      <c r="AF4" s="70"/>
      <c r="AG4" s="70"/>
      <c r="AN4" s="58" t="s">
        <v>31</v>
      </c>
      <c r="AO4" s="53">
        <v>3</v>
      </c>
      <c r="AQ4" t="s">
        <v>31</v>
      </c>
      <c r="AR4" t="s">
        <v>19</v>
      </c>
      <c r="AS4" t="s">
        <v>49</v>
      </c>
      <c r="AU4" t="s">
        <v>182</v>
      </c>
      <c r="BE4" t="s">
        <v>198</v>
      </c>
      <c r="BK4" t="s">
        <v>207</v>
      </c>
      <c r="BN4" t="s">
        <v>205</v>
      </c>
      <c r="BO4">
        <v>0.05</v>
      </c>
      <c r="BV4" t="s">
        <v>221</v>
      </c>
      <c r="BY4" t="s">
        <v>205</v>
      </c>
      <c r="BZ4">
        <v>0.05</v>
      </c>
    </row>
    <row r="5" spans="1:80" ht="16.5" thickTop="1" thickBot="1">
      <c r="A5" s="53" t="s">
        <v>47</v>
      </c>
      <c r="B5" s="53" t="s">
        <v>50</v>
      </c>
      <c r="C5" s="53">
        <v>40</v>
      </c>
      <c r="D5" s="53" t="s">
        <v>16</v>
      </c>
      <c r="E5" s="53">
        <v>17321270</v>
      </c>
      <c r="F5" s="53">
        <v>21</v>
      </c>
      <c r="G5" s="53" t="s">
        <v>17</v>
      </c>
      <c r="H5" s="55">
        <v>45146</v>
      </c>
      <c r="I5" s="67">
        <v>4</v>
      </c>
      <c r="J5" s="53">
        <v>25</v>
      </c>
      <c r="K5" s="53">
        <v>2</v>
      </c>
      <c r="L5" s="53" t="s">
        <v>32</v>
      </c>
      <c r="M5" s="59" t="s">
        <v>49</v>
      </c>
      <c r="N5" s="53">
        <v>4</v>
      </c>
      <c r="O5" s="53"/>
      <c r="R5" s="58" t="s">
        <v>31</v>
      </c>
      <c r="S5" t="s">
        <v>133</v>
      </c>
      <c r="T5" s="53">
        <v>52</v>
      </c>
      <c r="V5" t="s">
        <v>137</v>
      </c>
      <c r="W5" t="s">
        <v>179</v>
      </c>
      <c r="AA5" s="70" t="s">
        <v>125</v>
      </c>
      <c r="AB5" s="70"/>
      <c r="AC5" s="70"/>
      <c r="AD5" s="70"/>
      <c r="AE5" s="78" t="s">
        <v>122</v>
      </c>
      <c r="AF5" s="78">
        <v>0.05</v>
      </c>
      <c r="AG5" s="70"/>
      <c r="AI5" s="27" t="s">
        <v>146</v>
      </c>
      <c r="AJ5" s="27" t="s">
        <v>134</v>
      </c>
      <c r="AK5" s="27" t="s">
        <v>133</v>
      </c>
      <c r="AN5" s="59" t="s">
        <v>49</v>
      </c>
      <c r="AO5" s="53">
        <v>4</v>
      </c>
      <c r="AQ5" s="21">
        <v>3</v>
      </c>
      <c r="AR5" s="86">
        <v>3</v>
      </c>
      <c r="AS5" s="22">
        <v>3</v>
      </c>
      <c r="BK5" s="19" t="s">
        <v>208</v>
      </c>
      <c r="BL5" s="19" t="s">
        <v>209</v>
      </c>
      <c r="BM5" s="19" t="s">
        <v>130</v>
      </c>
      <c r="BN5" s="19" t="s">
        <v>210</v>
      </c>
      <c r="BO5" s="19" t="s">
        <v>126</v>
      </c>
      <c r="BP5" s="19" t="s">
        <v>211</v>
      </c>
      <c r="BV5" s="19" t="s">
        <v>208</v>
      </c>
      <c r="BW5" s="19" t="s">
        <v>222</v>
      </c>
      <c r="BX5" s="19" t="s">
        <v>223</v>
      </c>
      <c r="BY5" s="19" t="s">
        <v>224</v>
      </c>
      <c r="BZ5" s="19" t="s">
        <v>211</v>
      </c>
    </row>
    <row r="6" spans="1:80" ht="16.5" thickTop="1" thickBot="1">
      <c r="A6" s="53" t="s">
        <v>73</v>
      </c>
      <c r="B6" s="53" t="s">
        <v>74</v>
      </c>
      <c r="C6" s="53">
        <v>29</v>
      </c>
      <c r="D6" s="53" t="s">
        <v>42</v>
      </c>
      <c r="E6" s="53">
        <v>1072706710</v>
      </c>
      <c r="F6" s="53">
        <v>11</v>
      </c>
      <c r="G6" s="53" t="s">
        <v>17</v>
      </c>
      <c r="H6" s="63">
        <v>45204</v>
      </c>
      <c r="I6" s="67">
        <v>3</v>
      </c>
      <c r="J6" s="53">
        <v>15</v>
      </c>
      <c r="K6" s="53">
        <v>3</v>
      </c>
      <c r="L6" s="53" t="s">
        <v>32</v>
      </c>
      <c r="M6" s="58" t="s">
        <v>31</v>
      </c>
      <c r="N6" s="53">
        <v>3</v>
      </c>
      <c r="O6" s="53"/>
      <c r="R6" s="59" t="s">
        <v>49</v>
      </c>
      <c r="S6" t="s">
        <v>133</v>
      </c>
      <c r="T6" s="53">
        <v>25</v>
      </c>
      <c r="W6" t="s">
        <v>134</v>
      </c>
      <c r="X6" t="s">
        <v>133</v>
      </c>
      <c r="AA6" s="79"/>
      <c r="AB6" s="79" t="s">
        <v>124</v>
      </c>
      <c r="AC6" s="79" t="s">
        <v>126</v>
      </c>
      <c r="AD6" s="79" t="s">
        <v>127</v>
      </c>
      <c r="AE6" s="79" t="s">
        <v>128</v>
      </c>
      <c r="AF6" s="79" t="s">
        <v>131</v>
      </c>
      <c r="AG6" s="79" t="s">
        <v>141</v>
      </c>
      <c r="AI6" s="27" t="s">
        <v>31</v>
      </c>
      <c r="AJ6" s="27">
        <v>2</v>
      </c>
      <c r="AK6" s="27">
        <v>52</v>
      </c>
      <c r="AN6" s="58" t="s">
        <v>31</v>
      </c>
      <c r="AO6" s="53">
        <v>3</v>
      </c>
      <c r="AQ6" s="23">
        <v>3</v>
      </c>
      <c r="AR6">
        <v>2</v>
      </c>
      <c r="AS6" s="24">
        <v>4</v>
      </c>
      <c r="AU6" t="s">
        <v>183</v>
      </c>
      <c r="AZ6" t="s">
        <v>122</v>
      </c>
      <c r="BA6">
        <v>0.05</v>
      </c>
      <c r="BF6" t="s">
        <v>31</v>
      </c>
      <c r="BG6" t="s">
        <v>19</v>
      </c>
      <c r="BH6" t="s">
        <v>49</v>
      </c>
      <c r="BK6" t="s">
        <v>31</v>
      </c>
      <c r="BL6">
        <v>1.7083333333333333</v>
      </c>
      <c r="BM6">
        <v>24</v>
      </c>
      <c r="BN6">
        <v>28.958333333333332</v>
      </c>
      <c r="BV6" t="s">
        <v>31</v>
      </c>
      <c r="BW6">
        <v>866</v>
      </c>
      <c r="BX6">
        <v>24</v>
      </c>
      <c r="BY6">
        <v>36.083333333333336</v>
      </c>
    </row>
    <row r="7" spans="1:80" ht="15.75" thickTop="1">
      <c r="A7" s="53" t="s">
        <v>80</v>
      </c>
      <c r="B7" s="53" t="s">
        <v>81</v>
      </c>
      <c r="C7" s="53">
        <v>28</v>
      </c>
      <c r="D7" s="53" t="s">
        <v>42</v>
      </c>
      <c r="E7" s="53">
        <v>1015455554</v>
      </c>
      <c r="F7" s="53">
        <v>35</v>
      </c>
      <c r="G7" s="53" t="s">
        <v>17</v>
      </c>
      <c r="H7" s="53"/>
      <c r="I7" s="67">
        <v>3</v>
      </c>
      <c r="J7" s="53">
        <v>24</v>
      </c>
      <c r="K7" s="53">
        <v>9</v>
      </c>
      <c r="L7" s="53" t="s">
        <v>32</v>
      </c>
      <c r="M7" s="56" t="s">
        <v>19</v>
      </c>
      <c r="N7" s="53">
        <v>3</v>
      </c>
      <c r="O7" s="53"/>
      <c r="R7" s="58" t="s">
        <v>31</v>
      </c>
      <c r="S7" t="s">
        <v>133</v>
      </c>
      <c r="T7" s="53">
        <v>15</v>
      </c>
      <c r="V7" t="s">
        <v>31</v>
      </c>
      <c r="W7" s="21">
        <v>8</v>
      </c>
      <c r="X7" s="22">
        <v>8</v>
      </c>
      <c r="Y7">
        <v>16</v>
      </c>
      <c r="AA7" s="70" t="s">
        <v>181</v>
      </c>
      <c r="AB7" s="73">
        <v>21320.930555555551</v>
      </c>
      <c r="AC7" s="73">
        <v>2</v>
      </c>
      <c r="AD7" s="73">
        <v>10660.465277777776</v>
      </c>
      <c r="AE7" s="73">
        <v>1.564801956115119</v>
      </c>
      <c r="AF7" s="80">
        <v>0.22687263292227064</v>
      </c>
      <c r="AG7" s="73">
        <v>0.10053465251450486</v>
      </c>
      <c r="AI7" s="28" t="s">
        <v>146</v>
      </c>
      <c r="AJ7" s="28">
        <v>3</v>
      </c>
      <c r="AK7" s="28">
        <v>15</v>
      </c>
      <c r="AN7" s="56" t="s">
        <v>19</v>
      </c>
      <c r="AO7" s="53">
        <v>3</v>
      </c>
      <c r="AQ7" s="23">
        <v>1</v>
      </c>
      <c r="AR7">
        <v>1</v>
      </c>
      <c r="AS7" s="24">
        <v>4</v>
      </c>
      <c r="AU7" s="19" t="s">
        <v>184</v>
      </c>
      <c r="AV7" s="19" t="s">
        <v>185</v>
      </c>
      <c r="AW7" s="19" t="s">
        <v>186</v>
      </c>
      <c r="AX7" s="19" t="s">
        <v>123</v>
      </c>
      <c r="AY7" s="19" t="s">
        <v>187</v>
      </c>
      <c r="AZ7" s="19" t="s">
        <v>124</v>
      </c>
      <c r="BA7" s="19" t="s">
        <v>188</v>
      </c>
      <c r="BB7" s="19" t="s">
        <v>189</v>
      </c>
      <c r="BC7" s="19" t="s">
        <v>190</v>
      </c>
      <c r="BE7" t="s">
        <v>199</v>
      </c>
      <c r="BF7" s="21">
        <v>1.5</v>
      </c>
      <c r="BG7" s="86">
        <v>2</v>
      </c>
      <c r="BH7" s="22">
        <v>1</v>
      </c>
      <c r="BK7" t="s">
        <v>19</v>
      </c>
      <c r="BL7">
        <v>1.84</v>
      </c>
      <c r="BM7">
        <v>25</v>
      </c>
      <c r="BN7">
        <v>25.360000000000007</v>
      </c>
      <c r="BV7" t="s">
        <v>19</v>
      </c>
      <c r="BW7">
        <v>966</v>
      </c>
      <c r="BX7">
        <v>25</v>
      </c>
      <c r="BY7">
        <v>38.64</v>
      </c>
    </row>
    <row r="8" spans="1:80">
      <c r="A8" s="53" t="s">
        <v>47</v>
      </c>
      <c r="B8" s="53" t="s">
        <v>51</v>
      </c>
      <c r="C8" s="53">
        <v>63</v>
      </c>
      <c r="D8" s="53" t="s">
        <v>42</v>
      </c>
      <c r="E8" s="53">
        <v>6767873</v>
      </c>
      <c r="F8" s="53">
        <v>42</v>
      </c>
      <c r="G8" s="53" t="s">
        <v>17</v>
      </c>
      <c r="H8" s="55">
        <v>45112</v>
      </c>
      <c r="I8" s="67">
        <v>3</v>
      </c>
      <c r="J8" s="53">
        <v>66</v>
      </c>
      <c r="K8" s="53">
        <v>10</v>
      </c>
      <c r="L8" s="53" t="s">
        <v>32</v>
      </c>
      <c r="M8" s="58" t="s">
        <v>31</v>
      </c>
      <c r="N8" s="53">
        <v>1</v>
      </c>
      <c r="O8" s="53"/>
      <c r="R8" s="56" t="s">
        <v>19</v>
      </c>
      <c r="S8" t="s">
        <v>133</v>
      </c>
      <c r="T8" s="53">
        <v>24</v>
      </c>
      <c r="V8" t="s">
        <v>19</v>
      </c>
      <c r="W8" s="23">
        <v>3</v>
      </c>
      <c r="X8" s="24">
        <v>3</v>
      </c>
      <c r="Y8">
        <v>6</v>
      </c>
      <c r="AA8" s="70" t="s">
        <v>180</v>
      </c>
      <c r="AB8" s="73">
        <v>39770.990065586418</v>
      </c>
      <c r="AC8" s="73">
        <v>1</v>
      </c>
      <c r="AD8" s="73">
        <v>39770.990065586418</v>
      </c>
      <c r="AE8" s="73">
        <v>5.8378055206458592</v>
      </c>
      <c r="AF8" s="81">
        <v>2.2455496707353084E-2</v>
      </c>
      <c r="AG8" s="73">
        <v>0.17252317137067208</v>
      </c>
      <c r="AI8" s="28" t="s">
        <v>146</v>
      </c>
      <c r="AJ8" s="28">
        <v>10</v>
      </c>
      <c r="AK8" s="28">
        <v>66</v>
      </c>
      <c r="AN8" s="58" t="s">
        <v>31</v>
      </c>
      <c r="AO8" s="53">
        <v>1</v>
      </c>
      <c r="AQ8" s="23">
        <v>1</v>
      </c>
      <c r="AR8">
        <v>1</v>
      </c>
      <c r="AS8" s="24">
        <v>4</v>
      </c>
      <c r="AU8" t="s">
        <v>31</v>
      </c>
      <c r="AV8">
        <v>24</v>
      </c>
      <c r="AW8">
        <v>41</v>
      </c>
      <c r="AX8">
        <v>1.7083333333333333</v>
      </c>
      <c r="AY8">
        <v>1.2590579710144925</v>
      </c>
      <c r="AZ8">
        <v>28.958333333333332</v>
      </c>
      <c r="BA8">
        <v>0.2773993453946797</v>
      </c>
      <c r="BB8">
        <v>1.1550777840971507</v>
      </c>
      <c r="BC8">
        <v>2.2615888825695158</v>
      </c>
      <c r="BE8" t="s">
        <v>200</v>
      </c>
      <c r="BF8" s="23">
        <v>866</v>
      </c>
      <c r="BG8">
        <v>966</v>
      </c>
      <c r="BH8" s="24">
        <v>869</v>
      </c>
      <c r="BK8" t="s">
        <v>49</v>
      </c>
      <c r="BL8">
        <v>1.9583333333333333</v>
      </c>
      <c r="BM8">
        <v>24</v>
      </c>
      <c r="BN8">
        <v>74.958333333333314</v>
      </c>
      <c r="BV8" t="s">
        <v>49</v>
      </c>
      <c r="BW8">
        <v>869</v>
      </c>
      <c r="BX8">
        <v>24</v>
      </c>
      <c r="BY8">
        <v>36.208333333333336</v>
      </c>
    </row>
    <row r="9" spans="1:80">
      <c r="A9" s="53" t="s">
        <v>80</v>
      </c>
      <c r="B9" s="53" t="s">
        <v>82</v>
      </c>
      <c r="C9" s="53">
        <v>52</v>
      </c>
      <c r="D9" s="53" t="s">
        <v>42</v>
      </c>
      <c r="E9" s="53">
        <v>9787905</v>
      </c>
      <c r="F9" s="53">
        <v>22</v>
      </c>
      <c r="G9" s="53" t="s">
        <v>83</v>
      </c>
      <c r="H9" s="53"/>
      <c r="I9" s="67">
        <v>4</v>
      </c>
      <c r="J9" s="53">
        <v>65</v>
      </c>
      <c r="K9" s="53">
        <v>13</v>
      </c>
      <c r="L9" s="53" t="s">
        <v>32</v>
      </c>
      <c r="M9" s="59" t="s">
        <v>49</v>
      </c>
      <c r="N9" s="53">
        <v>4</v>
      </c>
      <c r="O9" s="53"/>
      <c r="R9" s="58" t="s">
        <v>31</v>
      </c>
      <c r="S9" t="s">
        <v>133</v>
      </c>
      <c r="T9" s="53">
        <v>66</v>
      </c>
      <c r="V9" t="s">
        <v>49</v>
      </c>
      <c r="W9" s="25">
        <v>6</v>
      </c>
      <c r="X9" s="26">
        <v>6</v>
      </c>
      <c r="Y9">
        <v>12</v>
      </c>
      <c r="AA9" s="70" t="s">
        <v>145</v>
      </c>
      <c r="AB9" s="73">
        <v>190754.5083333333</v>
      </c>
      <c r="AC9" s="73">
        <v>28</v>
      </c>
      <c r="AD9" s="73">
        <v>6812.6610119047609</v>
      </c>
      <c r="AE9" s="73"/>
      <c r="AF9" s="70"/>
      <c r="AG9" s="73"/>
      <c r="AI9" s="28" t="s">
        <v>146</v>
      </c>
      <c r="AJ9" s="28">
        <v>18</v>
      </c>
      <c r="AK9" s="28">
        <v>155</v>
      </c>
      <c r="AN9" s="59" t="s">
        <v>49</v>
      </c>
      <c r="AO9" s="53">
        <v>4</v>
      </c>
      <c r="AQ9" s="23">
        <v>2</v>
      </c>
      <c r="AR9">
        <v>2</v>
      </c>
      <c r="AS9" s="24">
        <v>3</v>
      </c>
      <c r="AU9" t="s">
        <v>19</v>
      </c>
      <c r="AV9">
        <v>25</v>
      </c>
      <c r="AW9">
        <v>46</v>
      </c>
      <c r="AX9">
        <v>1.84</v>
      </c>
      <c r="AY9">
        <v>1.0566666666666666</v>
      </c>
      <c r="AZ9">
        <v>25.360000000000007</v>
      </c>
      <c r="BA9">
        <v>0.27179474047961438</v>
      </c>
      <c r="BB9">
        <v>1.297922482803239</v>
      </c>
      <c r="BC9">
        <v>2.3820775171967612</v>
      </c>
      <c r="BE9" t="s">
        <v>201</v>
      </c>
      <c r="BF9" s="23">
        <v>24</v>
      </c>
      <c r="BG9">
        <v>25</v>
      </c>
      <c r="BH9" s="24">
        <v>24</v>
      </c>
      <c r="BI9" s="27">
        <v>73</v>
      </c>
      <c r="BK9" s="84"/>
      <c r="BL9" s="84"/>
      <c r="BM9" s="84">
        <v>73</v>
      </c>
      <c r="BN9" s="84">
        <v>129.27666666666664</v>
      </c>
      <c r="BO9" s="84">
        <v>70</v>
      </c>
      <c r="BP9" s="84">
        <v>3.3864285714285711</v>
      </c>
      <c r="BV9" s="84"/>
      <c r="BW9" s="84"/>
      <c r="BX9" s="84">
        <v>73</v>
      </c>
      <c r="BY9" s="84"/>
      <c r="BZ9" s="84">
        <v>3.3140000000000001</v>
      </c>
    </row>
    <row r="10" spans="1:80" ht="15.75" thickBot="1">
      <c r="A10" s="53" t="s">
        <v>40</v>
      </c>
      <c r="B10" s="53" t="s">
        <v>107</v>
      </c>
      <c r="C10" s="53">
        <v>54</v>
      </c>
      <c r="D10" s="53" t="s">
        <v>42</v>
      </c>
      <c r="E10" s="53">
        <v>79494201</v>
      </c>
      <c r="F10" s="53">
        <v>23</v>
      </c>
      <c r="G10" s="53" t="s">
        <v>17</v>
      </c>
      <c r="H10" s="55">
        <v>45226</v>
      </c>
      <c r="I10" s="67">
        <v>3</v>
      </c>
      <c r="J10" s="53">
        <v>155</v>
      </c>
      <c r="K10" s="53">
        <v>18</v>
      </c>
      <c r="L10" s="53" t="s">
        <v>32</v>
      </c>
      <c r="M10" s="58" t="s">
        <v>31</v>
      </c>
      <c r="N10" s="53">
        <v>1</v>
      </c>
      <c r="O10" s="53"/>
      <c r="R10" s="59" t="s">
        <v>49</v>
      </c>
      <c r="S10" t="s">
        <v>133</v>
      </c>
      <c r="T10" s="53">
        <v>65</v>
      </c>
      <c r="W10">
        <v>17</v>
      </c>
      <c r="X10">
        <v>17</v>
      </c>
      <c r="Y10">
        <v>34</v>
      </c>
      <c r="AA10" s="82" t="s">
        <v>129</v>
      </c>
      <c r="AB10" s="83">
        <v>247290.73529411765</v>
      </c>
      <c r="AC10" s="83">
        <v>33</v>
      </c>
      <c r="AD10" s="83">
        <v>7493.6586452762922</v>
      </c>
      <c r="AE10" s="83"/>
      <c r="AF10" s="82"/>
      <c r="AG10" s="83"/>
      <c r="AI10" s="28" t="s">
        <v>146</v>
      </c>
      <c r="AJ10" s="28">
        <v>19</v>
      </c>
      <c r="AK10" s="28">
        <v>424</v>
      </c>
      <c r="AN10" s="58" t="s">
        <v>31</v>
      </c>
      <c r="AO10" s="53">
        <v>1</v>
      </c>
      <c r="AQ10" s="23">
        <v>1</v>
      </c>
      <c r="AR10">
        <v>2</v>
      </c>
      <c r="AS10" s="24">
        <v>2</v>
      </c>
      <c r="AU10" t="s">
        <v>49</v>
      </c>
      <c r="AV10">
        <v>24</v>
      </c>
      <c r="AW10">
        <v>47</v>
      </c>
      <c r="AX10">
        <v>1.9583333333333333</v>
      </c>
      <c r="AY10">
        <v>3.2590579710144927</v>
      </c>
      <c r="AZ10">
        <v>74.958333333333314</v>
      </c>
      <c r="BA10">
        <v>0.2773993453946797</v>
      </c>
      <c r="BB10">
        <v>1.4050777840971507</v>
      </c>
      <c r="BC10">
        <v>2.5115888825695158</v>
      </c>
      <c r="BE10" t="s">
        <v>202</v>
      </c>
      <c r="BF10" s="25">
        <v>31248.166666666668</v>
      </c>
      <c r="BG10" s="87">
        <v>37326.239999999998</v>
      </c>
      <c r="BH10" s="26">
        <v>31465.041666666668</v>
      </c>
      <c r="BI10" s="28">
        <v>100039.44833333333</v>
      </c>
      <c r="BK10" t="s">
        <v>212</v>
      </c>
      <c r="BV10" t="s">
        <v>212</v>
      </c>
    </row>
    <row r="11" spans="1:80" ht="15.75" thickTop="1">
      <c r="A11" s="53" t="s">
        <v>63</v>
      </c>
      <c r="B11" s="53" t="s">
        <v>66</v>
      </c>
      <c r="C11" s="53">
        <v>50</v>
      </c>
      <c r="D11" s="53" t="s">
        <v>42</v>
      </c>
      <c r="E11" s="53">
        <v>79669265</v>
      </c>
      <c r="F11" s="53">
        <v>22</v>
      </c>
      <c r="G11" s="53" t="s">
        <v>17</v>
      </c>
      <c r="H11" s="55">
        <v>45045</v>
      </c>
      <c r="I11" s="67">
        <v>4</v>
      </c>
      <c r="J11" s="53">
        <v>424</v>
      </c>
      <c r="K11" s="53">
        <v>19</v>
      </c>
      <c r="L11" s="53" t="s">
        <v>32</v>
      </c>
      <c r="M11" s="58" t="s">
        <v>31</v>
      </c>
      <c r="N11" s="53">
        <v>2</v>
      </c>
      <c r="O11" s="55">
        <v>45219</v>
      </c>
      <c r="R11" s="58" t="s">
        <v>31</v>
      </c>
      <c r="S11" t="s">
        <v>133</v>
      </c>
      <c r="T11" s="53">
        <v>155</v>
      </c>
      <c r="AA11" s="70" t="s">
        <v>178</v>
      </c>
      <c r="AB11" s="70"/>
      <c r="AC11" s="70"/>
      <c r="AD11" s="70"/>
      <c r="AE11" s="70"/>
      <c r="AF11" s="70"/>
      <c r="AG11" s="70"/>
      <c r="AI11" s="28" t="s">
        <v>146</v>
      </c>
      <c r="AJ11" s="28">
        <v>52</v>
      </c>
      <c r="AK11" s="28">
        <v>142</v>
      </c>
      <c r="AN11" s="58" t="s">
        <v>31</v>
      </c>
      <c r="AO11" s="53">
        <v>2</v>
      </c>
      <c r="AQ11" s="23">
        <v>3</v>
      </c>
      <c r="AR11">
        <v>3</v>
      </c>
      <c r="AS11" s="24">
        <v>1</v>
      </c>
      <c r="AU11" s="84"/>
      <c r="AV11" s="84"/>
      <c r="AW11" s="84"/>
      <c r="AX11" s="84"/>
      <c r="AY11" s="84"/>
      <c r="AZ11" s="84"/>
      <c r="BA11" s="84"/>
      <c r="BB11" s="84"/>
      <c r="BC11" s="84"/>
      <c r="BE11" t="s">
        <v>203</v>
      </c>
      <c r="BI11" s="28">
        <v>0.22757867456496683</v>
      </c>
      <c r="BK11" s="19" t="s">
        <v>213</v>
      </c>
      <c r="BL11" s="19" t="s">
        <v>214</v>
      </c>
      <c r="BM11" s="19" t="s">
        <v>209</v>
      </c>
      <c r="BN11" s="19" t="s">
        <v>215</v>
      </c>
      <c r="BO11" s="19" t="s">
        <v>216</v>
      </c>
      <c r="BP11" s="19" t="s">
        <v>217</v>
      </c>
      <c r="BQ11" s="19" t="s">
        <v>218</v>
      </c>
      <c r="BR11" s="19" t="s">
        <v>131</v>
      </c>
      <c r="BS11" s="19" t="s">
        <v>219</v>
      </c>
      <c r="BT11" s="19" t="s">
        <v>220</v>
      </c>
      <c r="BV11" s="19" t="s">
        <v>213</v>
      </c>
      <c r="BW11" s="19" t="s">
        <v>214</v>
      </c>
      <c r="BX11" s="19" t="s">
        <v>224</v>
      </c>
      <c r="BY11" s="19" t="s">
        <v>215</v>
      </c>
      <c r="BZ11" s="19" t="s">
        <v>216</v>
      </c>
      <c r="CA11" s="19" t="s">
        <v>131</v>
      </c>
      <c r="CB11" s="19" t="s">
        <v>225</v>
      </c>
    </row>
    <row r="12" spans="1:80" ht="15.75" thickBot="1">
      <c r="A12" s="53" t="s">
        <v>40</v>
      </c>
      <c r="B12" s="53" t="s">
        <v>43</v>
      </c>
      <c r="C12" s="53">
        <v>34</v>
      </c>
      <c r="D12" s="53" t="s">
        <v>42</v>
      </c>
      <c r="E12" s="53">
        <v>4226765</v>
      </c>
      <c r="F12" s="53">
        <v>45</v>
      </c>
      <c r="G12" s="53" t="s">
        <v>17</v>
      </c>
      <c r="H12" s="55">
        <v>45182</v>
      </c>
      <c r="I12" s="67">
        <v>5</v>
      </c>
      <c r="J12" s="53">
        <v>116</v>
      </c>
      <c r="K12" s="53">
        <v>36</v>
      </c>
      <c r="L12" s="53" t="s">
        <v>44</v>
      </c>
      <c r="M12" s="56" t="s">
        <v>19</v>
      </c>
      <c r="N12" s="53">
        <v>2</v>
      </c>
      <c r="O12" s="53"/>
      <c r="R12" s="58" t="s">
        <v>31</v>
      </c>
      <c r="S12" t="s">
        <v>133</v>
      </c>
      <c r="T12" s="53">
        <v>424</v>
      </c>
      <c r="V12" s="70" t="s">
        <v>138</v>
      </c>
      <c r="W12" s="70"/>
      <c r="X12" s="70"/>
      <c r="Y12" s="70"/>
      <c r="AI12" s="28" t="s">
        <v>146</v>
      </c>
      <c r="AJ12" s="28">
        <v>56</v>
      </c>
      <c r="AK12" s="28">
        <v>168</v>
      </c>
      <c r="AN12" s="56" t="s">
        <v>19</v>
      </c>
      <c r="AO12" s="53">
        <v>2</v>
      </c>
      <c r="AQ12" s="23">
        <v>1</v>
      </c>
      <c r="AR12">
        <v>4</v>
      </c>
      <c r="AS12" s="24">
        <v>2</v>
      </c>
      <c r="AU12" t="s">
        <v>125</v>
      </c>
      <c r="BE12" t="s">
        <v>204</v>
      </c>
      <c r="BI12" s="28">
        <v>0.24910186920621058</v>
      </c>
      <c r="BK12" s="84" t="s">
        <v>31</v>
      </c>
      <c r="BL12" s="84" t="s">
        <v>19</v>
      </c>
      <c r="BM12" s="90">
        <v>0.13166666666666682</v>
      </c>
      <c r="BN12" s="84">
        <v>0.27461134151540223</v>
      </c>
      <c r="BO12" s="84">
        <v>0.47946550910855945</v>
      </c>
      <c r="BP12" s="84">
        <v>-0.79828502627942022</v>
      </c>
      <c r="BQ12" s="84">
        <v>1.061618359612754</v>
      </c>
      <c r="BR12" s="84">
        <v>0.93866308486351979</v>
      </c>
      <c r="BS12" s="84">
        <v>0.92995169294608704</v>
      </c>
      <c r="BT12" s="84">
        <v>9.6886839262838712E-2</v>
      </c>
      <c r="BV12" s="84" t="s">
        <v>31</v>
      </c>
      <c r="BW12" s="84" t="s">
        <v>19</v>
      </c>
      <c r="BX12" s="84">
        <v>2.5566666666666649</v>
      </c>
      <c r="BY12" s="84">
        <v>4.287400792503024</v>
      </c>
      <c r="BZ12" s="84">
        <v>0.5963208924011183</v>
      </c>
      <c r="CA12" s="88">
        <v>0.90666255949597307</v>
      </c>
      <c r="CB12" s="84">
        <v>14.208446226355022</v>
      </c>
    </row>
    <row r="13" spans="1:80" ht="15.75" thickTop="1">
      <c r="A13" s="53" t="s">
        <v>73</v>
      </c>
      <c r="B13" s="53" t="s">
        <v>78</v>
      </c>
      <c r="C13" s="53">
        <v>53</v>
      </c>
      <c r="D13" s="53" t="s">
        <v>42</v>
      </c>
      <c r="E13" s="53">
        <v>20644870</v>
      </c>
      <c r="F13" s="53">
        <v>11</v>
      </c>
      <c r="G13" s="53" t="s">
        <v>17</v>
      </c>
      <c r="H13" s="63">
        <v>45217</v>
      </c>
      <c r="I13" s="67">
        <v>3</v>
      </c>
      <c r="J13" s="53">
        <v>57</v>
      </c>
      <c r="K13" s="53">
        <v>38</v>
      </c>
      <c r="L13" s="53" t="s">
        <v>44</v>
      </c>
      <c r="M13" s="56" t="s">
        <v>19</v>
      </c>
      <c r="N13" s="53">
        <v>1</v>
      </c>
      <c r="O13" s="53"/>
      <c r="R13" s="56" t="s">
        <v>19</v>
      </c>
      <c r="S13" t="s">
        <v>133</v>
      </c>
      <c r="T13" s="53">
        <v>116</v>
      </c>
      <c r="V13" s="70"/>
      <c r="W13" s="70" t="s">
        <v>134</v>
      </c>
      <c r="X13" s="70" t="s">
        <v>133</v>
      </c>
      <c r="Y13" s="70"/>
      <c r="AI13" s="29" t="s">
        <v>146</v>
      </c>
      <c r="AJ13" s="29">
        <v>103</v>
      </c>
      <c r="AK13" s="29">
        <v>208</v>
      </c>
      <c r="AN13" s="56" t="s">
        <v>19</v>
      </c>
      <c r="AO13" s="53">
        <v>1</v>
      </c>
      <c r="AQ13" s="23">
        <v>1</v>
      </c>
      <c r="AR13">
        <v>2</v>
      </c>
      <c r="AS13" s="24">
        <v>3</v>
      </c>
      <c r="AU13" s="19" t="s">
        <v>191</v>
      </c>
      <c r="AV13" s="19" t="s">
        <v>124</v>
      </c>
      <c r="AW13" s="19" t="s">
        <v>126</v>
      </c>
      <c r="AX13" s="19" t="s">
        <v>127</v>
      </c>
      <c r="AY13" s="19" t="s">
        <v>128</v>
      </c>
      <c r="AZ13" s="19" t="s">
        <v>192</v>
      </c>
      <c r="BA13" s="19" t="s">
        <v>193</v>
      </c>
      <c r="BB13" s="19" t="s">
        <v>194</v>
      </c>
      <c r="BC13" s="19" t="s">
        <v>195</v>
      </c>
      <c r="BE13" t="s">
        <v>126</v>
      </c>
      <c r="BI13" s="28">
        <v>2</v>
      </c>
      <c r="BK13" t="s">
        <v>31</v>
      </c>
      <c r="BL13" t="s">
        <v>49</v>
      </c>
      <c r="BM13" s="91">
        <v>0.25</v>
      </c>
      <c r="BN13">
        <v>0.2773993453946797</v>
      </c>
      <c r="BO13">
        <v>0.90122779361394556</v>
      </c>
      <c r="BP13">
        <v>-0.68939306894012597</v>
      </c>
      <c r="BQ13">
        <v>1.189393068940126</v>
      </c>
      <c r="BR13">
        <v>0.80012234949646643</v>
      </c>
      <c r="BS13">
        <v>0.93939306894012597</v>
      </c>
      <c r="BT13">
        <v>0.18396235303070621</v>
      </c>
      <c r="BV13" t="s">
        <v>31</v>
      </c>
      <c r="BW13" t="s">
        <v>49</v>
      </c>
      <c r="BX13">
        <v>0.125</v>
      </c>
      <c r="BY13">
        <v>4.3309288200620948</v>
      </c>
      <c r="BZ13">
        <v>2.8862169108151682E-2</v>
      </c>
      <c r="CA13" s="89">
        <v>0.99977039126689471</v>
      </c>
      <c r="CB13">
        <v>14.352698109685782</v>
      </c>
    </row>
    <row r="14" spans="1:80">
      <c r="A14" s="53" t="s">
        <v>80</v>
      </c>
      <c r="B14" s="53" t="s">
        <v>87</v>
      </c>
      <c r="C14" s="53">
        <v>44</v>
      </c>
      <c r="D14" s="53" t="s">
        <v>42</v>
      </c>
      <c r="E14" s="53">
        <v>52764594</v>
      </c>
      <c r="F14" s="53">
        <v>43</v>
      </c>
      <c r="G14" s="53" t="s">
        <v>17</v>
      </c>
      <c r="H14" s="53"/>
      <c r="I14" s="67">
        <v>4</v>
      </c>
      <c r="J14" s="53">
        <v>142</v>
      </c>
      <c r="K14" s="53">
        <v>52</v>
      </c>
      <c r="L14" s="53" t="s">
        <v>32</v>
      </c>
      <c r="M14" s="58" t="s">
        <v>31</v>
      </c>
      <c r="N14" s="53">
        <v>1</v>
      </c>
      <c r="O14" s="53"/>
      <c r="R14" s="56" t="s">
        <v>19</v>
      </c>
      <c r="S14" t="s">
        <v>133</v>
      </c>
      <c r="T14" s="53">
        <v>57</v>
      </c>
      <c r="V14" s="70" t="s">
        <v>31</v>
      </c>
      <c r="W14" s="71">
        <v>32.875</v>
      </c>
      <c r="X14" s="72">
        <v>153.75</v>
      </c>
      <c r="Y14" s="73">
        <v>93.3125</v>
      </c>
      <c r="AI14" s="27" t="s">
        <v>19</v>
      </c>
      <c r="AJ14" s="27">
        <v>9</v>
      </c>
      <c r="AK14" s="27">
        <v>24</v>
      </c>
      <c r="AN14" s="58" t="s">
        <v>31</v>
      </c>
      <c r="AO14" s="53">
        <v>1</v>
      </c>
      <c r="AQ14" s="23">
        <v>2</v>
      </c>
      <c r="AR14">
        <v>1</v>
      </c>
      <c r="AS14" s="24">
        <v>0</v>
      </c>
      <c r="AU14" t="s">
        <v>196</v>
      </c>
      <c r="AV14">
        <v>0.75073059360724415</v>
      </c>
      <c r="AW14">
        <v>2</v>
      </c>
      <c r="AX14">
        <v>0.37536529680362207</v>
      </c>
      <c r="AY14">
        <v>0.20325068284753797</v>
      </c>
      <c r="AZ14">
        <v>0.81655353454637503</v>
      </c>
      <c r="BA14">
        <v>5.7736339373502801E-3</v>
      </c>
      <c r="BB14">
        <v>9.2024772075127867E-2</v>
      </c>
      <c r="BC14">
        <v>-2.2315876059297749E-2</v>
      </c>
      <c r="BE14" t="s">
        <v>131</v>
      </c>
      <c r="BI14" s="28">
        <v>0.88289329040177789</v>
      </c>
      <c r="BK14" s="20" t="s">
        <v>19</v>
      </c>
      <c r="BL14" s="20" t="s">
        <v>49</v>
      </c>
      <c r="BM14" s="92">
        <v>0.11833333333333318</v>
      </c>
      <c r="BN14" s="20">
        <v>0.27461134151540223</v>
      </c>
      <c r="BO14" s="20">
        <v>0.43091203983174226</v>
      </c>
      <c r="BP14" s="20">
        <v>-0.81161835961275386</v>
      </c>
      <c r="BQ14" s="20">
        <v>1.0482850262794203</v>
      </c>
      <c r="BR14" s="20">
        <v>0.95014647377663342</v>
      </c>
      <c r="BS14" s="20">
        <v>0.92995169294608704</v>
      </c>
      <c r="BT14" s="20">
        <v>8.7075513767867499E-2</v>
      </c>
      <c r="BV14" s="20" t="s">
        <v>19</v>
      </c>
      <c r="BW14" s="20" t="s">
        <v>49</v>
      </c>
      <c r="BX14" s="20">
        <v>2.4316666666666649</v>
      </c>
      <c r="BY14" s="20">
        <v>4.287400792503024</v>
      </c>
      <c r="BZ14" s="20">
        <v>0.56716569883522261</v>
      </c>
      <c r="CA14" s="69">
        <v>0.91517372148072351</v>
      </c>
      <c r="CB14" s="20">
        <v>14.208446226355022</v>
      </c>
    </row>
    <row r="15" spans="1:80">
      <c r="A15" s="53" t="s">
        <v>40</v>
      </c>
      <c r="B15" s="53" t="s">
        <v>45</v>
      </c>
      <c r="C15" s="53">
        <v>53</v>
      </c>
      <c r="D15" s="53" t="s">
        <v>42</v>
      </c>
      <c r="E15" s="53">
        <v>79567901</v>
      </c>
      <c r="F15" s="53">
        <v>22</v>
      </c>
      <c r="G15" s="53" t="s">
        <v>17</v>
      </c>
      <c r="H15" s="55">
        <v>45174</v>
      </c>
      <c r="I15" s="67">
        <v>3</v>
      </c>
      <c r="J15" s="53">
        <v>168</v>
      </c>
      <c r="K15" s="53">
        <v>56</v>
      </c>
      <c r="L15" s="53" t="s">
        <v>32</v>
      </c>
      <c r="M15" s="58" t="s">
        <v>31</v>
      </c>
      <c r="N15" s="53">
        <v>3</v>
      </c>
      <c r="O15" s="53"/>
      <c r="R15" s="58" t="s">
        <v>31</v>
      </c>
      <c r="S15" t="s">
        <v>133</v>
      </c>
      <c r="T15" s="53">
        <v>142</v>
      </c>
      <c r="V15" s="70" t="s">
        <v>19</v>
      </c>
      <c r="W15" s="74">
        <v>27.666666666666668</v>
      </c>
      <c r="X15" s="75">
        <v>65.666666666666671</v>
      </c>
      <c r="Y15" s="73">
        <v>46.666666666666671</v>
      </c>
      <c r="AI15" s="28" t="s">
        <v>146</v>
      </c>
      <c r="AJ15" s="28">
        <v>36</v>
      </c>
      <c r="AK15" s="28">
        <v>116</v>
      </c>
      <c r="AN15" s="58" t="s">
        <v>31</v>
      </c>
      <c r="AO15" s="53">
        <v>3</v>
      </c>
      <c r="AQ15" s="23">
        <v>3</v>
      </c>
      <c r="AR15">
        <v>1</v>
      </c>
      <c r="AS15" s="24">
        <v>0</v>
      </c>
      <c r="AU15" t="s">
        <v>197</v>
      </c>
      <c r="AV15">
        <v>129.27666666666664</v>
      </c>
      <c r="AW15">
        <v>70</v>
      </c>
      <c r="AX15">
        <v>1.8468095238095235</v>
      </c>
      <c r="BE15" t="s">
        <v>205</v>
      </c>
      <c r="BI15" s="28">
        <v>0.05</v>
      </c>
    </row>
    <row r="16" spans="1:80">
      <c r="A16" s="53" t="s">
        <v>80</v>
      </c>
      <c r="B16" s="53" t="s">
        <v>84</v>
      </c>
      <c r="C16" s="53">
        <v>42</v>
      </c>
      <c r="D16" s="53" t="s">
        <v>42</v>
      </c>
      <c r="E16" s="53">
        <v>52901572</v>
      </c>
      <c r="F16" s="53">
        <v>23</v>
      </c>
      <c r="G16" s="53" t="s">
        <v>83</v>
      </c>
      <c r="H16" s="53"/>
      <c r="I16" s="67">
        <v>3</v>
      </c>
      <c r="J16" s="53">
        <v>218</v>
      </c>
      <c r="K16" s="53">
        <v>70</v>
      </c>
      <c r="L16" s="53" t="s">
        <v>44</v>
      </c>
      <c r="M16" s="59" t="s">
        <v>49</v>
      </c>
      <c r="N16" s="53">
        <v>3</v>
      </c>
      <c r="O16" s="53"/>
      <c r="R16" s="58" t="s">
        <v>31</v>
      </c>
      <c r="S16" t="s">
        <v>133</v>
      </c>
      <c r="T16" s="53">
        <v>168</v>
      </c>
      <c r="V16" s="70" t="s">
        <v>49</v>
      </c>
      <c r="W16" s="76">
        <v>27.666666666666668</v>
      </c>
      <c r="X16" s="77">
        <v>74</v>
      </c>
      <c r="Y16" s="73">
        <v>50.833333333333336</v>
      </c>
      <c r="AI16" s="28" t="s">
        <v>146</v>
      </c>
      <c r="AJ16" s="28">
        <v>38</v>
      </c>
      <c r="AK16" s="28">
        <v>57</v>
      </c>
      <c r="AN16" s="59" t="s">
        <v>49</v>
      </c>
      <c r="AO16" s="53">
        <v>3</v>
      </c>
      <c r="AQ16" s="23">
        <v>1</v>
      </c>
      <c r="AR16">
        <v>2</v>
      </c>
      <c r="AS16" s="24">
        <v>0</v>
      </c>
      <c r="AU16" s="20" t="s">
        <v>129</v>
      </c>
      <c r="AV16" s="20">
        <v>130.02739726027389</v>
      </c>
      <c r="AW16" s="20">
        <v>72</v>
      </c>
      <c r="AX16" s="20">
        <v>1.8059360730593594</v>
      </c>
      <c r="AY16" s="20"/>
      <c r="AZ16" s="20"/>
      <c r="BA16" s="20"/>
      <c r="BB16" s="20"/>
      <c r="BC16" s="20"/>
      <c r="BE16" t="s">
        <v>206</v>
      </c>
      <c r="BI16" s="85" t="s">
        <v>227</v>
      </c>
    </row>
    <row r="17" spans="1:65">
      <c r="A17" s="53" t="s">
        <v>80</v>
      </c>
      <c r="B17" s="53" t="s">
        <v>84</v>
      </c>
      <c r="C17" s="53">
        <v>42</v>
      </c>
      <c r="D17" s="53" t="s">
        <v>42</v>
      </c>
      <c r="E17" s="53">
        <v>52901572</v>
      </c>
      <c r="F17" s="53">
        <v>24</v>
      </c>
      <c r="G17" s="53" t="s">
        <v>17</v>
      </c>
      <c r="H17" s="53"/>
      <c r="I17" s="67">
        <v>3</v>
      </c>
      <c r="J17" s="53">
        <v>14</v>
      </c>
      <c r="K17" s="53">
        <v>80</v>
      </c>
      <c r="L17" s="53" t="s">
        <v>32</v>
      </c>
      <c r="M17" s="59" t="s">
        <v>49</v>
      </c>
      <c r="N17" s="53">
        <v>2</v>
      </c>
      <c r="O17" s="53"/>
      <c r="R17" s="59" t="s">
        <v>49</v>
      </c>
      <c r="S17" t="s">
        <v>133</v>
      </c>
      <c r="T17" s="53">
        <v>218</v>
      </c>
      <c r="V17" s="70"/>
      <c r="W17" s="73">
        <v>29.402777777777782</v>
      </c>
      <c r="X17" s="73">
        <v>97.805555555555557</v>
      </c>
      <c r="Y17" s="73">
        <v>63.604166666666679</v>
      </c>
      <c r="AI17" s="28" t="s">
        <v>146</v>
      </c>
      <c r="AJ17" s="28" t="s">
        <v>146</v>
      </c>
      <c r="AK17" s="28" t="s">
        <v>146</v>
      </c>
      <c r="AN17" s="59" t="s">
        <v>49</v>
      </c>
      <c r="AO17" s="53">
        <v>2</v>
      </c>
      <c r="AQ17" s="23">
        <v>2</v>
      </c>
      <c r="AR17">
        <v>0</v>
      </c>
      <c r="AS17" s="24">
        <v>1</v>
      </c>
    </row>
    <row r="18" spans="1:65">
      <c r="A18" s="53" t="s">
        <v>80</v>
      </c>
      <c r="B18" s="53" t="s">
        <v>86</v>
      </c>
      <c r="C18" s="53">
        <v>34</v>
      </c>
      <c r="D18" s="53" t="s">
        <v>42</v>
      </c>
      <c r="E18" s="53">
        <v>1013606745</v>
      </c>
      <c r="F18" s="53">
        <v>13</v>
      </c>
      <c r="G18" s="53" t="s">
        <v>83</v>
      </c>
      <c r="H18" s="53"/>
      <c r="I18" s="67">
        <v>4</v>
      </c>
      <c r="J18" s="53">
        <v>208</v>
      </c>
      <c r="K18" s="53">
        <v>103</v>
      </c>
      <c r="L18" s="53" t="s">
        <v>32</v>
      </c>
      <c r="M18" s="58" t="s">
        <v>31</v>
      </c>
      <c r="N18" s="53">
        <v>1</v>
      </c>
      <c r="O18" s="53"/>
      <c r="R18" s="59" t="s">
        <v>49</v>
      </c>
      <c r="S18" t="s">
        <v>133</v>
      </c>
      <c r="T18" s="53">
        <v>14</v>
      </c>
      <c r="AI18" s="28" t="s">
        <v>146</v>
      </c>
      <c r="AJ18" s="28" t="s">
        <v>146</v>
      </c>
      <c r="AK18" s="28" t="s">
        <v>146</v>
      </c>
      <c r="AN18" s="58" t="s">
        <v>31</v>
      </c>
      <c r="AO18" s="53">
        <v>1</v>
      </c>
      <c r="AQ18" s="23">
        <v>4</v>
      </c>
      <c r="AR18">
        <v>3</v>
      </c>
      <c r="AS18" s="24">
        <v>3</v>
      </c>
      <c r="BJ18" s="70" t="s">
        <v>226</v>
      </c>
      <c r="BK18" s="70"/>
      <c r="BL18" s="70"/>
      <c r="BM18" s="70"/>
    </row>
    <row r="19" spans="1:65" ht="15.75" thickBot="1">
      <c r="A19" s="53" t="s">
        <v>14</v>
      </c>
      <c r="B19" s="53" t="s">
        <v>15</v>
      </c>
      <c r="C19" s="53">
        <v>36</v>
      </c>
      <c r="D19" s="53" t="s">
        <v>16</v>
      </c>
      <c r="E19" s="54">
        <v>1000000533</v>
      </c>
      <c r="F19" s="53">
        <v>11</v>
      </c>
      <c r="G19" s="53" t="s">
        <v>17</v>
      </c>
      <c r="H19" s="55">
        <v>45002</v>
      </c>
      <c r="I19" s="67">
        <v>4</v>
      </c>
      <c r="J19" s="53">
        <v>320</v>
      </c>
      <c r="K19" s="53"/>
      <c r="L19" s="53" t="s">
        <v>32</v>
      </c>
      <c r="M19" s="56" t="s">
        <v>19</v>
      </c>
      <c r="N19" s="53">
        <v>1</v>
      </c>
      <c r="O19" s="53"/>
      <c r="R19" s="58" t="s">
        <v>31</v>
      </c>
      <c r="S19" t="s">
        <v>133</v>
      </c>
      <c r="T19" s="53">
        <v>208</v>
      </c>
      <c r="V19" t="s">
        <v>139</v>
      </c>
      <c r="AI19" s="28" t="s">
        <v>146</v>
      </c>
      <c r="AJ19" s="28" t="s">
        <v>146</v>
      </c>
      <c r="AK19" s="28" t="s">
        <v>146</v>
      </c>
      <c r="AN19" s="56" t="s">
        <v>19</v>
      </c>
      <c r="AO19" s="53">
        <v>1</v>
      </c>
      <c r="AQ19" s="23">
        <v>0</v>
      </c>
      <c r="AR19">
        <v>3</v>
      </c>
      <c r="AS19" s="24">
        <v>1</v>
      </c>
      <c r="BJ19" s="70" t="s">
        <v>198</v>
      </c>
      <c r="BK19" s="70"/>
      <c r="BL19" s="93">
        <v>0.88289329040177789</v>
      </c>
      <c r="BM19" s="70"/>
    </row>
    <row r="20" spans="1:65" ht="15.75" thickTop="1">
      <c r="A20" s="53" t="s">
        <v>20</v>
      </c>
      <c r="B20" s="53" t="s">
        <v>15</v>
      </c>
      <c r="C20" s="53">
        <v>36</v>
      </c>
      <c r="D20" s="53" t="s">
        <v>16</v>
      </c>
      <c r="E20" s="57">
        <v>1000000533</v>
      </c>
      <c r="F20" s="53">
        <v>21</v>
      </c>
      <c r="G20" s="53" t="s">
        <v>17</v>
      </c>
      <c r="H20" s="55">
        <v>45002</v>
      </c>
      <c r="I20" s="67">
        <v>3</v>
      </c>
      <c r="J20" s="53">
        <v>380</v>
      </c>
      <c r="K20" s="53"/>
      <c r="L20" s="53" t="s">
        <v>32</v>
      </c>
      <c r="M20" s="58" t="s">
        <v>31</v>
      </c>
      <c r="N20" s="53">
        <v>1</v>
      </c>
      <c r="O20" s="53"/>
      <c r="R20" s="59" t="s">
        <v>49</v>
      </c>
      <c r="S20" t="s">
        <v>134</v>
      </c>
      <c r="T20" s="53">
        <v>0</v>
      </c>
      <c r="W20" t="s">
        <v>134</v>
      </c>
      <c r="X20" t="s">
        <v>133</v>
      </c>
      <c r="AI20" s="28" t="s">
        <v>146</v>
      </c>
      <c r="AJ20" s="28" t="s">
        <v>146</v>
      </c>
      <c r="AK20" s="28" t="s">
        <v>146</v>
      </c>
      <c r="AN20" s="58" t="s">
        <v>31</v>
      </c>
      <c r="AO20" s="53">
        <v>1</v>
      </c>
      <c r="AQ20" s="23">
        <v>2</v>
      </c>
      <c r="AR20">
        <v>2</v>
      </c>
      <c r="AS20" s="24">
        <v>1</v>
      </c>
      <c r="BJ20" s="79" t="s">
        <v>213</v>
      </c>
      <c r="BK20" s="79" t="s">
        <v>214</v>
      </c>
      <c r="BL20" s="79" t="s">
        <v>209</v>
      </c>
      <c r="BM20" s="79" t="s">
        <v>131</v>
      </c>
    </row>
    <row r="21" spans="1:65">
      <c r="A21" s="53" t="s">
        <v>14</v>
      </c>
      <c r="B21" s="53" t="s">
        <v>22</v>
      </c>
      <c r="C21" s="53">
        <v>33</v>
      </c>
      <c r="D21" s="53" t="s">
        <v>16</v>
      </c>
      <c r="E21" s="57">
        <v>1577583242</v>
      </c>
      <c r="F21" s="53">
        <v>11</v>
      </c>
      <c r="G21" s="53" t="s">
        <v>17</v>
      </c>
      <c r="H21" s="55">
        <v>45152</v>
      </c>
      <c r="I21" s="67">
        <v>3</v>
      </c>
      <c r="J21" s="53">
        <v>2550</v>
      </c>
      <c r="K21" s="53"/>
      <c r="L21" s="53" t="s">
        <v>32</v>
      </c>
      <c r="M21" s="56" t="s">
        <v>19</v>
      </c>
      <c r="N21" s="53">
        <v>2</v>
      </c>
      <c r="O21" s="53"/>
      <c r="R21" s="59" t="s">
        <v>49</v>
      </c>
      <c r="S21" t="s">
        <v>134</v>
      </c>
      <c r="T21" s="53">
        <v>1</v>
      </c>
      <c r="V21" t="s">
        <v>31</v>
      </c>
      <c r="W21" s="21">
        <v>1228.6964285714287</v>
      </c>
      <c r="X21" s="22">
        <v>16232.214285714286</v>
      </c>
      <c r="Y21">
        <v>12044.629166666668</v>
      </c>
      <c r="AI21" s="29" t="s">
        <v>146</v>
      </c>
      <c r="AJ21" s="29" t="s">
        <v>146</v>
      </c>
      <c r="AK21" s="29" t="s">
        <v>146</v>
      </c>
      <c r="AN21" s="56" t="s">
        <v>19</v>
      </c>
      <c r="AO21" s="53">
        <v>2</v>
      </c>
      <c r="AQ21" s="23">
        <v>0</v>
      </c>
      <c r="AR21">
        <v>4</v>
      </c>
      <c r="AS21" s="24">
        <v>1</v>
      </c>
      <c r="BJ21" s="94" t="s">
        <v>31</v>
      </c>
      <c r="BK21" s="94" t="s">
        <v>19</v>
      </c>
      <c r="BL21" s="95">
        <v>0.13166666666666682</v>
      </c>
      <c r="BM21" s="96">
        <v>0.90666255949597307</v>
      </c>
    </row>
    <row r="22" spans="1:65">
      <c r="A22" s="53" t="s">
        <v>20</v>
      </c>
      <c r="B22" s="53" t="s">
        <v>23</v>
      </c>
      <c r="C22" s="53">
        <v>18</v>
      </c>
      <c r="D22" s="53" t="s">
        <v>16</v>
      </c>
      <c r="E22" s="57">
        <v>1016714016</v>
      </c>
      <c r="F22" s="53">
        <v>41</v>
      </c>
      <c r="G22" s="53" t="s">
        <v>17</v>
      </c>
      <c r="H22" s="55">
        <v>45082</v>
      </c>
      <c r="I22" s="67">
        <v>4</v>
      </c>
      <c r="J22" s="53">
        <v>2510</v>
      </c>
      <c r="K22" s="53"/>
      <c r="L22" s="53" t="s">
        <v>32</v>
      </c>
      <c r="M22" s="58" t="s">
        <v>31</v>
      </c>
      <c r="N22" s="53">
        <v>2</v>
      </c>
      <c r="O22" s="53"/>
      <c r="R22" s="58" t="s">
        <v>31</v>
      </c>
      <c r="S22" t="s">
        <v>134</v>
      </c>
      <c r="T22" s="53">
        <v>2</v>
      </c>
      <c r="V22" t="s">
        <v>19</v>
      </c>
      <c r="W22" s="23">
        <v>262.33333333333326</v>
      </c>
      <c r="X22" s="24">
        <v>2172.333333333333</v>
      </c>
      <c r="Y22">
        <v>1407.0666666666668</v>
      </c>
      <c r="AI22" s="27" t="s">
        <v>49</v>
      </c>
      <c r="AJ22" s="27">
        <v>0</v>
      </c>
      <c r="AK22" s="27">
        <v>24</v>
      </c>
      <c r="AN22" s="58" t="s">
        <v>31</v>
      </c>
      <c r="AO22" s="53">
        <v>2</v>
      </c>
      <c r="AQ22" s="23">
        <v>0</v>
      </c>
      <c r="AR22">
        <v>2</v>
      </c>
      <c r="AS22" s="24">
        <v>1</v>
      </c>
      <c r="BJ22" s="70" t="s">
        <v>31</v>
      </c>
      <c r="BK22" s="70" t="s">
        <v>49</v>
      </c>
      <c r="BL22" s="97">
        <v>0.25</v>
      </c>
      <c r="BM22" s="80">
        <v>0.99977039126689471</v>
      </c>
    </row>
    <row r="23" spans="1:65">
      <c r="A23" s="53" t="s">
        <v>20</v>
      </c>
      <c r="B23" s="53" t="s">
        <v>24</v>
      </c>
      <c r="C23" s="53">
        <v>33</v>
      </c>
      <c r="D23" s="53" t="s">
        <v>16</v>
      </c>
      <c r="E23" s="53">
        <v>1057583242</v>
      </c>
      <c r="F23" s="53">
        <v>21</v>
      </c>
      <c r="G23" s="53" t="s">
        <v>17</v>
      </c>
      <c r="H23" s="55">
        <v>45152</v>
      </c>
      <c r="I23" s="67">
        <v>4</v>
      </c>
      <c r="J23" s="53">
        <v>660</v>
      </c>
      <c r="K23" s="53"/>
      <c r="L23" s="53" t="s">
        <v>32</v>
      </c>
      <c r="M23" s="58" t="s">
        <v>31</v>
      </c>
      <c r="N23" s="53">
        <v>3</v>
      </c>
      <c r="O23" s="53"/>
      <c r="R23" s="59" t="s">
        <v>49</v>
      </c>
      <c r="S23" t="s">
        <v>134</v>
      </c>
      <c r="T23" s="53">
        <v>2</v>
      </c>
      <c r="V23" t="s">
        <v>49</v>
      </c>
      <c r="W23" s="25">
        <v>1376.2666666666667</v>
      </c>
      <c r="X23" s="26">
        <v>5978.8</v>
      </c>
      <c r="Y23">
        <v>3928.69696969697</v>
      </c>
      <c r="AI23" s="28" t="s">
        <v>146</v>
      </c>
      <c r="AJ23" s="28">
        <v>1</v>
      </c>
      <c r="AK23" s="28">
        <v>98</v>
      </c>
      <c r="AN23" s="58" t="s">
        <v>31</v>
      </c>
      <c r="AO23" s="53">
        <v>3</v>
      </c>
      <c r="AQ23" s="23">
        <v>3</v>
      </c>
      <c r="AR23">
        <v>1</v>
      </c>
      <c r="AS23" s="24">
        <v>1</v>
      </c>
      <c r="BJ23" s="82" t="s">
        <v>19</v>
      </c>
      <c r="BK23" s="82" t="s">
        <v>49</v>
      </c>
      <c r="BL23" s="98">
        <v>0.11833333333333318</v>
      </c>
      <c r="BM23" s="99">
        <v>0.91517372148072351</v>
      </c>
    </row>
    <row r="24" spans="1:65">
      <c r="A24" s="53" t="s">
        <v>20</v>
      </c>
      <c r="B24" s="53" t="s">
        <v>25</v>
      </c>
      <c r="C24" s="53">
        <v>25</v>
      </c>
      <c r="D24" s="53" t="s">
        <v>16</v>
      </c>
      <c r="E24" s="53">
        <v>1022436424</v>
      </c>
      <c r="F24" s="53">
        <v>11</v>
      </c>
      <c r="G24" s="53" t="s">
        <v>17</v>
      </c>
      <c r="H24" s="55">
        <v>45248</v>
      </c>
      <c r="I24" s="67">
        <v>3</v>
      </c>
      <c r="J24" s="53">
        <v>820</v>
      </c>
      <c r="K24" s="53"/>
      <c r="L24" s="53" t="s">
        <v>32</v>
      </c>
      <c r="M24" s="59" t="s">
        <v>49</v>
      </c>
      <c r="N24" s="53">
        <v>1</v>
      </c>
      <c r="O24" s="53"/>
      <c r="R24" s="58" t="s">
        <v>31</v>
      </c>
      <c r="S24" t="s">
        <v>134</v>
      </c>
      <c r="T24" s="53">
        <v>3</v>
      </c>
      <c r="W24">
        <v>1007.6102941176471</v>
      </c>
      <c r="X24">
        <v>11053.058823529413</v>
      </c>
      <c r="Y24">
        <v>7493.6586452762922</v>
      </c>
      <c r="AI24" s="28" t="s">
        <v>146</v>
      </c>
      <c r="AJ24" s="28">
        <v>2</v>
      </c>
      <c r="AK24" s="28">
        <v>25</v>
      </c>
      <c r="AN24" s="59" t="s">
        <v>49</v>
      </c>
      <c r="AO24" s="53">
        <v>1</v>
      </c>
      <c r="AQ24" s="23">
        <v>1</v>
      </c>
      <c r="AR24">
        <v>1</v>
      </c>
      <c r="AS24" s="24">
        <v>8</v>
      </c>
      <c r="BJ24" s="70"/>
      <c r="BK24" s="70"/>
      <c r="BL24" s="70"/>
      <c r="BM24" s="70"/>
    </row>
    <row r="25" spans="1:65">
      <c r="A25" s="53" t="s">
        <v>20</v>
      </c>
      <c r="B25" s="53" t="s">
        <v>27</v>
      </c>
      <c r="C25" s="53">
        <v>55</v>
      </c>
      <c r="D25" s="53" t="s">
        <v>16</v>
      </c>
      <c r="E25" s="53">
        <v>40028805</v>
      </c>
      <c r="F25" s="53">
        <v>21</v>
      </c>
      <c r="G25" s="53" t="s">
        <v>17</v>
      </c>
      <c r="H25" s="55">
        <v>45258</v>
      </c>
      <c r="I25" s="67">
        <v>3</v>
      </c>
      <c r="J25" s="53">
        <v>40</v>
      </c>
      <c r="K25" s="53"/>
      <c r="L25" s="53" t="s">
        <v>32</v>
      </c>
      <c r="M25" s="59" t="s">
        <v>49</v>
      </c>
      <c r="N25" s="53">
        <v>2</v>
      </c>
      <c r="O25" s="53"/>
      <c r="R25" s="56" t="s">
        <v>19</v>
      </c>
      <c r="S25" t="s">
        <v>134</v>
      </c>
      <c r="T25" s="53">
        <v>9</v>
      </c>
      <c r="AI25" s="28" t="s">
        <v>146</v>
      </c>
      <c r="AJ25" s="28">
        <v>13</v>
      </c>
      <c r="AK25" s="28">
        <v>65</v>
      </c>
      <c r="AN25" s="59" t="s">
        <v>49</v>
      </c>
      <c r="AO25" s="53">
        <v>2</v>
      </c>
      <c r="AQ25" s="23">
        <v>1</v>
      </c>
      <c r="AR25">
        <v>1</v>
      </c>
      <c r="AS25" s="24">
        <v>1</v>
      </c>
    </row>
    <row r="26" spans="1:65">
      <c r="A26" s="53" t="s">
        <v>28</v>
      </c>
      <c r="B26" s="53" t="s">
        <v>29</v>
      </c>
      <c r="C26" s="53">
        <v>62</v>
      </c>
      <c r="D26" s="53" t="s">
        <v>30</v>
      </c>
      <c r="E26" s="53">
        <v>3206995</v>
      </c>
      <c r="F26" s="53">
        <v>44</v>
      </c>
      <c r="G26" s="53" t="s">
        <v>17</v>
      </c>
      <c r="H26" s="55">
        <v>45142</v>
      </c>
      <c r="I26" s="67">
        <v>3</v>
      </c>
      <c r="J26" s="53">
        <v>670</v>
      </c>
      <c r="K26" s="53"/>
      <c r="L26" s="53" t="s">
        <v>32</v>
      </c>
      <c r="M26" s="58" t="s">
        <v>31</v>
      </c>
      <c r="N26" s="53">
        <v>1</v>
      </c>
      <c r="O26" s="53"/>
      <c r="R26" s="58" t="s">
        <v>31</v>
      </c>
      <c r="S26" t="s">
        <v>134</v>
      </c>
      <c r="T26" s="53">
        <v>10</v>
      </c>
      <c r="AI26" s="28" t="s">
        <v>146</v>
      </c>
      <c r="AJ26" s="28">
        <v>70</v>
      </c>
      <c r="AK26" s="28">
        <v>218</v>
      </c>
      <c r="AN26" s="58" t="s">
        <v>31</v>
      </c>
      <c r="AO26" s="53">
        <v>1</v>
      </c>
      <c r="AQ26" s="23">
        <v>3</v>
      </c>
      <c r="AR26">
        <v>1</v>
      </c>
      <c r="AS26" s="24">
        <v>1</v>
      </c>
    </row>
    <row r="27" spans="1:65">
      <c r="A27" s="53" t="s">
        <v>28</v>
      </c>
      <c r="B27" s="53" t="s">
        <v>29</v>
      </c>
      <c r="C27" s="53">
        <v>63</v>
      </c>
      <c r="D27" s="53" t="s">
        <v>16</v>
      </c>
      <c r="E27" s="53">
        <v>3206995</v>
      </c>
      <c r="F27" s="53">
        <v>13</v>
      </c>
      <c r="G27" s="53" t="s">
        <v>17</v>
      </c>
      <c r="H27" s="55">
        <v>45041</v>
      </c>
      <c r="I27" s="67">
        <v>4</v>
      </c>
      <c r="J27" s="53">
        <v>480</v>
      </c>
      <c r="K27" s="53"/>
      <c r="L27" s="53" t="s">
        <v>32</v>
      </c>
      <c r="M27" s="56" t="s">
        <v>19</v>
      </c>
      <c r="N27" s="53">
        <v>2</v>
      </c>
      <c r="O27" s="53"/>
      <c r="R27" s="59" t="s">
        <v>49</v>
      </c>
      <c r="S27" t="s">
        <v>134</v>
      </c>
      <c r="T27" s="53">
        <v>13</v>
      </c>
      <c r="AI27" s="28" t="s">
        <v>146</v>
      </c>
      <c r="AJ27" s="28">
        <v>80</v>
      </c>
      <c r="AK27" s="28">
        <v>14</v>
      </c>
      <c r="AN27" s="56" t="s">
        <v>19</v>
      </c>
      <c r="AO27" s="53">
        <v>2</v>
      </c>
      <c r="AQ27" s="23">
        <v>2</v>
      </c>
      <c r="AR27">
        <v>1</v>
      </c>
      <c r="AS27" s="24">
        <v>1</v>
      </c>
    </row>
    <row r="28" spans="1:65">
      <c r="A28" s="53" t="s">
        <v>28</v>
      </c>
      <c r="B28" s="53" t="s">
        <v>33</v>
      </c>
      <c r="C28" s="53">
        <v>57</v>
      </c>
      <c r="D28" s="53" t="s">
        <v>30</v>
      </c>
      <c r="E28" s="53">
        <v>79112092</v>
      </c>
      <c r="F28" s="53">
        <v>27</v>
      </c>
      <c r="G28" s="53" t="s">
        <v>17</v>
      </c>
      <c r="H28" s="55">
        <v>45223</v>
      </c>
      <c r="I28" s="67">
        <v>4</v>
      </c>
      <c r="J28" s="53">
        <v>110</v>
      </c>
      <c r="K28" s="53"/>
      <c r="L28" s="53" t="s">
        <v>32</v>
      </c>
      <c r="M28" s="58" t="s">
        <v>31</v>
      </c>
      <c r="N28" s="53">
        <v>2</v>
      </c>
      <c r="O28" s="53"/>
      <c r="R28" s="58" t="s">
        <v>31</v>
      </c>
      <c r="S28" t="s">
        <v>134</v>
      </c>
      <c r="T28" s="53">
        <v>18</v>
      </c>
      <c r="AI28" s="28" t="s">
        <v>146</v>
      </c>
      <c r="AJ28" s="28" t="s">
        <v>146</v>
      </c>
      <c r="AK28" s="28" t="s">
        <v>146</v>
      </c>
      <c r="AN28" s="58" t="s">
        <v>31</v>
      </c>
      <c r="AO28" s="53">
        <v>2</v>
      </c>
      <c r="AQ28" s="23">
        <v>1</v>
      </c>
      <c r="AR28">
        <v>1</v>
      </c>
      <c r="AS28" s="24">
        <v>1</v>
      </c>
    </row>
    <row r="29" spans="1:65">
      <c r="A29" s="53" t="s">
        <v>28</v>
      </c>
      <c r="B29" s="53" t="s">
        <v>34</v>
      </c>
      <c r="C29" s="53">
        <v>53</v>
      </c>
      <c r="D29" s="53" t="s">
        <v>30</v>
      </c>
      <c r="E29" s="53">
        <v>79574714</v>
      </c>
      <c r="F29" s="53">
        <v>21</v>
      </c>
      <c r="G29" s="53" t="s">
        <v>17</v>
      </c>
      <c r="H29" s="55">
        <v>45244</v>
      </c>
      <c r="I29" s="67">
        <v>4</v>
      </c>
      <c r="J29" s="53">
        <v>541000</v>
      </c>
      <c r="K29" s="53"/>
      <c r="L29" s="53" t="s">
        <v>32</v>
      </c>
      <c r="M29" s="56" t="s">
        <v>19</v>
      </c>
      <c r="N29" s="53">
        <v>3</v>
      </c>
      <c r="O29" s="53"/>
      <c r="R29" s="58" t="s">
        <v>31</v>
      </c>
      <c r="S29" t="s">
        <v>134</v>
      </c>
      <c r="T29" s="53">
        <v>19</v>
      </c>
      <c r="AI29" s="29" t="s">
        <v>146</v>
      </c>
      <c r="AJ29" s="29" t="s">
        <v>146</v>
      </c>
      <c r="AK29" s="29" t="s">
        <v>146</v>
      </c>
      <c r="AN29" s="56" t="s">
        <v>19</v>
      </c>
      <c r="AO29" s="53">
        <v>3</v>
      </c>
      <c r="AQ29" s="25" t="s">
        <v>146</v>
      </c>
      <c r="AR29" s="87">
        <v>2</v>
      </c>
      <c r="AS29" s="26" t="s">
        <v>146</v>
      </c>
    </row>
    <row r="30" spans="1:65">
      <c r="A30" s="53" t="s">
        <v>28</v>
      </c>
      <c r="B30" s="53" t="s">
        <v>35</v>
      </c>
      <c r="C30" s="53">
        <v>52</v>
      </c>
      <c r="D30" s="53" t="s">
        <v>30</v>
      </c>
      <c r="E30" s="53">
        <v>40397656</v>
      </c>
      <c r="F30" s="53">
        <v>45</v>
      </c>
      <c r="G30" s="53" t="s">
        <v>17</v>
      </c>
      <c r="H30" s="55">
        <v>45237</v>
      </c>
      <c r="I30" s="67">
        <v>4</v>
      </c>
      <c r="J30" s="53">
        <v>3910</v>
      </c>
      <c r="K30" s="53"/>
      <c r="L30" s="53" t="s">
        <v>32</v>
      </c>
      <c r="M30" s="56" t="s">
        <v>19</v>
      </c>
      <c r="N30" s="53">
        <v>4</v>
      </c>
      <c r="O30" s="53"/>
      <c r="R30" s="56" t="s">
        <v>19</v>
      </c>
      <c r="S30" t="s">
        <v>134</v>
      </c>
      <c r="T30" s="53">
        <v>36</v>
      </c>
      <c r="AN30" s="56" t="s">
        <v>19</v>
      </c>
      <c r="AO30" s="53">
        <v>4</v>
      </c>
    </row>
    <row r="31" spans="1:65">
      <c r="A31" s="53" t="s">
        <v>28</v>
      </c>
      <c r="B31" s="53" t="s">
        <v>36</v>
      </c>
      <c r="C31" s="53">
        <v>44</v>
      </c>
      <c r="D31" s="53" t="s">
        <v>30</v>
      </c>
      <c r="E31" s="53">
        <v>52468430</v>
      </c>
      <c r="F31" s="53">
        <v>44</v>
      </c>
      <c r="G31" s="53" t="s">
        <v>17</v>
      </c>
      <c r="H31" s="55">
        <v>45248</v>
      </c>
      <c r="I31" s="67">
        <v>3</v>
      </c>
      <c r="J31" s="53">
        <v>1530</v>
      </c>
      <c r="K31" s="53"/>
      <c r="L31" s="53" t="s">
        <v>32</v>
      </c>
      <c r="M31" s="56" t="s">
        <v>19</v>
      </c>
      <c r="N31" s="53">
        <v>2</v>
      </c>
      <c r="O31" s="53"/>
      <c r="R31" s="56" t="s">
        <v>19</v>
      </c>
      <c r="S31" t="s">
        <v>134</v>
      </c>
      <c r="T31" s="53">
        <v>38</v>
      </c>
      <c r="AN31" s="56" t="s">
        <v>19</v>
      </c>
      <c r="AO31" s="53">
        <v>2</v>
      </c>
    </row>
    <row r="32" spans="1:65">
      <c r="A32" s="53" t="s">
        <v>28</v>
      </c>
      <c r="B32" s="53" t="s">
        <v>39</v>
      </c>
      <c r="C32" s="53">
        <v>43</v>
      </c>
      <c r="D32" s="53" t="s">
        <v>30</v>
      </c>
      <c r="E32" s="53">
        <v>52769871</v>
      </c>
      <c r="F32" s="53">
        <v>24</v>
      </c>
      <c r="G32" s="53" t="s">
        <v>17</v>
      </c>
      <c r="H32" s="55">
        <v>45098</v>
      </c>
      <c r="I32" s="67">
        <v>4</v>
      </c>
      <c r="J32" s="53">
        <v>2020</v>
      </c>
      <c r="K32" s="53"/>
      <c r="L32" s="53" t="s">
        <v>32</v>
      </c>
      <c r="M32" s="58" t="s">
        <v>31</v>
      </c>
      <c r="N32" s="53">
        <v>4</v>
      </c>
      <c r="O32" s="53"/>
      <c r="R32" s="58" t="s">
        <v>31</v>
      </c>
      <c r="S32" t="s">
        <v>134</v>
      </c>
      <c r="T32" s="53">
        <v>52</v>
      </c>
      <c r="AN32" s="58" t="s">
        <v>31</v>
      </c>
      <c r="AO32" s="53">
        <v>4</v>
      </c>
    </row>
    <row r="33" spans="1:41">
      <c r="A33" s="53" t="s">
        <v>47</v>
      </c>
      <c r="B33" s="53" t="s">
        <v>48</v>
      </c>
      <c r="C33" s="53">
        <v>44</v>
      </c>
      <c r="D33" s="53" t="s">
        <v>42</v>
      </c>
      <c r="E33" s="53">
        <v>24720727</v>
      </c>
      <c r="F33" s="53">
        <v>21</v>
      </c>
      <c r="G33" s="53" t="s">
        <v>17</v>
      </c>
      <c r="H33" s="55">
        <v>45250</v>
      </c>
      <c r="I33" s="67">
        <v>3</v>
      </c>
      <c r="J33" s="53">
        <v>410</v>
      </c>
      <c r="K33" s="53"/>
      <c r="L33" s="53" t="s">
        <v>32</v>
      </c>
      <c r="M33" s="59" t="s">
        <v>49</v>
      </c>
      <c r="N33" s="53">
        <v>3</v>
      </c>
      <c r="O33" s="53"/>
      <c r="R33" s="58" t="s">
        <v>31</v>
      </c>
      <c r="S33" t="s">
        <v>134</v>
      </c>
      <c r="T33" s="53">
        <v>56</v>
      </c>
      <c r="AN33" s="59" t="s">
        <v>49</v>
      </c>
      <c r="AO33" s="53">
        <v>3</v>
      </c>
    </row>
    <row r="34" spans="1:41">
      <c r="A34" s="53" t="s">
        <v>47</v>
      </c>
      <c r="B34" s="53" t="s">
        <v>52</v>
      </c>
      <c r="C34" s="53">
        <v>44</v>
      </c>
      <c r="D34" s="53" t="s">
        <v>42</v>
      </c>
      <c r="E34" s="53">
        <v>14588767</v>
      </c>
      <c r="F34" s="53">
        <v>45</v>
      </c>
      <c r="G34" s="53" t="s">
        <v>17</v>
      </c>
      <c r="H34" s="55">
        <v>45232</v>
      </c>
      <c r="I34" s="67">
        <v>3</v>
      </c>
      <c r="J34" s="53">
        <v>270</v>
      </c>
      <c r="K34" s="53"/>
      <c r="L34" s="53" t="s">
        <v>32</v>
      </c>
      <c r="M34" s="56" t="s">
        <v>19</v>
      </c>
      <c r="N34" s="53">
        <v>1</v>
      </c>
      <c r="O34" s="53"/>
      <c r="R34" s="59" t="s">
        <v>49</v>
      </c>
      <c r="S34" t="s">
        <v>134</v>
      </c>
      <c r="T34" s="53">
        <v>70</v>
      </c>
      <c r="AN34" s="56" t="s">
        <v>19</v>
      </c>
      <c r="AO34" s="53">
        <v>1</v>
      </c>
    </row>
    <row r="35" spans="1:41">
      <c r="A35" s="53" t="s">
        <v>47</v>
      </c>
      <c r="B35" s="53" t="s">
        <v>53</v>
      </c>
      <c r="C35" s="53">
        <v>55</v>
      </c>
      <c r="D35" s="53" t="s">
        <v>42</v>
      </c>
      <c r="E35" s="53">
        <v>51912850</v>
      </c>
      <c r="F35" s="53">
        <v>25</v>
      </c>
      <c r="G35" s="53" t="s">
        <v>17</v>
      </c>
      <c r="H35" s="55">
        <v>45210</v>
      </c>
      <c r="I35" s="67">
        <v>3</v>
      </c>
      <c r="J35" s="53">
        <v>440</v>
      </c>
      <c r="K35" s="53"/>
      <c r="L35" s="53" t="s">
        <v>32</v>
      </c>
      <c r="M35" s="56" t="s">
        <v>19</v>
      </c>
      <c r="N35" s="53">
        <v>1</v>
      </c>
      <c r="O35" s="53"/>
      <c r="R35" s="59" t="s">
        <v>49</v>
      </c>
      <c r="S35" t="s">
        <v>134</v>
      </c>
      <c r="T35" s="53">
        <v>80</v>
      </c>
      <c r="AN35" s="56" t="s">
        <v>19</v>
      </c>
      <c r="AO35" s="53">
        <v>1</v>
      </c>
    </row>
    <row r="36" spans="1:41">
      <c r="A36" s="53" t="s">
        <v>47</v>
      </c>
      <c r="B36" s="53" t="s">
        <v>54</v>
      </c>
      <c r="C36" s="53">
        <v>61</v>
      </c>
      <c r="D36" s="53" t="s">
        <v>42</v>
      </c>
      <c r="E36" s="53">
        <v>79319329</v>
      </c>
      <c r="F36" s="53">
        <v>25</v>
      </c>
      <c r="G36" s="53" t="s">
        <v>17</v>
      </c>
      <c r="H36" s="55">
        <v>45233</v>
      </c>
      <c r="I36" s="67">
        <v>4</v>
      </c>
      <c r="J36" s="53">
        <v>1130</v>
      </c>
      <c r="K36" s="53"/>
      <c r="L36" s="53" t="s">
        <v>32</v>
      </c>
      <c r="M36" s="56" t="s">
        <v>19</v>
      </c>
      <c r="N36" s="53">
        <v>2</v>
      </c>
      <c r="O36" s="53"/>
      <c r="R36" s="58" t="s">
        <v>31</v>
      </c>
      <c r="S36" t="s">
        <v>134</v>
      </c>
      <c r="T36" s="53">
        <v>103</v>
      </c>
      <c r="AN36" s="56" t="s">
        <v>19</v>
      </c>
      <c r="AO36" s="53">
        <v>2</v>
      </c>
    </row>
    <row r="37" spans="1:41">
      <c r="A37" s="53" t="s">
        <v>47</v>
      </c>
      <c r="B37" s="53" t="s">
        <v>55</v>
      </c>
      <c r="C37" s="53">
        <v>46</v>
      </c>
      <c r="D37" s="53" t="s">
        <v>42</v>
      </c>
      <c r="E37" s="53">
        <v>79832324</v>
      </c>
      <c r="F37" s="53">
        <v>15</v>
      </c>
      <c r="G37" s="53" t="s">
        <v>17</v>
      </c>
      <c r="H37" s="55">
        <v>45258</v>
      </c>
      <c r="I37" s="67">
        <v>4</v>
      </c>
      <c r="J37" s="53">
        <v>1390</v>
      </c>
      <c r="K37" s="53"/>
      <c r="L37" s="53" t="s">
        <v>32</v>
      </c>
      <c r="M37" s="58" t="s">
        <v>31</v>
      </c>
      <c r="N37" s="53">
        <v>0</v>
      </c>
      <c r="O37" s="53"/>
      <c r="AN37" s="58" t="s">
        <v>31</v>
      </c>
      <c r="AO37" s="53">
        <v>0</v>
      </c>
    </row>
    <row r="38" spans="1:41">
      <c r="A38" s="53" t="s">
        <v>56</v>
      </c>
      <c r="B38" s="53" t="s">
        <v>57</v>
      </c>
      <c r="C38" s="53">
        <v>69</v>
      </c>
      <c r="D38" s="53" t="s">
        <v>16</v>
      </c>
      <c r="E38" s="53">
        <v>1049970</v>
      </c>
      <c r="F38" s="53">
        <v>25</v>
      </c>
      <c r="G38" s="53" t="s">
        <v>17</v>
      </c>
      <c r="H38" s="55">
        <v>45074</v>
      </c>
      <c r="I38" s="67">
        <v>4</v>
      </c>
      <c r="J38" s="53">
        <v>730</v>
      </c>
      <c r="K38" s="53"/>
      <c r="L38" s="53" t="s">
        <v>32</v>
      </c>
      <c r="M38" s="58" t="s">
        <v>31</v>
      </c>
      <c r="N38" s="53">
        <v>2</v>
      </c>
      <c r="O38" s="53"/>
      <c r="AN38" s="58" t="s">
        <v>31</v>
      </c>
      <c r="AO38" s="53">
        <v>2</v>
      </c>
    </row>
    <row r="39" spans="1:41">
      <c r="A39" s="53" t="s">
        <v>56</v>
      </c>
      <c r="B39" s="53" t="s">
        <v>57</v>
      </c>
      <c r="C39" s="53">
        <v>69</v>
      </c>
      <c r="D39" s="53" t="s">
        <v>16</v>
      </c>
      <c r="E39" s="53">
        <v>1049970</v>
      </c>
      <c r="F39" s="53">
        <v>23</v>
      </c>
      <c r="G39" s="53" t="s">
        <v>17</v>
      </c>
      <c r="H39" s="55">
        <v>45074</v>
      </c>
      <c r="I39" s="67">
        <v>5</v>
      </c>
      <c r="J39" s="53">
        <v>970</v>
      </c>
      <c r="K39" s="53"/>
      <c r="L39" s="53" t="s">
        <v>32</v>
      </c>
      <c r="M39" s="58" t="s">
        <v>31</v>
      </c>
      <c r="N39" s="53">
        <v>0</v>
      </c>
      <c r="O39" s="53"/>
      <c r="AN39" s="58" t="s">
        <v>31</v>
      </c>
      <c r="AO39" s="53">
        <v>0</v>
      </c>
    </row>
    <row r="40" spans="1:41">
      <c r="A40" s="53" t="s">
        <v>56</v>
      </c>
      <c r="B40" s="53" t="s">
        <v>58</v>
      </c>
      <c r="C40" s="53">
        <v>45</v>
      </c>
      <c r="D40" s="53" t="s">
        <v>16</v>
      </c>
      <c r="E40" s="53">
        <v>52809845</v>
      </c>
      <c r="F40" s="53">
        <v>22</v>
      </c>
      <c r="G40" s="53" t="s">
        <v>17</v>
      </c>
      <c r="H40" s="55">
        <v>45251</v>
      </c>
      <c r="I40" s="67">
        <v>4</v>
      </c>
      <c r="J40" s="53">
        <v>770</v>
      </c>
      <c r="K40" s="53"/>
      <c r="L40" s="53" t="s">
        <v>32</v>
      </c>
      <c r="M40" s="56" t="s">
        <v>19</v>
      </c>
      <c r="N40" s="53">
        <v>0</v>
      </c>
      <c r="O40" s="53"/>
      <c r="AN40" s="56" t="s">
        <v>19</v>
      </c>
      <c r="AO40" s="53">
        <v>0</v>
      </c>
    </row>
    <row r="41" spans="1:41">
      <c r="A41" s="53" t="s">
        <v>56</v>
      </c>
      <c r="B41" s="53" t="s">
        <v>59</v>
      </c>
      <c r="C41" s="53">
        <v>36</v>
      </c>
      <c r="D41" s="53" t="s">
        <v>16</v>
      </c>
      <c r="E41" s="53">
        <v>1023864939</v>
      </c>
      <c r="F41" s="53">
        <v>22</v>
      </c>
      <c r="G41" s="53" t="s">
        <v>17</v>
      </c>
      <c r="H41" s="55">
        <v>45210</v>
      </c>
      <c r="I41" s="67">
        <v>4</v>
      </c>
      <c r="J41" s="53">
        <v>930</v>
      </c>
      <c r="K41" s="53"/>
      <c r="L41" s="53" t="s">
        <v>32</v>
      </c>
      <c r="M41" s="58" t="s">
        <v>31</v>
      </c>
      <c r="N41" s="53">
        <v>0</v>
      </c>
      <c r="O41" s="53"/>
      <c r="AN41" s="58" t="s">
        <v>31</v>
      </c>
      <c r="AO41" s="53">
        <v>0</v>
      </c>
    </row>
    <row r="42" spans="1:41">
      <c r="A42" s="53" t="s">
        <v>56</v>
      </c>
      <c r="B42" s="53" t="s">
        <v>60</v>
      </c>
      <c r="C42" s="53">
        <v>35</v>
      </c>
      <c r="D42" s="53" t="s">
        <v>16</v>
      </c>
      <c r="E42" s="53">
        <v>1032365553</v>
      </c>
      <c r="F42" s="53">
        <v>41</v>
      </c>
      <c r="G42" s="53" t="s">
        <v>17</v>
      </c>
      <c r="H42" s="55">
        <v>45255</v>
      </c>
      <c r="I42" s="67">
        <v>4</v>
      </c>
      <c r="J42" s="53">
        <v>1070</v>
      </c>
      <c r="K42" s="53"/>
      <c r="L42" s="53" t="s">
        <v>32</v>
      </c>
      <c r="M42" s="59" t="s">
        <v>49</v>
      </c>
      <c r="N42" s="53">
        <v>0</v>
      </c>
      <c r="O42" s="53"/>
      <c r="AN42" s="59" t="s">
        <v>49</v>
      </c>
      <c r="AO42" s="53">
        <v>0</v>
      </c>
    </row>
    <row r="43" spans="1:41">
      <c r="A43" s="53" t="s">
        <v>56</v>
      </c>
      <c r="B43" s="53" t="s">
        <v>60</v>
      </c>
      <c r="C43" s="53">
        <v>35</v>
      </c>
      <c r="D43" s="53" t="s">
        <v>16</v>
      </c>
      <c r="E43" s="53">
        <v>1032365553</v>
      </c>
      <c r="F43" s="53">
        <v>25</v>
      </c>
      <c r="G43" s="53" t="s">
        <v>17</v>
      </c>
      <c r="H43" s="55">
        <v>45255</v>
      </c>
      <c r="I43" s="67">
        <v>4</v>
      </c>
      <c r="J43" s="53">
        <v>70</v>
      </c>
      <c r="K43" s="53"/>
      <c r="L43" s="53" t="s">
        <v>32</v>
      </c>
      <c r="M43" s="59" t="s">
        <v>49</v>
      </c>
      <c r="N43" s="53">
        <v>0</v>
      </c>
      <c r="O43" s="53"/>
      <c r="AN43" s="59" t="s">
        <v>49</v>
      </c>
      <c r="AO43" s="53">
        <v>0</v>
      </c>
    </row>
    <row r="44" spans="1:41">
      <c r="A44" s="53" t="s">
        <v>56</v>
      </c>
      <c r="B44" s="53" t="s">
        <v>61</v>
      </c>
      <c r="C44" s="53">
        <v>55</v>
      </c>
      <c r="D44" s="53" t="s">
        <v>16</v>
      </c>
      <c r="E44" s="53">
        <v>7438627</v>
      </c>
      <c r="F44" s="53">
        <v>35</v>
      </c>
      <c r="G44" s="53" t="s">
        <v>17</v>
      </c>
      <c r="H44" s="55">
        <v>45255</v>
      </c>
      <c r="I44" s="67">
        <v>4</v>
      </c>
      <c r="J44" s="53">
        <v>520</v>
      </c>
      <c r="K44" s="53"/>
      <c r="L44" s="53" t="s">
        <v>32</v>
      </c>
      <c r="M44" s="59" t="s">
        <v>49</v>
      </c>
      <c r="N44" s="53">
        <v>0</v>
      </c>
      <c r="O44" s="53"/>
      <c r="AN44" s="59" t="s">
        <v>49</v>
      </c>
      <c r="AO44" s="53">
        <v>0</v>
      </c>
    </row>
    <row r="45" spans="1:41">
      <c r="A45" s="53" t="s">
        <v>56</v>
      </c>
      <c r="B45" s="53" t="s">
        <v>62</v>
      </c>
      <c r="C45" s="53">
        <v>23</v>
      </c>
      <c r="D45" s="53" t="s">
        <v>16</v>
      </c>
      <c r="E45" s="53">
        <v>1022391049</v>
      </c>
      <c r="F45" s="53">
        <v>35</v>
      </c>
      <c r="G45" s="53" t="s">
        <v>17</v>
      </c>
      <c r="H45" s="55">
        <v>45258</v>
      </c>
      <c r="I45" s="67">
        <v>4</v>
      </c>
      <c r="J45" s="53">
        <v>1280</v>
      </c>
      <c r="K45" s="53"/>
      <c r="L45" s="53" t="s">
        <v>32</v>
      </c>
      <c r="M45" s="59" t="s">
        <v>49</v>
      </c>
      <c r="N45" s="53">
        <v>1</v>
      </c>
      <c r="O45" s="53"/>
      <c r="AN45" s="59" t="s">
        <v>49</v>
      </c>
      <c r="AO45" s="53">
        <v>1</v>
      </c>
    </row>
    <row r="46" spans="1:41">
      <c r="A46" s="53" t="s">
        <v>63</v>
      </c>
      <c r="B46" s="53" t="s">
        <v>64</v>
      </c>
      <c r="C46" s="53">
        <v>68</v>
      </c>
      <c r="D46" s="53" t="s">
        <v>65</v>
      </c>
      <c r="E46" s="53">
        <v>19263493</v>
      </c>
      <c r="F46" s="53">
        <v>32</v>
      </c>
      <c r="G46" s="53" t="s">
        <v>17</v>
      </c>
      <c r="H46" s="55">
        <v>44811</v>
      </c>
      <c r="I46" s="67">
        <v>3</v>
      </c>
      <c r="J46" s="53">
        <v>540</v>
      </c>
      <c r="K46" s="53"/>
      <c r="L46" s="53" t="s">
        <v>32</v>
      </c>
      <c r="M46" s="59" t="s">
        <v>49</v>
      </c>
      <c r="N46" s="53">
        <v>3</v>
      </c>
      <c r="O46" s="55">
        <v>45189</v>
      </c>
      <c r="AN46" s="59" t="s">
        <v>49</v>
      </c>
      <c r="AO46" s="53">
        <v>3</v>
      </c>
    </row>
    <row r="47" spans="1:41">
      <c r="A47" s="53" t="s">
        <v>63</v>
      </c>
      <c r="B47" s="53" t="s">
        <v>64</v>
      </c>
      <c r="C47" s="53">
        <v>68</v>
      </c>
      <c r="D47" s="53" t="s">
        <v>65</v>
      </c>
      <c r="E47" s="60">
        <v>19263493</v>
      </c>
      <c r="F47" s="53">
        <v>21</v>
      </c>
      <c r="G47" s="53" t="s">
        <v>17</v>
      </c>
      <c r="H47" s="55">
        <v>44811</v>
      </c>
      <c r="I47" s="67">
        <v>4</v>
      </c>
      <c r="J47" s="53">
        <v>290</v>
      </c>
      <c r="K47" s="53"/>
      <c r="L47" s="53" t="s">
        <v>32</v>
      </c>
      <c r="M47" s="56" t="s">
        <v>19</v>
      </c>
      <c r="N47" s="53">
        <v>3</v>
      </c>
      <c r="O47" s="55">
        <v>45189</v>
      </c>
      <c r="AN47" s="56" t="s">
        <v>19</v>
      </c>
      <c r="AO47" s="53">
        <v>3</v>
      </c>
    </row>
    <row r="48" spans="1:41">
      <c r="A48" s="53" t="s">
        <v>63</v>
      </c>
      <c r="B48" s="53" t="s">
        <v>67</v>
      </c>
      <c r="C48" s="53">
        <v>61</v>
      </c>
      <c r="D48" s="53" t="s">
        <v>42</v>
      </c>
      <c r="E48" s="53">
        <v>51764067</v>
      </c>
      <c r="F48" s="53">
        <v>13</v>
      </c>
      <c r="G48" s="53" t="s">
        <v>17</v>
      </c>
      <c r="H48" s="55">
        <v>45203</v>
      </c>
      <c r="I48" s="67">
        <v>4</v>
      </c>
      <c r="J48" s="53">
        <v>1790</v>
      </c>
      <c r="K48" s="53"/>
      <c r="L48" s="53" t="s">
        <v>32</v>
      </c>
      <c r="M48" s="56" t="s">
        <v>19</v>
      </c>
      <c r="N48" s="53">
        <v>3</v>
      </c>
      <c r="O48" s="53"/>
      <c r="AN48" s="56" t="s">
        <v>19</v>
      </c>
      <c r="AO48" s="53">
        <v>3</v>
      </c>
    </row>
    <row r="49" spans="1:41">
      <c r="A49" s="53" t="s">
        <v>63</v>
      </c>
      <c r="B49" s="53" t="s">
        <v>67</v>
      </c>
      <c r="C49" s="53">
        <v>61</v>
      </c>
      <c r="D49" s="53" t="s">
        <v>42</v>
      </c>
      <c r="E49" s="53">
        <v>51764067</v>
      </c>
      <c r="F49" s="53">
        <v>24</v>
      </c>
      <c r="G49" s="53" t="s">
        <v>17</v>
      </c>
      <c r="H49" s="55">
        <v>45203</v>
      </c>
      <c r="I49" s="67">
        <v>4</v>
      </c>
      <c r="J49" s="53">
        <v>1620</v>
      </c>
      <c r="K49" s="53"/>
      <c r="L49" s="53" t="s">
        <v>32</v>
      </c>
      <c r="M49" s="56" t="s">
        <v>19</v>
      </c>
      <c r="N49" s="53">
        <v>2</v>
      </c>
      <c r="O49" s="53"/>
      <c r="AN49" s="56" t="s">
        <v>19</v>
      </c>
      <c r="AO49" s="53">
        <v>2</v>
      </c>
    </row>
    <row r="50" spans="1:41">
      <c r="A50" s="53" t="s">
        <v>63</v>
      </c>
      <c r="B50" s="53" t="s">
        <v>68</v>
      </c>
      <c r="C50" s="53">
        <v>45</v>
      </c>
      <c r="D50" s="53" t="s">
        <v>69</v>
      </c>
      <c r="E50" s="53">
        <v>52537309</v>
      </c>
      <c r="F50" s="53">
        <v>12</v>
      </c>
      <c r="G50" s="53" t="s">
        <v>17</v>
      </c>
      <c r="H50" s="55">
        <v>45185</v>
      </c>
      <c r="I50" s="67">
        <v>3</v>
      </c>
      <c r="J50" s="53">
        <v>670</v>
      </c>
      <c r="K50" s="53"/>
      <c r="L50" s="53" t="s">
        <v>44</v>
      </c>
      <c r="M50" s="56" t="s">
        <v>19</v>
      </c>
      <c r="N50" s="53">
        <v>4</v>
      </c>
      <c r="O50" s="53"/>
      <c r="AN50" s="56" t="s">
        <v>19</v>
      </c>
      <c r="AO50" s="53">
        <v>4</v>
      </c>
    </row>
    <row r="51" spans="1:41">
      <c r="A51" s="53" t="s">
        <v>63</v>
      </c>
      <c r="B51" s="53" t="s">
        <v>68</v>
      </c>
      <c r="C51" s="53">
        <v>45</v>
      </c>
      <c r="D51" s="53" t="s">
        <v>72</v>
      </c>
      <c r="E51" s="53">
        <v>52537309</v>
      </c>
      <c r="F51" s="53">
        <v>34</v>
      </c>
      <c r="G51" s="53" t="s">
        <v>17</v>
      </c>
      <c r="H51" s="62">
        <v>45551</v>
      </c>
      <c r="I51" s="67">
        <v>3</v>
      </c>
      <c r="J51" s="53">
        <v>740</v>
      </c>
      <c r="K51" s="53"/>
      <c r="L51" s="53" t="s">
        <v>44</v>
      </c>
      <c r="M51" s="56" t="s">
        <v>19</v>
      </c>
      <c r="N51" s="53">
        <v>2</v>
      </c>
      <c r="O51" s="53"/>
      <c r="AN51" s="56" t="s">
        <v>19</v>
      </c>
      <c r="AO51" s="53">
        <v>2</v>
      </c>
    </row>
    <row r="52" spans="1:41">
      <c r="A52" s="53" t="s">
        <v>73</v>
      </c>
      <c r="B52" s="53" t="s">
        <v>75</v>
      </c>
      <c r="C52" s="53">
        <v>77</v>
      </c>
      <c r="D52" s="53" t="s">
        <v>42</v>
      </c>
      <c r="E52" s="53">
        <v>16151299</v>
      </c>
      <c r="F52" s="53">
        <v>31</v>
      </c>
      <c r="G52" s="53" t="s">
        <v>17</v>
      </c>
      <c r="H52" s="63">
        <v>45253</v>
      </c>
      <c r="I52" s="67">
        <v>4</v>
      </c>
      <c r="J52" s="53">
        <v>1240</v>
      </c>
      <c r="K52" s="53"/>
      <c r="L52" s="53" t="s">
        <v>32</v>
      </c>
      <c r="M52" s="58" t="s">
        <v>31</v>
      </c>
      <c r="N52" s="53">
        <v>3</v>
      </c>
      <c r="O52" s="53"/>
      <c r="AN52" s="58" t="s">
        <v>31</v>
      </c>
      <c r="AO52" s="53">
        <v>3</v>
      </c>
    </row>
    <row r="53" spans="1:41">
      <c r="A53" s="53" t="s">
        <v>73</v>
      </c>
      <c r="B53" s="53" t="s">
        <v>76</v>
      </c>
      <c r="C53" s="53">
        <v>43</v>
      </c>
      <c r="D53" s="53" t="s">
        <v>42</v>
      </c>
      <c r="E53" s="53">
        <v>80808204</v>
      </c>
      <c r="F53" s="53">
        <v>11</v>
      </c>
      <c r="G53" s="53" t="s">
        <v>17</v>
      </c>
      <c r="H53" s="63">
        <v>45001</v>
      </c>
      <c r="I53" s="67">
        <v>4</v>
      </c>
      <c r="J53" s="53">
        <v>1580</v>
      </c>
      <c r="K53" s="53"/>
      <c r="L53" s="53" t="s">
        <v>32</v>
      </c>
      <c r="M53" s="56" t="s">
        <v>19</v>
      </c>
      <c r="N53" s="53">
        <v>1</v>
      </c>
      <c r="O53" s="53"/>
      <c r="AN53" s="56" t="s">
        <v>19</v>
      </c>
      <c r="AO53" s="53">
        <v>1</v>
      </c>
    </row>
    <row r="54" spans="1:41">
      <c r="A54" s="53" t="s">
        <v>73</v>
      </c>
      <c r="B54" s="53" t="s">
        <v>77</v>
      </c>
      <c r="C54" s="53">
        <v>62</v>
      </c>
      <c r="D54" s="53" t="s">
        <v>72</v>
      </c>
      <c r="E54" s="53">
        <v>19232623</v>
      </c>
      <c r="F54" s="53">
        <v>22</v>
      </c>
      <c r="G54" s="53" t="s">
        <v>17</v>
      </c>
      <c r="H54" s="63">
        <v>45246</v>
      </c>
      <c r="I54" s="67">
        <v>3</v>
      </c>
      <c r="J54" s="53">
        <v>1280</v>
      </c>
      <c r="K54" s="53"/>
      <c r="L54" s="53" t="s">
        <v>32</v>
      </c>
      <c r="M54" s="56" t="s">
        <v>19</v>
      </c>
      <c r="N54" s="53">
        <v>1</v>
      </c>
      <c r="O54" s="53"/>
      <c r="AN54" s="56" t="s">
        <v>19</v>
      </c>
      <c r="AO54" s="53">
        <v>1</v>
      </c>
    </row>
    <row r="55" spans="1:41">
      <c r="A55" s="53" t="s">
        <v>88</v>
      </c>
      <c r="B55" s="53" t="s">
        <v>89</v>
      </c>
      <c r="C55" s="53">
        <v>42</v>
      </c>
      <c r="D55" s="53" t="s">
        <v>42</v>
      </c>
      <c r="E55" s="53">
        <v>52462489</v>
      </c>
      <c r="F55" s="53">
        <v>11</v>
      </c>
      <c r="G55" s="53" t="s">
        <v>17</v>
      </c>
      <c r="H55" s="63">
        <v>45232</v>
      </c>
      <c r="I55" s="67">
        <v>4</v>
      </c>
      <c r="J55" s="53">
        <v>40</v>
      </c>
      <c r="K55" s="53"/>
      <c r="L55" s="53" t="s">
        <v>44</v>
      </c>
      <c r="M55" s="59" t="s">
        <v>49</v>
      </c>
      <c r="N55" s="53">
        <v>1</v>
      </c>
      <c r="O55" s="53"/>
      <c r="AN55" s="59" t="s">
        <v>49</v>
      </c>
      <c r="AO55" s="53">
        <v>1</v>
      </c>
    </row>
    <row r="56" spans="1:41">
      <c r="A56" s="53" t="s">
        <v>88</v>
      </c>
      <c r="B56" s="53" t="s">
        <v>90</v>
      </c>
      <c r="C56" s="53">
        <v>30</v>
      </c>
      <c r="D56" s="53" t="s">
        <v>42</v>
      </c>
      <c r="E56" s="53">
        <v>6106539</v>
      </c>
      <c r="F56" s="53">
        <v>15</v>
      </c>
      <c r="G56" s="53" t="s">
        <v>17</v>
      </c>
      <c r="H56" s="63">
        <v>45232</v>
      </c>
      <c r="I56" s="67">
        <v>3</v>
      </c>
      <c r="J56" s="53">
        <v>590</v>
      </c>
      <c r="K56" s="53"/>
      <c r="L56" s="53" t="s">
        <v>32</v>
      </c>
      <c r="M56" s="59" t="s">
        <v>49</v>
      </c>
      <c r="N56" s="53">
        <v>1</v>
      </c>
      <c r="O56" s="53"/>
      <c r="AN56" s="59" t="s">
        <v>49</v>
      </c>
      <c r="AO56" s="53">
        <v>1</v>
      </c>
    </row>
    <row r="57" spans="1:41">
      <c r="A57" s="53" t="s">
        <v>88</v>
      </c>
      <c r="B57" s="53" t="s">
        <v>91</v>
      </c>
      <c r="C57" s="53">
        <v>80</v>
      </c>
      <c r="D57" s="53" t="s">
        <v>72</v>
      </c>
      <c r="E57" s="53">
        <v>12093506</v>
      </c>
      <c r="F57" s="53">
        <v>42</v>
      </c>
      <c r="G57" s="53" t="s">
        <v>92</v>
      </c>
      <c r="H57" s="63">
        <v>45231</v>
      </c>
      <c r="I57" s="67">
        <v>4</v>
      </c>
      <c r="J57" s="53">
        <v>730</v>
      </c>
      <c r="K57" s="53"/>
      <c r="L57" s="53" t="s">
        <v>32</v>
      </c>
      <c r="M57" s="58" t="s">
        <v>31</v>
      </c>
      <c r="N57" s="53">
        <v>1</v>
      </c>
      <c r="O57" s="53"/>
      <c r="AN57" s="58" t="s">
        <v>31</v>
      </c>
      <c r="AO57" s="53">
        <v>1</v>
      </c>
    </row>
    <row r="58" spans="1:41">
      <c r="A58" s="53" t="s">
        <v>88</v>
      </c>
      <c r="B58" s="53" t="s">
        <v>93</v>
      </c>
      <c r="C58" s="53">
        <v>57</v>
      </c>
      <c r="D58" s="53" t="s">
        <v>42</v>
      </c>
      <c r="E58" s="53">
        <v>23301412</v>
      </c>
      <c r="F58" s="53">
        <v>31</v>
      </c>
      <c r="G58" s="53" t="s">
        <v>92</v>
      </c>
      <c r="H58" s="63">
        <v>45253</v>
      </c>
      <c r="I58" s="67">
        <v>4</v>
      </c>
      <c r="J58" s="53">
        <v>1990</v>
      </c>
      <c r="K58" s="53"/>
      <c r="L58" s="53" t="s">
        <v>32</v>
      </c>
      <c r="M58" s="59" t="s">
        <v>49</v>
      </c>
      <c r="N58" s="53">
        <v>1</v>
      </c>
      <c r="O58" s="53"/>
      <c r="AN58" s="59" t="s">
        <v>49</v>
      </c>
      <c r="AO58" s="53">
        <v>1</v>
      </c>
    </row>
    <row r="59" spans="1:41">
      <c r="A59" s="53" t="s">
        <v>88</v>
      </c>
      <c r="B59" s="53" t="s">
        <v>95</v>
      </c>
      <c r="C59" s="53">
        <v>51</v>
      </c>
      <c r="D59" s="53" t="s">
        <v>42</v>
      </c>
      <c r="E59" s="53">
        <v>84038963</v>
      </c>
      <c r="F59" s="53">
        <v>34</v>
      </c>
      <c r="G59" s="53" t="s">
        <v>92</v>
      </c>
      <c r="H59" s="63">
        <v>45253</v>
      </c>
      <c r="I59" s="67">
        <v>4</v>
      </c>
      <c r="J59" s="53">
        <v>2100</v>
      </c>
      <c r="K59" s="53"/>
      <c r="L59" s="53" t="s">
        <v>32</v>
      </c>
      <c r="M59" s="59" t="s">
        <v>49</v>
      </c>
      <c r="N59" s="53">
        <v>1</v>
      </c>
      <c r="O59" s="53"/>
      <c r="AN59" s="59" t="s">
        <v>49</v>
      </c>
      <c r="AO59" s="53">
        <v>1</v>
      </c>
    </row>
    <row r="60" spans="1:41">
      <c r="A60" s="53" t="s">
        <v>88</v>
      </c>
      <c r="B60" s="53" t="s">
        <v>96</v>
      </c>
      <c r="C60" s="53">
        <v>55</v>
      </c>
      <c r="D60" s="53" t="s">
        <v>42</v>
      </c>
      <c r="E60" s="53">
        <v>91256835</v>
      </c>
      <c r="F60" s="53">
        <v>45</v>
      </c>
      <c r="G60" s="53" t="s">
        <v>92</v>
      </c>
      <c r="H60" s="63">
        <v>45247</v>
      </c>
      <c r="I60" s="67">
        <v>4</v>
      </c>
      <c r="J60" s="53">
        <v>2940</v>
      </c>
      <c r="K60" s="53"/>
      <c r="L60" s="53" t="s">
        <v>32</v>
      </c>
      <c r="M60" s="56" t="s">
        <v>19</v>
      </c>
      <c r="N60" s="53">
        <v>1</v>
      </c>
      <c r="O60" s="53"/>
      <c r="AN60" s="56" t="s">
        <v>19</v>
      </c>
      <c r="AO60" s="53">
        <v>1</v>
      </c>
    </row>
    <row r="61" spans="1:41">
      <c r="A61" s="53" t="s">
        <v>88</v>
      </c>
      <c r="B61" s="53" t="s">
        <v>98</v>
      </c>
      <c r="C61" s="53">
        <v>40</v>
      </c>
      <c r="D61" s="53" t="s">
        <v>42</v>
      </c>
      <c r="E61" s="53">
        <v>80143852</v>
      </c>
      <c r="F61" s="53">
        <v>21</v>
      </c>
      <c r="G61" s="53" t="s">
        <v>17</v>
      </c>
      <c r="H61" s="63">
        <v>45248</v>
      </c>
      <c r="I61" s="67">
        <v>4</v>
      </c>
      <c r="J61" s="53">
        <v>1590</v>
      </c>
      <c r="K61" s="53"/>
      <c r="L61" s="53" t="s">
        <v>32</v>
      </c>
      <c r="M61" s="59" t="s">
        <v>49</v>
      </c>
      <c r="N61" s="53">
        <v>1</v>
      </c>
      <c r="O61" s="53"/>
      <c r="AN61" s="59" t="s">
        <v>49</v>
      </c>
      <c r="AO61" s="53">
        <v>1</v>
      </c>
    </row>
    <row r="62" spans="1:41">
      <c r="A62" s="53" t="s">
        <v>99</v>
      </c>
      <c r="B62" s="60" t="s">
        <v>100</v>
      </c>
      <c r="C62" s="60">
        <v>28</v>
      </c>
      <c r="D62" s="60" t="s">
        <v>42</v>
      </c>
      <c r="E62" s="53">
        <v>1024567025</v>
      </c>
      <c r="F62" s="53">
        <v>21</v>
      </c>
      <c r="G62" s="53" t="s">
        <v>17</v>
      </c>
      <c r="H62" s="55">
        <v>45087</v>
      </c>
      <c r="I62" s="67">
        <v>4</v>
      </c>
      <c r="J62" s="53">
        <v>750</v>
      </c>
      <c r="K62" s="53"/>
      <c r="L62" s="53" t="s">
        <v>32</v>
      </c>
      <c r="M62" s="58" t="s">
        <v>31</v>
      </c>
      <c r="N62" s="53">
        <v>1</v>
      </c>
      <c r="O62" s="53"/>
      <c r="AN62" s="58" t="s">
        <v>31</v>
      </c>
      <c r="AO62" s="53">
        <v>1</v>
      </c>
    </row>
    <row r="63" spans="1:41">
      <c r="A63" s="53" t="s">
        <v>99</v>
      </c>
      <c r="B63" s="60" t="s">
        <v>100</v>
      </c>
      <c r="C63" s="60">
        <v>28</v>
      </c>
      <c r="D63" s="60" t="s">
        <v>42</v>
      </c>
      <c r="E63" s="53">
        <v>1024567025</v>
      </c>
      <c r="F63" s="53">
        <v>22</v>
      </c>
      <c r="G63" s="53" t="s">
        <v>17</v>
      </c>
      <c r="H63" s="55">
        <v>45087</v>
      </c>
      <c r="I63" s="67">
        <v>3</v>
      </c>
      <c r="J63" s="53">
        <v>180</v>
      </c>
      <c r="K63" s="53"/>
      <c r="L63" s="53" t="s">
        <v>32</v>
      </c>
      <c r="M63" s="58" t="s">
        <v>31</v>
      </c>
      <c r="N63" s="53">
        <v>3</v>
      </c>
      <c r="O63" s="53"/>
      <c r="AN63" s="58" t="s">
        <v>31</v>
      </c>
      <c r="AO63" s="53">
        <v>3</v>
      </c>
    </row>
    <row r="64" spans="1:41">
      <c r="A64" s="53" t="s">
        <v>99</v>
      </c>
      <c r="B64" s="53" t="s">
        <v>101</v>
      </c>
      <c r="C64" s="53">
        <v>23</v>
      </c>
      <c r="D64" s="53" t="s">
        <v>42</v>
      </c>
      <c r="E64" s="53">
        <v>1000031293</v>
      </c>
      <c r="F64" s="53">
        <v>11</v>
      </c>
      <c r="G64" s="53" t="s">
        <v>17</v>
      </c>
      <c r="H64" s="55">
        <v>45232</v>
      </c>
      <c r="I64" s="67">
        <v>3</v>
      </c>
      <c r="J64" s="53">
        <v>460</v>
      </c>
      <c r="K64" s="53"/>
      <c r="L64" s="53" t="s">
        <v>44</v>
      </c>
      <c r="M64" s="56" t="s">
        <v>19</v>
      </c>
      <c r="N64" s="53">
        <v>1</v>
      </c>
      <c r="O64" s="53"/>
      <c r="AN64" s="56" t="s">
        <v>19</v>
      </c>
      <c r="AO64" s="53">
        <v>1</v>
      </c>
    </row>
    <row r="65" spans="1:41">
      <c r="A65" s="53" t="s">
        <v>99</v>
      </c>
      <c r="B65" s="53" t="s">
        <v>103</v>
      </c>
      <c r="C65" s="53">
        <v>59</v>
      </c>
      <c r="D65" s="53" t="s">
        <v>42</v>
      </c>
      <c r="E65" s="53">
        <v>17334948</v>
      </c>
      <c r="F65" s="53">
        <v>12</v>
      </c>
      <c r="G65" s="53" t="s">
        <v>17</v>
      </c>
      <c r="H65" s="64">
        <v>45237</v>
      </c>
      <c r="I65" s="67">
        <v>4</v>
      </c>
      <c r="J65" s="53">
        <v>690</v>
      </c>
      <c r="K65" s="53"/>
      <c r="L65" s="53" t="s">
        <v>44</v>
      </c>
      <c r="M65" s="56" t="s">
        <v>19</v>
      </c>
      <c r="N65" s="53">
        <v>1</v>
      </c>
      <c r="O65" s="53"/>
      <c r="AN65" s="56" t="s">
        <v>19</v>
      </c>
      <c r="AO65" s="53">
        <v>1</v>
      </c>
    </row>
    <row r="66" spans="1:41">
      <c r="A66" s="53" t="s">
        <v>40</v>
      </c>
      <c r="B66" s="53" t="s">
        <v>104</v>
      </c>
      <c r="C66" s="53">
        <v>74</v>
      </c>
      <c r="D66" s="53" t="s">
        <v>72</v>
      </c>
      <c r="E66" s="53">
        <v>19086373</v>
      </c>
      <c r="F66" s="53">
        <v>41</v>
      </c>
      <c r="G66" s="53" t="s">
        <v>17</v>
      </c>
      <c r="H66" s="55">
        <v>45237</v>
      </c>
      <c r="I66" s="67">
        <v>4</v>
      </c>
      <c r="J66" s="53">
        <v>90</v>
      </c>
      <c r="K66" s="53"/>
      <c r="L66" s="53" t="s">
        <v>44</v>
      </c>
      <c r="M66" s="58" t="s">
        <v>31</v>
      </c>
      <c r="N66" s="53">
        <v>2</v>
      </c>
      <c r="O66" s="53"/>
      <c r="AN66" s="58" t="s">
        <v>31</v>
      </c>
      <c r="AO66" s="53">
        <v>2</v>
      </c>
    </row>
    <row r="67" spans="1:41">
      <c r="A67" s="53" t="s">
        <v>40</v>
      </c>
      <c r="B67" s="53" t="s">
        <v>105</v>
      </c>
      <c r="C67" s="53">
        <v>59</v>
      </c>
      <c r="D67" s="53" t="s">
        <v>42</v>
      </c>
      <c r="E67" s="53">
        <v>79330639</v>
      </c>
      <c r="F67" s="53">
        <v>45</v>
      </c>
      <c r="G67" s="53" t="s">
        <v>17</v>
      </c>
      <c r="H67" s="55">
        <v>45237</v>
      </c>
      <c r="I67" s="67">
        <v>4</v>
      </c>
      <c r="J67" s="53">
        <v>3990</v>
      </c>
      <c r="K67" s="53"/>
      <c r="L67" s="53" t="s">
        <v>32</v>
      </c>
      <c r="M67" s="56" t="s">
        <v>19</v>
      </c>
      <c r="N67" s="53">
        <v>1</v>
      </c>
      <c r="O67" s="53"/>
      <c r="AN67" s="56" t="s">
        <v>19</v>
      </c>
      <c r="AO67" s="53">
        <v>1</v>
      </c>
    </row>
    <row r="68" spans="1:41">
      <c r="A68" s="53" t="s">
        <v>40</v>
      </c>
      <c r="B68" s="53" t="s">
        <v>106</v>
      </c>
      <c r="C68" s="53">
        <v>84</v>
      </c>
      <c r="D68" s="53" t="s">
        <v>72</v>
      </c>
      <c r="E68" s="53">
        <v>2938804</v>
      </c>
      <c r="F68" s="53">
        <v>45</v>
      </c>
      <c r="G68" s="53" t="s">
        <v>17</v>
      </c>
      <c r="H68" s="55">
        <v>45224</v>
      </c>
      <c r="I68" s="67">
        <v>3</v>
      </c>
      <c r="J68" s="53">
        <v>110</v>
      </c>
      <c r="K68" s="53"/>
      <c r="L68" s="53" t="s">
        <v>32</v>
      </c>
      <c r="M68" s="58" t="s">
        <v>31</v>
      </c>
      <c r="N68" s="53">
        <v>1</v>
      </c>
      <c r="O68" s="53"/>
      <c r="AN68" s="58" t="s">
        <v>31</v>
      </c>
      <c r="AO68" s="53">
        <v>1</v>
      </c>
    </row>
    <row r="69" spans="1:41">
      <c r="A69" s="53" t="s">
        <v>99</v>
      </c>
      <c r="B69" s="53" t="s">
        <v>108</v>
      </c>
      <c r="C69" s="53">
        <v>43</v>
      </c>
      <c r="D69" s="53" t="s">
        <v>42</v>
      </c>
      <c r="E69" s="53">
        <v>52734219</v>
      </c>
      <c r="F69" s="53">
        <v>22</v>
      </c>
      <c r="G69" s="53" t="s">
        <v>17</v>
      </c>
      <c r="H69" s="55">
        <v>45239</v>
      </c>
      <c r="I69" s="67">
        <v>3</v>
      </c>
      <c r="J69" s="53">
        <v>630</v>
      </c>
      <c r="K69" s="53"/>
      <c r="L69" s="53" t="s">
        <v>32</v>
      </c>
      <c r="M69" s="59" t="s">
        <v>49</v>
      </c>
      <c r="N69" s="53">
        <v>8</v>
      </c>
      <c r="O69" s="53"/>
      <c r="AN69" s="59" t="s">
        <v>49</v>
      </c>
      <c r="AO69" s="53">
        <v>8</v>
      </c>
    </row>
    <row r="70" spans="1:41">
      <c r="A70" s="53" t="s">
        <v>99</v>
      </c>
      <c r="B70" s="53" t="s">
        <v>108</v>
      </c>
      <c r="C70" s="53">
        <v>43</v>
      </c>
      <c r="D70" s="53" t="s">
        <v>42</v>
      </c>
      <c r="E70" s="53">
        <v>52734219</v>
      </c>
      <c r="F70" s="53">
        <v>12</v>
      </c>
      <c r="G70" s="53" t="s">
        <v>17</v>
      </c>
      <c r="H70" s="55">
        <v>45239</v>
      </c>
      <c r="I70" s="67">
        <v>3</v>
      </c>
      <c r="J70" s="53">
        <v>170</v>
      </c>
      <c r="K70" s="53"/>
      <c r="L70" s="53" t="s">
        <v>32</v>
      </c>
      <c r="M70" s="59" t="s">
        <v>49</v>
      </c>
      <c r="N70" s="53">
        <v>1</v>
      </c>
      <c r="O70" s="53"/>
      <c r="AN70" s="59" t="s">
        <v>49</v>
      </c>
      <c r="AO70" s="53">
        <v>1</v>
      </c>
    </row>
    <row r="71" spans="1:41">
      <c r="A71" s="53" t="s">
        <v>109</v>
      </c>
      <c r="B71" s="53" t="s">
        <v>110</v>
      </c>
      <c r="C71" s="53">
        <v>57</v>
      </c>
      <c r="D71" s="53"/>
      <c r="E71" s="53">
        <v>52349766</v>
      </c>
      <c r="F71" s="53">
        <v>34</v>
      </c>
      <c r="G71" s="53" t="s">
        <v>17</v>
      </c>
      <c r="H71" s="55">
        <v>45196</v>
      </c>
      <c r="I71" s="67">
        <v>3</v>
      </c>
      <c r="J71" s="53">
        <v>2552</v>
      </c>
      <c r="K71" s="53"/>
      <c r="L71" s="53" t="s">
        <v>32</v>
      </c>
      <c r="M71" s="56" t="s">
        <v>19</v>
      </c>
      <c r="N71" s="53">
        <v>2</v>
      </c>
      <c r="O71" s="53"/>
      <c r="AN71" s="56" t="s">
        <v>19</v>
      </c>
      <c r="AO71" s="53">
        <v>2</v>
      </c>
    </row>
    <row r="72" spans="1:41">
      <c r="A72" s="53" t="s">
        <v>73</v>
      </c>
      <c r="B72" s="53" t="s">
        <v>111</v>
      </c>
      <c r="C72" s="53">
        <v>59</v>
      </c>
      <c r="D72" s="53" t="s">
        <v>42</v>
      </c>
      <c r="E72" s="53">
        <v>60307997</v>
      </c>
      <c r="F72" s="53">
        <v>12</v>
      </c>
      <c r="G72" s="53" t="s">
        <v>17</v>
      </c>
      <c r="H72" s="55">
        <v>45258</v>
      </c>
      <c r="I72" s="67">
        <v>3</v>
      </c>
      <c r="J72" s="53">
        <v>170</v>
      </c>
      <c r="K72" s="53"/>
      <c r="L72" s="53" t="s">
        <v>32</v>
      </c>
      <c r="M72" s="59" t="s">
        <v>49</v>
      </c>
      <c r="N72" s="53">
        <v>1</v>
      </c>
      <c r="O72" s="53"/>
      <c r="AN72" s="59" t="s">
        <v>49</v>
      </c>
      <c r="AO72" s="53">
        <v>1</v>
      </c>
    </row>
    <row r="73" spans="1:41">
      <c r="A73" s="53" t="s">
        <v>99</v>
      </c>
      <c r="B73" s="53" t="s">
        <v>112</v>
      </c>
      <c r="C73" s="53">
        <v>63</v>
      </c>
      <c r="D73" s="53" t="s">
        <v>42</v>
      </c>
      <c r="E73" s="53">
        <v>51714060</v>
      </c>
      <c r="F73" s="53">
        <v>34</v>
      </c>
      <c r="G73" s="53" t="s">
        <v>17</v>
      </c>
      <c r="H73" s="55">
        <v>45265</v>
      </c>
      <c r="I73" s="67">
        <v>4</v>
      </c>
      <c r="J73" s="53">
        <v>690</v>
      </c>
      <c r="K73" s="53"/>
      <c r="L73" s="53" t="s">
        <v>32</v>
      </c>
      <c r="M73" s="59" t="s">
        <v>49</v>
      </c>
      <c r="N73" s="53">
        <v>1</v>
      </c>
      <c r="O73" s="53"/>
      <c r="AN73" s="59" t="s">
        <v>49</v>
      </c>
      <c r="AO73" s="53">
        <v>1</v>
      </c>
    </row>
    <row r="74" spans="1:41">
      <c r="A74" s="53" t="s">
        <v>99</v>
      </c>
      <c r="B74" s="60" t="s">
        <v>113</v>
      </c>
      <c r="C74" s="60">
        <v>29</v>
      </c>
      <c r="D74" s="60" t="s">
        <v>42</v>
      </c>
      <c r="E74" s="53">
        <v>1015446501</v>
      </c>
      <c r="F74" s="53">
        <v>11</v>
      </c>
      <c r="G74" s="53" t="s">
        <v>17</v>
      </c>
      <c r="H74" s="55">
        <v>45253</v>
      </c>
      <c r="I74" s="67">
        <v>3</v>
      </c>
      <c r="J74" s="53">
        <v>30</v>
      </c>
      <c r="K74" s="53"/>
      <c r="L74" s="53" t="s">
        <v>32</v>
      </c>
      <c r="M74" s="59" t="s">
        <v>49</v>
      </c>
      <c r="N74" s="53">
        <v>1</v>
      </c>
      <c r="O74" s="53"/>
      <c r="AN74" s="59" t="s">
        <v>49</v>
      </c>
      <c r="AO74" s="53">
        <v>1</v>
      </c>
    </row>
  </sheetData>
  <sortState xmlns:xlrd2="http://schemas.microsoft.com/office/spreadsheetml/2017/richdata2" ref="A2:O74">
    <sortCondition ref="K2:K7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0D42-971D-4345-B95F-FED20BF3E21F}">
  <dimension ref="C2:S29"/>
  <sheetViews>
    <sheetView workbookViewId="0">
      <selection activeCell="I1" sqref="I1"/>
    </sheetView>
  </sheetViews>
  <sheetFormatPr baseColWidth="10" defaultColWidth="10.85546875" defaultRowHeight="15"/>
  <cols>
    <col min="3" max="3" width="7.140625" bestFit="1" customWidth="1"/>
    <col min="5" max="5" width="2.140625" bestFit="1" customWidth="1"/>
    <col min="6" max="6" width="6" bestFit="1" customWidth="1"/>
    <col min="7" max="8" width="5.5703125" bestFit="1" customWidth="1"/>
    <col min="10" max="10" width="13.28515625" customWidth="1"/>
    <col min="11" max="11" width="18.85546875" customWidth="1"/>
    <col min="12" max="12" width="2.140625" bestFit="1" customWidth="1"/>
    <col min="13" max="13" width="7.140625" bestFit="1" customWidth="1"/>
    <col min="14" max="14" width="2.140625" bestFit="1" customWidth="1"/>
    <col min="15" max="15" width="7.140625" bestFit="1" customWidth="1"/>
    <col min="16" max="16" width="2.140625" bestFit="1" customWidth="1"/>
    <col min="17" max="17" width="7.140625" bestFit="1" customWidth="1"/>
    <col min="18" max="18" width="3" bestFit="1" customWidth="1"/>
    <col min="19" max="19" width="7.140625" bestFit="1" customWidth="1"/>
  </cols>
  <sheetData>
    <row r="2" spans="3:19">
      <c r="J2" s="195"/>
      <c r="K2" s="196"/>
      <c r="L2" s="201" t="s">
        <v>8</v>
      </c>
      <c r="M2" s="201"/>
      <c r="N2" s="201"/>
      <c r="O2" s="201"/>
      <c r="P2" s="201"/>
      <c r="Q2" s="201"/>
      <c r="R2" s="201"/>
      <c r="S2" s="196"/>
    </row>
    <row r="3" spans="3:19">
      <c r="C3" s="32" t="s">
        <v>147</v>
      </c>
      <c r="D3" s="32" t="s">
        <v>151</v>
      </c>
      <c r="E3" s="32" t="s">
        <v>130</v>
      </c>
      <c r="F3" s="32" t="s">
        <v>123</v>
      </c>
      <c r="G3" s="32" t="s">
        <v>150</v>
      </c>
      <c r="H3" s="32" t="s">
        <v>148</v>
      </c>
      <c r="J3" s="197"/>
      <c r="K3" s="198"/>
      <c r="L3" s="202">
        <v>3</v>
      </c>
      <c r="M3" s="203"/>
      <c r="N3" s="202">
        <v>4</v>
      </c>
      <c r="O3" s="203"/>
      <c r="P3" s="202">
        <v>5</v>
      </c>
      <c r="Q3" s="203"/>
      <c r="R3" s="202" t="s">
        <v>129</v>
      </c>
      <c r="S3" s="203"/>
    </row>
    <row r="4" spans="3:19">
      <c r="C4" s="191">
        <v>3</v>
      </c>
      <c r="D4" s="30" t="s">
        <v>134</v>
      </c>
      <c r="E4" s="30">
        <v>9</v>
      </c>
      <c r="F4" s="31">
        <v>0.11033333333333334</v>
      </c>
      <c r="G4" s="193">
        <v>1.139</v>
      </c>
      <c r="H4" s="31">
        <v>0.22359114472626146</v>
      </c>
      <c r="J4" s="199"/>
      <c r="K4" s="200"/>
      <c r="L4" s="48" t="s">
        <v>130</v>
      </c>
      <c r="M4" s="43" t="s">
        <v>157</v>
      </c>
      <c r="N4" s="43" t="s">
        <v>130</v>
      </c>
      <c r="O4" s="43" t="s">
        <v>157</v>
      </c>
      <c r="P4" s="43" t="s">
        <v>130</v>
      </c>
      <c r="Q4" s="43" t="s">
        <v>157</v>
      </c>
      <c r="R4" s="43" t="s">
        <v>130</v>
      </c>
      <c r="S4" s="43" t="s">
        <v>157</v>
      </c>
    </row>
    <row r="5" spans="3:19">
      <c r="C5" s="192"/>
      <c r="D5" s="30" t="s">
        <v>133</v>
      </c>
      <c r="E5" s="30">
        <v>9</v>
      </c>
      <c r="F5" s="31">
        <v>1.2493333333333334</v>
      </c>
      <c r="G5" s="194"/>
      <c r="H5" s="31">
        <v>0.83424157172847746</v>
      </c>
      <c r="J5" s="206" t="s">
        <v>10</v>
      </c>
      <c r="K5" s="35" t="s">
        <v>32</v>
      </c>
      <c r="L5" s="44">
        <v>7</v>
      </c>
      <c r="M5" s="36">
        <f>+L5/9</f>
        <v>0.77777777777777779</v>
      </c>
      <c r="N5" s="44">
        <v>7</v>
      </c>
      <c r="O5" s="36">
        <f>+N5/7</f>
        <v>1</v>
      </c>
      <c r="P5" s="44"/>
      <c r="Q5" s="36">
        <f>+P5/1</f>
        <v>0</v>
      </c>
      <c r="R5" s="44">
        <v>14</v>
      </c>
      <c r="S5" s="37">
        <f>+R5/17</f>
        <v>0.82352941176470584</v>
      </c>
    </row>
    <row r="6" spans="3:19">
      <c r="C6" s="191">
        <v>4</v>
      </c>
      <c r="D6" s="30" t="s">
        <v>134</v>
      </c>
      <c r="E6" s="30">
        <v>7</v>
      </c>
      <c r="F6" s="31">
        <v>0.24371428571428572</v>
      </c>
      <c r="G6" s="193">
        <v>1.1205714285714286</v>
      </c>
      <c r="H6" s="31">
        <v>0.3942929174635334</v>
      </c>
      <c r="J6" s="207"/>
      <c r="K6" s="38" t="s">
        <v>44</v>
      </c>
      <c r="L6" s="45">
        <v>2</v>
      </c>
      <c r="M6" s="39">
        <f t="shared" ref="M6:M15" si="0">+L6/9</f>
        <v>0.22222222222222221</v>
      </c>
      <c r="N6" s="46"/>
      <c r="O6" s="39">
        <f t="shared" ref="O6:O15" si="1">+N6/7</f>
        <v>0</v>
      </c>
      <c r="P6" s="45">
        <v>1</v>
      </c>
      <c r="Q6" s="39">
        <f t="shared" ref="Q6:Q15" si="2">+P6/1</f>
        <v>1</v>
      </c>
      <c r="R6" s="45">
        <v>3</v>
      </c>
      <c r="S6" s="40">
        <f t="shared" ref="S6:S15" si="3">+R6/17</f>
        <v>0.17647058823529413</v>
      </c>
    </row>
    <row r="7" spans="3:19">
      <c r="C7" s="192"/>
      <c r="D7" s="30" t="s">
        <v>133</v>
      </c>
      <c r="E7" s="30">
        <v>7</v>
      </c>
      <c r="F7" s="31">
        <v>1.3642857142857143</v>
      </c>
      <c r="G7" s="194"/>
      <c r="H7" s="31">
        <v>1.4258898641767199</v>
      </c>
      <c r="J7" s="191" t="s">
        <v>11</v>
      </c>
      <c r="K7" s="35" t="s">
        <v>21</v>
      </c>
      <c r="L7" s="44">
        <v>4</v>
      </c>
      <c r="M7" s="36">
        <f t="shared" ref="M7:M13" si="4">+L7/9</f>
        <v>0.44444444444444442</v>
      </c>
      <c r="N7" s="46">
        <v>4</v>
      </c>
      <c r="O7" s="36">
        <f t="shared" ref="O7:O13" si="5">+N7/7</f>
        <v>0.5714285714285714</v>
      </c>
      <c r="P7" s="44"/>
      <c r="Q7" s="36">
        <f t="shared" ref="Q7:Q13" si="6">+P7/1</f>
        <v>0</v>
      </c>
      <c r="R7" s="44">
        <v>8</v>
      </c>
      <c r="S7" s="37">
        <f t="shared" ref="S7:S13" si="7">+R7/17</f>
        <v>0.47058823529411764</v>
      </c>
    </row>
    <row r="8" spans="3:19">
      <c r="C8" s="191">
        <v>5</v>
      </c>
      <c r="D8" s="30" t="s">
        <v>134</v>
      </c>
      <c r="E8" s="30">
        <v>1</v>
      </c>
      <c r="F8" s="31">
        <v>3.5999999999999997E-2</v>
      </c>
      <c r="G8" s="193">
        <v>1.1239999999999999</v>
      </c>
      <c r="H8" s="31" t="s">
        <v>149</v>
      </c>
      <c r="J8" s="208"/>
      <c r="K8" s="34" t="s">
        <v>49</v>
      </c>
      <c r="L8" s="46">
        <v>3</v>
      </c>
      <c r="M8" s="41">
        <f t="shared" si="4"/>
        <v>0.33333333333333331</v>
      </c>
      <c r="N8" s="46">
        <v>3</v>
      </c>
      <c r="O8" s="41">
        <f t="shared" si="5"/>
        <v>0.42857142857142855</v>
      </c>
      <c r="P8" s="46"/>
      <c r="Q8" s="41">
        <f t="shared" si="6"/>
        <v>0</v>
      </c>
      <c r="R8" s="46">
        <v>6</v>
      </c>
      <c r="S8" s="42">
        <f t="shared" si="7"/>
        <v>0.35294117647058826</v>
      </c>
    </row>
    <row r="9" spans="3:19">
      <c r="C9" s="192"/>
      <c r="D9" s="30" t="s">
        <v>133</v>
      </c>
      <c r="E9" s="30">
        <v>1</v>
      </c>
      <c r="F9" s="31">
        <v>1.1599999999999999</v>
      </c>
      <c r="G9" s="194"/>
      <c r="H9" s="31" t="s">
        <v>149</v>
      </c>
      <c r="J9" s="192"/>
      <c r="K9" s="38" t="s">
        <v>19</v>
      </c>
      <c r="L9" s="45">
        <v>2</v>
      </c>
      <c r="M9" s="39">
        <f t="shared" si="4"/>
        <v>0.22222222222222221</v>
      </c>
      <c r="N9" s="46"/>
      <c r="O9" s="39">
        <f t="shared" si="5"/>
        <v>0</v>
      </c>
      <c r="P9" s="45">
        <v>1</v>
      </c>
      <c r="Q9" s="39">
        <f t="shared" si="6"/>
        <v>1</v>
      </c>
      <c r="R9" s="45">
        <v>3</v>
      </c>
      <c r="S9" s="40">
        <f t="shared" si="7"/>
        <v>0.17647058823529413</v>
      </c>
    </row>
    <row r="10" spans="3:19">
      <c r="J10" s="191" t="s">
        <v>12</v>
      </c>
      <c r="K10" s="35">
        <v>3</v>
      </c>
      <c r="L10" s="44">
        <v>5</v>
      </c>
      <c r="M10" s="36">
        <f t="shared" si="4"/>
        <v>0.55555555555555558</v>
      </c>
      <c r="N10" s="44">
        <v>1</v>
      </c>
      <c r="O10" s="36">
        <f t="shared" si="5"/>
        <v>0.14285714285714285</v>
      </c>
      <c r="P10" s="44"/>
      <c r="Q10" s="36">
        <f t="shared" si="6"/>
        <v>0</v>
      </c>
      <c r="R10" s="44">
        <v>6</v>
      </c>
      <c r="S10" s="37">
        <f t="shared" si="7"/>
        <v>0.35294117647058826</v>
      </c>
    </row>
    <row r="11" spans="3:19">
      <c r="J11" s="208"/>
      <c r="K11" s="34">
        <v>1</v>
      </c>
      <c r="L11" s="46">
        <v>3</v>
      </c>
      <c r="M11" s="41">
        <f t="shared" si="4"/>
        <v>0.33333333333333331</v>
      </c>
      <c r="N11" s="46">
        <v>2</v>
      </c>
      <c r="O11" s="41">
        <f t="shared" si="5"/>
        <v>0.2857142857142857</v>
      </c>
      <c r="P11" s="46"/>
      <c r="Q11" s="41">
        <f t="shared" si="6"/>
        <v>0</v>
      </c>
      <c r="R11" s="46">
        <v>5</v>
      </c>
      <c r="S11" s="42">
        <f t="shared" si="7"/>
        <v>0.29411764705882354</v>
      </c>
    </row>
    <row r="12" spans="3:19">
      <c r="J12" s="208"/>
      <c r="K12" s="34">
        <v>2</v>
      </c>
      <c r="L12" s="46">
        <v>1</v>
      </c>
      <c r="M12" s="41">
        <f t="shared" si="4"/>
        <v>0.1111111111111111</v>
      </c>
      <c r="N12" s="46">
        <v>1</v>
      </c>
      <c r="O12" s="41">
        <f t="shared" si="5"/>
        <v>0.14285714285714285</v>
      </c>
      <c r="P12" s="46">
        <v>1</v>
      </c>
      <c r="Q12" s="41">
        <f t="shared" si="6"/>
        <v>1</v>
      </c>
      <c r="R12" s="46">
        <v>3</v>
      </c>
      <c r="S12" s="42">
        <f t="shared" si="7"/>
        <v>0.17647058823529413</v>
      </c>
    </row>
    <row r="13" spans="3:19">
      <c r="J13" s="192"/>
      <c r="K13" s="38">
        <v>4</v>
      </c>
      <c r="L13" s="45"/>
      <c r="M13" s="39">
        <f t="shared" si="4"/>
        <v>0</v>
      </c>
      <c r="N13" s="45">
        <v>3</v>
      </c>
      <c r="O13" s="39">
        <f t="shared" si="5"/>
        <v>0.42857142857142855</v>
      </c>
      <c r="P13" s="45"/>
      <c r="Q13" s="39">
        <f t="shared" si="6"/>
        <v>0</v>
      </c>
      <c r="R13" s="45">
        <v>3</v>
      </c>
      <c r="S13" s="40">
        <f t="shared" si="7"/>
        <v>0.17647058823529413</v>
      </c>
    </row>
    <row r="14" spans="3:19">
      <c r="J14" s="209" t="s">
        <v>118</v>
      </c>
      <c r="K14" s="35" t="s">
        <v>159</v>
      </c>
      <c r="L14" s="44">
        <v>3</v>
      </c>
      <c r="M14" s="36">
        <f t="shared" si="0"/>
        <v>0.33333333333333331</v>
      </c>
      <c r="N14" s="44">
        <v>2</v>
      </c>
      <c r="O14" s="36">
        <f t="shared" si="1"/>
        <v>0.2857142857142857</v>
      </c>
      <c r="P14" s="44"/>
      <c r="Q14" s="36">
        <f t="shared" si="2"/>
        <v>0</v>
      </c>
      <c r="R14" s="44">
        <v>5</v>
      </c>
      <c r="S14" s="37">
        <f t="shared" si="3"/>
        <v>0.29411764705882354</v>
      </c>
    </row>
    <row r="15" spans="3:19">
      <c r="J15" s="207"/>
      <c r="K15" s="38" t="s">
        <v>128</v>
      </c>
      <c r="L15" s="45">
        <v>6</v>
      </c>
      <c r="M15" s="39">
        <f t="shared" si="0"/>
        <v>0.66666666666666663</v>
      </c>
      <c r="N15" s="45">
        <v>5</v>
      </c>
      <c r="O15" s="39">
        <f t="shared" si="1"/>
        <v>0.7142857142857143</v>
      </c>
      <c r="P15" s="45">
        <v>1</v>
      </c>
      <c r="Q15" s="39">
        <f t="shared" si="2"/>
        <v>1</v>
      </c>
      <c r="R15" s="45">
        <v>12</v>
      </c>
      <c r="S15" s="40">
        <f t="shared" si="3"/>
        <v>0.70588235294117652</v>
      </c>
    </row>
    <row r="16" spans="3:19">
      <c r="J16" s="210" t="s">
        <v>5</v>
      </c>
      <c r="K16" s="35">
        <v>21</v>
      </c>
      <c r="L16" s="44">
        <v>1</v>
      </c>
      <c r="M16" s="36">
        <f t="shared" ref="M16:M27" si="8">+L16/9</f>
        <v>0.1111111111111111</v>
      </c>
      <c r="N16" s="44">
        <v>3</v>
      </c>
      <c r="O16" s="36">
        <f t="shared" ref="O16:O27" si="9">+N16/7</f>
        <v>0.42857142857142855</v>
      </c>
      <c r="P16" s="44"/>
      <c r="Q16" s="36">
        <f t="shared" ref="Q16:Q27" si="10">+P16/1</f>
        <v>0</v>
      </c>
      <c r="R16" s="44">
        <v>4</v>
      </c>
      <c r="S16" s="37">
        <f t="shared" ref="S16:S27" si="11">+R16/17</f>
        <v>0.23529411764705882</v>
      </c>
    </row>
    <row r="17" spans="10:19">
      <c r="J17" s="211"/>
      <c r="K17" s="34">
        <v>22</v>
      </c>
      <c r="L17" s="46">
        <v>1</v>
      </c>
      <c r="M17" s="41">
        <f t="shared" si="8"/>
        <v>0.1111111111111111</v>
      </c>
      <c r="N17" s="46">
        <v>2</v>
      </c>
      <c r="O17" s="41">
        <f t="shared" si="9"/>
        <v>0.2857142857142857</v>
      </c>
      <c r="P17" s="46"/>
      <c r="Q17" s="41">
        <f t="shared" si="10"/>
        <v>0</v>
      </c>
      <c r="R17" s="46">
        <v>3</v>
      </c>
      <c r="S17" s="42">
        <f t="shared" si="11"/>
        <v>0.17647058823529413</v>
      </c>
    </row>
    <row r="18" spans="10:19">
      <c r="J18" s="211"/>
      <c r="K18" s="34">
        <v>11</v>
      </c>
      <c r="L18" s="46">
        <v>2</v>
      </c>
      <c r="M18" s="41">
        <f t="shared" si="8"/>
        <v>0.22222222222222221</v>
      </c>
      <c r="N18" s="46"/>
      <c r="O18" s="41">
        <f t="shared" si="9"/>
        <v>0</v>
      </c>
      <c r="P18" s="46"/>
      <c r="Q18" s="41">
        <f t="shared" si="10"/>
        <v>0</v>
      </c>
      <c r="R18" s="46">
        <v>2</v>
      </c>
      <c r="S18" s="42">
        <f t="shared" si="11"/>
        <v>0.11764705882352941</v>
      </c>
    </row>
    <row r="19" spans="10:19">
      <c r="J19" s="211"/>
      <c r="K19" s="34">
        <v>23</v>
      </c>
      <c r="L19" s="46">
        <v>2</v>
      </c>
      <c r="M19" s="41">
        <f t="shared" si="8"/>
        <v>0.22222222222222221</v>
      </c>
      <c r="N19" s="46"/>
      <c r="O19" s="41">
        <f t="shared" si="9"/>
        <v>0</v>
      </c>
      <c r="P19" s="46"/>
      <c r="Q19" s="41">
        <f t="shared" si="10"/>
        <v>0</v>
      </c>
      <c r="R19" s="46">
        <v>2</v>
      </c>
      <c r="S19" s="42">
        <f t="shared" si="11"/>
        <v>0.11764705882352941</v>
      </c>
    </row>
    <row r="20" spans="10:19">
      <c r="J20" s="211"/>
      <c r="K20" s="34">
        <v>13</v>
      </c>
      <c r="L20" s="46"/>
      <c r="M20" s="41">
        <f t="shared" si="8"/>
        <v>0</v>
      </c>
      <c r="N20" s="46">
        <v>1</v>
      </c>
      <c r="O20" s="41">
        <f t="shared" si="9"/>
        <v>0.14285714285714285</v>
      </c>
      <c r="P20" s="46"/>
      <c r="Q20" s="41">
        <f t="shared" si="10"/>
        <v>0</v>
      </c>
      <c r="R20" s="46">
        <v>1</v>
      </c>
      <c r="S20" s="42">
        <f t="shared" si="11"/>
        <v>5.8823529411764705E-2</v>
      </c>
    </row>
    <row r="21" spans="10:19">
      <c r="J21" s="211"/>
      <c r="K21" s="34">
        <v>24</v>
      </c>
      <c r="L21" s="46">
        <v>1</v>
      </c>
      <c r="M21" s="41">
        <f t="shared" si="8"/>
        <v>0.1111111111111111</v>
      </c>
      <c r="N21" s="46"/>
      <c r="O21" s="41">
        <f t="shared" si="9"/>
        <v>0</v>
      </c>
      <c r="P21" s="46"/>
      <c r="Q21" s="41">
        <f t="shared" si="10"/>
        <v>0</v>
      </c>
      <c r="R21" s="46">
        <v>1</v>
      </c>
      <c r="S21" s="42">
        <f t="shared" si="11"/>
        <v>5.8823529411764705E-2</v>
      </c>
    </row>
    <row r="22" spans="10:19">
      <c r="J22" s="211"/>
      <c r="K22" s="34">
        <v>35</v>
      </c>
      <c r="L22" s="46">
        <v>1</v>
      </c>
      <c r="M22" s="41">
        <f t="shared" si="8"/>
        <v>0.1111111111111111</v>
      </c>
      <c r="N22" s="46"/>
      <c r="O22" s="41">
        <f t="shared" si="9"/>
        <v>0</v>
      </c>
      <c r="P22" s="46"/>
      <c r="Q22" s="41">
        <f t="shared" si="10"/>
        <v>0</v>
      </c>
      <c r="R22" s="46">
        <v>1</v>
      </c>
      <c r="S22" s="42">
        <f t="shared" si="11"/>
        <v>5.8823529411764705E-2</v>
      </c>
    </row>
    <row r="23" spans="10:19">
      <c r="J23" s="211"/>
      <c r="K23" s="34">
        <v>42</v>
      </c>
      <c r="L23" s="46">
        <v>1</v>
      </c>
      <c r="M23" s="41">
        <f t="shared" si="8"/>
        <v>0.1111111111111111</v>
      </c>
      <c r="N23" s="46"/>
      <c r="O23" s="41">
        <f t="shared" si="9"/>
        <v>0</v>
      </c>
      <c r="P23" s="46"/>
      <c r="Q23" s="41">
        <f t="shared" si="10"/>
        <v>0</v>
      </c>
      <c r="R23" s="46">
        <v>1</v>
      </c>
      <c r="S23" s="42">
        <f t="shared" si="11"/>
        <v>5.8823529411764705E-2</v>
      </c>
    </row>
    <row r="24" spans="10:19">
      <c r="J24" s="211"/>
      <c r="K24" s="34">
        <v>43</v>
      </c>
      <c r="L24" s="46"/>
      <c r="M24" s="41">
        <f t="shared" si="8"/>
        <v>0</v>
      </c>
      <c r="N24" s="46">
        <v>1</v>
      </c>
      <c r="O24" s="41">
        <f t="shared" si="9"/>
        <v>0.14285714285714285</v>
      </c>
      <c r="P24" s="46"/>
      <c r="Q24" s="41">
        <f t="shared" si="10"/>
        <v>0</v>
      </c>
      <c r="R24" s="46">
        <v>1</v>
      </c>
      <c r="S24" s="42">
        <f t="shared" si="11"/>
        <v>5.8823529411764705E-2</v>
      </c>
    </row>
    <row r="25" spans="10:19">
      <c r="J25" s="212"/>
      <c r="K25" s="38">
        <v>45</v>
      </c>
      <c r="L25" s="45"/>
      <c r="M25" s="39">
        <f t="shared" si="8"/>
        <v>0</v>
      </c>
      <c r="N25" s="45"/>
      <c r="O25" s="39">
        <f t="shared" si="9"/>
        <v>0</v>
      </c>
      <c r="P25" s="45">
        <v>1</v>
      </c>
      <c r="Q25" s="39">
        <f t="shared" si="10"/>
        <v>1</v>
      </c>
      <c r="R25" s="45">
        <v>1</v>
      </c>
      <c r="S25" s="40">
        <f t="shared" si="11"/>
        <v>5.8823529411764705E-2</v>
      </c>
    </row>
    <row r="26" spans="10:19" ht="36.75">
      <c r="J26" s="210" t="s">
        <v>158</v>
      </c>
      <c r="K26" s="51" t="s">
        <v>17</v>
      </c>
      <c r="L26" s="44">
        <v>7</v>
      </c>
      <c r="M26" s="36">
        <f t="shared" si="8"/>
        <v>0.77777777777777779</v>
      </c>
      <c r="N26" s="44">
        <v>5</v>
      </c>
      <c r="O26" s="36">
        <f t="shared" si="9"/>
        <v>0.7142857142857143</v>
      </c>
      <c r="P26" s="44">
        <v>1</v>
      </c>
      <c r="Q26" s="36">
        <f t="shared" si="10"/>
        <v>1</v>
      </c>
      <c r="R26" s="44">
        <v>13</v>
      </c>
      <c r="S26" s="37">
        <f t="shared" si="11"/>
        <v>0.76470588235294112</v>
      </c>
    </row>
    <row r="27" spans="10:19" ht="24.75">
      <c r="J27" s="211"/>
      <c r="K27" s="51" t="s">
        <v>83</v>
      </c>
      <c r="L27" s="46">
        <v>2</v>
      </c>
      <c r="M27" s="41">
        <f t="shared" si="8"/>
        <v>0.22222222222222221</v>
      </c>
      <c r="N27" s="46">
        <v>2</v>
      </c>
      <c r="O27" s="41">
        <f t="shared" si="9"/>
        <v>0.2857142857142857</v>
      </c>
      <c r="P27" s="46"/>
      <c r="Q27" s="41">
        <f t="shared" si="10"/>
        <v>0</v>
      </c>
      <c r="R27" s="46">
        <v>4</v>
      </c>
      <c r="S27" s="42">
        <f t="shared" si="11"/>
        <v>0.23529411764705882</v>
      </c>
    </row>
    <row r="28" spans="10:19">
      <c r="J28" s="30" t="s">
        <v>3</v>
      </c>
      <c r="K28" s="30" t="s">
        <v>69</v>
      </c>
      <c r="L28" s="30">
        <v>9</v>
      </c>
      <c r="M28" s="30">
        <v>1</v>
      </c>
      <c r="N28" s="30">
        <v>7</v>
      </c>
      <c r="O28" s="30">
        <v>1</v>
      </c>
      <c r="P28" s="30">
        <v>1</v>
      </c>
      <c r="Q28" s="30">
        <v>1</v>
      </c>
      <c r="R28" s="30">
        <v>17</v>
      </c>
      <c r="S28" s="30">
        <v>1</v>
      </c>
    </row>
    <row r="29" spans="10:19">
      <c r="J29" s="204" t="s">
        <v>153</v>
      </c>
      <c r="K29" s="205"/>
      <c r="L29" s="47">
        <v>9</v>
      </c>
      <c r="M29" s="49">
        <f>+L29/9</f>
        <v>1</v>
      </c>
      <c r="N29" s="47">
        <v>7</v>
      </c>
      <c r="O29" s="49">
        <f>+N29/7</f>
        <v>1</v>
      </c>
      <c r="P29" s="47">
        <v>1</v>
      </c>
      <c r="Q29" s="49">
        <f>+P29/1</f>
        <v>1</v>
      </c>
      <c r="R29" s="47">
        <v>17</v>
      </c>
      <c r="S29" s="50">
        <f>+R29/17</f>
        <v>1</v>
      </c>
    </row>
  </sheetData>
  <mergeCells count="19">
    <mergeCell ref="J29:K29"/>
    <mergeCell ref="J5:J6"/>
    <mergeCell ref="J7:J9"/>
    <mergeCell ref="J10:J13"/>
    <mergeCell ref="J14:J15"/>
    <mergeCell ref="J16:J25"/>
    <mergeCell ref="J26:J27"/>
    <mergeCell ref="J2:K4"/>
    <mergeCell ref="L2:S2"/>
    <mergeCell ref="L3:M3"/>
    <mergeCell ref="N3:O3"/>
    <mergeCell ref="P3:Q3"/>
    <mergeCell ref="R3:S3"/>
    <mergeCell ref="C4:C5"/>
    <mergeCell ref="G4:G5"/>
    <mergeCell ref="C6:C7"/>
    <mergeCell ref="G6:G7"/>
    <mergeCell ref="C8:C9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F526-DB68-44A1-B5A8-43389883CA03}">
  <dimension ref="A1:BZ35"/>
  <sheetViews>
    <sheetView topLeftCell="BE1" workbookViewId="0">
      <selection activeCell="I1" sqref="I1"/>
    </sheetView>
  </sheetViews>
  <sheetFormatPr baseColWidth="10" defaultColWidth="10.85546875" defaultRowHeight="15"/>
  <cols>
    <col min="9" max="9" width="45.85546875" bestFit="1" customWidth="1"/>
    <col min="39" max="39" width="7.140625" bestFit="1" customWidth="1"/>
    <col min="41" max="41" width="2.140625" bestFit="1" customWidth="1"/>
    <col min="42" max="42" width="6" bestFit="1" customWidth="1"/>
    <col min="43" max="44" width="5.5703125" bestFit="1" customWidth="1"/>
    <col min="51" max="51" width="45.85546875" bestFit="1" customWidth="1"/>
    <col min="56" max="56" width="20.42578125" bestFit="1" customWidth="1"/>
    <col min="57" max="57" width="22.42578125" bestFit="1" customWidth="1"/>
    <col min="58" max="59" width="2" bestFit="1" customWidth="1"/>
    <col min="60" max="60" width="12.5703125" bestFit="1" customWidth="1"/>
    <col min="62" max="62" width="13.28515625" customWidth="1"/>
    <col min="63" max="63" width="18.85546875" customWidth="1"/>
    <col min="64" max="64" width="2.140625" bestFit="1" customWidth="1"/>
    <col min="65" max="65" width="7.140625" bestFit="1" customWidth="1"/>
    <col min="66" max="66" width="2.140625" bestFit="1" customWidth="1"/>
    <col min="67" max="67" width="7.140625" bestFit="1" customWidth="1"/>
    <col min="68" max="68" width="2.140625" bestFit="1" customWidth="1"/>
    <col min="69" max="69" width="7.140625" bestFit="1" customWidth="1"/>
    <col min="70" max="70" width="3" bestFit="1" customWidth="1"/>
    <col min="71" max="71" width="7.140625" bestFit="1" customWidth="1"/>
    <col min="78" max="78" width="45.85546875" bestFit="1" customWidth="1"/>
  </cols>
  <sheetData>
    <row r="1" spans="1:78" ht="30" customHeight="1">
      <c r="A1" s="1" t="s">
        <v>0</v>
      </c>
      <c r="B1" s="1" t="s">
        <v>1</v>
      </c>
      <c r="C1" s="1" t="s">
        <v>7</v>
      </c>
      <c r="D1" s="1" t="s">
        <v>118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6" t="s">
        <v>8</v>
      </c>
      <c r="K1" s="1" t="s">
        <v>9</v>
      </c>
      <c r="L1" s="1" t="s">
        <v>114</v>
      </c>
      <c r="M1" s="1" t="s">
        <v>10</v>
      </c>
      <c r="N1" s="1" t="s">
        <v>11</v>
      </c>
      <c r="O1" s="1" t="s">
        <v>12</v>
      </c>
      <c r="P1" s="1" t="s">
        <v>13</v>
      </c>
      <c r="R1" s="16" t="s">
        <v>8</v>
      </c>
      <c r="S1" s="16" t="s">
        <v>132</v>
      </c>
      <c r="T1" s="1" t="s">
        <v>135</v>
      </c>
      <c r="AA1" t="s">
        <v>140</v>
      </c>
      <c r="AI1" t="s">
        <v>136</v>
      </c>
      <c r="AT1" s="16" t="s">
        <v>8</v>
      </c>
      <c r="AU1" s="1" t="s">
        <v>118</v>
      </c>
      <c r="AV1" s="1" t="s">
        <v>4</v>
      </c>
      <c r="AW1" s="1" t="s">
        <v>3</v>
      </c>
      <c r="AX1" s="1" t="s">
        <v>5</v>
      </c>
      <c r="AY1" s="1" t="s">
        <v>6</v>
      </c>
      <c r="AZ1" s="1" t="s">
        <v>10</v>
      </c>
      <c r="BA1" s="1" t="s">
        <v>11</v>
      </c>
      <c r="BB1" s="1" t="s">
        <v>12</v>
      </c>
      <c r="BD1" s="33" t="s">
        <v>10</v>
      </c>
      <c r="BE1" t="s">
        <v>156</v>
      </c>
      <c r="BW1" s="1" t="s">
        <v>118</v>
      </c>
      <c r="BX1" s="1" t="s">
        <v>4</v>
      </c>
      <c r="BY1" s="1" t="s">
        <v>5</v>
      </c>
      <c r="BZ1" s="1" t="s">
        <v>6</v>
      </c>
    </row>
    <row r="2" spans="1:78">
      <c r="A2" t="s">
        <v>80</v>
      </c>
      <c r="B2" t="s">
        <v>85</v>
      </c>
      <c r="D2">
        <v>2</v>
      </c>
      <c r="E2">
        <v>46</v>
      </c>
      <c r="F2" t="s">
        <v>42</v>
      </c>
      <c r="G2">
        <v>52197436</v>
      </c>
      <c r="H2">
        <v>21</v>
      </c>
      <c r="I2" t="s">
        <v>83</v>
      </c>
      <c r="J2" s="17">
        <v>3</v>
      </c>
      <c r="K2">
        <v>2.4E-2</v>
      </c>
      <c r="L2">
        <v>0</v>
      </c>
      <c r="M2" t="s">
        <v>32</v>
      </c>
      <c r="N2" s="12" t="s">
        <v>49</v>
      </c>
      <c r="O2">
        <v>3</v>
      </c>
      <c r="R2" s="17">
        <v>3</v>
      </c>
      <c r="S2" s="17" t="s">
        <v>133</v>
      </c>
      <c r="T2">
        <v>2.4E-2</v>
      </c>
      <c r="AT2" s="17">
        <v>3</v>
      </c>
      <c r="AU2">
        <v>2</v>
      </c>
      <c r="AV2">
        <v>52197436</v>
      </c>
      <c r="AW2" t="s">
        <v>42</v>
      </c>
      <c r="AX2">
        <v>21</v>
      </c>
      <c r="AY2" t="s">
        <v>83</v>
      </c>
      <c r="AZ2" t="s">
        <v>32</v>
      </c>
      <c r="BA2" s="12" t="s">
        <v>49</v>
      </c>
      <c r="BB2">
        <v>3</v>
      </c>
      <c r="BD2" s="33" t="s">
        <v>6</v>
      </c>
      <c r="BE2" t="s">
        <v>156</v>
      </c>
      <c r="BJ2" s="195"/>
      <c r="BK2" s="196"/>
      <c r="BL2" s="201" t="s">
        <v>8</v>
      </c>
      <c r="BM2" s="201"/>
      <c r="BN2" s="201"/>
      <c r="BO2" s="201"/>
      <c r="BP2" s="201"/>
      <c r="BQ2" s="201"/>
      <c r="BR2" s="201"/>
      <c r="BS2" s="196"/>
      <c r="BW2">
        <v>2</v>
      </c>
      <c r="BX2">
        <v>52197436</v>
      </c>
      <c r="BY2">
        <v>21</v>
      </c>
      <c r="BZ2" t="s">
        <v>83</v>
      </c>
    </row>
    <row r="3" spans="1:78" ht="15.75" thickBot="1">
      <c r="A3" t="s">
        <v>73</v>
      </c>
      <c r="B3" t="s">
        <v>74</v>
      </c>
      <c r="C3" s="3">
        <v>45204</v>
      </c>
      <c r="D3">
        <v>2</v>
      </c>
      <c r="E3">
        <v>29</v>
      </c>
      <c r="F3" t="s">
        <v>42</v>
      </c>
      <c r="G3">
        <v>1072706710</v>
      </c>
      <c r="H3">
        <v>11</v>
      </c>
      <c r="I3" t="s">
        <v>17</v>
      </c>
      <c r="J3" s="17">
        <v>3</v>
      </c>
      <c r="K3">
        <v>0.98</v>
      </c>
      <c r="L3">
        <v>1E-3</v>
      </c>
      <c r="M3" t="s">
        <v>32</v>
      </c>
      <c r="N3" s="6" t="s">
        <v>21</v>
      </c>
      <c r="O3">
        <v>3</v>
      </c>
      <c r="R3" s="17">
        <v>3</v>
      </c>
      <c r="S3" s="17" t="s">
        <v>133</v>
      </c>
      <c r="T3">
        <v>0.98</v>
      </c>
      <c r="V3" t="s">
        <v>137</v>
      </c>
      <c r="W3" t="str">
        <f>IF(COUNTIF(W5:X7,W5)=COUNT(W5:X7),"balanced","unbalanced")</f>
        <v>unbalanced</v>
      </c>
      <c r="AA3" t="s">
        <v>125</v>
      </c>
      <c r="AE3" s="17" t="s">
        <v>122</v>
      </c>
      <c r="AF3" s="17">
        <v>0.05</v>
      </c>
      <c r="AI3" s="27" t="s">
        <v>147</v>
      </c>
      <c r="AJ3" s="27" t="s">
        <v>134</v>
      </c>
      <c r="AK3" s="27" t="s">
        <v>133</v>
      </c>
      <c r="AM3" s="32" t="s">
        <v>147</v>
      </c>
      <c r="AN3" s="32" t="s">
        <v>151</v>
      </c>
      <c r="AO3" s="32" t="s">
        <v>130</v>
      </c>
      <c r="AP3" s="32" t="s">
        <v>123</v>
      </c>
      <c r="AQ3" s="32" t="s">
        <v>150</v>
      </c>
      <c r="AR3" s="32" t="s">
        <v>148</v>
      </c>
      <c r="AT3" s="17">
        <v>3</v>
      </c>
      <c r="AU3">
        <v>2</v>
      </c>
      <c r="AV3">
        <v>1072706710</v>
      </c>
      <c r="AW3" t="s">
        <v>42</v>
      </c>
      <c r="AX3">
        <v>11</v>
      </c>
      <c r="AY3" t="s">
        <v>17</v>
      </c>
      <c r="AZ3" t="s">
        <v>32</v>
      </c>
      <c r="BA3" s="6" t="s">
        <v>21</v>
      </c>
      <c r="BB3">
        <v>3</v>
      </c>
      <c r="BD3" s="33" t="s">
        <v>5</v>
      </c>
      <c r="BE3" t="s">
        <v>156</v>
      </c>
      <c r="BJ3" s="197"/>
      <c r="BK3" s="198"/>
      <c r="BL3" s="202">
        <v>3</v>
      </c>
      <c r="BM3" s="203"/>
      <c r="BN3" s="202">
        <v>4</v>
      </c>
      <c r="BO3" s="203"/>
      <c r="BP3" s="202">
        <v>5</v>
      </c>
      <c r="BQ3" s="203"/>
      <c r="BR3" s="202" t="s">
        <v>129</v>
      </c>
      <c r="BS3" s="203"/>
      <c r="BW3">
        <v>2</v>
      </c>
      <c r="BX3">
        <v>1072706710</v>
      </c>
      <c r="BY3">
        <v>11</v>
      </c>
      <c r="BZ3" t="s">
        <v>17</v>
      </c>
    </row>
    <row r="4" spans="1:78" ht="15.75" thickTop="1">
      <c r="A4" t="s">
        <v>40</v>
      </c>
      <c r="B4" t="s">
        <v>41</v>
      </c>
      <c r="C4" s="2">
        <v>45064</v>
      </c>
      <c r="D4">
        <v>2</v>
      </c>
      <c r="E4">
        <v>33</v>
      </c>
      <c r="F4" t="s">
        <v>42</v>
      </c>
      <c r="G4">
        <v>1122127748</v>
      </c>
      <c r="H4">
        <v>21</v>
      </c>
      <c r="I4" t="s">
        <v>17</v>
      </c>
      <c r="J4" s="17">
        <v>4</v>
      </c>
      <c r="K4">
        <v>0.52</v>
      </c>
      <c r="L4">
        <v>2E-3</v>
      </c>
      <c r="M4" t="s">
        <v>32</v>
      </c>
      <c r="N4" s="6" t="s">
        <v>21</v>
      </c>
      <c r="O4">
        <v>3</v>
      </c>
      <c r="R4" s="17">
        <v>4</v>
      </c>
      <c r="S4" s="17" t="s">
        <v>133</v>
      </c>
      <c r="T4">
        <v>0.52</v>
      </c>
      <c r="W4" t="str">
        <f t="array" ref="W4:X4">TRANSPOSE([1]!SortUnique(S2:S35))</f>
        <v>FINAL</v>
      </c>
      <c r="X4" t="str">
        <v>INICIAL</v>
      </c>
      <c r="AA4" s="19"/>
      <c r="AB4" s="19" t="s">
        <v>124</v>
      </c>
      <c r="AC4" s="19" t="s">
        <v>126</v>
      </c>
      <c r="AD4" s="19" t="s">
        <v>127</v>
      </c>
      <c r="AE4" s="19" t="s">
        <v>128</v>
      </c>
      <c r="AF4" s="19" t="s">
        <v>131</v>
      </c>
      <c r="AG4" s="19" t="s">
        <v>141</v>
      </c>
      <c r="AI4" s="27">
        <v>3</v>
      </c>
      <c r="AJ4" s="27">
        <v>0</v>
      </c>
      <c r="AK4" s="27">
        <v>2.4E-2</v>
      </c>
      <c r="AM4" s="191">
        <v>3</v>
      </c>
      <c r="AN4" s="30" t="s">
        <v>134</v>
      </c>
      <c r="AO4" s="30">
        <v>9</v>
      </c>
      <c r="AP4" s="31">
        <v>0.11033333333333334</v>
      </c>
      <c r="AQ4" s="193">
        <v>1.139</v>
      </c>
      <c r="AR4" s="31">
        <v>0.22359114472626146</v>
      </c>
      <c r="AT4" s="17">
        <v>4</v>
      </c>
      <c r="AU4">
        <v>2</v>
      </c>
      <c r="AV4">
        <v>1122127748</v>
      </c>
      <c r="AW4" t="s">
        <v>42</v>
      </c>
      <c r="AX4">
        <v>21</v>
      </c>
      <c r="AY4" t="s">
        <v>17</v>
      </c>
      <c r="AZ4" t="s">
        <v>32</v>
      </c>
      <c r="BA4" s="6" t="s">
        <v>21</v>
      </c>
      <c r="BB4">
        <v>3</v>
      </c>
      <c r="BD4" s="33" t="s">
        <v>12</v>
      </c>
      <c r="BE4" t="s">
        <v>156</v>
      </c>
      <c r="BJ4" s="199"/>
      <c r="BK4" s="200"/>
      <c r="BL4" s="48" t="s">
        <v>130</v>
      </c>
      <c r="BM4" s="43" t="s">
        <v>157</v>
      </c>
      <c r="BN4" s="43" t="s">
        <v>130</v>
      </c>
      <c r="BO4" s="43" t="s">
        <v>157</v>
      </c>
      <c r="BP4" s="43" t="s">
        <v>130</v>
      </c>
      <c r="BQ4" s="43" t="s">
        <v>157</v>
      </c>
      <c r="BR4" s="43" t="s">
        <v>130</v>
      </c>
      <c r="BS4" s="43" t="s">
        <v>157</v>
      </c>
      <c r="BW4">
        <v>2</v>
      </c>
      <c r="BX4">
        <v>1122127748</v>
      </c>
      <c r="BY4">
        <v>21</v>
      </c>
      <c r="BZ4" t="s">
        <v>17</v>
      </c>
    </row>
    <row r="5" spans="1:78">
      <c r="A5" t="s">
        <v>47</v>
      </c>
      <c r="B5" t="s">
        <v>50</v>
      </c>
      <c r="C5" s="2">
        <v>45146</v>
      </c>
      <c r="D5">
        <v>2</v>
      </c>
      <c r="E5">
        <v>40</v>
      </c>
      <c r="F5" t="s">
        <v>42</v>
      </c>
      <c r="G5">
        <v>17321270</v>
      </c>
      <c r="H5">
        <v>21</v>
      </c>
      <c r="I5" t="s">
        <v>17</v>
      </c>
      <c r="J5" s="17">
        <v>4</v>
      </c>
      <c r="K5">
        <v>0.25</v>
      </c>
      <c r="L5">
        <v>2E-3</v>
      </c>
      <c r="M5" t="s">
        <v>32</v>
      </c>
      <c r="N5" s="12" t="s">
        <v>49</v>
      </c>
      <c r="O5">
        <v>4</v>
      </c>
      <c r="R5" s="17">
        <v>4</v>
      </c>
      <c r="S5" s="17" t="s">
        <v>133</v>
      </c>
      <c r="T5">
        <v>0.25</v>
      </c>
      <c r="V5">
        <f t="array" ref="V5:V7">[1]!SortUnique(R2:R35)</f>
        <v>3</v>
      </c>
      <c r="W5" s="21">
        <f t="array" ref="W5">COUNTIFS($R$2:$R$35,$V5,$S$2:$S$35,W$4)</f>
        <v>9</v>
      </c>
      <c r="X5" s="22">
        <f t="array" ref="X5">COUNTIFS($R$2:$R$35,$V5,$S$2:$S$35,X$4)</f>
        <v>9</v>
      </c>
      <c r="Y5">
        <f t="array" ref="Y5">SUM(W5:X5)</f>
        <v>18</v>
      </c>
      <c r="AA5" t="s">
        <v>142</v>
      </c>
      <c r="AB5">
        <f>DEVSQ(Y12:Y14)*Y5</f>
        <v>0.38730033333333358</v>
      </c>
      <c r="AC5">
        <f>COUNT(Y12:Y14)-1</f>
        <v>2</v>
      </c>
      <c r="AD5">
        <f>AB5/AC5</f>
        <v>0.19365016666666679</v>
      </c>
      <c r="AE5" t="e">
        <f>AD5/AD8</f>
        <v>#DIV/0!</v>
      </c>
      <c r="AF5" t="e">
        <f>_xlfn.F.DIST.RT(AE5,AC5,AC8)</f>
        <v>#DIV/0!</v>
      </c>
      <c r="AG5" t="e">
        <f>AB5/(AB5+AB8)</f>
        <v>#DIV/0!</v>
      </c>
      <c r="AI5" s="28" t="s">
        <v>146</v>
      </c>
      <c r="AJ5" s="28">
        <v>1E-3</v>
      </c>
      <c r="AK5" s="28">
        <v>0.98</v>
      </c>
      <c r="AM5" s="192"/>
      <c r="AN5" s="30" t="s">
        <v>133</v>
      </c>
      <c r="AO5" s="30">
        <v>9</v>
      </c>
      <c r="AP5" s="31">
        <v>1.2493333333333334</v>
      </c>
      <c r="AQ5" s="194"/>
      <c r="AR5" s="31">
        <v>0.83424157172847746</v>
      </c>
      <c r="AT5" s="17">
        <v>4</v>
      </c>
      <c r="AU5">
        <v>2</v>
      </c>
      <c r="AV5">
        <v>17321270</v>
      </c>
      <c r="AW5" t="s">
        <v>42</v>
      </c>
      <c r="AX5">
        <v>21</v>
      </c>
      <c r="AY5" t="s">
        <v>17</v>
      </c>
      <c r="AZ5" t="s">
        <v>32</v>
      </c>
      <c r="BA5" s="12" t="s">
        <v>49</v>
      </c>
      <c r="BB5">
        <v>4</v>
      </c>
      <c r="BD5" s="33" t="s">
        <v>11</v>
      </c>
      <c r="BE5" t="s">
        <v>156</v>
      </c>
      <c r="BJ5" s="206" t="s">
        <v>10</v>
      </c>
      <c r="BK5" s="35" t="s">
        <v>32</v>
      </c>
      <c r="BL5" s="44">
        <v>7</v>
      </c>
      <c r="BM5" s="36">
        <f>+BL5/9</f>
        <v>0.77777777777777779</v>
      </c>
      <c r="BN5" s="44">
        <v>7</v>
      </c>
      <c r="BO5" s="36">
        <f>+BN5/7</f>
        <v>1</v>
      </c>
      <c r="BP5" s="44"/>
      <c r="BQ5" s="36">
        <f>+BP5/1</f>
        <v>0</v>
      </c>
      <c r="BR5" s="44">
        <v>14</v>
      </c>
      <c r="BS5" s="37">
        <f>+BR5/17</f>
        <v>0.82352941176470584</v>
      </c>
      <c r="BW5">
        <v>2</v>
      </c>
      <c r="BX5">
        <v>17321270</v>
      </c>
      <c r="BY5">
        <v>21</v>
      </c>
      <c r="BZ5" t="s">
        <v>17</v>
      </c>
    </row>
    <row r="6" spans="1:78">
      <c r="A6" t="s">
        <v>73</v>
      </c>
      <c r="B6" t="s">
        <v>74</v>
      </c>
      <c r="C6" s="3">
        <v>45204</v>
      </c>
      <c r="D6">
        <v>2</v>
      </c>
      <c r="E6">
        <v>29</v>
      </c>
      <c r="F6" t="s">
        <v>42</v>
      </c>
      <c r="G6">
        <v>1072706710</v>
      </c>
      <c r="H6">
        <v>21</v>
      </c>
      <c r="I6" t="s">
        <v>17</v>
      </c>
      <c r="J6" s="17">
        <v>4</v>
      </c>
      <c r="K6">
        <v>0.39</v>
      </c>
      <c r="L6">
        <v>3.0000000000000001E-3</v>
      </c>
      <c r="M6" t="s">
        <v>32</v>
      </c>
      <c r="N6" s="12" t="s">
        <v>49</v>
      </c>
      <c r="O6">
        <v>4</v>
      </c>
      <c r="R6" s="17">
        <v>4</v>
      </c>
      <c r="S6" s="17" t="s">
        <v>133</v>
      </c>
      <c r="T6">
        <v>0.39</v>
      </c>
      <c r="V6">
        <v>4</v>
      </c>
      <c r="W6" s="23">
        <f t="array" ref="W6">COUNTIFS($R$2:$R$35,$V6,$S$2:$S$35,W$4)</f>
        <v>7</v>
      </c>
      <c r="X6" s="24">
        <f t="array" ref="X6">COUNTIFS($R$2:$R$35,$V6,$S$2:$S$35,X$4)</f>
        <v>7</v>
      </c>
      <c r="Y6">
        <f t="array" ref="Y6">SUM(W6:X6)</f>
        <v>14</v>
      </c>
      <c r="AA6" t="s">
        <v>143</v>
      </c>
      <c r="AB6">
        <f>DEVSQ(W15:X15)*W8</f>
        <v>10.812524744897958</v>
      </c>
      <c r="AC6">
        <f>COUNT(W15:X15)-1</f>
        <v>1</v>
      </c>
      <c r="AD6">
        <f>AB6/AC6</f>
        <v>10.812524744897958</v>
      </c>
      <c r="AE6" t="e">
        <f>AD6/AD8</f>
        <v>#DIV/0!</v>
      </c>
      <c r="AF6" t="e">
        <f>_xlfn.F.DIST.RT(AE6,AC6,AC8)</f>
        <v>#DIV/0!</v>
      </c>
      <c r="AG6" t="e">
        <f>AB6/(AB6+AB8)</f>
        <v>#DIV/0!</v>
      </c>
      <c r="AI6" s="28" t="s">
        <v>146</v>
      </c>
      <c r="AJ6" s="28">
        <v>0.01</v>
      </c>
      <c r="AK6" s="28">
        <v>0.66</v>
      </c>
      <c r="AM6" s="191">
        <v>4</v>
      </c>
      <c r="AN6" s="30" t="s">
        <v>134</v>
      </c>
      <c r="AO6" s="30">
        <v>7</v>
      </c>
      <c r="AP6" s="31">
        <v>0.24371428571428572</v>
      </c>
      <c r="AQ6" s="193">
        <v>1.1205714285714286</v>
      </c>
      <c r="AR6" s="31">
        <v>0.3942929174635334</v>
      </c>
      <c r="AT6" s="17">
        <v>4</v>
      </c>
      <c r="AU6">
        <v>2</v>
      </c>
      <c r="AV6">
        <v>1072706710</v>
      </c>
      <c r="AW6" t="s">
        <v>42</v>
      </c>
      <c r="AX6">
        <v>21</v>
      </c>
      <c r="AY6" t="s">
        <v>17</v>
      </c>
      <c r="AZ6" t="s">
        <v>32</v>
      </c>
      <c r="BA6" s="12" t="s">
        <v>49</v>
      </c>
      <c r="BB6">
        <v>4</v>
      </c>
      <c r="BD6" s="33" t="s">
        <v>118</v>
      </c>
      <c r="BE6" t="s">
        <v>156</v>
      </c>
      <c r="BJ6" s="207"/>
      <c r="BK6" s="38" t="s">
        <v>44</v>
      </c>
      <c r="BL6" s="45">
        <v>2</v>
      </c>
      <c r="BM6" s="39">
        <f t="shared" ref="BM6:BM15" si="0">+BL6/9</f>
        <v>0.22222222222222221</v>
      </c>
      <c r="BN6" s="46"/>
      <c r="BO6" s="39">
        <f t="shared" ref="BO6:BO15" si="1">+BN6/7</f>
        <v>0</v>
      </c>
      <c r="BP6" s="45">
        <v>1</v>
      </c>
      <c r="BQ6" s="39">
        <f t="shared" ref="BQ6:BQ15" si="2">+BP6/1</f>
        <v>1</v>
      </c>
      <c r="BR6" s="45">
        <v>3</v>
      </c>
      <c r="BS6" s="40">
        <f t="shared" ref="BS6:BS15" si="3">+BR6/17</f>
        <v>0.17647058823529413</v>
      </c>
      <c r="BW6">
        <v>2</v>
      </c>
      <c r="BX6">
        <v>1072706710</v>
      </c>
      <c r="BY6">
        <v>21</v>
      </c>
      <c r="BZ6" t="s">
        <v>17</v>
      </c>
    </row>
    <row r="7" spans="1:78">
      <c r="A7" t="s">
        <v>47</v>
      </c>
      <c r="B7" t="s">
        <v>51</v>
      </c>
      <c r="C7" s="2">
        <v>45112</v>
      </c>
      <c r="D7">
        <v>1</v>
      </c>
      <c r="E7">
        <v>63</v>
      </c>
      <c r="F7" t="s">
        <v>42</v>
      </c>
      <c r="G7">
        <v>6767873</v>
      </c>
      <c r="H7">
        <v>42</v>
      </c>
      <c r="I7" t="s">
        <v>17</v>
      </c>
      <c r="J7" s="17">
        <v>3</v>
      </c>
      <c r="K7">
        <v>0.66</v>
      </c>
      <c r="L7">
        <v>0.01</v>
      </c>
      <c r="M7" t="s">
        <v>32</v>
      </c>
      <c r="N7" s="6" t="s">
        <v>21</v>
      </c>
      <c r="O7">
        <v>1</v>
      </c>
      <c r="R7" s="17">
        <v>3</v>
      </c>
      <c r="S7" s="17" t="s">
        <v>133</v>
      </c>
      <c r="T7">
        <v>0.66</v>
      </c>
      <c r="V7">
        <v>5</v>
      </c>
      <c r="W7" s="25">
        <f t="array" ref="W7">COUNTIFS($R$2:$R$35,$V7,$S$2:$S$35,W$4)</f>
        <v>1</v>
      </c>
      <c r="X7" s="26">
        <f t="array" ref="X7">COUNTIFS($R$2:$R$35,$V7,$S$2:$S$35,X$4)</f>
        <v>1</v>
      </c>
      <c r="Y7">
        <f t="array" ref="Y7">SUM(W7:X7)</f>
        <v>2</v>
      </c>
      <c r="AA7" t="s">
        <v>144</v>
      </c>
      <c r="AB7" t="e">
        <f>AB9-AB5-AB6-AB8</f>
        <v>#DIV/0!</v>
      </c>
      <c r="AC7">
        <f>AC6*AC5</f>
        <v>2</v>
      </c>
      <c r="AD7" t="e">
        <f>AB7/AC7</f>
        <v>#DIV/0!</v>
      </c>
      <c r="AE7" t="e">
        <f>AD7/AD8</f>
        <v>#DIV/0!</v>
      </c>
      <c r="AF7" t="e">
        <f>_xlfn.F.DIST.RT(AE7,AC7,AC8)</f>
        <v>#DIV/0!</v>
      </c>
      <c r="AG7" t="e">
        <f>AB7/(AB7+AB8)</f>
        <v>#DIV/0!</v>
      </c>
      <c r="AI7" s="28" t="s">
        <v>146</v>
      </c>
      <c r="AJ7" s="28">
        <v>1.7999999999999999E-2</v>
      </c>
      <c r="AK7" s="28">
        <v>1.55</v>
      </c>
      <c r="AM7" s="192"/>
      <c r="AN7" s="30" t="s">
        <v>133</v>
      </c>
      <c r="AO7" s="30">
        <v>7</v>
      </c>
      <c r="AP7" s="31">
        <v>1.3642857142857143</v>
      </c>
      <c r="AQ7" s="194"/>
      <c r="AR7" s="31">
        <v>1.4258898641767199</v>
      </c>
      <c r="AT7" s="17">
        <v>3</v>
      </c>
      <c r="AU7">
        <v>1</v>
      </c>
      <c r="AV7">
        <v>6767873</v>
      </c>
      <c r="AW7" t="s">
        <v>42</v>
      </c>
      <c r="AX7">
        <v>42</v>
      </c>
      <c r="AY7" t="s">
        <v>17</v>
      </c>
      <c r="AZ7" t="s">
        <v>32</v>
      </c>
      <c r="BA7" s="6" t="s">
        <v>21</v>
      </c>
      <c r="BB7">
        <v>1</v>
      </c>
      <c r="BJ7" s="191" t="s">
        <v>11</v>
      </c>
      <c r="BK7" s="35" t="s">
        <v>21</v>
      </c>
      <c r="BL7" s="44">
        <v>4</v>
      </c>
      <c r="BM7" s="36">
        <f t="shared" ref="BM7:BM13" si="4">+BL7/9</f>
        <v>0.44444444444444442</v>
      </c>
      <c r="BN7" s="46">
        <v>4</v>
      </c>
      <c r="BO7" s="36">
        <f t="shared" ref="BO7:BO13" si="5">+BN7/7</f>
        <v>0.5714285714285714</v>
      </c>
      <c r="BP7" s="44"/>
      <c r="BQ7" s="36">
        <f t="shared" ref="BQ7:BQ13" si="6">+BP7/1</f>
        <v>0</v>
      </c>
      <c r="BR7" s="44">
        <v>8</v>
      </c>
      <c r="BS7" s="37">
        <f t="shared" ref="BS7:BS13" si="7">+BR7/17</f>
        <v>0.47058823529411764</v>
      </c>
      <c r="BW7">
        <v>1</v>
      </c>
      <c r="BX7">
        <v>6767873</v>
      </c>
      <c r="BY7">
        <v>42</v>
      </c>
      <c r="BZ7" t="s">
        <v>17</v>
      </c>
    </row>
    <row r="8" spans="1:78">
      <c r="A8" t="s">
        <v>40</v>
      </c>
      <c r="B8" t="s">
        <v>107</v>
      </c>
      <c r="C8" s="2">
        <v>45226</v>
      </c>
      <c r="D8">
        <v>1</v>
      </c>
      <c r="E8">
        <v>54</v>
      </c>
      <c r="F8" t="s">
        <v>42</v>
      </c>
      <c r="G8">
        <v>79494201</v>
      </c>
      <c r="H8">
        <v>23</v>
      </c>
      <c r="I8" t="s">
        <v>17</v>
      </c>
      <c r="J8" s="17">
        <v>3</v>
      </c>
      <c r="K8">
        <v>1.55</v>
      </c>
      <c r="L8">
        <v>1.7999999999999999E-2</v>
      </c>
      <c r="M8" t="s">
        <v>32</v>
      </c>
      <c r="N8" s="6" t="s">
        <v>21</v>
      </c>
      <c r="O8">
        <v>1</v>
      </c>
      <c r="R8" s="17">
        <v>3</v>
      </c>
      <c r="S8" s="17" t="s">
        <v>133</v>
      </c>
      <c r="T8">
        <v>1.55</v>
      </c>
      <c r="W8">
        <f t="array" ref="W8">SUM(W5:W7)</f>
        <v>17</v>
      </c>
      <c r="X8">
        <f t="array" ref="X8">SUM(X5:X7)</f>
        <v>17</v>
      </c>
      <c r="Y8">
        <f t="array" ref="Y8">SUM(Y5:Y7)</f>
        <v>34</v>
      </c>
      <c r="AA8" t="s">
        <v>145</v>
      </c>
      <c r="AB8" t="e">
        <f>SUM(W19:X21)*(W5-1)</f>
        <v>#DIV/0!</v>
      </c>
      <c r="AC8">
        <f>AC9-AC5-AC6-AC7</f>
        <v>28</v>
      </c>
      <c r="AD8" t="e">
        <f>AB8/AC8</f>
        <v>#DIV/0!</v>
      </c>
      <c r="AI8" s="28" t="s">
        <v>146</v>
      </c>
      <c r="AJ8" s="28">
        <v>3.7999999999999999E-2</v>
      </c>
      <c r="AK8" s="28">
        <v>1.79</v>
      </c>
      <c r="AM8" s="191">
        <v>5</v>
      </c>
      <c r="AN8" s="30" t="s">
        <v>134</v>
      </c>
      <c r="AO8" s="30">
        <v>1</v>
      </c>
      <c r="AP8" s="31">
        <v>3.5999999999999997E-2</v>
      </c>
      <c r="AQ8" s="193">
        <v>1.1239999999999999</v>
      </c>
      <c r="AR8" s="31" t="s">
        <v>149</v>
      </c>
      <c r="AT8" s="17">
        <v>3</v>
      </c>
      <c r="AU8">
        <v>1</v>
      </c>
      <c r="AV8">
        <v>79494201</v>
      </c>
      <c r="AW8" t="s">
        <v>42</v>
      </c>
      <c r="AX8">
        <v>23</v>
      </c>
      <c r="AY8" t="s">
        <v>17</v>
      </c>
      <c r="AZ8" t="s">
        <v>32</v>
      </c>
      <c r="BA8" s="6" t="s">
        <v>21</v>
      </c>
      <c r="BB8">
        <v>1</v>
      </c>
      <c r="BD8" s="33" t="s">
        <v>155</v>
      </c>
      <c r="BE8" s="33" t="s">
        <v>152</v>
      </c>
      <c r="BJ8" s="208"/>
      <c r="BK8" s="34" t="s">
        <v>49</v>
      </c>
      <c r="BL8" s="46">
        <v>3</v>
      </c>
      <c r="BM8" s="41">
        <f t="shared" si="4"/>
        <v>0.33333333333333331</v>
      </c>
      <c r="BN8" s="46">
        <v>3</v>
      </c>
      <c r="BO8" s="41">
        <f t="shared" si="5"/>
        <v>0.42857142857142855</v>
      </c>
      <c r="BP8" s="46"/>
      <c r="BQ8" s="41">
        <f t="shared" si="6"/>
        <v>0</v>
      </c>
      <c r="BR8" s="46">
        <v>6</v>
      </c>
      <c r="BS8" s="42">
        <f t="shared" si="7"/>
        <v>0.35294117647058826</v>
      </c>
      <c r="BW8">
        <v>1</v>
      </c>
      <c r="BX8">
        <v>79494201</v>
      </c>
      <c r="BY8">
        <v>23</v>
      </c>
      <c r="BZ8" t="s">
        <v>17</v>
      </c>
    </row>
    <row r="9" spans="1:78">
      <c r="A9" t="s">
        <v>63</v>
      </c>
      <c r="B9" t="s">
        <v>66</v>
      </c>
      <c r="C9" s="2">
        <v>45045</v>
      </c>
      <c r="D9">
        <v>1</v>
      </c>
      <c r="E9">
        <v>50</v>
      </c>
      <c r="F9" t="s">
        <v>42</v>
      </c>
      <c r="G9">
        <v>79669265</v>
      </c>
      <c r="H9">
        <v>22</v>
      </c>
      <c r="I9" t="s">
        <v>17</v>
      </c>
      <c r="J9" s="17">
        <v>4</v>
      </c>
      <c r="K9">
        <v>4.24</v>
      </c>
      <c r="L9">
        <v>1.9E-2</v>
      </c>
      <c r="M9" t="s">
        <v>32</v>
      </c>
      <c r="N9" s="6" t="s">
        <v>21</v>
      </c>
      <c r="O9">
        <v>2</v>
      </c>
      <c r="P9" s="2">
        <v>45219</v>
      </c>
      <c r="R9" s="17">
        <v>4</v>
      </c>
      <c r="S9" s="17" t="s">
        <v>133</v>
      </c>
      <c r="T9">
        <v>4.24</v>
      </c>
      <c r="AA9" s="20" t="s">
        <v>129</v>
      </c>
      <c r="AB9" s="20">
        <f>AD9*AC9</f>
        <v>30.120210264705875</v>
      </c>
      <c r="AC9" s="20">
        <f>Y8-1</f>
        <v>33</v>
      </c>
      <c r="AD9" s="20">
        <f>Y22</f>
        <v>0.91273364438502647</v>
      </c>
      <c r="AE9" s="20"/>
      <c r="AF9" s="20"/>
      <c r="AG9" s="20"/>
      <c r="AI9" s="28" t="s">
        <v>146</v>
      </c>
      <c r="AJ9" s="28">
        <v>5.6000000000000001E-2</v>
      </c>
      <c r="AK9" s="28">
        <v>1.68</v>
      </c>
      <c r="AM9" s="192"/>
      <c r="AN9" s="30" t="s">
        <v>133</v>
      </c>
      <c r="AO9" s="30">
        <v>1</v>
      </c>
      <c r="AP9" s="31">
        <v>1.1599999999999999</v>
      </c>
      <c r="AQ9" s="194"/>
      <c r="AR9" s="31" t="s">
        <v>149</v>
      </c>
      <c r="AT9" s="17">
        <v>4</v>
      </c>
      <c r="AU9">
        <v>1</v>
      </c>
      <c r="AV9">
        <v>79669265</v>
      </c>
      <c r="AW9" t="s">
        <v>42</v>
      </c>
      <c r="AX9">
        <v>22</v>
      </c>
      <c r="AY9" t="s">
        <v>17</v>
      </c>
      <c r="AZ9" t="s">
        <v>32</v>
      </c>
      <c r="BA9" s="6" t="s">
        <v>21</v>
      </c>
      <c r="BB9">
        <v>2</v>
      </c>
      <c r="BD9" s="33" t="s">
        <v>154</v>
      </c>
      <c r="BE9">
        <v>3</v>
      </c>
      <c r="BF9">
        <v>4</v>
      </c>
      <c r="BG9">
        <v>5</v>
      </c>
      <c r="BH9" t="s">
        <v>153</v>
      </c>
      <c r="BJ9" s="192"/>
      <c r="BK9" s="38" t="s">
        <v>19</v>
      </c>
      <c r="BL9" s="45">
        <v>2</v>
      </c>
      <c r="BM9" s="39">
        <f t="shared" si="4"/>
        <v>0.22222222222222221</v>
      </c>
      <c r="BN9" s="46"/>
      <c r="BO9" s="39">
        <f t="shared" si="5"/>
        <v>0</v>
      </c>
      <c r="BP9" s="45">
        <v>1</v>
      </c>
      <c r="BQ9" s="39">
        <f t="shared" si="6"/>
        <v>1</v>
      </c>
      <c r="BR9" s="45">
        <v>3</v>
      </c>
      <c r="BS9" s="40">
        <f t="shared" si="7"/>
        <v>0.17647058823529413</v>
      </c>
      <c r="BW9">
        <v>1</v>
      </c>
      <c r="BX9">
        <v>79669265</v>
      </c>
      <c r="BY9">
        <v>22</v>
      </c>
      <c r="BZ9" t="s">
        <v>17</v>
      </c>
    </row>
    <row r="10" spans="1:78">
      <c r="A10" t="s">
        <v>40</v>
      </c>
      <c r="B10" t="s">
        <v>43</v>
      </c>
      <c r="C10" s="2">
        <v>45182</v>
      </c>
      <c r="D10">
        <v>2</v>
      </c>
      <c r="E10">
        <v>34</v>
      </c>
      <c r="F10" t="s">
        <v>42</v>
      </c>
      <c r="G10">
        <v>4226765</v>
      </c>
      <c r="H10">
        <v>45</v>
      </c>
      <c r="I10" t="s">
        <v>17</v>
      </c>
      <c r="J10" s="17">
        <v>5</v>
      </c>
      <c r="K10">
        <v>1.1599999999999999</v>
      </c>
      <c r="L10">
        <v>3.5999999999999997E-2</v>
      </c>
      <c r="M10" t="s">
        <v>44</v>
      </c>
      <c r="N10" s="5" t="s">
        <v>19</v>
      </c>
      <c r="O10">
        <v>2</v>
      </c>
      <c r="R10" s="17">
        <v>5</v>
      </c>
      <c r="S10" s="17" t="s">
        <v>133</v>
      </c>
      <c r="T10">
        <v>1.1599999999999999</v>
      </c>
      <c r="V10" t="s">
        <v>138</v>
      </c>
      <c r="AI10" s="28" t="s">
        <v>146</v>
      </c>
      <c r="AJ10" s="28">
        <v>0.08</v>
      </c>
      <c r="AK10" s="28">
        <v>0.14000000000000001</v>
      </c>
      <c r="AT10" s="17">
        <v>5</v>
      </c>
      <c r="AU10">
        <v>2</v>
      </c>
      <c r="AV10">
        <v>4226765</v>
      </c>
      <c r="AW10" t="s">
        <v>42</v>
      </c>
      <c r="AX10">
        <v>45</v>
      </c>
      <c r="AY10" t="s">
        <v>17</v>
      </c>
      <c r="AZ10" t="s">
        <v>44</v>
      </c>
      <c r="BA10" s="5" t="s">
        <v>19</v>
      </c>
      <c r="BB10">
        <v>2</v>
      </c>
      <c r="BD10" s="34" t="s">
        <v>42</v>
      </c>
      <c r="BE10">
        <v>9</v>
      </c>
      <c r="BF10">
        <v>7</v>
      </c>
      <c r="BG10">
        <v>1</v>
      </c>
      <c r="BH10">
        <v>17</v>
      </c>
      <c r="BJ10" s="191" t="s">
        <v>12</v>
      </c>
      <c r="BK10" s="35">
        <v>3</v>
      </c>
      <c r="BL10" s="44">
        <v>5</v>
      </c>
      <c r="BM10" s="36">
        <f t="shared" si="4"/>
        <v>0.55555555555555558</v>
      </c>
      <c r="BN10" s="44">
        <v>1</v>
      </c>
      <c r="BO10" s="36">
        <f t="shared" si="5"/>
        <v>0.14285714285714285</v>
      </c>
      <c r="BP10" s="44"/>
      <c r="BQ10" s="36">
        <f t="shared" si="6"/>
        <v>0</v>
      </c>
      <c r="BR10" s="44">
        <v>6</v>
      </c>
      <c r="BS10" s="37">
        <f t="shared" si="7"/>
        <v>0.35294117647058826</v>
      </c>
      <c r="BW10">
        <v>2</v>
      </c>
      <c r="BX10">
        <v>4226765</v>
      </c>
      <c r="BY10">
        <v>45</v>
      </c>
      <c r="BZ10" t="s">
        <v>17</v>
      </c>
    </row>
    <row r="11" spans="1:78">
      <c r="A11" t="s">
        <v>73</v>
      </c>
      <c r="B11" t="s">
        <v>78</v>
      </c>
      <c r="C11" s="3">
        <v>45217</v>
      </c>
      <c r="D11">
        <v>2</v>
      </c>
      <c r="E11">
        <v>53</v>
      </c>
      <c r="F11" t="s">
        <v>42</v>
      </c>
      <c r="G11">
        <v>20644870</v>
      </c>
      <c r="H11">
        <v>11</v>
      </c>
      <c r="I11" t="s">
        <v>17</v>
      </c>
      <c r="J11" s="17">
        <v>3</v>
      </c>
      <c r="K11">
        <v>1.79</v>
      </c>
      <c r="L11">
        <v>3.7999999999999999E-2</v>
      </c>
      <c r="M11" t="s">
        <v>44</v>
      </c>
      <c r="N11" s="5" t="s">
        <v>19</v>
      </c>
      <c r="O11">
        <v>1</v>
      </c>
      <c r="R11" s="17">
        <v>3</v>
      </c>
      <c r="S11" s="17" t="s">
        <v>133</v>
      </c>
      <c r="T11">
        <v>1.79</v>
      </c>
      <c r="W11" t="str">
        <f t="array" ref="W11:X11">TRANSPOSE([1]!SortUnique(S2:S35))</f>
        <v>FINAL</v>
      </c>
      <c r="X11" t="str">
        <v>INICIAL</v>
      </c>
      <c r="AI11" s="28" t="s">
        <v>146</v>
      </c>
      <c r="AJ11" s="28">
        <v>0.09</v>
      </c>
      <c r="AK11" s="28">
        <v>2.2400000000000002</v>
      </c>
      <c r="AT11" s="17">
        <v>3</v>
      </c>
      <c r="AU11">
        <v>2</v>
      </c>
      <c r="AV11">
        <v>20644870</v>
      </c>
      <c r="AW11" t="s">
        <v>42</v>
      </c>
      <c r="AX11">
        <v>11</v>
      </c>
      <c r="AY11" t="s">
        <v>17</v>
      </c>
      <c r="AZ11" t="s">
        <v>44</v>
      </c>
      <c r="BA11" s="5" t="s">
        <v>19</v>
      </c>
      <c r="BB11">
        <v>1</v>
      </c>
      <c r="BD11" s="34" t="s">
        <v>153</v>
      </c>
      <c r="BE11">
        <v>9</v>
      </c>
      <c r="BF11">
        <v>7</v>
      </c>
      <c r="BG11">
        <v>1</v>
      </c>
      <c r="BH11">
        <v>17</v>
      </c>
      <c r="BJ11" s="208"/>
      <c r="BK11" s="34">
        <v>1</v>
      </c>
      <c r="BL11" s="46">
        <v>3</v>
      </c>
      <c r="BM11" s="41">
        <f t="shared" si="4"/>
        <v>0.33333333333333331</v>
      </c>
      <c r="BN11" s="46">
        <v>2</v>
      </c>
      <c r="BO11" s="41">
        <f t="shared" si="5"/>
        <v>0.2857142857142857</v>
      </c>
      <c r="BP11" s="46"/>
      <c r="BQ11" s="41">
        <f t="shared" si="6"/>
        <v>0</v>
      </c>
      <c r="BR11" s="46">
        <v>5</v>
      </c>
      <c r="BS11" s="42">
        <f t="shared" si="7"/>
        <v>0.29411764705882354</v>
      </c>
      <c r="BW11">
        <v>2</v>
      </c>
      <c r="BX11">
        <v>20644870</v>
      </c>
      <c r="BY11">
        <v>11</v>
      </c>
      <c r="BZ11" t="s">
        <v>17</v>
      </c>
    </row>
    <row r="12" spans="1:78">
      <c r="A12" t="s">
        <v>40</v>
      </c>
      <c r="B12" t="s">
        <v>45</v>
      </c>
      <c r="C12" s="2">
        <v>45174</v>
      </c>
      <c r="D12">
        <v>1</v>
      </c>
      <c r="E12">
        <v>53</v>
      </c>
      <c r="F12" t="s">
        <v>42</v>
      </c>
      <c r="G12">
        <v>79567901</v>
      </c>
      <c r="H12">
        <v>22</v>
      </c>
      <c r="I12" t="s">
        <v>17</v>
      </c>
      <c r="J12" s="17">
        <v>3</v>
      </c>
      <c r="K12">
        <v>1.68</v>
      </c>
      <c r="L12">
        <v>5.6000000000000001E-2</v>
      </c>
      <c r="M12" t="s">
        <v>32</v>
      </c>
      <c r="N12" s="6" t="s">
        <v>21</v>
      </c>
      <c r="O12">
        <v>3</v>
      </c>
      <c r="R12" s="17">
        <v>3</v>
      </c>
      <c r="S12" s="17" t="s">
        <v>133</v>
      </c>
      <c r="T12">
        <v>1.68</v>
      </c>
      <c r="V12">
        <f t="array" ref="V12:V14">[1]!SortUnique(R2:R35)</f>
        <v>3</v>
      </c>
      <c r="W12" s="21">
        <f t="array" ref="W12">AVERAGEIFS($T$2:$T$35,$R$2:$R$35,$V12,$S$2:$S$35,W$11)</f>
        <v>0.11033333333333334</v>
      </c>
      <c r="X12" s="22">
        <f t="array" ref="X12">AVERAGEIFS($T$2:$T$35,$R$2:$R$35,$V12,$S$2:$S$35,X$11)</f>
        <v>1.2493333333333334</v>
      </c>
      <c r="Y12">
        <f t="array" ref="Y12">AVERAGE(W12:X12)</f>
        <v>0.6798333333333334</v>
      </c>
      <c r="AI12" s="29" t="s">
        <v>146</v>
      </c>
      <c r="AJ12" s="29">
        <v>0.7</v>
      </c>
      <c r="AK12" s="29">
        <v>2.1800000000000002</v>
      </c>
      <c r="AT12" s="17">
        <v>3</v>
      </c>
      <c r="AU12">
        <v>1</v>
      </c>
      <c r="AV12">
        <v>79567901</v>
      </c>
      <c r="AW12" t="s">
        <v>42</v>
      </c>
      <c r="AX12">
        <v>22</v>
      </c>
      <c r="AY12" t="s">
        <v>17</v>
      </c>
      <c r="AZ12" t="s">
        <v>32</v>
      </c>
      <c r="BA12" s="6" t="s">
        <v>21</v>
      </c>
      <c r="BB12">
        <v>3</v>
      </c>
      <c r="BJ12" s="208"/>
      <c r="BK12" s="34">
        <v>2</v>
      </c>
      <c r="BL12" s="46">
        <v>1</v>
      </c>
      <c r="BM12" s="41">
        <f t="shared" si="4"/>
        <v>0.1111111111111111</v>
      </c>
      <c r="BN12" s="46">
        <v>1</v>
      </c>
      <c r="BO12" s="41">
        <f t="shared" si="5"/>
        <v>0.14285714285714285</v>
      </c>
      <c r="BP12" s="46">
        <v>1</v>
      </c>
      <c r="BQ12" s="41">
        <f t="shared" si="6"/>
        <v>1</v>
      </c>
      <c r="BR12" s="46">
        <v>3</v>
      </c>
      <c r="BS12" s="42">
        <f t="shared" si="7"/>
        <v>0.17647058823529413</v>
      </c>
      <c r="BW12">
        <v>1</v>
      </c>
      <c r="BX12">
        <v>79567901</v>
      </c>
      <c r="BY12">
        <v>22</v>
      </c>
      <c r="BZ12" t="s">
        <v>17</v>
      </c>
    </row>
    <row r="13" spans="1:78">
      <c r="A13" t="s">
        <v>80</v>
      </c>
      <c r="B13" t="s">
        <v>84</v>
      </c>
      <c r="D13">
        <v>2</v>
      </c>
      <c r="E13">
        <v>42</v>
      </c>
      <c r="F13" t="s">
        <v>42</v>
      </c>
      <c r="G13">
        <v>52901572</v>
      </c>
      <c r="H13">
        <v>24</v>
      </c>
      <c r="I13" t="s">
        <v>17</v>
      </c>
      <c r="J13" s="17">
        <v>3</v>
      </c>
      <c r="K13">
        <v>0.14000000000000001</v>
      </c>
      <c r="L13">
        <v>0.08</v>
      </c>
      <c r="M13" t="s">
        <v>32</v>
      </c>
      <c r="N13" s="12" t="s">
        <v>49</v>
      </c>
      <c r="O13">
        <v>2</v>
      </c>
      <c r="R13" s="17">
        <v>3</v>
      </c>
      <c r="S13" s="17" t="s">
        <v>133</v>
      </c>
      <c r="T13">
        <v>0.14000000000000001</v>
      </c>
      <c r="V13">
        <v>4</v>
      </c>
      <c r="W13" s="23">
        <f t="array" ref="W13">AVERAGEIFS($T$2:$T$35,$R$2:$R$35,$V13,$S$2:$S$35,W$11)</f>
        <v>0.24371428571428572</v>
      </c>
      <c r="X13" s="24">
        <f t="array" ref="X13">AVERAGEIFS($T$2:$T$35,$R$2:$R$35,$V13,$S$2:$S$35,X$11)</f>
        <v>1.3642857142857143</v>
      </c>
      <c r="Y13">
        <f t="array" ref="Y13">AVERAGE(W13:X13)</f>
        <v>0.80400000000000005</v>
      </c>
      <c r="AI13" s="27">
        <v>4</v>
      </c>
      <c r="AJ13" s="27">
        <v>2E-3</v>
      </c>
      <c r="AK13" s="27">
        <v>0.52</v>
      </c>
      <c r="AT13" s="17">
        <v>3</v>
      </c>
      <c r="AU13">
        <v>2</v>
      </c>
      <c r="AV13">
        <v>52901572</v>
      </c>
      <c r="AW13" t="s">
        <v>42</v>
      </c>
      <c r="AX13">
        <v>24</v>
      </c>
      <c r="AY13" t="s">
        <v>17</v>
      </c>
      <c r="AZ13" t="s">
        <v>32</v>
      </c>
      <c r="BA13" s="12" t="s">
        <v>49</v>
      </c>
      <c r="BB13">
        <v>2</v>
      </c>
      <c r="BJ13" s="192"/>
      <c r="BK13" s="38">
        <v>4</v>
      </c>
      <c r="BL13" s="45"/>
      <c r="BM13" s="39">
        <f t="shared" si="4"/>
        <v>0</v>
      </c>
      <c r="BN13" s="45">
        <v>3</v>
      </c>
      <c r="BO13" s="39">
        <f t="shared" si="5"/>
        <v>0.42857142857142855</v>
      </c>
      <c r="BP13" s="45"/>
      <c r="BQ13" s="39">
        <f t="shared" si="6"/>
        <v>0</v>
      </c>
      <c r="BR13" s="45">
        <v>3</v>
      </c>
      <c r="BS13" s="40">
        <f t="shared" si="7"/>
        <v>0.17647058823529413</v>
      </c>
      <c r="BW13">
        <v>2</v>
      </c>
      <c r="BX13">
        <v>52901572</v>
      </c>
      <c r="BY13">
        <v>24</v>
      </c>
      <c r="BZ13" t="s">
        <v>17</v>
      </c>
    </row>
    <row r="14" spans="1:78">
      <c r="A14" t="s">
        <v>80</v>
      </c>
      <c r="B14" t="s">
        <v>81</v>
      </c>
      <c r="D14">
        <v>2</v>
      </c>
      <c r="E14">
        <v>28</v>
      </c>
      <c r="F14" t="s">
        <v>42</v>
      </c>
      <c r="G14">
        <v>1015455554</v>
      </c>
      <c r="H14">
        <v>35</v>
      </c>
      <c r="I14" t="s">
        <v>17</v>
      </c>
      <c r="J14" s="17">
        <v>3</v>
      </c>
      <c r="K14">
        <v>2.2400000000000002</v>
      </c>
      <c r="L14">
        <v>0.09</v>
      </c>
      <c r="M14" t="s">
        <v>32</v>
      </c>
      <c r="N14" s="5" t="s">
        <v>19</v>
      </c>
      <c r="O14">
        <v>3</v>
      </c>
      <c r="R14" s="17">
        <v>3</v>
      </c>
      <c r="S14" s="17" t="s">
        <v>133</v>
      </c>
      <c r="T14">
        <v>2.2400000000000002</v>
      </c>
      <c r="V14">
        <v>5</v>
      </c>
      <c r="W14" s="25">
        <f t="array" ref="W14">AVERAGEIFS($T$2:$T$35,$R$2:$R$35,$V14,$S$2:$S$35,W$11)</f>
        <v>3.5999999999999997E-2</v>
      </c>
      <c r="X14" s="26">
        <f t="array" ref="X14">AVERAGEIFS($T$2:$T$35,$R$2:$R$35,$V14,$S$2:$S$35,X$11)</f>
        <v>1.1599999999999999</v>
      </c>
      <c r="Y14">
        <f t="array" ref="Y14">AVERAGE(W14:X14)</f>
        <v>0.59799999999999998</v>
      </c>
      <c r="AI14" s="28" t="s">
        <v>146</v>
      </c>
      <c r="AJ14" s="28">
        <v>2E-3</v>
      </c>
      <c r="AK14" s="28">
        <v>0.25</v>
      </c>
      <c r="AT14" s="17">
        <v>3</v>
      </c>
      <c r="AU14">
        <v>2</v>
      </c>
      <c r="AV14">
        <v>1015455554</v>
      </c>
      <c r="AW14" t="s">
        <v>42</v>
      </c>
      <c r="AX14">
        <v>35</v>
      </c>
      <c r="AY14" t="s">
        <v>17</v>
      </c>
      <c r="AZ14" t="s">
        <v>32</v>
      </c>
      <c r="BA14" s="5" t="s">
        <v>19</v>
      </c>
      <c r="BB14">
        <v>3</v>
      </c>
      <c r="BJ14" s="209" t="s">
        <v>118</v>
      </c>
      <c r="BK14" s="35" t="s">
        <v>159</v>
      </c>
      <c r="BL14" s="44">
        <v>3</v>
      </c>
      <c r="BM14" s="36">
        <f t="shared" si="0"/>
        <v>0.33333333333333331</v>
      </c>
      <c r="BN14" s="44">
        <v>2</v>
      </c>
      <c r="BO14" s="36">
        <f t="shared" si="1"/>
        <v>0.2857142857142857</v>
      </c>
      <c r="BP14" s="44"/>
      <c r="BQ14" s="36">
        <f t="shared" si="2"/>
        <v>0</v>
      </c>
      <c r="BR14" s="44">
        <v>5</v>
      </c>
      <c r="BS14" s="37">
        <f t="shared" si="3"/>
        <v>0.29411764705882354</v>
      </c>
      <c r="BW14">
        <v>2</v>
      </c>
      <c r="BX14">
        <v>1015455554</v>
      </c>
      <c r="BY14">
        <v>35</v>
      </c>
      <c r="BZ14" t="s">
        <v>17</v>
      </c>
    </row>
    <row r="15" spans="1:78">
      <c r="A15" t="s">
        <v>80</v>
      </c>
      <c r="B15" t="s">
        <v>82</v>
      </c>
      <c r="D15">
        <v>2</v>
      </c>
      <c r="E15">
        <v>52</v>
      </c>
      <c r="F15" t="s">
        <v>42</v>
      </c>
      <c r="G15">
        <v>9787905</v>
      </c>
      <c r="H15">
        <v>22</v>
      </c>
      <c r="I15" t="s">
        <v>83</v>
      </c>
      <c r="J15" s="17">
        <v>4</v>
      </c>
      <c r="K15">
        <v>0.65</v>
      </c>
      <c r="L15">
        <v>0.13</v>
      </c>
      <c r="M15" t="s">
        <v>32</v>
      </c>
      <c r="N15" s="12" t="s">
        <v>49</v>
      </c>
      <c r="O15">
        <v>4</v>
      </c>
      <c r="R15" s="17">
        <v>4</v>
      </c>
      <c r="S15" s="17" t="s">
        <v>133</v>
      </c>
      <c r="T15">
        <v>0.65</v>
      </c>
      <c r="W15">
        <f t="array" ref="W15">AVERAGE(W12:W14)</f>
        <v>0.130015873015873</v>
      </c>
      <c r="X15">
        <f t="array" ref="X15">AVERAGE(X12:X14)</f>
        <v>1.2578730158730158</v>
      </c>
      <c r="Y15">
        <f t="array" ref="Y15">AVERAGE(Y12:Y14)</f>
        <v>0.69394444444444447</v>
      </c>
      <c r="AI15" s="28" t="s">
        <v>146</v>
      </c>
      <c r="AJ15" s="28">
        <v>3.0000000000000001E-3</v>
      </c>
      <c r="AK15" s="28">
        <v>0.39</v>
      </c>
      <c r="AT15" s="17">
        <v>4</v>
      </c>
      <c r="AU15">
        <v>2</v>
      </c>
      <c r="AV15">
        <v>9787905</v>
      </c>
      <c r="AW15" t="s">
        <v>42</v>
      </c>
      <c r="AX15">
        <v>22</v>
      </c>
      <c r="AY15" t="s">
        <v>83</v>
      </c>
      <c r="AZ15" t="s">
        <v>32</v>
      </c>
      <c r="BA15" s="12" t="s">
        <v>49</v>
      </c>
      <c r="BB15">
        <v>4</v>
      </c>
      <c r="BJ15" s="207"/>
      <c r="BK15" s="38" t="s">
        <v>128</v>
      </c>
      <c r="BL15" s="45">
        <v>6</v>
      </c>
      <c r="BM15" s="39">
        <f t="shared" si="0"/>
        <v>0.66666666666666663</v>
      </c>
      <c r="BN15" s="45">
        <v>5</v>
      </c>
      <c r="BO15" s="39">
        <f t="shared" si="1"/>
        <v>0.7142857142857143</v>
      </c>
      <c r="BP15" s="45">
        <v>1</v>
      </c>
      <c r="BQ15" s="39">
        <f t="shared" si="2"/>
        <v>1</v>
      </c>
      <c r="BR15" s="45">
        <v>12</v>
      </c>
      <c r="BS15" s="40">
        <f t="shared" si="3"/>
        <v>0.70588235294117652</v>
      </c>
      <c r="BW15">
        <v>2</v>
      </c>
      <c r="BX15">
        <v>9787905</v>
      </c>
      <c r="BY15">
        <v>22</v>
      </c>
      <c r="BZ15" t="s">
        <v>83</v>
      </c>
    </row>
    <row r="16" spans="1:78">
      <c r="A16" t="s">
        <v>80</v>
      </c>
      <c r="B16" t="s">
        <v>87</v>
      </c>
      <c r="C16" s="3"/>
      <c r="D16">
        <v>2</v>
      </c>
      <c r="E16">
        <v>44</v>
      </c>
      <c r="F16" t="s">
        <v>42</v>
      </c>
      <c r="G16">
        <v>52764594</v>
      </c>
      <c r="H16">
        <v>43</v>
      </c>
      <c r="I16" t="s">
        <v>17</v>
      </c>
      <c r="J16" s="17">
        <v>4</v>
      </c>
      <c r="K16">
        <v>1.42</v>
      </c>
      <c r="L16">
        <v>0.52</v>
      </c>
      <c r="M16" t="s">
        <v>32</v>
      </c>
      <c r="N16" s="6" t="s">
        <v>21</v>
      </c>
      <c r="O16">
        <v>1</v>
      </c>
      <c r="R16" s="17">
        <v>4</v>
      </c>
      <c r="S16" s="17" t="s">
        <v>133</v>
      </c>
      <c r="T16">
        <v>1.42</v>
      </c>
      <c r="AI16" s="28" t="s">
        <v>146</v>
      </c>
      <c r="AJ16" s="28">
        <v>1.9E-2</v>
      </c>
      <c r="AK16" s="28">
        <v>4.24</v>
      </c>
      <c r="AT16" s="17">
        <v>4</v>
      </c>
      <c r="AU16">
        <v>2</v>
      </c>
      <c r="AV16">
        <v>52764594</v>
      </c>
      <c r="AW16" t="s">
        <v>42</v>
      </c>
      <c r="AX16">
        <v>43</v>
      </c>
      <c r="AY16" t="s">
        <v>17</v>
      </c>
      <c r="AZ16" t="s">
        <v>32</v>
      </c>
      <c r="BA16" s="6" t="s">
        <v>21</v>
      </c>
      <c r="BB16">
        <v>1</v>
      </c>
      <c r="BJ16" s="210" t="s">
        <v>5</v>
      </c>
      <c r="BK16" s="35">
        <v>21</v>
      </c>
      <c r="BL16" s="44">
        <v>1</v>
      </c>
      <c r="BM16" s="36">
        <f t="shared" ref="BM16:BM27" si="8">+BL16/9</f>
        <v>0.1111111111111111</v>
      </c>
      <c r="BN16" s="44">
        <v>3</v>
      </c>
      <c r="BO16" s="36">
        <f t="shared" ref="BO16:BO27" si="9">+BN16/7</f>
        <v>0.42857142857142855</v>
      </c>
      <c r="BP16" s="44"/>
      <c r="BQ16" s="36">
        <f t="shared" ref="BQ16:BQ27" si="10">+BP16/1</f>
        <v>0</v>
      </c>
      <c r="BR16" s="44">
        <v>4</v>
      </c>
      <c r="BS16" s="37">
        <f t="shared" ref="BS16:BS27" si="11">+BR16/17</f>
        <v>0.23529411764705882</v>
      </c>
      <c r="BW16">
        <v>2</v>
      </c>
      <c r="BX16">
        <v>52764594</v>
      </c>
      <c r="BY16">
        <v>43</v>
      </c>
      <c r="BZ16" t="s">
        <v>17</v>
      </c>
    </row>
    <row r="17" spans="1:78">
      <c r="A17" t="s">
        <v>80</v>
      </c>
      <c r="B17" t="s">
        <v>84</v>
      </c>
      <c r="D17">
        <v>2</v>
      </c>
      <c r="E17">
        <v>42</v>
      </c>
      <c r="F17" t="s">
        <v>42</v>
      </c>
      <c r="G17">
        <v>52901572</v>
      </c>
      <c r="H17">
        <v>23</v>
      </c>
      <c r="I17" t="s">
        <v>83</v>
      </c>
      <c r="J17" s="17">
        <v>3</v>
      </c>
      <c r="K17">
        <v>2.1800000000000002</v>
      </c>
      <c r="L17">
        <v>0.7</v>
      </c>
      <c r="M17" t="s">
        <v>44</v>
      </c>
      <c r="N17" s="12" t="s">
        <v>49</v>
      </c>
      <c r="O17">
        <v>3</v>
      </c>
      <c r="R17" s="17">
        <v>3</v>
      </c>
      <c r="S17" s="17" t="s">
        <v>133</v>
      </c>
      <c r="T17">
        <v>2.1800000000000002</v>
      </c>
      <c r="V17" t="s">
        <v>139</v>
      </c>
      <c r="AI17" s="28" t="s">
        <v>146</v>
      </c>
      <c r="AJ17" s="28">
        <v>0.13</v>
      </c>
      <c r="AK17" s="28">
        <v>0.65</v>
      </c>
      <c r="AT17" s="17">
        <v>3</v>
      </c>
      <c r="AU17">
        <v>2</v>
      </c>
      <c r="AV17">
        <v>52901572</v>
      </c>
      <c r="AW17" t="s">
        <v>42</v>
      </c>
      <c r="AX17">
        <v>23</v>
      </c>
      <c r="AY17" t="s">
        <v>83</v>
      </c>
      <c r="AZ17" t="s">
        <v>44</v>
      </c>
      <c r="BA17" s="12" t="s">
        <v>49</v>
      </c>
      <c r="BB17">
        <v>3</v>
      </c>
      <c r="BJ17" s="211"/>
      <c r="BK17" s="34">
        <v>22</v>
      </c>
      <c r="BL17" s="46">
        <v>1</v>
      </c>
      <c r="BM17" s="41">
        <f t="shared" si="8"/>
        <v>0.1111111111111111</v>
      </c>
      <c r="BN17" s="46">
        <v>2</v>
      </c>
      <c r="BO17" s="41">
        <f t="shared" si="9"/>
        <v>0.2857142857142857</v>
      </c>
      <c r="BP17" s="46"/>
      <c r="BQ17" s="41">
        <f t="shared" si="10"/>
        <v>0</v>
      </c>
      <c r="BR17" s="46">
        <v>3</v>
      </c>
      <c r="BS17" s="42">
        <f t="shared" si="11"/>
        <v>0.17647058823529413</v>
      </c>
      <c r="BW17">
        <v>2</v>
      </c>
      <c r="BX17">
        <v>52901572</v>
      </c>
      <c r="BY17">
        <v>23</v>
      </c>
      <c r="BZ17" t="s">
        <v>83</v>
      </c>
    </row>
    <row r="18" spans="1:78">
      <c r="A18" t="s">
        <v>80</v>
      </c>
      <c r="B18" t="s">
        <v>86</v>
      </c>
      <c r="D18">
        <v>1</v>
      </c>
      <c r="E18">
        <v>34</v>
      </c>
      <c r="F18" t="s">
        <v>42</v>
      </c>
      <c r="G18">
        <v>1013606745</v>
      </c>
      <c r="H18">
        <v>13</v>
      </c>
      <c r="I18" t="s">
        <v>83</v>
      </c>
      <c r="J18" s="17">
        <v>4</v>
      </c>
      <c r="K18">
        <v>2.08</v>
      </c>
      <c r="L18">
        <v>1.03</v>
      </c>
      <c r="M18" t="s">
        <v>32</v>
      </c>
      <c r="N18" s="6" t="s">
        <v>21</v>
      </c>
      <c r="O18">
        <v>1</v>
      </c>
      <c r="R18" s="17">
        <v>4</v>
      </c>
      <c r="S18" s="17" t="s">
        <v>133</v>
      </c>
      <c r="T18">
        <v>2.08</v>
      </c>
      <c r="W18" t="str">
        <f t="array" ref="W18:X18">TRANSPOSE([1]!SortUnique(S2:S35))</f>
        <v>FINAL</v>
      </c>
      <c r="X18" t="str">
        <v>INICIAL</v>
      </c>
      <c r="AI18" s="28" t="s">
        <v>146</v>
      </c>
      <c r="AJ18" s="28">
        <v>0.52</v>
      </c>
      <c r="AK18" s="28">
        <v>1.42</v>
      </c>
      <c r="AT18" s="17">
        <v>4</v>
      </c>
      <c r="AU18">
        <v>1</v>
      </c>
      <c r="AV18">
        <v>1013606745</v>
      </c>
      <c r="AW18" t="s">
        <v>42</v>
      </c>
      <c r="AX18">
        <v>13</v>
      </c>
      <c r="AY18" t="s">
        <v>83</v>
      </c>
      <c r="AZ18" t="s">
        <v>32</v>
      </c>
      <c r="BA18" s="6" t="s">
        <v>21</v>
      </c>
      <c r="BB18">
        <v>1</v>
      </c>
      <c r="BJ18" s="211"/>
      <c r="BK18" s="34">
        <v>11</v>
      </c>
      <c r="BL18" s="46">
        <v>2</v>
      </c>
      <c r="BM18" s="41">
        <f t="shared" si="8"/>
        <v>0.22222222222222221</v>
      </c>
      <c r="BN18" s="46"/>
      <c r="BO18" s="41">
        <f t="shared" si="9"/>
        <v>0</v>
      </c>
      <c r="BP18" s="46"/>
      <c r="BQ18" s="41">
        <f t="shared" si="10"/>
        <v>0</v>
      </c>
      <c r="BR18" s="46">
        <v>2</v>
      </c>
      <c r="BS18" s="42">
        <f t="shared" si="11"/>
        <v>0.11764705882352941</v>
      </c>
      <c r="BW18">
        <v>1</v>
      </c>
      <c r="BX18">
        <v>1013606745</v>
      </c>
      <c r="BY18">
        <v>13</v>
      </c>
      <c r="BZ18" t="s">
        <v>83</v>
      </c>
    </row>
    <row r="19" spans="1:78">
      <c r="R19" s="17">
        <v>3</v>
      </c>
      <c r="S19" s="17" t="s">
        <v>134</v>
      </c>
      <c r="T19">
        <v>0</v>
      </c>
      <c r="V19">
        <f t="array" ref="V19:V21">[1]!SortUnique(R2:R35)</f>
        <v>3</v>
      </c>
      <c r="W19" s="21">
        <f t="array" ref="W19">_xlfn.VAR.S(IF(($R$2:$R$35=$V19)*($S$2:$S$35=W$18),$T$2:$T$35))</f>
        <v>4.9992999999999996E-2</v>
      </c>
      <c r="X19" s="22">
        <f t="array" ref="X19">_xlfn.VAR.S(IF(($R$2:$R$35=$V19)*($S$2:$S$35=X$18),$T$2:$T$35))</f>
        <v>0.69595900000000044</v>
      </c>
      <c r="Y19">
        <f t="array" ref="Y19">_xlfn.VAR.S(IF($R$2:$R$35=$V19,$T$2:$T$35))</f>
        <v>0.69444473529411765</v>
      </c>
      <c r="AI19" s="28" t="s">
        <v>146</v>
      </c>
      <c r="AJ19" s="28">
        <v>1.03</v>
      </c>
      <c r="AK19" s="28">
        <v>2.08</v>
      </c>
      <c r="BJ19" s="211"/>
      <c r="BK19" s="34">
        <v>23</v>
      </c>
      <c r="BL19" s="46">
        <v>2</v>
      </c>
      <c r="BM19" s="41">
        <f t="shared" si="8"/>
        <v>0.22222222222222221</v>
      </c>
      <c r="BN19" s="46"/>
      <c r="BO19" s="41">
        <f t="shared" si="9"/>
        <v>0</v>
      </c>
      <c r="BP19" s="46"/>
      <c r="BQ19" s="41">
        <f t="shared" si="10"/>
        <v>0</v>
      </c>
      <c r="BR19" s="46">
        <v>2</v>
      </c>
      <c r="BS19" s="42">
        <f t="shared" si="11"/>
        <v>0.11764705882352941</v>
      </c>
    </row>
    <row r="20" spans="1:78">
      <c r="R20" s="17">
        <v>3</v>
      </c>
      <c r="S20" s="17" t="s">
        <v>134</v>
      </c>
      <c r="T20">
        <v>1E-3</v>
      </c>
      <c r="V20">
        <v>4</v>
      </c>
      <c r="W20" s="23">
        <f t="array" ref="W20">_xlfn.VAR.S(IF(($R$2:$R$35=$V20)*($S$2:$S$35=W$18),$T$2:$T$35))</f>
        <v>0.15546690476190478</v>
      </c>
      <c r="X20" s="24">
        <f t="array" ref="X20">_xlfn.VAR.S(IF(($R$2:$R$35=$V20)*($S$2:$S$35=X$18),$T$2:$T$35))</f>
        <v>2.0331619047619047</v>
      </c>
      <c r="Y20">
        <f t="array" ref="Y20">_xlfn.VAR.S(IF($R$2:$R$35=$V20,$T$2:$T$35))</f>
        <v>1.348204153846154</v>
      </c>
      <c r="AI20" s="28" t="s">
        <v>146</v>
      </c>
      <c r="AJ20" s="28" t="s">
        <v>146</v>
      </c>
      <c r="AK20" s="28" t="s">
        <v>146</v>
      </c>
      <c r="BJ20" s="211"/>
      <c r="BK20" s="34">
        <v>13</v>
      </c>
      <c r="BL20" s="46"/>
      <c r="BM20" s="41">
        <f t="shared" si="8"/>
        <v>0</v>
      </c>
      <c r="BN20" s="46">
        <v>1</v>
      </c>
      <c r="BO20" s="41">
        <f t="shared" si="9"/>
        <v>0.14285714285714285</v>
      </c>
      <c r="BP20" s="46"/>
      <c r="BQ20" s="41">
        <f t="shared" si="10"/>
        <v>0</v>
      </c>
      <c r="BR20" s="46">
        <v>1</v>
      </c>
      <c r="BS20" s="42">
        <f t="shared" si="11"/>
        <v>5.8823529411764705E-2</v>
      </c>
    </row>
    <row r="21" spans="1:78">
      <c r="R21" s="17">
        <v>4</v>
      </c>
      <c r="S21" s="17" t="s">
        <v>134</v>
      </c>
      <c r="T21">
        <v>2E-3</v>
      </c>
      <c r="V21">
        <v>5</v>
      </c>
      <c r="W21" s="25" t="e">
        <f t="array" ref="W21">_xlfn.VAR.S(IF(($R$2:$R$35=$V21)*($S$2:$S$35=W$18),$T$2:$T$35))</f>
        <v>#DIV/0!</v>
      </c>
      <c r="X21" s="26" t="e">
        <f t="array" ref="X21">_xlfn.VAR.S(IF(($R$2:$R$35=$V21)*($S$2:$S$35=X$18),$T$2:$T$35))</f>
        <v>#DIV/0!</v>
      </c>
      <c r="Y21">
        <f t="array" ref="Y21">_xlfn.VAR.S(IF($R$2:$R$35=$V21,$T$2:$T$35))</f>
        <v>0.63168799999999992</v>
      </c>
      <c r="AI21" s="29" t="s">
        <v>146</v>
      </c>
      <c r="AJ21" s="29" t="s">
        <v>146</v>
      </c>
      <c r="AK21" s="29" t="s">
        <v>146</v>
      </c>
      <c r="BJ21" s="211"/>
      <c r="BK21" s="34">
        <v>24</v>
      </c>
      <c r="BL21" s="46">
        <v>1</v>
      </c>
      <c r="BM21" s="41">
        <f t="shared" si="8"/>
        <v>0.1111111111111111</v>
      </c>
      <c r="BN21" s="46"/>
      <c r="BO21" s="41">
        <f t="shared" si="9"/>
        <v>0</v>
      </c>
      <c r="BP21" s="46"/>
      <c r="BQ21" s="41">
        <f t="shared" si="10"/>
        <v>0</v>
      </c>
      <c r="BR21" s="46">
        <v>1</v>
      </c>
      <c r="BS21" s="42">
        <f t="shared" si="11"/>
        <v>5.8823529411764705E-2</v>
      </c>
    </row>
    <row r="22" spans="1:78">
      <c r="R22" s="17">
        <v>4</v>
      </c>
      <c r="S22" s="17" t="s">
        <v>134</v>
      </c>
      <c r="T22">
        <v>2E-3</v>
      </c>
      <c r="W22">
        <f t="array" ref="W22">_xlfn.VAR.S(IF($S$2:$S$35=W$18,$T$2:$T$35))</f>
        <v>8.8710360294117649E-2</v>
      </c>
      <c r="X22">
        <f t="array" ref="X22">_xlfn.VAR.S(IF($S$2:$S$35=X$18,$T$2:$T$35))</f>
        <v>1.1148138823529412</v>
      </c>
      <c r="Y22">
        <f>_xlfn.VAR.S(T2:T35)</f>
        <v>0.91273364438502647</v>
      </c>
      <c r="AI22" s="27">
        <v>5</v>
      </c>
      <c r="AJ22" s="27">
        <v>3.5999999999999997E-2</v>
      </c>
      <c r="AK22" s="27">
        <v>1.1599999999999999</v>
      </c>
      <c r="BJ22" s="211"/>
      <c r="BK22" s="34">
        <v>35</v>
      </c>
      <c r="BL22" s="46">
        <v>1</v>
      </c>
      <c r="BM22" s="41">
        <f t="shared" si="8"/>
        <v>0.1111111111111111</v>
      </c>
      <c r="BN22" s="46"/>
      <c r="BO22" s="41">
        <f t="shared" si="9"/>
        <v>0</v>
      </c>
      <c r="BP22" s="46"/>
      <c r="BQ22" s="41">
        <f t="shared" si="10"/>
        <v>0</v>
      </c>
      <c r="BR22" s="46">
        <v>1</v>
      </c>
      <c r="BS22" s="42">
        <f t="shared" si="11"/>
        <v>5.8823529411764705E-2</v>
      </c>
    </row>
    <row r="23" spans="1:78">
      <c r="R23" s="17">
        <v>4</v>
      </c>
      <c r="S23" s="17" t="s">
        <v>134</v>
      </c>
      <c r="T23">
        <v>3.0000000000000001E-3</v>
      </c>
      <c r="AI23" s="28" t="s">
        <v>146</v>
      </c>
      <c r="AJ23" s="28" t="s">
        <v>146</v>
      </c>
      <c r="AK23" s="28" t="s">
        <v>146</v>
      </c>
      <c r="BJ23" s="211"/>
      <c r="BK23" s="34">
        <v>42</v>
      </c>
      <c r="BL23" s="46">
        <v>1</v>
      </c>
      <c r="BM23" s="41">
        <f t="shared" si="8"/>
        <v>0.1111111111111111</v>
      </c>
      <c r="BN23" s="46"/>
      <c r="BO23" s="41">
        <f t="shared" si="9"/>
        <v>0</v>
      </c>
      <c r="BP23" s="46"/>
      <c r="BQ23" s="41">
        <f t="shared" si="10"/>
        <v>0</v>
      </c>
      <c r="BR23" s="46">
        <v>1</v>
      </c>
      <c r="BS23" s="42">
        <f t="shared" si="11"/>
        <v>5.8823529411764705E-2</v>
      </c>
    </row>
    <row r="24" spans="1:78">
      <c r="R24" s="17">
        <v>3</v>
      </c>
      <c r="S24" s="17" t="s">
        <v>134</v>
      </c>
      <c r="T24">
        <v>0.01</v>
      </c>
      <c r="AI24" s="28" t="s">
        <v>146</v>
      </c>
      <c r="AJ24" s="28" t="s">
        <v>146</v>
      </c>
      <c r="AK24" s="28" t="s">
        <v>146</v>
      </c>
      <c r="BJ24" s="211"/>
      <c r="BK24" s="34">
        <v>43</v>
      </c>
      <c r="BL24" s="46"/>
      <c r="BM24" s="41">
        <f t="shared" si="8"/>
        <v>0</v>
      </c>
      <c r="BN24" s="46">
        <v>1</v>
      </c>
      <c r="BO24" s="41">
        <f t="shared" si="9"/>
        <v>0.14285714285714285</v>
      </c>
      <c r="BP24" s="46"/>
      <c r="BQ24" s="41">
        <f t="shared" si="10"/>
        <v>0</v>
      </c>
      <c r="BR24" s="46">
        <v>1</v>
      </c>
      <c r="BS24" s="42">
        <f t="shared" si="11"/>
        <v>5.8823529411764705E-2</v>
      </c>
    </row>
    <row r="25" spans="1:78">
      <c r="R25" s="17">
        <v>3</v>
      </c>
      <c r="S25" s="17" t="s">
        <v>134</v>
      </c>
      <c r="T25">
        <v>1.7999999999999999E-2</v>
      </c>
      <c r="AI25" s="28" t="s">
        <v>146</v>
      </c>
      <c r="AJ25" s="28" t="s">
        <v>146</v>
      </c>
      <c r="AK25" s="28" t="s">
        <v>146</v>
      </c>
      <c r="BJ25" s="212"/>
      <c r="BK25" s="38">
        <v>45</v>
      </c>
      <c r="BL25" s="45"/>
      <c r="BM25" s="39">
        <f t="shared" si="8"/>
        <v>0</v>
      </c>
      <c r="BN25" s="45"/>
      <c r="BO25" s="39">
        <f t="shared" si="9"/>
        <v>0</v>
      </c>
      <c r="BP25" s="45">
        <v>1</v>
      </c>
      <c r="BQ25" s="39">
        <f t="shared" si="10"/>
        <v>1</v>
      </c>
      <c r="BR25" s="45">
        <v>1</v>
      </c>
      <c r="BS25" s="40">
        <f t="shared" si="11"/>
        <v>5.8823529411764705E-2</v>
      </c>
    </row>
    <row r="26" spans="1:78" ht="27" customHeight="1">
      <c r="R26" s="17">
        <v>4</v>
      </c>
      <c r="S26" s="17" t="s">
        <v>134</v>
      </c>
      <c r="T26">
        <v>1.9E-2</v>
      </c>
      <c r="AI26" s="28" t="s">
        <v>146</v>
      </c>
      <c r="AJ26" s="28" t="s">
        <v>146</v>
      </c>
      <c r="AK26" s="28" t="s">
        <v>146</v>
      </c>
      <c r="BJ26" s="210" t="s">
        <v>158</v>
      </c>
      <c r="BK26" s="51" t="s">
        <v>17</v>
      </c>
      <c r="BL26" s="44">
        <v>7</v>
      </c>
      <c r="BM26" s="36">
        <f t="shared" si="8"/>
        <v>0.77777777777777779</v>
      </c>
      <c r="BN26" s="44">
        <v>5</v>
      </c>
      <c r="BO26" s="36">
        <f t="shared" si="9"/>
        <v>0.7142857142857143</v>
      </c>
      <c r="BP26" s="44">
        <v>1</v>
      </c>
      <c r="BQ26" s="36">
        <f t="shared" si="10"/>
        <v>1</v>
      </c>
      <c r="BR26" s="44">
        <v>13</v>
      </c>
      <c r="BS26" s="37">
        <f t="shared" si="11"/>
        <v>0.76470588235294112</v>
      </c>
    </row>
    <row r="27" spans="1:78" ht="27" customHeight="1">
      <c r="R27" s="17">
        <v>5</v>
      </c>
      <c r="S27" s="17" t="s">
        <v>134</v>
      </c>
      <c r="T27">
        <v>3.5999999999999997E-2</v>
      </c>
      <c r="AI27" s="28" t="s">
        <v>146</v>
      </c>
      <c r="AJ27" s="28" t="s">
        <v>146</v>
      </c>
      <c r="AK27" s="28" t="s">
        <v>146</v>
      </c>
      <c r="BJ27" s="211"/>
      <c r="BK27" s="51" t="s">
        <v>83</v>
      </c>
      <c r="BL27" s="46">
        <v>2</v>
      </c>
      <c r="BM27" s="41">
        <f t="shared" si="8"/>
        <v>0.22222222222222221</v>
      </c>
      <c r="BN27" s="46">
        <v>2</v>
      </c>
      <c r="BO27" s="41">
        <f t="shared" si="9"/>
        <v>0.2857142857142857</v>
      </c>
      <c r="BP27" s="46"/>
      <c r="BQ27" s="41">
        <f t="shared" si="10"/>
        <v>0</v>
      </c>
      <c r="BR27" s="46">
        <v>4</v>
      </c>
      <c r="BS27" s="42">
        <f t="shared" si="11"/>
        <v>0.23529411764705882</v>
      </c>
    </row>
    <row r="28" spans="1:78">
      <c r="R28" s="17">
        <v>3</v>
      </c>
      <c r="S28" s="17" t="s">
        <v>134</v>
      </c>
      <c r="T28">
        <v>3.7999999999999999E-2</v>
      </c>
      <c r="AI28" s="28" t="s">
        <v>146</v>
      </c>
      <c r="AJ28" s="28" t="s">
        <v>146</v>
      </c>
      <c r="AK28" s="28" t="s">
        <v>146</v>
      </c>
      <c r="BJ28" s="30" t="s">
        <v>3</v>
      </c>
      <c r="BK28" s="30" t="s">
        <v>69</v>
      </c>
      <c r="BL28" s="30">
        <v>9</v>
      </c>
      <c r="BM28" s="30">
        <v>1</v>
      </c>
      <c r="BN28" s="30">
        <v>7</v>
      </c>
      <c r="BO28" s="30">
        <v>1</v>
      </c>
      <c r="BP28" s="30">
        <v>1</v>
      </c>
      <c r="BQ28" s="30">
        <v>1</v>
      </c>
      <c r="BR28" s="30">
        <v>17</v>
      </c>
      <c r="BS28" s="30">
        <v>1</v>
      </c>
    </row>
    <row r="29" spans="1:78">
      <c r="R29" s="17">
        <v>3</v>
      </c>
      <c r="S29" s="17" t="s">
        <v>134</v>
      </c>
      <c r="T29">
        <v>5.6000000000000001E-2</v>
      </c>
      <c r="AI29" s="28" t="s">
        <v>146</v>
      </c>
      <c r="AJ29" s="28" t="s">
        <v>146</v>
      </c>
      <c r="AK29" s="28" t="s">
        <v>146</v>
      </c>
      <c r="BJ29" s="204" t="s">
        <v>153</v>
      </c>
      <c r="BK29" s="205"/>
      <c r="BL29" s="47">
        <v>9</v>
      </c>
      <c r="BM29" s="49">
        <f>+BL29/9</f>
        <v>1</v>
      </c>
      <c r="BN29" s="47">
        <v>7</v>
      </c>
      <c r="BO29" s="49">
        <f>+BN29/7</f>
        <v>1</v>
      </c>
      <c r="BP29" s="47">
        <v>1</v>
      </c>
      <c r="BQ29" s="49">
        <f>+BP29/1</f>
        <v>1</v>
      </c>
      <c r="BR29" s="47">
        <v>17</v>
      </c>
      <c r="BS29" s="50">
        <f>+BR29/17</f>
        <v>1</v>
      </c>
    </row>
    <row r="30" spans="1:78">
      <c r="R30" s="17">
        <v>3</v>
      </c>
      <c r="S30" s="17" t="s">
        <v>134</v>
      </c>
      <c r="T30">
        <v>0.08</v>
      </c>
      <c r="AI30" s="29" t="s">
        <v>146</v>
      </c>
      <c r="AJ30" s="29" t="s">
        <v>146</v>
      </c>
      <c r="AK30" s="29" t="s">
        <v>146</v>
      </c>
    </row>
    <row r="31" spans="1:78">
      <c r="R31" s="17">
        <v>3</v>
      </c>
      <c r="S31" s="17" t="s">
        <v>134</v>
      </c>
      <c r="T31">
        <v>0.09</v>
      </c>
    </row>
    <row r="32" spans="1:78">
      <c r="R32" s="17">
        <v>4</v>
      </c>
      <c r="S32" s="17" t="s">
        <v>134</v>
      </c>
      <c r="T32">
        <v>0.13</v>
      </c>
    </row>
    <row r="33" spans="18:20">
      <c r="R33" s="17">
        <v>4</v>
      </c>
      <c r="S33" s="17" t="s">
        <v>134</v>
      </c>
      <c r="T33">
        <v>0.52</v>
      </c>
    </row>
    <row r="34" spans="18:20">
      <c r="R34" s="17">
        <v>3</v>
      </c>
      <c r="S34" s="17" t="s">
        <v>134</v>
      </c>
      <c r="T34">
        <v>0.7</v>
      </c>
    </row>
    <row r="35" spans="18:20">
      <c r="R35" s="17">
        <v>4</v>
      </c>
      <c r="S35" s="17" t="s">
        <v>134</v>
      </c>
      <c r="T35">
        <v>1.03</v>
      </c>
    </row>
  </sheetData>
  <sortState xmlns:xlrd2="http://schemas.microsoft.com/office/spreadsheetml/2017/richdata2" ref="BK7:BS9">
    <sortCondition descending="1" ref="BS7:BS9"/>
  </sortState>
  <mergeCells count="19">
    <mergeCell ref="BJ29:BK29"/>
    <mergeCell ref="BL2:BS2"/>
    <mergeCell ref="BJ5:BJ6"/>
    <mergeCell ref="BJ7:BJ9"/>
    <mergeCell ref="BJ10:BJ13"/>
    <mergeCell ref="BJ2:BK4"/>
    <mergeCell ref="BL3:BM3"/>
    <mergeCell ref="BN3:BO3"/>
    <mergeCell ref="BP3:BQ3"/>
    <mergeCell ref="BR3:BS3"/>
    <mergeCell ref="BJ14:BJ15"/>
    <mergeCell ref="BJ16:BJ25"/>
    <mergeCell ref="BJ26:BJ27"/>
    <mergeCell ref="AM4:AM5"/>
    <mergeCell ref="AM6:AM7"/>
    <mergeCell ref="AM8:AM9"/>
    <mergeCell ref="AQ4:AQ5"/>
    <mergeCell ref="AQ6:AQ7"/>
    <mergeCell ref="AQ8:AQ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D4BA-BA8D-4E09-97A4-047ECFFB0C3E}">
  <dimension ref="A1:P74"/>
  <sheetViews>
    <sheetView topLeftCell="E1" zoomScale="60" zoomScaleNormal="60" workbookViewId="0">
      <selection activeCell="I1" sqref="I1"/>
    </sheetView>
  </sheetViews>
  <sheetFormatPr baseColWidth="10" defaultColWidth="10.7109375" defaultRowHeight="15"/>
  <cols>
    <col min="1" max="1" width="30" customWidth="1"/>
    <col min="2" max="2" width="27" customWidth="1"/>
    <col min="3" max="3" width="7.140625" bestFit="1" customWidth="1"/>
    <col min="4" max="4" width="12.5703125" bestFit="1" customWidth="1"/>
    <col min="5" max="5" width="9.85546875" bestFit="1" customWidth="1"/>
    <col min="6" max="6" width="20.42578125" customWidth="1"/>
    <col min="7" max="7" width="13.42578125" customWidth="1"/>
    <col min="8" max="8" width="44" customWidth="1"/>
    <col min="9" max="9" width="36.28515625" customWidth="1"/>
    <col min="10" max="10" width="11.5703125" bestFit="1" customWidth="1"/>
    <col min="11" max="11" width="20.5703125" bestFit="1" customWidth="1"/>
    <col min="12" max="12" width="17" bestFit="1" customWidth="1"/>
    <col min="13" max="13" width="21.85546875" customWidth="1"/>
    <col min="14" max="14" width="30.42578125" customWidth="1"/>
    <col min="15" max="15" width="27" customWidth="1"/>
    <col min="16" max="16" width="50" customWidth="1"/>
  </cols>
  <sheetData>
    <row r="1" spans="1:16" ht="30" customHeight="1">
      <c r="A1" s="1" t="s">
        <v>0</v>
      </c>
      <c r="B1" s="1" t="s">
        <v>1</v>
      </c>
      <c r="C1" s="1" t="s">
        <v>118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6" t="s">
        <v>8</v>
      </c>
      <c r="K1" s="1" t="s">
        <v>9</v>
      </c>
      <c r="L1" s="1" t="s">
        <v>114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>
      <c r="A2" t="s">
        <v>88</v>
      </c>
      <c r="B2" t="s">
        <v>91</v>
      </c>
      <c r="C2">
        <v>1</v>
      </c>
      <c r="D2">
        <v>80</v>
      </c>
      <c r="E2" t="s">
        <v>72</v>
      </c>
      <c r="F2">
        <v>12093506</v>
      </c>
      <c r="G2">
        <v>42</v>
      </c>
      <c r="H2" t="s">
        <v>92</v>
      </c>
      <c r="I2" s="3">
        <v>45231</v>
      </c>
      <c r="J2" s="17">
        <v>4</v>
      </c>
      <c r="K2" s="101">
        <v>73</v>
      </c>
      <c r="L2" s="101">
        <v>26</v>
      </c>
      <c r="M2" t="s">
        <v>18</v>
      </c>
      <c r="N2" s="6" t="s">
        <v>21</v>
      </c>
      <c r="O2">
        <v>1</v>
      </c>
    </row>
    <row r="3" spans="1:16">
      <c r="A3" t="s">
        <v>88</v>
      </c>
      <c r="B3" t="s">
        <v>95</v>
      </c>
      <c r="C3">
        <v>1</v>
      </c>
      <c r="D3">
        <v>51</v>
      </c>
      <c r="E3" t="s">
        <v>42</v>
      </c>
      <c r="F3">
        <v>84038963</v>
      </c>
      <c r="G3">
        <v>34</v>
      </c>
      <c r="H3" t="s">
        <v>92</v>
      </c>
      <c r="I3" s="3">
        <v>45253</v>
      </c>
      <c r="J3" s="17">
        <v>4</v>
      </c>
      <c r="K3">
        <v>2.1</v>
      </c>
      <c r="M3" t="s">
        <v>18</v>
      </c>
      <c r="N3" s="7" t="s">
        <v>49</v>
      </c>
      <c r="O3">
        <v>1</v>
      </c>
    </row>
    <row r="4" spans="1:16">
      <c r="A4" t="s">
        <v>88</v>
      </c>
      <c r="B4" t="s">
        <v>93</v>
      </c>
      <c r="C4">
        <v>2</v>
      </c>
      <c r="D4">
        <v>57</v>
      </c>
      <c r="E4" t="s">
        <v>42</v>
      </c>
      <c r="F4">
        <v>23301412</v>
      </c>
      <c r="G4">
        <v>31</v>
      </c>
      <c r="H4" t="s">
        <v>92</v>
      </c>
      <c r="I4" s="3">
        <v>45253</v>
      </c>
      <c r="J4" s="17">
        <v>4</v>
      </c>
      <c r="K4">
        <v>1.99</v>
      </c>
      <c r="M4" t="s">
        <v>32</v>
      </c>
      <c r="N4" s="7" t="s">
        <v>49</v>
      </c>
      <c r="O4">
        <v>1</v>
      </c>
    </row>
    <row r="5" spans="1:16">
      <c r="A5" t="s">
        <v>88</v>
      </c>
      <c r="B5" t="s">
        <v>98</v>
      </c>
      <c r="C5">
        <v>1</v>
      </c>
      <c r="D5">
        <v>40</v>
      </c>
      <c r="E5" t="s">
        <v>42</v>
      </c>
      <c r="F5">
        <v>80143852</v>
      </c>
      <c r="G5">
        <v>21</v>
      </c>
      <c r="H5" t="s">
        <v>17</v>
      </c>
      <c r="I5" s="3">
        <v>45248</v>
      </c>
      <c r="J5" s="17">
        <v>4</v>
      </c>
      <c r="K5" s="101">
        <v>159</v>
      </c>
      <c r="L5" s="101">
        <v>14</v>
      </c>
      <c r="M5" t="s">
        <v>18</v>
      </c>
      <c r="N5" s="7" t="s">
        <v>230</v>
      </c>
      <c r="O5">
        <v>1</v>
      </c>
    </row>
    <row r="6" spans="1:16">
      <c r="A6" t="s">
        <v>88</v>
      </c>
      <c r="B6" t="s">
        <v>96</v>
      </c>
      <c r="C6">
        <v>1</v>
      </c>
      <c r="D6">
        <v>55</v>
      </c>
      <c r="E6" t="s">
        <v>42</v>
      </c>
      <c r="F6">
        <v>91256835</v>
      </c>
      <c r="G6">
        <v>45</v>
      </c>
      <c r="H6" t="s">
        <v>92</v>
      </c>
      <c r="I6" s="3">
        <v>45247</v>
      </c>
      <c r="J6" s="17">
        <v>4</v>
      </c>
      <c r="K6" s="101">
        <v>294</v>
      </c>
      <c r="L6" s="101">
        <v>71</v>
      </c>
      <c r="M6" t="s">
        <v>18</v>
      </c>
      <c r="N6" s="5" t="s">
        <v>97</v>
      </c>
      <c r="O6">
        <v>1</v>
      </c>
    </row>
    <row r="7" spans="1:16">
      <c r="A7" t="s">
        <v>88</v>
      </c>
      <c r="B7" t="s">
        <v>90</v>
      </c>
      <c r="C7">
        <v>2</v>
      </c>
      <c r="D7">
        <v>30</v>
      </c>
      <c r="E7" t="s">
        <v>42</v>
      </c>
      <c r="F7">
        <v>6106539</v>
      </c>
      <c r="G7">
        <v>15</v>
      </c>
      <c r="H7" t="s">
        <v>17</v>
      </c>
      <c r="I7" s="3">
        <v>45232</v>
      </c>
      <c r="J7" s="17">
        <v>3</v>
      </c>
      <c r="K7">
        <v>0.59</v>
      </c>
      <c r="M7" t="s">
        <v>18</v>
      </c>
      <c r="N7" s="7" t="s">
        <v>49</v>
      </c>
      <c r="O7">
        <v>1</v>
      </c>
    </row>
    <row r="8" spans="1:16">
      <c r="A8" t="s">
        <v>88</v>
      </c>
      <c r="B8" t="s">
        <v>228</v>
      </c>
      <c r="C8">
        <v>2</v>
      </c>
      <c r="D8">
        <v>42</v>
      </c>
      <c r="E8" t="s">
        <v>42</v>
      </c>
      <c r="F8">
        <v>52462489</v>
      </c>
      <c r="G8">
        <v>11</v>
      </c>
      <c r="H8" t="s">
        <v>17</v>
      </c>
      <c r="I8" s="3">
        <v>45232</v>
      </c>
      <c r="J8" s="17">
        <v>4</v>
      </c>
      <c r="K8" s="101">
        <v>4</v>
      </c>
      <c r="L8" s="101">
        <v>1</v>
      </c>
      <c r="M8" t="s">
        <v>71</v>
      </c>
      <c r="N8" s="7" t="s">
        <v>230</v>
      </c>
      <c r="O8">
        <v>1</v>
      </c>
    </row>
    <row r="9" spans="1:16">
      <c r="A9" t="s">
        <v>109</v>
      </c>
      <c r="B9" t="s">
        <v>110</v>
      </c>
      <c r="C9">
        <v>2</v>
      </c>
      <c r="D9">
        <v>57</v>
      </c>
      <c r="E9" s="100" t="s">
        <v>42</v>
      </c>
      <c r="F9">
        <v>52349766</v>
      </c>
      <c r="G9">
        <v>34</v>
      </c>
      <c r="H9" t="s">
        <v>17</v>
      </c>
      <c r="I9" s="2">
        <v>45196</v>
      </c>
      <c r="J9" s="17">
        <v>3</v>
      </c>
      <c r="K9">
        <v>2.52</v>
      </c>
      <c r="M9" t="s">
        <v>18</v>
      </c>
      <c r="N9" s="5" t="s">
        <v>97</v>
      </c>
      <c r="O9">
        <v>2</v>
      </c>
    </row>
    <row r="10" spans="1:16">
      <c r="A10" t="s">
        <v>99</v>
      </c>
      <c r="B10" s="15" t="s">
        <v>113</v>
      </c>
      <c r="C10" s="15">
        <v>1</v>
      </c>
      <c r="D10" s="15">
        <v>29</v>
      </c>
      <c r="E10" t="s">
        <v>42</v>
      </c>
      <c r="F10">
        <v>1015446501</v>
      </c>
      <c r="G10">
        <v>11</v>
      </c>
      <c r="H10" t="s">
        <v>17</v>
      </c>
      <c r="I10" s="2">
        <v>45253</v>
      </c>
      <c r="J10" s="17">
        <v>3</v>
      </c>
      <c r="K10">
        <v>0.03</v>
      </c>
      <c r="M10" t="s">
        <v>32</v>
      </c>
      <c r="N10" s="8" t="s">
        <v>49</v>
      </c>
      <c r="O10">
        <v>1</v>
      </c>
    </row>
    <row r="11" spans="1:16">
      <c r="A11" t="s">
        <v>99</v>
      </c>
      <c r="B11" t="s">
        <v>108</v>
      </c>
      <c r="C11">
        <v>2</v>
      </c>
      <c r="D11">
        <v>43</v>
      </c>
      <c r="E11" t="s">
        <v>42</v>
      </c>
      <c r="F11">
        <v>52734219</v>
      </c>
      <c r="G11">
        <v>22</v>
      </c>
      <c r="H11" t="s">
        <v>17</v>
      </c>
      <c r="I11" s="2">
        <v>45239</v>
      </c>
      <c r="J11" s="17">
        <v>3</v>
      </c>
      <c r="K11">
        <v>0.63</v>
      </c>
      <c r="M11" t="s">
        <v>32</v>
      </c>
      <c r="N11" s="8" t="s">
        <v>230</v>
      </c>
      <c r="O11">
        <v>8</v>
      </c>
    </row>
    <row r="12" spans="1:16">
      <c r="A12" t="s">
        <v>99</v>
      </c>
      <c r="B12" t="s">
        <v>108</v>
      </c>
      <c r="C12">
        <v>2</v>
      </c>
      <c r="D12">
        <v>43</v>
      </c>
      <c r="E12" t="s">
        <v>42</v>
      </c>
      <c r="F12">
        <v>52734219</v>
      </c>
      <c r="G12">
        <v>12</v>
      </c>
      <c r="H12" t="s">
        <v>17</v>
      </c>
      <c r="I12" s="2">
        <v>45239</v>
      </c>
      <c r="J12" s="17">
        <v>3</v>
      </c>
      <c r="K12">
        <v>0.17</v>
      </c>
      <c r="M12" t="s">
        <v>18</v>
      </c>
      <c r="N12" s="8" t="s">
        <v>230</v>
      </c>
      <c r="O12">
        <v>1</v>
      </c>
    </row>
    <row r="13" spans="1:16">
      <c r="A13" t="s">
        <v>99</v>
      </c>
      <c r="B13" s="4" t="s">
        <v>100</v>
      </c>
      <c r="C13" s="4">
        <v>1</v>
      </c>
      <c r="D13" s="4">
        <v>28</v>
      </c>
      <c r="E13" t="s">
        <v>42</v>
      </c>
      <c r="F13">
        <v>1024567025</v>
      </c>
      <c r="G13">
        <v>21</v>
      </c>
      <c r="H13" t="s">
        <v>17</v>
      </c>
      <c r="I13" s="2">
        <v>45087</v>
      </c>
      <c r="J13" s="17">
        <v>4</v>
      </c>
      <c r="K13">
        <v>0.75</v>
      </c>
      <c r="M13" t="s">
        <v>18</v>
      </c>
      <c r="N13" s="6" t="s">
        <v>21</v>
      </c>
      <c r="O13">
        <v>1</v>
      </c>
    </row>
    <row r="14" spans="1:16">
      <c r="A14" t="s">
        <v>99</v>
      </c>
      <c r="B14" s="4" t="s">
        <v>100</v>
      </c>
      <c r="C14" s="4">
        <v>1</v>
      </c>
      <c r="D14" s="4">
        <v>28</v>
      </c>
      <c r="E14" t="s">
        <v>42</v>
      </c>
      <c r="F14">
        <v>1024567025</v>
      </c>
      <c r="G14">
        <v>22</v>
      </c>
      <c r="H14" t="s">
        <v>17</v>
      </c>
      <c r="I14" s="2">
        <v>45087</v>
      </c>
      <c r="J14" s="17">
        <v>3</v>
      </c>
      <c r="K14">
        <v>0.18</v>
      </c>
      <c r="M14" t="s">
        <v>18</v>
      </c>
      <c r="N14" s="6" t="s">
        <v>21</v>
      </c>
      <c r="O14">
        <v>3</v>
      </c>
    </row>
    <row r="15" spans="1:16">
      <c r="A15" t="s">
        <v>99</v>
      </c>
      <c r="B15" t="s">
        <v>103</v>
      </c>
      <c r="C15">
        <v>1</v>
      </c>
      <c r="D15">
        <v>59</v>
      </c>
      <c r="E15" t="s">
        <v>42</v>
      </c>
      <c r="F15">
        <v>17334948</v>
      </c>
      <c r="G15">
        <v>12</v>
      </c>
      <c r="H15" t="s">
        <v>17</v>
      </c>
      <c r="I15" s="14">
        <v>45237</v>
      </c>
      <c r="J15" s="17">
        <v>4</v>
      </c>
      <c r="K15" s="101">
        <v>69</v>
      </c>
      <c r="L15" s="101">
        <v>26</v>
      </c>
      <c r="M15" t="s">
        <v>44</v>
      </c>
      <c r="N15" s="5" t="s">
        <v>19</v>
      </c>
      <c r="O15">
        <v>1</v>
      </c>
    </row>
    <row r="16" spans="1:16">
      <c r="A16" t="s">
        <v>99</v>
      </c>
      <c r="B16" t="s">
        <v>101</v>
      </c>
      <c r="C16">
        <v>2</v>
      </c>
      <c r="D16">
        <v>23</v>
      </c>
      <c r="E16" t="s">
        <v>42</v>
      </c>
      <c r="F16">
        <v>1000031293</v>
      </c>
      <c r="G16">
        <v>22</v>
      </c>
      <c r="H16" t="s">
        <v>17</v>
      </c>
      <c r="I16" s="2">
        <v>45232</v>
      </c>
      <c r="J16" s="17">
        <v>3</v>
      </c>
      <c r="K16" s="101">
        <v>46</v>
      </c>
      <c r="L16" s="101">
        <v>17</v>
      </c>
      <c r="M16" t="s">
        <v>71</v>
      </c>
      <c r="N16" s="5" t="s">
        <v>19</v>
      </c>
      <c r="O16">
        <v>1</v>
      </c>
    </row>
    <row r="17" spans="1:15">
      <c r="A17" t="s">
        <v>99</v>
      </c>
      <c r="B17" t="s">
        <v>112</v>
      </c>
      <c r="C17">
        <v>2</v>
      </c>
      <c r="D17">
        <v>63</v>
      </c>
      <c r="E17" t="s">
        <v>42</v>
      </c>
      <c r="F17">
        <v>51714060</v>
      </c>
      <c r="G17">
        <v>34</v>
      </c>
      <c r="H17" t="s">
        <v>17</v>
      </c>
      <c r="I17" s="2">
        <v>45265</v>
      </c>
      <c r="J17" s="17">
        <v>4</v>
      </c>
      <c r="K17">
        <v>0.69</v>
      </c>
      <c r="M17" t="s">
        <v>18</v>
      </c>
      <c r="N17" s="8" t="s">
        <v>230</v>
      </c>
      <c r="O17">
        <v>1</v>
      </c>
    </row>
    <row r="18" spans="1:15">
      <c r="A18" t="s">
        <v>73</v>
      </c>
      <c r="B18" t="s">
        <v>74</v>
      </c>
      <c r="C18">
        <v>2</v>
      </c>
      <c r="D18">
        <v>29</v>
      </c>
      <c r="E18" t="s">
        <v>42</v>
      </c>
      <c r="F18">
        <v>1072706710</v>
      </c>
      <c r="G18">
        <v>11</v>
      </c>
      <c r="H18" t="s">
        <v>17</v>
      </c>
      <c r="I18" s="3">
        <v>45204</v>
      </c>
      <c r="J18" s="17">
        <v>3</v>
      </c>
      <c r="K18" s="101">
        <v>980</v>
      </c>
      <c r="L18" s="101">
        <v>1</v>
      </c>
      <c r="M18" t="s">
        <v>18</v>
      </c>
      <c r="N18" s="6" t="s">
        <v>21</v>
      </c>
      <c r="O18">
        <v>3</v>
      </c>
    </row>
    <row r="19" spans="1:15">
      <c r="A19" t="s">
        <v>73</v>
      </c>
      <c r="B19" t="s">
        <v>74</v>
      </c>
      <c r="C19">
        <v>2</v>
      </c>
      <c r="D19">
        <v>29</v>
      </c>
      <c r="E19" t="s">
        <v>42</v>
      </c>
      <c r="F19">
        <v>1072706710</v>
      </c>
      <c r="G19">
        <v>21</v>
      </c>
      <c r="H19" t="s">
        <v>17</v>
      </c>
      <c r="I19" s="3">
        <v>45204</v>
      </c>
      <c r="J19" s="17">
        <v>4</v>
      </c>
      <c r="K19" s="101">
        <v>390</v>
      </c>
      <c r="L19" s="101">
        <v>3</v>
      </c>
      <c r="M19" t="s">
        <v>18</v>
      </c>
      <c r="N19" s="7" t="s">
        <v>49</v>
      </c>
      <c r="O19">
        <v>4</v>
      </c>
    </row>
    <row r="20" spans="1:15">
      <c r="A20" t="s">
        <v>73</v>
      </c>
      <c r="B20" t="s">
        <v>78</v>
      </c>
      <c r="C20">
        <v>2</v>
      </c>
      <c r="D20">
        <v>53</v>
      </c>
      <c r="E20" t="s">
        <v>42</v>
      </c>
      <c r="F20">
        <v>20644870</v>
      </c>
      <c r="G20">
        <v>11</v>
      </c>
      <c r="H20" t="s">
        <v>17</v>
      </c>
      <c r="I20" s="3">
        <v>45217</v>
      </c>
      <c r="J20" s="17">
        <v>3</v>
      </c>
      <c r="K20" s="101">
        <v>57</v>
      </c>
      <c r="L20" s="101">
        <v>38</v>
      </c>
      <c r="M20" t="s">
        <v>79</v>
      </c>
      <c r="N20" s="5" t="s">
        <v>19</v>
      </c>
      <c r="O20">
        <v>1</v>
      </c>
    </row>
    <row r="21" spans="1:15">
      <c r="A21" t="s">
        <v>73</v>
      </c>
      <c r="B21" t="s">
        <v>76</v>
      </c>
      <c r="C21">
        <v>1</v>
      </c>
      <c r="D21">
        <v>43</v>
      </c>
      <c r="E21" t="s">
        <v>42</v>
      </c>
      <c r="F21">
        <v>80808204</v>
      </c>
      <c r="G21">
        <v>11</v>
      </c>
      <c r="H21" t="s">
        <v>17</v>
      </c>
      <c r="I21" s="3">
        <v>45001</v>
      </c>
      <c r="J21" s="17">
        <v>4</v>
      </c>
      <c r="K21" s="103" t="s">
        <v>70</v>
      </c>
      <c r="L21" s="103"/>
      <c r="M21" t="s">
        <v>32</v>
      </c>
      <c r="N21" s="5" t="s">
        <v>19</v>
      </c>
      <c r="O21">
        <v>1</v>
      </c>
    </row>
    <row r="22" spans="1:15">
      <c r="A22" t="s">
        <v>73</v>
      </c>
      <c r="B22" t="s">
        <v>75</v>
      </c>
      <c r="C22">
        <v>1</v>
      </c>
      <c r="D22">
        <v>60</v>
      </c>
      <c r="E22" t="s">
        <v>42</v>
      </c>
      <c r="F22">
        <v>16151299</v>
      </c>
      <c r="G22">
        <v>31</v>
      </c>
      <c r="H22" t="s">
        <v>17</v>
      </c>
      <c r="I22" s="3">
        <v>45253</v>
      </c>
      <c r="J22" s="17">
        <v>4</v>
      </c>
      <c r="K22" s="101">
        <v>124</v>
      </c>
      <c r="L22" s="101">
        <v>1</v>
      </c>
      <c r="M22" t="s">
        <v>18</v>
      </c>
      <c r="N22" s="6" t="s">
        <v>31</v>
      </c>
      <c r="O22">
        <v>3</v>
      </c>
    </row>
    <row r="23" spans="1:15">
      <c r="A23" t="s">
        <v>73</v>
      </c>
      <c r="B23" t="s">
        <v>77</v>
      </c>
      <c r="C23">
        <v>1</v>
      </c>
      <c r="D23">
        <v>62</v>
      </c>
      <c r="E23" t="s">
        <v>72</v>
      </c>
      <c r="F23">
        <v>19232623</v>
      </c>
      <c r="G23">
        <v>22</v>
      </c>
      <c r="H23" t="s">
        <v>17</v>
      </c>
      <c r="I23" s="3">
        <v>45246</v>
      </c>
      <c r="J23" s="17">
        <v>3</v>
      </c>
      <c r="K23">
        <v>1.28</v>
      </c>
      <c r="M23" t="s">
        <v>32</v>
      </c>
      <c r="N23" s="5" t="s">
        <v>19</v>
      </c>
      <c r="O23">
        <v>1</v>
      </c>
    </row>
    <row r="24" spans="1:15">
      <c r="A24" t="s">
        <v>73</v>
      </c>
      <c r="B24" t="s">
        <v>111</v>
      </c>
      <c r="C24">
        <v>2</v>
      </c>
      <c r="D24">
        <v>59</v>
      </c>
      <c r="E24" t="s">
        <v>42</v>
      </c>
      <c r="F24">
        <v>60307997</v>
      </c>
      <c r="G24">
        <v>12</v>
      </c>
      <c r="H24" t="s">
        <v>17</v>
      </c>
      <c r="I24" s="2">
        <v>45258</v>
      </c>
      <c r="J24" s="17">
        <v>3</v>
      </c>
      <c r="K24" s="101">
        <v>17</v>
      </c>
      <c r="L24" s="101">
        <v>1</v>
      </c>
      <c r="M24" t="s">
        <v>18</v>
      </c>
      <c r="N24" s="8" t="s">
        <v>49</v>
      </c>
      <c r="O24">
        <v>1</v>
      </c>
    </row>
    <row r="25" spans="1:15">
      <c r="A25" t="s">
        <v>80</v>
      </c>
      <c r="B25" t="s">
        <v>85</v>
      </c>
      <c r="C25">
        <v>2</v>
      </c>
      <c r="D25">
        <v>46</v>
      </c>
      <c r="E25" t="s">
        <v>42</v>
      </c>
      <c r="F25">
        <v>52197436</v>
      </c>
      <c r="G25">
        <v>21</v>
      </c>
      <c r="H25" t="s">
        <v>83</v>
      </c>
      <c r="J25" s="17">
        <v>3</v>
      </c>
      <c r="K25" s="101">
        <v>24</v>
      </c>
      <c r="L25" s="101">
        <v>0</v>
      </c>
      <c r="M25" t="s">
        <v>32</v>
      </c>
      <c r="N25" s="12" t="s">
        <v>49</v>
      </c>
      <c r="O25">
        <v>3</v>
      </c>
    </row>
    <row r="26" spans="1:15">
      <c r="A26" t="s">
        <v>80</v>
      </c>
      <c r="B26" t="s">
        <v>84</v>
      </c>
      <c r="C26">
        <v>2</v>
      </c>
      <c r="D26">
        <v>42</v>
      </c>
      <c r="E26" t="s">
        <v>42</v>
      </c>
      <c r="F26">
        <v>52901572</v>
      </c>
      <c r="G26">
        <v>24</v>
      </c>
      <c r="H26" t="s">
        <v>17</v>
      </c>
      <c r="J26" s="17">
        <v>3</v>
      </c>
      <c r="K26" s="101">
        <v>140</v>
      </c>
      <c r="L26" s="101">
        <v>8</v>
      </c>
      <c r="M26" t="s">
        <v>18</v>
      </c>
      <c r="N26" s="7" t="s">
        <v>230</v>
      </c>
      <c r="O26">
        <v>2</v>
      </c>
    </row>
    <row r="27" spans="1:15">
      <c r="A27" t="s">
        <v>80</v>
      </c>
      <c r="B27" t="s">
        <v>81</v>
      </c>
      <c r="C27">
        <v>2</v>
      </c>
      <c r="D27">
        <v>28</v>
      </c>
      <c r="E27" t="s">
        <v>42</v>
      </c>
      <c r="F27">
        <v>1015455554</v>
      </c>
      <c r="G27">
        <v>35</v>
      </c>
      <c r="H27" t="s">
        <v>17</v>
      </c>
      <c r="J27" s="17">
        <v>3</v>
      </c>
      <c r="K27" s="101">
        <v>24</v>
      </c>
      <c r="L27" s="101">
        <v>90</v>
      </c>
      <c r="M27" t="s">
        <v>32</v>
      </c>
      <c r="N27" s="5" t="s">
        <v>19</v>
      </c>
      <c r="O27">
        <v>3</v>
      </c>
    </row>
    <row r="28" spans="1:15">
      <c r="A28" t="s">
        <v>80</v>
      </c>
      <c r="B28" t="s">
        <v>82</v>
      </c>
      <c r="C28">
        <v>2</v>
      </c>
      <c r="D28">
        <v>52</v>
      </c>
      <c r="E28" t="s">
        <v>42</v>
      </c>
      <c r="F28">
        <v>9787905</v>
      </c>
      <c r="G28">
        <v>22</v>
      </c>
      <c r="H28" t="s">
        <v>83</v>
      </c>
      <c r="J28" s="17">
        <v>4</v>
      </c>
      <c r="K28" s="101">
        <v>65</v>
      </c>
      <c r="L28" s="101">
        <v>13</v>
      </c>
      <c r="M28" t="s">
        <v>32</v>
      </c>
      <c r="N28" s="7" t="s">
        <v>230</v>
      </c>
      <c r="O28">
        <v>4</v>
      </c>
    </row>
    <row r="29" spans="1:15">
      <c r="A29" t="s">
        <v>80</v>
      </c>
      <c r="B29" t="s">
        <v>87</v>
      </c>
      <c r="C29">
        <v>2</v>
      </c>
      <c r="D29">
        <v>44</v>
      </c>
      <c r="E29" t="s">
        <v>42</v>
      </c>
      <c r="F29">
        <v>52764594</v>
      </c>
      <c r="G29">
        <v>43</v>
      </c>
      <c r="H29" t="s">
        <v>17</v>
      </c>
      <c r="I29" s="3"/>
      <c r="J29" s="17">
        <v>4</v>
      </c>
      <c r="K29" s="101">
        <v>142</v>
      </c>
      <c r="L29" s="101">
        <v>52</v>
      </c>
      <c r="M29" t="s">
        <v>18</v>
      </c>
      <c r="N29" s="6" t="s">
        <v>21</v>
      </c>
      <c r="O29">
        <v>1</v>
      </c>
    </row>
    <row r="30" spans="1:15">
      <c r="A30" t="s">
        <v>80</v>
      </c>
      <c r="B30" t="s">
        <v>84</v>
      </c>
      <c r="C30">
        <v>2</v>
      </c>
      <c r="D30">
        <v>42</v>
      </c>
      <c r="E30" t="s">
        <v>42</v>
      </c>
      <c r="F30">
        <v>52901572</v>
      </c>
      <c r="G30">
        <v>23</v>
      </c>
      <c r="H30" t="s">
        <v>83</v>
      </c>
      <c r="J30" s="17">
        <v>3</v>
      </c>
      <c r="K30" s="101">
        <v>218</v>
      </c>
      <c r="L30" s="101">
        <v>700</v>
      </c>
      <c r="M30" t="s">
        <v>79</v>
      </c>
      <c r="N30" s="7" t="s">
        <v>26</v>
      </c>
      <c r="O30">
        <v>3</v>
      </c>
    </row>
    <row r="31" spans="1:15">
      <c r="A31" t="s">
        <v>80</v>
      </c>
      <c r="B31" t="s">
        <v>86</v>
      </c>
      <c r="C31">
        <v>1</v>
      </c>
      <c r="D31">
        <v>34</v>
      </c>
      <c r="E31" t="s">
        <v>42</v>
      </c>
      <c r="F31">
        <v>1013606745</v>
      </c>
      <c r="G31">
        <v>13</v>
      </c>
      <c r="H31" t="s">
        <v>83</v>
      </c>
      <c r="J31" s="17">
        <v>4</v>
      </c>
      <c r="K31" s="101">
        <v>208</v>
      </c>
      <c r="L31" s="101">
        <v>103</v>
      </c>
      <c r="M31" t="s">
        <v>18</v>
      </c>
      <c r="N31" s="6" t="s">
        <v>21</v>
      </c>
      <c r="O31">
        <v>1</v>
      </c>
    </row>
    <row r="32" spans="1:15">
      <c r="A32" t="s">
        <v>20</v>
      </c>
      <c r="B32" t="s">
        <v>27</v>
      </c>
      <c r="C32">
        <v>2</v>
      </c>
      <c r="D32">
        <v>55</v>
      </c>
      <c r="E32" t="s">
        <v>42</v>
      </c>
      <c r="F32">
        <v>40028805</v>
      </c>
      <c r="G32">
        <v>21</v>
      </c>
      <c r="H32" t="s">
        <v>17</v>
      </c>
      <c r="I32" s="2">
        <v>45258</v>
      </c>
      <c r="J32" s="17">
        <v>3</v>
      </c>
      <c r="K32" s="101">
        <v>4</v>
      </c>
      <c r="L32" s="101">
        <v>1</v>
      </c>
      <c r="M32" t="s">
        <v>18</v>
      </c>
      <c r="N32" s="7" t="s">
        <v>230</v>
      </c>
      <c r="O32">
        <v>2</v>
      </c>
    </row>
    <row r="33" spans="1:16">
      <c r="A33" t="s">
        <v>20</v>
      </c>
      <c r="B33" t="s">
        <v>24</v>
      </c>
      <c r="C33">
        <v>1</v>
      </c>
      <c r="D33">
        <v>33</v>
      </c>
      <c r="E33" t="s">
        <v>42</v>
      </c>
      <c r="F33">
        <v>1057583242</v>
      </c>
      <c r="G33">
        <v>21</v>
      </c>
      <c r="H33" t="s">
        <v>17</v>
      </c>
      <c r="I33" s="2">
        <v>45152</v>
      </c>
      <c r="J33" s="17">
        <v>4</v>
      </c>
      <c r="K33" s="102">
        <v>257</v>
      </c>
      <c r="L33" s="102">
        <v>149</v>
      </c>
      <c r="M33" t="s">
        <v>18</v>
      </c>
      <c r="N33" s="6" t="s">
        <v>21</v>
      </c>
      <c r="O33">
        <v>3</v>
      </c>
    </row>
    <row r="34" spans="1:16">
      <c r="A34" t="s">
        <v>20</v>
      </c>
      <c r="B34" t="s">
        <v>25</v>
      </c>
      <c r="C34">
        <v>2</v>
      </c>
      <c r="D34">
        <v>25</v>
      </c>
      <c r="E34" t="s">
        <v>42</v>
      </c>
      <c r="F34">
        <v>1022436424</v>
      </c>
      <c r="G34">
        <v>11</v>
      </c>
      <c r="H34" t="s">
        <v>17</v>
      </c>
      <c r="I34" s="2">
        <v>45248</v>
      </c>
      <c r="J34" s="17">
        <v>3</v>
      </c>
      <c r="K34">
        <v>0.82</v>
      </c>
      <c r="M34" t="s">
        <v>18</v>
      </c>
      <c r="N34" s="7" t="s">
        <v>230</v>
      </c>
      <c r="O34">
        <v>1</v>
      </c>
    </row>
    <row r="35" spans="1:16">
      <c r="A35" t="s">
        <v>20</v>
      </c>
      <c r="B35" t="s">
        <v>23</v>
      </c>
      <c r="C35">
        <v>1</v>
      </c>
      <c r="D35">
        <v>18</v>
      </c>
      <c r="E35" t="s">
        <v>42</v>
      </c>
      <c r="F35" s="10">
        <v>1016714016</v>
      </c>
      <c r="G35">
        <v>41</v>
      </c>
      <c r="H35" t="s">
        <v>17</v>
      </c>
      <c r="I35" s="2">
        <v>45082</v>
      </c>
      <c r="J35" s="17">
        <v>4</v>
      </c>
      <c r="K35" s="101">
        <v>251</v>
      </c>
      <c r="L35" s="101">
        <v>123</v>
      </c>
      <c r="M35" t="s">
        <v>18</v>
      </c>
      <c r="N35" s="6" t="s">
        <v>21</v>
      </c>
      <c r="O35">
        <v>2</v>
      </c>
    </row>
    <row r="36" spans="1:16">
      <c r="A36" t="s">
        <v>20</v>
      </c>
      <c r="B36" t="s">
        <v>15</v>
      </c>
      <c r="C36">
        <v>2</v>
      </c>
      <c r="D36">
        <v>36</v>
      </c>
      <c r="E36" t="s">
        <v>42</v>
      </c>
      <c r="F36" s="10">
        <v>1000000533</v>
      </c>
      <c r="G36">
        <v>21</v>
      </c>
      <c r="H36" t="s">
        <v>17</v>
      </c>
      <c r="I36" s="2">
        <v>45002</v>
      </c>
      <c r="J36" s="17">
        <v>3</v>
      </c>
      <c r="K36">
        <v>0.38</v>
      </c>
      <c r="M36" t="s">
        <v>18</v>
      </c>
      <c r="N36" s="6" t="s">
        <v>21</v>
      </c>
      <c r="O36">
        <v>1</v>
      </c>
      <c r="P36" s="9"/>
    </row>
    <row r="37" spans="1:16">
      <c r="A37" t="s">
        <v>14</v>
      </c>
      <c r="B37" t="s">
        <v>22</v>
      </c>
      <c r="C37">
        <v>1</v>
      </c>
      <c r="D37">
        <v>33</v>
      </c>
      <c r="E37" t="s">
        <v>42</v>
      </c>
      <c r="F37" s="10">
        <v>1577583242</v>
      </c>
      <c r="G37">
        <v>11</v>
      </c>
      <c r="H37" t="s">
        <v>17</v>
      </c>
      <c r="I37" s="2">
        <v>45152</v>
      </c>
      <c r="J37" s="17">
        <v>3</v>
      </c>
      <c r="K37" s="101">
        <v>66</v>
      </c>
      <c r="L37" s="101">
        <v>2</v>
      </c>
      <c r="M37" t="s">
        <v>18</v>
      </c>
      <c r="N37" s="5" t="s">
        <v>19</v>
      </c>
      <c r="O37">
        <v>2</v>
      </c>
    </row>
    <row r="38" spans="1:16">
      <c r="A38" t="s">
        <v>14</v>
      </c>
      <c r="B38" t="s">
        <v>15</v>
      </c>
      <c r="C38">
        <v>2</v>
      </c>
      <c r="D38">
        <v>36</v>
      </c>
      <c r="E38" t="s">
        <v>42</v>
      </c>
      <c r="F38" s="11">
        <v>1000000533</v>
      </c>
      <c r="G38">
        <v>11</v>
      </c>
      <c r="H38" t="s">
        <v>17</v>
      </c>
      <c r="I38" s="2">
        <v>45002</v>
      </c>
      <c r="J38" s="17">
        <v>4</v>
      </c>
      <c r="K38">
        <v>0.32</v>
      </c>
      <c r="M38" t="s">
        <v>18</v>
      </c>
      <c r="N38" s="5" t="s">
        <v>19</v>
      </c>
      <c r="O38">
        <v>1</v>
      </c>
    </row>
    <row r="39" spans="1:16">
      <c r="A39" t="s">
        <v>40</v>
      </c>
      <c r="B39" t="s">
        <v>41</v>
      </c>
      <c r="C39">
        <v>2</v>
      </c>
      <c r="D39">
        <v>33</v>
      </c>
      <c r="E39" t="s">
        <v>42</v>
      </c>
      <c r="F39">
        <v>1122127748</v>
      </c>
      <c r="G39">
        <v>21</v>
      </c>
      <c r="H39" t="s">
        <v>17</v>
      </c>
      <c r="I39" s="2">
        <v>45064</v>
      </c>
      <c r="J39" s="17">
        <v>4</v>
      </c>
      <c r="K39" s="101">
        <v>52</v>
      </c>
      <c r="L39" s="101">
        <v>2</v>
      </c>
      <c r="M39" t="s">
        <v>32</v>
      </c>
      <c r="N39" s="6" t="s">
        <v>31</v>
      </c>
      <c r="O39">
        <v>3</v>
      </c>
    </row>
    <row r="40" spans="1:16">
      <c r="A40" t="s">
        <v>40</v>
      </c>
      <c r="B40" t="s">
        <v>107</v>
      </c>
      <c r="C40">
        <v>1</v>
      </c>
      <c r="D40">
        <v>54</v>
      </c>
      <c r="E40" t="s">
        <v>42</v>
      </c>
      <c r="F40">
        <v>79494201</v>
      </c>
      <c r="G40">
        <v>23</v>
      </c>
      <c r="H40" t="s">
        <v>17</v>
      </c>
      <c r="I40" s="2">
        <v>45226</v>
      </c>
      <c r="J40" s="17">
        <v>3</v>
      </c>
      <c r="K40" s="101">
        <v>155</v>
      </c>
      <c r="L40" s="101">
        <v>18</v>
      </c>
      <c r="M40" t="s">
        <v>18</v>
      </c>
      <c r="N40" s="6" t="s">
        <v>21</v>
      </c>
      <c r="O40">
        <v>1</v>
      </c>
    </row>
    <row r="41" spans="1:16">
      <c r="A41" t="s">
        <v>40</v>
      </c>
      <c r="B41" t="s">
        <v>43</v>
      </c>
      <c r="C41">
        <v>2</v>
      </c>
      <c r="D41">
        <v>34</v>
      </c>
      <c r="E41" t="s">
        <v>42</v>
      </c>
      <c r="F41">
        <v>4226765</v>
      </c>
      <c r="G41">
        <v>45</v>
      </c>
      <c r="H41" t="s">
        <v>17</v>
      </c>
      <c r="I41" s="2">
        <v>45182</v>
      </c>
      <c r="J41" s="17">
        <v>5</v>
      </c>
      <c r="K41" s="101">
        <v>116</v>
      </c>
      <c r="L41" s="101">
        <v>36</v>
      </c>
      <c r="M41" t="s">
        <v>44</v>
      </c>
      <c r="N41" s="5" t="s">
        <v>19</v>
      </c>
      <c r="O41">
        <v>2</v>
      </c>
    </row>
    <row r="42" spans="1:16">
      <c r="A42" t="s">
        <v>40</v>
      </c>
      <c r="B42" t="s">
        <v>45</v>
      </c>
      <c r="C42">
        <v>1</v>
      </c>
      <c r="D42">
        <v>53</v>
      </c>
      <c r="E42" t="s">
        <v>42</v>
      </c>
      <c r="F42">
        <v>79567901</v>
      </c>
      <c r="G42">
        <v>22</v>
      </c>
      <c r="H42" t="s">
        <v>17</v>
      </c>
      <c r="I42" s="2">
        <v>45174</v>
      </c>
      <c r="J42" s="17">
        <v>3</v>
      </c>
      <c r="K42" s="101">
        <v>168</v>
      </c>
      <c r="L42" s="101">
        <v>56</v>
      </c>
      <c r="M42" t="s">
        <v>32</v>
      </c>
      <c r="N42" s="6" t="s">
        <v>21</v>
      </c>
      <c r="O42">
        <v>3</v>
      </c>
    </row>
    <row r="43" spans="1:16">
      <c r="A43" t="s">
        <v>40</v>
      </c>
      <c r="B43" t="s">
        <v>105</v>
      </c>
      <c r="C43">
        <v>1</v>
      </c>
      <c r="D43">
        <v>59</v>
      </c>
      <c r="E43" t="s">
        <v>42</v>
      </c>
      <c r="F43">
        <v>79330639</v>
      </c>
      <c r="G43">
        <v>45</v>
      </c>
      <c r="H43" t="s">
        <v>17</v>
      </c>
      <c r="I43" s="2">
        <v>45237</v>
      </c>
      <c r="J43" s="17">
        <v>4</v>
      </c>
      <c r="K43" s="101">
        <v>399</v>
      </c>
      <c r="L43" s="101">
        <v>5</v>
      </c>
      <c r="M43" t="s">
        <v>18</v>
      </c>
      <c r="N43" s="5" t="s">
        <v>38</v>
      </c>
      <c r="O43">
        <v>1</v>
      </c>
    </row>
    <row r="44" spans="1:16">
      <c r="A44" t="s">
        <v>40</v>
      </c>
      <c r="B44" t="s">
        <v>106</v>
      </c>
      <c r="C44">
        <v>1</v>
      </c>
      <c r="D44">
        <v>84</v>
      </c>
      <c r="E44" t="s">
        <v>72</v>
      </c>
      <c r="F44">
        <v>2938804</v>
      </c>
      <c r="G44">
        <v>45</v>
      </c>
      <c r="H44" t="s">
        <v>17</v>
      </c>
      <c r="I44" s="2">
        <v>45224</v>
      </c>
      <c r="J44" s="17">
        <v>3</v>
      </c>
      <c r="K44" s="101">
        <v>110</v>
      </c>
      <c r="L44" s="101">
        <v>3</v>
      </c>
      <c r="M44" t="s">
        <v>18</v>
      </c>
      <c r="N44" s="6" t="s">
        <v>21</v>
      </c>
      <c r="O44">
        <v>1</v>
      </c>
    </row>
    <row r="45" spans="1:16">
      <c r="A45" t="s">
        <v>40</v>
      </c>
      <c r="B45" t="s">
        <v>104</v>
      </c>
      <c r="C45">
        <v>1</v>
      </c>
      <c r="D45">
        <v>74</v>
      </c>
      <c r="E45" t="s">
        <v>72</v>
      </c>
      <c r="F45">
        <v>19086373</v>
      </c>
      <c r="G45">
        <v>41</v>
      </c>
      <c r="H45" t="s">
        <v>17</v>
      </c>
      <c r="I45" s="2">
        <v>45237</v>
      </c>
      <c r="J45" s="17">
        <v>4</v>
      </c>
      <c r="K45" s="101">
        <v>9</v>
      </c>
      <c r="L45" s="101">
        <v>3</v>
      </c>
      <c r="M45" t="s">
        <v>71</v>
      </c>
      <c r="N45" s="6" t="s">
        <v>21</v>
      </c>
      <c r="O45">
        <v>2</v>
      </c>
    </row>
    <row r="46" spans="1:16">
      <c r="A46" t="s">
        <v>56</v>
      </c>
      <c r="B46" t="s">
        <v>58</v>
      </c>
      <c r="C46">
        <v>2</v>
      </c>
      <c r="D46">
        <v>45</v>
      </c>
      <c r="E46" t="s">
        <v>42</v>
      </c>
      <c r="F46">
        <v>52809845</v>
      </c>
      <c r="G46">
        <v>22</v>
      </c>
      <c r="H46" t="s">
        <v>17</v>
      </c>
      <c r="I46" s="2">
        <v>45251</v>
      </c>
      <c r="J46" s="17">
        <v>4</v>
      </c>
      <c r="K46" s="101">
        <v>77</v>
      </c>
      <c r="L46" s="101">
        <v>15</v>
      </c>
      <c r="M46" t="s">
        <v>32</v>
      </c>
      <c r="N46" s="5" t="s">
        <v>19</v>
      </c>
      <c r="O46">
        <v>0</v>
      </c>
    </row>
    <row r="47" spans="1:16">
      <c r="A47" t="s">
        <v>56</v>
      </c>
      <c r="B47" t="s">
        <v>229</v>
      </c>
      <c r="C47">
        <v>2</v>
      </c>
      <c r="D47">
        <v>36</v>
      </c>
      <c r="E47" t="s">
        <v>42</v>
      </c>
      <c r="F47">
        <v>1023864939</v>
      </c>
      <c r="G47">
        <v>22</v>
      </c>
      <c r="H47" t="s">
        <v>17</v>
      </c>
      <c r="I47" s="2">
        <v>45210</v>
      </c>
      <c r="J47" s="17">
        <v>4</v>
      </c>
      <c r="K47" s="101">
        <v>93</v>
      </c>
      <c r="L47" s="101">
        <v>13</v>
      </c>
      <c r="M47" t="s">
        <v>32</v>
      </c>
      <c r="N47" s="6" t="s">
        <v>21</v>
      </c>
      <c r="O47">
        <v>0</v>
      </c>
    </row>
    <row r="48" spans="1:16">
      <c r="A48" t="s">
        <v>56</v>
      </c>
      <c r="B48" t="s">
        <v>60</v>
      </c>
      <c r="C48">
        <v>1</v>
      </c>
      <c r="D48">
        <v>35</v>
      </c>
      <c r="E48" t="s">
        <v>42</v>
      </c>
      <c r="F48">
        <v>1032365553</v>
      </c>
      <c r="G48">
        <v>41</v>
      </c>
      <c r="H48" t="s">
        <v>17</v>
      </c>
      <c r="I48" s="2">
        <v>45255</v>
      </c>
      <c r="J48" s="17">
        <v>4</v>
      </c>
      <c r="K48" s="101">
        <v>7</v>
      </c>
      <c r="L48" s="101">
        <v>3</v>
      </c>
      <c r="M48" t="s">
        <v>32</v>
      </c>
      <c r="N48" s="7" t="s">
        <v>49</v>
      </c>
      <c r="O48">
        <v>0</v>
      </c>
    </row>
    <row r="49" spans="1:16">
      <c r="A49" t="s">
        <v>56</v>
      </c>
      <c r="B49" t="s">
        <v>60</v>
      </c>
      <c r="C49">
        <v>1</v>
      </c>
      <c r="D49">
        <v>35</v>
      </c>
      <c r="E49" t="s">
        <v>42</v>
      </c>
      <c r="F49">
        <v>1032365553</v>
      </c>
      <c r="G49">
        <v>25</v>
      </c>
      <c r="H49" t="s">
        <v>17</v>
      </c>
      <c r="I49" s="2">
        <v>45255</v>
      </c>
      <c r="J49" s="17">
        <v>4</v>
      </c>
      <c r="K49" s="101">
        <v>114</v>
      </c>
      <c r="L49" s="101">
        <v>34</v>
      </c>
      <c r="M49" t="s">
        <v>32</v>
      </c>
      <c r="N49" s="7" t="s">
        <v>49</v>
      </c>
      <c r="O49">
        <v>0</v>
      </c>
    </row>
    <row r="50" spans="1:16">
      <c r="A50" t="s">
        <v>56</v>
      </c>
      <c r="B50" t="s">
        <v>62</v>
      </c>
      <c r="C50">
        <v>2</v>
      </c>
      <c r="D50">
        <v>23</v>
      </c>
      <c r="E50" t="s">
        <v>42</v>
      </c>
      <c r="F50">
        <v>1022391049</v>
      </c>
      <c r="G50">
        <v>35</v>
      </c>
      <c r="H50" t="s">
        <v>17</v>
      </c>
      <c r="I50" s="2">
        <v>45258</v>
      </c>
      <c r="J50" s="17">
        <v>4</v>
      </c>
      <c r="K50">
        <v>1.28</v>
      </c>
      <c r="M50" t="s">
        <v>32</v>
      </c>
      <c r="N50" s="7" t="s">
        <v>49</v>
      </c>
      <c r="O50">
        <v>1</v>
      </c>
    </row>
    <row r="51" spans="1:16">
      <c r="A51" t="s">
        <v>56</v>
      </c>
      <c r="B51" t="s">
        <v>57</v>
      </c>
      <c r="C51">
        <v>1</v>
      </c>
      <c r="D51">
        <v>69</v>
      </c>
      <c r="E51" t="s">
        <v>42</v>
      </c>
      <c r="F51">
        <v>1049970</v>
      </c>
      <c r="G51">
        <v>25</v>
      </c>
      <c r="H51" t="s">
        <v>17</v>
      </c>
      <c r="I51" s="2">
        <v>45074</v>
      </c>
      <c r="J51" s="17">
        <v>4</v>
      </c>
      <c r="K51">
        <v>0.73</v>
      </c>
      <c r="M51" t="s">
        <v>32</v>
      </c>
      <c r="N51" s="6" t="s">
        <v>21</v>
      </c>
      <c r="O51">
        <v>2</v>
      </c>
    </row>
    <row r="52" spans="1:16">
      <c r="A52" t="s">
        <v>56</v>
      </c>
      <c r="B52" t="s">
        <v>57</v>
      </c>
      <c r="C52">
        <v>1</v>
      </c>
      <c r="D52">
        <v>69</v>
      </c>
      <c r="E52" t="s">
        <v>42</v>
      </c>
      <c r="F52">
        <v>1049970</v>
      </c>
      <c r="G52">
        <v>23</v>
      </c>
      <c r="H52" t="s">
        <v>17</v>
      </c>
      <c r="I52" s="2">
        <v>45074</v>
      </c>
      <c r="J52" s="17">
        <v>5</v>
      </c>
      <c r="K52">
        <v>0.97</v>
      </c>
      <c r="M52" t="s">
        <v>32</v>
      </c>
      <c r="N52" s="6" t="s">
        <v>31</v>
      </c>
      <c r="O52">
        <v>0</v>
      </c>
    </row>
    <row r="53" spans="1:16">
      <c r="A53" t="s">
        <v>56</v>
      </c>
      <c r="B53" t="s">
        <v>231</v>
      </c>
      <c r="C53">
        <v>1</v>
      </c>
      <c r="D53">
        <v>55</v>
      </c>
      <c r="E53" t="s">
        <v>42</v>
      </c>
      <c r="F53">
        <v>7438627</v>
      </c>
      <c r="G53">
        <v>35</v>
      </c>
      <c r="H53" t="s">
        <v>17</v>
      </c>
      <c r="I53" s="2">
        <v>45255</v>
      </c>
      <c r="J53" s="17">
        <v>4</v>
      </c>
      <c r="K53" s="101">
        <v>52</v>
      </c>
      <c r="L53" s="101">
        <v>8</v>
      </c>
      <c r="M53" t="s">
        <v>32</v>
      </c>
      <c r="N53" s="7" t="s">
        <v>49</v>
      </c>
      <c r="O53">
        <v>0</v>
      </c>
    </row>
    <row r="54" spans="1:16">
      <c r="A54" t="s">
        <v>47</v>
      </c>
      <c r="B54" t="s">
        <v>50</v>
      </c>
      <c r="C54">
        <v>2</v>
      </c>
      <c r="D54">
        <v>40</v>
      </c>
      <c r="E54" t="s">
        <v>42</v>
      </c>
      <c r="F54">
        <v>17321270</v>
      </c>
      <c r="G54">
        <v>21</v>
      </c>
      <c r="H54" t="s">
        <v>17</v>
      </c>
      <c r="I54" s="2">
        <v>45146</v>
      </c>
      <c r="J54" s="17">
        <v>4</v>
      </c>
      <c r="K54" s="101">
        <v>25</v>
      </c>
      <c r="L54" s="101">
        <v>2</v>
      </c>
      <c r="M54" t="s">
        <v>32</v>
      </c>
      <c r="N54" s="7" t="s">
        <v>49</v>
      </c>
      <c r="O54">
        <v>4</v>
      </c>
    </row>
    <row r="55" spans="1:16">
      <c r="A55" t="s">
        <v>47</v>
      </c>
      <c r="B55" t="s">
        <v>51</v>
      </c>
      <c r="C55">
        <v>1</v>
      </c>
      <c r="D55">
        <v>63</v>
      </c>
      <c r="E55" t="s">
        <v>42</v>
      </c>
      <c r="F55">
        <v>6767873</v>
      </c>
      <c r="G55">
        <v>42</v>
      </c>
      <c r="H55" t="s">
        <v>17</v>
      </c>
      <c r="I55" s="2">
        <v>45112</v>
      </c>
      <c r="J55" s="17">
        <v>3</v>
      </c>
      <c r="K55" s="101">
        <v>66</v>
      </c>
      <c r="L55" s="101">
        <v>1</v>
      </c>
      <c r="M55" t="s">
        <v>32</v>
      </c>
      <c r="N55" s="6" t="s">
        <v>21</v>
      </c>
      <c r="O55">
        <v>1</v>
      </c>
    </row>
    <row r="56" spans="1:16">
      <c r="A56" t="s">
        <v>47</v>
      </c>
      <c r="B56" t="s">
        <v>48</v>
      </c>
      <c r="C56">
        <v>2</v>
      </c>
      <c r="D56">
        <v>44</v>
      </c>
      <c r="E56" t="s">
        <v>42</v>
      </c>
      <c r="F56">
        <v>24720727</v>
      </c>
      <c r="G56">
        <v>21</v>
      </c>
      <c r="H56" t="s">
        <v>17</v>
      </c>
      <c r="I56" s="2">
        <v>45250</v>
      </c>
      <c r="J56" s="17">
        <v>3</v>
      </c>
      <c r="K56" s="101">
        <v>41</v>
      </c>
      <c r="L56" s="101">
        <v>6</v>
      </c>
      <c r="M56" t="s">
        <v>32</v>
      </c>
      <c r="N56" s="7" t="s">
        <v>49</v>
      </c>
      <c r="O56">
        <v>3</v>
      </c>
    </row>
    <row r="57" spans="1:16">
      <c r="A57" t="s">
        <v>47</v>
      </c>
      <c r="B57" t="s">
        <v>52</v>
      </c>
      <c r="C57">
        <v>1</v>
      </c>
      <c r="D57">
        <v>44</v>
      </c>
      <c r="E57" t="s">
        <v>42</v>
      </c>
      <c r="F57">
        <v>14588767</v>
      </c>
      <c r="G57">
        <v>45</v>
      </c>
      <c r="H57" t="s">
        <v>17</v>
      </c>
      <c r="I57" s="2">
        <v>45232</v>
      </c>
      <c r="J57" s="17">
        <v>3</v>
      </c>
      <c r="K57" s="101">
        <v>27</v>
      </c>
      <c r="L57" s="101">
        <v>4</v>
      </c>
      <c r="M57" t="s">
        <v>32</v>
      </c>
      <c r="N57" s="5" t="s">
        <v>19</v>
      </c>
      <c r="O57">
        <v>1</v>
      </c>
    </row>
    <row r="58" spans="1:16">
      <c r="A58" t="s">
        <v>47</v>
      </c>
      <c r="B58" t="s">
        <v>55</v>
      </c>
      <c r="C58">
        <v>1</v>
      </c>
      <c r="D58">
        <v>46</v>
      </c>
      <c r="E58" t="s">
        <v>42</v>
      </c>
      <c r="F58">
        <v>79832324</v>
      </c>
      <c r="G58">
        <v>15</v>
      </c>
      <c r="H58" t="s">
        <v>17</v>
      </c>
      <c r="I58" s="2">
        <v>45258</v>
      </c>
      <c r="J58" s="17">
        <v>4</v>
      </c>
      <c r="K58" s="101">
        <v>139</v>
      </c>
      <c r="L58" s="101">
        <v>46</v>
      </c>
      <c r="M58" t="s">
        <v>32</v>
      </c>
      <c r="N58" s="6" t="s">
        <v>21</v>
      </c>
      <c r="O58">
        <v>0</v>
      </c>
    </row>
    <row r="59" spans="1:16">
      <c r="A59" t="s">
        <v>47</v>
      </c>
      <c r="B59" t="s">
        <v>54</v>
      </c>
      <c r="C59">
        <v>1</v>
      </c>
      <c r="D59">
        <v>61</v>
      </c>
      <c r="E59" t="s">
        <v>42</v>
      </c>
      <c r="F59">
        <v>79319329</v>
      </c>
      <c r="G59">
        <v>25</v>
      </c>
      <c r="H59" t="s">
        <v>17</v>
      </c>
      <c r="I59" s="2">
        <v>45233</v>
      </c>
      <c r="J59" s="17">
        <v>4</v>
      </c>
      <c r="K59" s="101">
        <v>113</v>
      </c>
      <c r="L59" s="101">
        <v>1</v>
      </c>
      <c r="M59" t="s">
        <v>32</v>
      </c>
      <c r="N59" s="5" t="s">
        <v>19</v>
      </c>
      <c r="O59">
        <v>2</v>
      </c>
    </row>
    <row r="60" spans="1:16">
      <c r="A60" t="s">
        <v>47</v>
      </c>
      <c r="B60" t="s">
        <v>53</v>
      </c>
      <c r="C60">
        <v>2</v>
      </c>
      <c r="D60">
        <v>55</v>
      </c>
      <c r="E60" t="s">
        <v>42</v>
      </c>
      <c r="F60">
        <v>51912850</v>
      </c>
      <c r="G60">
        <v>25</v>
      </c>
      <c r="H60" t="s">
        <v>17</v>
      </c>
      <c r="I60" s="2">
        <v>45210</v>
      </c>
      <c r="J60" s="17">
        <v>3</v>
      </c>
      <c r="K60" s="101">
        <v>44</v>
      </c>
      <c r="L60" s="101">
        <v>6</v>
      </c>
      <c r="M60" t="s">
        <v>32</v>
      </c>
      <c r="N60" s="5" t="s">
        <v>19</v>
      </c>
      <c r="O60">
        <v>1</v>
      </c>
    </row>
    <row r="61" spans="1:16">
      <c r="A61" t="s">
        <v>63</v>
      </c>
      <c r="B61" t="s">
        <v>66</v>
      </c>
      <c r="C61">
        <v>1</v>
      </c>
      <c r="D61">
        <v>50</v>
      </c>
      <c r="E61" t="s">
        <v>42</v>
      </c>
      <c r="F61">
        <v>79669265</v>
      </c>
      <c r="G61">
        <v>22</v>
      </c>
      <c r="H61" t="s">
        <v>17</v>
      </c>
      <c r="I61" s="2">
        <v>45045</v>
      </c>
      <c r="J61" s="17">
        <v>4</v>
      </c>
      <c r="K61" s="101">
        <v>424</v>
      </c>
      <c r="L61" s="101">
        <v>19</v>
      </c>
      <c r="M61" t="s">
        <v>32</v>
      </c>
      <c r="N61" s="13" t="s">
        <v>21</v>
      </c>
      <c r="O61">
        <v>2</v>
      </c>
      <c r="P61" s="2">
        <v>45219</v>
      </c>
    </row>
    <row r="62" spans="1:16">
      <c r="A62" t="s">
        <v>63</v>
      </c>
      <c r="B62" t="s">
        <v>68</v>
      </c>
      <c r="C62">
        <v>2</v>
      </c>
      <c r="D62">
        <v>45</v>
      </c>
      <c r="E62" t="s">
        <v>42</v>
      </c>
      <c r="F62">
        <v>52537309</v>
      </c>
      <c r="G62">
        <v>12</v>
      </c>
      <c r="H62" t="s">
        <v>17</v>
      </c>
      <c r="I62" s="2">
        <v>45185</v>
      </c>
      <c r="J62" s="17">
        <v>3</v>
      </c>
      <c r="K62" s="103" t="s">
        <v>70</v>
      </c>
      <c r="L62" s="103"/>
      <c r="M62" t="s">
        <v>71</v>
      </c>
      <c r="N62" s="5" t="s">
        <v>38</v>
      </c>
      <c r="O62">
        <v>4</v>
      </c>
    </row>
    <row r="63" spans="1:16">
      <c r="A63" t="s">
        <v>63</v>
      </c>
      <c r="B63" t="s">
        <v>68</v>
      </c>
      <c r="C63">
        <v>2</v>
      </c>
      <c r="D63">
        <v>45</v>
      </c>
      <c r="E63" t="s">
        <v>72</v>
      </c>
      <c r="F63">
        <v>52537309</v>
      </c>
      <c r="G63">
        <v>34</v>
      </c>
      <c r="H63" t="s">
        <v>17</v>
      </c>
      <c r="I63" s="9">
        <v>45185</v>
      </c>
      <c r="J63" s="17">
        <v>3</v>
      </c>
      <c r="K63" s="101">
        <v>4</v>
      </c>
      <c r="L63" s="101">
        <v>3</v>
      </c>
      <c r="M63" t="s">
        <v>71</v>
      </c>
      <c r="N63" s="5" t="s">
        <v>38</v>
      </c>
      <c r="O63">
        <v>2</v>
      </c>
    </row>
    <row r="64" spans="1:16">
      <c r="A64" t="s">
        <v>63</v>
      </c>
      <c r="B64" t="s">
        <v>64</v>
      </c>
      <c r="C64">
        <v>1</v>
      </c>
      <c r="D64">
        <v>68</v>
      </c>
      <c r="E64" t="s">
        <v>72</v>
      </c>
      <c r="F64">
        <v>19263493</v>
      </c>
      <c r="G64">
        <v>32</v>
      </c>
      <c r="H64" t="s">
        <v>17</v>
      </c>
      <c r="I64" s="2">
        <v>44811</v>
      </c>
      <c r="J64" s="17">
        <v>3</v>
      </c>
      <c r="K64" s="101">
        <v>54</v>
      </c>
      <c r="L64" s="101">
        <v>48</v>
      </c>
      <c r="M64" t="s">
        <v>32</v>
      </c>
      <c r="N64" s="7" t="s">
        <v>49</v>
      </c>
      <c r="O64">
        <v>3</v>
      </c>
      <c r="P64" s="2">
        <v>45189</v>
      </c>
    </row>
    <row r="65" spans="1:16">
      <c r="A65" t="s">
        <v>63</v>
      </c>
      <c r="B65" t="s">
        <v>64</v>
      </c>
      <c r="C65">
        <v>1</v>
      </c>
      <c r="D65">
        <v>68</v>
      </c>
      <c r="E65" t="s">
        <v>72</v>
      </c>
      <c r="F65" s="15">
        <v>19263493</v>
      </c>
      <c r="G65">
        <v>21</v>
      </c>
      <c r="H65" t="s">
        <v>17</v>
      </c>
      <c r="I65" s="2">
        <v>44811</v>
      </c>
      <c r="J65" s="17">
        <v>4</v>
      </c>
      <c r="K65" s="101">
        <v>290</v>
      </c>
      <c r="L65" s="101">
        <v>1</v>
      </c>
      <c r="M65" t="s">
        <v>32</v>
      </c>
      <c r="N65" s="5" t="s">
        <v>38</v>
      </c>
      <c r="O65">
        <v>3</v>
      </c>
      <c r="P65" s="2">
        <v>45189</v>
      </c>
    </row>
    <row r="66" spans="1:16">
      <c r="A66" t="s">
        <v>63</v>
      </c>
      <c r="B66" t="s">
        <v>67</v>
      </c>
      <c r="C66">
        <v>2</v>
      </c>
      <c r="D66">
        <v>61</v>
      </c>
      <c r="E66" t="s">
        <v>42</v>
      </c>
      <c r="F66">
        <v>51764067</v>
      </c>
      <c r="G66">
        <v>13</v>
      </c>
      <c r="H66" t="s">
        <v>17</v>
      </c>
      <c r="I66" s="2">
        <v>45203</v>
      </c>
      <c r="J66" s="17">
        <v>4</v>
      </c>
      <c r="K66" s="101">
        <v>143</v>
      </c>
      <c r="L66" s="101">
        <v>53</v>
      </c>
      <c r="M66" t="s">
        <v>32</v>
      </c>
      <c r="N66" s="5" t="s">
        <v>38</v>
      </c>
      <c r="O66">
        <v>3</v>
      </c>
    </row>
    <row r="67" spans="1:16">
      <c r="A67" t="s">
        <v>63</v>
      </c>
      <c r="B67" t="s">
        <v>67</v>
      </c>
      <c r="C67">
        <v>2</v>
      </c>
      <c r="D67">
        <v>61</v>
      </c>
      <c r="E67" t="s">
        <v>42</v>
      </c>
      <c r="F67">
        <v>51764067</v>
      </c>
      <c r="G67">
        <v>25</v>
      </c>
      <c r="H67" t="s">
        <v>17</v>
      </c>
      <c r="I67" s="2">
        <v>45203</v>
      </c>
      <c r="J67" s="17">
        <v>4</v>
      </c>
      <c r="K67" s="101">
        <v>680</v>
      </c>
      <c r="L67" s="101">
        <v>47</v>
      </c>
      <c r="M67" t="s">
        <v>32</v>
      </c>
      <c r="N67" s="5" t="s">
        <v>38</v>
      </c>
      <c r="O67">
        <v>2</v>
      </c>
    </row>
    <row r="68" spans="1:16">
      <c r="A68" t="s">
        <v>28</v>
      </c>
      <c r="B68" t="s">
        <v>29</v>
      </c>
      <c r="C68">
        <v>1</v>
      </c>
      <c r="D68">
        <v>62</v>
      </c>
      <c r="E68" t="s">
        <v>42</v>
      </c>
      <c r="F68">
        <v>3206995</v>
      </c>
      <c r="G68">
        <v>44</v>
      </c>
      <c r="H68" t="s">
        <v>17</v>
      </c>
      <c r="I68" s="2">
        <v>45142</v>
      </c>
      <c r="J68" s="17">
        <v>3</v>
      </c>
      <c r="K68" s="101">
        <v>45</v>
      </c>
      <c r="L68" s="101">
        <v>49</v>
      </c>
      <c r="M68" t="s">
        <v>18</v>
      </c>
      <c r="N68" s="6" t="s">
        <v>31</v>
      </c>
      <c r="O68">
        <v>1</v>
      </c>
    </row>
    <row r="69" spans="1:16">
      <c r="A69" t="s">
        <v>28</v>
      </c>
      <c r="B69" t="s">
        <v>29</v>
      </c>
      <c r="C69">
        <v>1</v>
      </c>
      <c r="D69">
        <v>63</v>
      </c>
      <c r="E69" t="s">
        <v>42</v>
      </c>
      <c r="F69">
        <v>3206995</v>
      </c>
      <c r="G69">
        <v>13</v>
      </c>
      <c r="H69" t="s">
        <v>17</v>
      </c>
      <c r="I69" s="2">
        <v>45041</v>
      </c>
      <c r="J69" s="17">
        <v>4</v>
      </c>
      <c r="K69" s="101">
        <v>67</v>
      </c>
      <c r="L69" s="101">
        <v>18</v>
      </c>
      <c r="M69" t="s">
        <v>32</v>
      </c>
      <c r="N69" s="5" t="s">
        <v>19</v>
      </c>
      <c r="O69">
        <v>2</v>
      </c>
    </row>
    <row r="70" spans="1:16">
      <c r="A70" t="s">
        <v>28</v>
      </c>
      <c r="B70" t="s">
        <v>36</v>
      </c>
      <c r="C70">
        <v>2</v>
      </c>
      <c r="D70">
        <v>44</v>
      </c>
      <c r="E70" t="s">
        <v>42</v>
      </c>
      <c r="F70">
        <v>52468430</v>
      </c>
      <c r="G70">
        <v>44</v>
      </c>
      <c r="H70" t="s">
        <v>17</v>
      </c>
      <c r="I70" s="2">
        <v>45248</v>
      </c>
      <c r="J70" s="17">
        <v>3</v>
      </c>
      <c r="K70">
        <v>1.53</v>
      </c>
      <c r="M70" t="s">
        <v>37</v>
      </c>
      <c r="N70" s="5" t="s">
        <v>38</v>
      </c>
      <c r="O70">
        <v>2</v>
      </c>
    </row>
    <row r="71" spans="1:16">
      <c r="A71" t="s">
        <v>28</v>
      </c>
      <c r="B71" t="s">
        <v>33</v>
      </c>
      <c r="C71">
        <v>1</v>
      </c>
      <c r="D71">
        <v>57</v>
      </c>
      <c r="E71" t="s">
        <v>42</v>
      </c>
      <c r="F71">
        <v>79112092</v>
      </c>
      <c r="G71">
        <v>27</v>
      </c>
      <c r="H71" t="s">
        <v>17</v>
      </c>
      <c r="I71" s="2">
        <v>45223</v>
      </c>
      <c r="J71" s="17">
        <v>4</v>
      </c>
      <c r="K71" s="101">
        <v>11</v>
      </c>
      <c r="L71" s="101">
        <v>4</v>
      </c>
      <c r="M71" t="s">
        <v>32</v>
      </c>
      <c r="N71" s="6" t="s">
        <v>21</v>
      </c>
      <c r="O71">
        <v>2</v>
      </c>
    </row>
    <row r="72" spans="1:16">
      <c r="A72" t="s">
        <v>28</v>
      </c>
      <c r="B72" t="s">
        <v>39</v>
      </c>
      <c r="C72">
        <v>2</v>
      </c>
      <c r="D72">
        <v>43</v>
      </c>
      <c r="E72" t="s">
        <v>42</v>
      </c>
      <c r="F72">
        <v>52769871</v>
      </c>
      <c r="G72">
        <v>24</v>
      </c>
      <c r="H72" t="s">
        <v>17</v>
      </c>
      <c r="I72" s="2">
        <v>45098</v>
      </c>
      <c r="J72" s="17">
        <v>4</v>
      </c>
      <c r="K72">
        <v>2.02</v>
      </c>
      <c r="M72" t="s">
        <v>32</v>
      </c>
      <c r="N72" s="6" t="s">
        <v>31</v>
      </c>
      <c r="O72">
        <v>4</v>
      </c>
    </row>
    <row r="73" spans="1:16">
      <c r="A73" t="s">
        <v>28</v>
      </c>
      <c r="B73" t="s">
        <v>35</v>
      </c>
      <c r="C73">
        <v>2</v>
      </c>
      <c r="D73">
        <v>52</v>
      </c>
      <c r="E73" t="s">
        <v>42</v>
      </c>
      <c r="F73">
        <v>40397656</v>
      </c>
      <c r="G73">
        <v>45</v>
      </c>
      <c r="H73" t="s">
        <v>17</v>
      </c>
      <c r="I73" s="2">
        <v>45237</v>
      </c>
      <c r="J73" s="17">
        <v>4</v>
      </c>
      <c r="K73" s="101">
        <v>169</v>
      </c>
      <c r="L73" s="101">
        <v>21</v>
      </c>
      <c r="M73" t="s">
        <v>32</v>
      </c>
      <c r="N73" s="5" t="s">
        <v>19</v>
      </c>
      <c r="O73">
        <v>4</v>
      </c>
    </row>
    <row r="74" spans="1:16">
      <c r="A74" t="s">
        <v>28</v>
      </c>
      <c r="B74" t="s">
        <v>34</v>
      </c>
      <c r="C74">
        <v>1</v>
      </c>
      <c r="D74">
        <v>53</v>
      </c>
      <c r="E74" t="s">
        <v>42</v>
      </c>
      <c r="F74">
        <v>79574714</v>
      </c>
      <c r="G74">
        <v>21</v>
      </c>
      <c r="H74" t="s">
        <v>17</v>
      </c>
      <c r="I74" s="2">
        <v>45244</v>
      </c>
      <c r="J74" s="17">
        <v>4</v>
      </c>
      <c r="K74" s="101">
        <v>212</v>
      </c>
      <c r="L74" s="101">
        <v>191</v>
      </c>
      <c r="M74" t="s">
        <v>32</v>
      </c>
      <c r="N74" s="5" t="s">
        <v>19</v>
      </c>
      <c r="O74">
        <v>3</v>
      </c>
    </row>
  </sheetData>
  <autoFilter ref="A1:P74" xr:uid="{58B5D4BA-BA8D-4E09-97A4-047ECFFB0C3E}"/>
  <sortState xmlns:xlrd2="http://schemas.microsoft.com/office/spreadsheetml/2017/richdata2" ref="A2:P74">
    <sortCondition sortBy="cellColor" ref="K1:K74" dxfId="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C77B-7764-4FFD-8933-14910173ED2F}">
  <sheetPr filterMode="1"/>
  <dimension ref="A1:O75"/>
  <sheetViews>
    <sheetView topLeftCell="I1" workbookViewId="0">
      <selection activeCell="K3" sqref="K3:K68"/>
    </sheetView>
  </sheetViews>
  <sheetFormatPr baseColWidth="10" defaultColWidth="10.7109375" defaultRowHeight="15"/>
  <cols>
    <col min="1" max="1" width="30" customWidth="1"/>
    <col min="2" max="2" width="27" customWidth="1"/>
    <col min="3" max="3" width="12.5703125" bestFit="1" customWidth="1"/>
    <col min="4" max="4" width="9.85546875" bestFit="1" customWidth="1"/>
    <col min="5" max="5" width="20.42578125" customWidth="1"/>
    <col min="6" max="6" width="13.42578125" customWidth="1"/>
    <col min="7" max="7" width="44" customWidth="1"/>
    <col min="8" max="8" width="36.28515625" customWidth="1"/>
    <col min="9" max="9" width="11.5703125" bestFit="1" customWidth="1"/>
    <col min="10" max="10" width="20.5703125" bestFit="1" customWidth="1"/>
    <col min="12" max="12" width="21.85546875" customWidth="1"/>
    <col min="13" max="13" width="30.42578125" customWidth="1"/>
    <col min="14" max="14" width="27" customWidth="1"/>
    <col min="15" max="15" width="50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6" t="s">
        <v>8</v>
      </c>
      <c r="J1" s="1" t="s">
        <v>9</v>
      </c>
      <c r="K1" s="1" t="s">
        <v>114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idden="1">
      <c r="A2" t="s">
        <v>14</v>
      </c>
      <c r="B2" t="s">
        <v>15</v>
      </c>
      <c r="C2">
        <v>36</v>
      </c>
      <c r="D2" t="s">
        <v>16</v>
      </c>
      <c r="E2" s="11">
        <v>1000000533</v>
      </c>
      <c r="F2">
        <v>11</v>
      </c>
      <c r="G2" t="s">
        <v>17</v>
      </c>
      <c r="H2" s="2">
        <v>45002</v>
      </c>
      <c r="I2" s="17">
        <v>4</v>
      </c>
      <c r="J2">
        <v>0.32</v>
      </c>
      <c r="L2" t="s">
        <v>18</v>
      </c>
      <c r="M2" s="5" t="s">
        <v>19</v>
      </c>
      <c r="N2">
        <v>1</v>
      </c>
    </row>
    <row r="3" spans="1:15">
      <c r="A3" t="s">
        <v>20</v>
      </c>
      <c r="B3" t="s">
        <v>15</v>
      </c>
      <c r="C3">
        <v>36</v>
      </c>
      <c r="D3" t="s">
        <v>16</v>
      </c>
      <c r="E3" s="10">
        <v>1000000533</v>
      </c>
      <c r="F3">
        <v>21</v>
      </c>
      <c r="G3" t="s">
        <v>17</v>
      </c>
      <c r="H3" s="2">
        <v>45002</v>
      </c>
      <c r="I3" s="17">
        <v>3</v>
      </c>
      <c r="J3">
        <v>0.38</v>
      </c>
      <c r="L3" t="s">
        <v>18</v>
      </c>
      <c r="M3" s="6" t="s">
        <v>21</v>
      </c>
      <c r="N3">
        <v>1</v>
      </c>
      <c r="O3" s="9"/>
    </row>
    <row r="4" spans="1:15" hidden="1">
      <c r="A4" t="s">
        <v>14</v>
      </c>
      <c r="B4" t="s">
        <v>22</v>
      </c>
      <c r="C4">
        <v>33</v>
      </c>
      <c r="D4" t="s">
        <v>16</v>
      </c>
      <c r="E4" s="10">
        <v>1577583242</v>
      </c>
      <c r="F4">
        <v>11</v>
      </c>
      <c r="G4" t="s">
        <v>17</v>
      </c>
      <c r="H4" s="2">
        <v>45152</v>
      </c>
      <c r="I4" s="17">
        <v>3</v>
      </c>
      <c r="J4">
        <v>2.5499999999999998</v>
      </c>
      <c r="L4" t="s">
        <v>18</v>
      </c>
      <c r="M4" s="5" t="s">
        <v>19</v>
      </c>
      <c r="N4">
        <v>2</v>
      </c>
    </row>
    <row r="5" spans="1:15">
      <c r="A5" t="s">
        <v>20</v>
      </c>
      <c r="B5" t="s">
        <v>23</v>
      </c>
      <c r="C5">
        <v>18</v>
      </c>
      <c r="D5" t="s">
        <v>16</v>
      </c>
      <c r="E5" s="10">
        <v>1016714016</v>
      </c>
      <c r="F5">
        <v>41</v>
      </c>
      <c r="G5" t="s">
        <v>17</v>
      </c>
      <c r="H5" s="2">
        <v>45082</v>
      </c>
      <c r="I5" s="17">
        <v>4</v>
      </c>
      <c r="J5">
        <v>2.5099999999999998</v>
      </c>
      <c r="L5" t="s">
        <v>18</v>
      </c>
      <c r="M5" s="6" t="s">
        <v>21</v>
      </c>
      <c r="N5">
        <v>2</v>
      </c>
    </row>
    <row r="6" spans="1:15">
      <c r="A6" t="s">
        <v>20</v>
      </c>
      <c r="B6" t="s">
        <v>24</v>
      </c>
      <c r="C6">
        <v>33</v>
      </c>
      <c r="D6" t="s">
        <v>16</v>
      </c>
      <c r="E6">
        <v>1057583242</v>
      </c>
      <c r="F6">
        <v>21</v>
      </c>
      <c r="G6" t="s">
        <v>17</v>
      </c>
      <c r="H6" s="2">
        <v>45152</v>
      </c>
      <c r="I6" s="17">
        <v>4</v>
      </c>
      <c r="J6">
        <v>0.66</v>
      </c>
      <c r="L6" t="s">
        <v>18</v>
      </c>
      <c r="M6" s="6" t="s">
        <v>21</v>
      </c>
      <c r="N6">
        <v>3</v>
      </c>
    </row>
    <row r="7" spans="1:15" hidden="1">
      <c r="A7" t="s">
        <v>20</v>
      </c>
      <c r="B7" t="s">
        <v>25</v>
      </c>
      <c r="C7">
        <v>25</v>
      </c>
      <c r="D7" t="s">
        <v>16</v>
      </c>
      <c r="E7">
        <v>1022436424</v>
      </c>
      <c r="F7">
        <v>11</v>
      </c>
      <c r="G7" t="s">
        <v>17</v>
      </c>
      <c r="H7" s="2">
        <v>45248</v>
      </c>
      <c r="I7" s="17">
        <v>3</v>
      </c>
      <c r="J7">
        <v>0.82</v>
      </c>
      <c r="L7" t="s">
        <v>18</v>
      </c>
      <c r="M7" s="7" t="s">
        <v>26</v>
      </c>
      <c r="N7">
        <v>1</v>
      </c>
    </row>
    <row r="8" spans="1:15" hidden="1">
      <c r="A8" t="s">
        <v>20</v>
      </c>
      <c r="B8" t="s">
        <v>27</v>
      </c>
      <c r="C8">
        <v>55</v>
      </c>
      <c r="D8" t="s">
        <v>16</v>
      </c>
      <c r="E8">
        <v>40028805</v>
      </c>
      <c r="F8">
        <v>21</v>
      </c>
      <c r="G8" t="s">
        <v>17</v>
      </c>
      <c r="H8" s="2">
        <v>45258</v>
      </c>
      <c r="I8" s="17">
        <v>3</v>
      </c>
      <c r="J8">
        <v>0.04</v>
      </c>
      <c r="L8" t="s">
        <v>18</v>
      </c>
      <c r="M8" s="7" t="s">
        <v>26</v>
      </c>
      <c r="N8">
        <v>2</v>
      </c>
    </row>
    <row r="9" spans="1:15">
      <c r="A9" t="s">
        <v>28</v>
      </c>
      <c r="B9" t="s">
        <v>29</v>
      </c>
      <c r="C9">
        <v>62</v>
      </c>
      <c r="D9" t="s">
        <v>30</v>
      </c>
      <c r="E9">
        <v>3206995</v>
      </c>
      <c r="F9">
        <v>44</v>
      </c>
      <c r="G9" t="s">
        <v>17</v>
      </c>
      <c r="H9" s="2">
        <v>45142</v>
      </c>
      <c r="I9" s="17">
        <v>3</v>
      </c>
      <c r="J9">
        <v>0.67</v>
      </c>
      <c r="L9" t="s">
        <v>18</v>
      </c>
      <c r="M9" s="6" t="s">
        <v>31</v>
      </c>
      <c r="N9">
        <v>1</v>
      </c>
    </row>
    <row r="10" spans="1:15" hidden="1">
      <c r="A10" t="s">
        <v>28</v>
      </c>
      <c r="B10" t="s">
        <v>29</v>
      </c>
      <c r="C10">
        <v>63</v>
      </c>
      <c r="D10" t="s">
        <v>16</v>
      </c>
      <c r="E10">
        <v>3206995</v>
      </c>
      <c r="F10">
        <v>13</v>
      </c>
      <c r="G10" t="s">
        <v>17</v>
      </c>
      <c r="H10" s="2">
        <v>45041</v>
      </c>
      <c r="I10" s="17">
        <v>4</v>
      </c>
      <c r="J10">
        <v>0.48</v>
      </c>
      <c r="L10" t="s">
        <v>32</v>
      </c>
      <c r="M10" s="5" t="s">
        <v>19</v>
      </c>
      <c r="N10">
        <v>2</v>
      </c>
    </row>
    <row r="11" spans="1:15">
      <c r="A11" t="s">
        <v>28</v>
      </c>
      <c r="B11" t="s">
        <v>33</v>
      </c>
      <c r="C11">
        <v>57</v>
      </c>
      <c r="D11" t="s">
        <v>30</v>
      </c>
      <c r="E11">
        <v>79112092</v>
      </c>
      <c r="F11">
        <v>27</v>
      </c>
      <c r="G11" t="s">
        <v>17</v>
      </c>
      <c r="H11" s="2">
        <v>45223</v>
      </c>
      <c r="I11" s="17">
        <v>4</v>
      </c>
      <c r="J11">
        <v>0.11</v>
      </c>
      <c r="L11" t="s">
        <v>32</v>
      </c>
      <c r="M11" s="6" t="s">
        <v>21</v>
      </c>
      <c r="N11">
        <v>2</v>
      </c>
    </row>
    <row r="12" spans="1:15" hidden="1">
      <c r="A12" t="s">
        <v>28</v>
      </c>
      <c r="B12" t="s">
        <v>34</v>
      </c>
      <c r="C12">
        <v>53</v>
      </c>
      <c r="D12" t="s">
        <v>30</v>
      </c>
      <c r="E12">
        <v>79574714</v>
      </c>
      <c r="F12">
        <v>21</v>
      </c>
      <c r="G12" t="s">
        <v>17</v>
      </c>
      <c r="H12" s="2">
        <v>45244</v>
      </c>
      <c r="I12" s="17">
        <v>4</v>
      </c>
      <c r="J12">
        <v>5.41</v>
      </c>
      <c r="L12" t="s">
        <v>32</v>
      </c>
      <c r="M12" s="5" t="s">
        <v>19</v>
      </c>
      <c r="N12">
        <v>3</v>
      </c>
    </row>
    <row r="13" spans="1:15" hidden="1">
      <c r="A13" t="s">
        <v>28</v>
      </c>
      <c r="B13" t="s">
        <v>35</v>
      </c>
      <c r="C13">
        <v>52</v>
      </c>
      <c r="D13" t="s">
        <v>30</v>
      </c>
      <c r="E13">
        <v>40397656</v>
      </c>
      <c r="F13">
        <v>45</v>
      </c>
      <c r="G13" t="s">
        <v>17</v>
      </c>
      <c r="H13" s="2">
        <v>45237</v>
      </c>
      <c r="I13" s="17">
        <v>4</v>
      </c>
      <c r="J13">
        <v>3.91</v>
      </c>
      <c r="L13" t="s">
        <v>32</v>
      </c>
      <c r="M13" s="5" t="s">
        <v>19</v>
      </c>
      <c r="N13">
        <v>4</v>
      </c>
    </row>
    <row r="14" spans="1:15" hidden="1">
      <c r="A14" t="s">
        <v>28</v>
      </c>
      <c r="B14" t="s">
        <v>36</v>
      </c>
      <c r="C14">
        <v>44</v>
      </c>
      <c r="D14" t="s">
        <v>30</v>
      </c>
      <c r="E14">
        <v>52468430</v>
      </c>
      <c r="F14">
        <v>44</v>
      </c>
      <c r="G14" t="s">
        <v>17</v>
      </c>
      <c r="H14" s="2">
        <v>45248</v>
      </c>
      <c r="I14" s="17">
        <v>3</v>
      </c>
      <c r="J14">
        <v>1.53</v>
      </c>
      <c r="L14" t="s">
        <v>37</v>
      </c>
      <c r="M14" s="5" t="s">
        <v>38</v>
      </c>
      <c r="N14">
        <v>2</v>
      </c>
    </row>
    <row r="15" spans="1:15">
      <c r="A15" t="s">
        <v>28</v>
      </c>
      <c r="B15" t="s">
        <v>39</v>
      </c>
      <c r="C15">
        <v>43</v>
      </c>
      <c r="D15" t="s">
        <v>30</v>
      </c>
      <c r="E15">
        <v>52769871</v>
      </c>
      <c r="F15">
        <v>24</v>
      </c>
      <c r="G15" t="s">
        <v>17</v>
      </c>
      <c r="H15" s="2">
        <v>45098</v>
      </c>
      <c r="I15" s="17">
        <v>4</v>
      </c>
      <c r="J15">
        <v>2.02</v>
      </c>
      <c r="L15" t="s">
        <v>32</v>
      </c>
      <c r="M15" s="6" t="s">
        <v>31</v>
      </c>
      <c r="N15">
        <v>4</v>
      </c>
    </row>
    <row r="16" spans="1:15">
      <c r="A16" t="s">
        <v>40</v>
      </c>
      <c r="B16" t="s">
        <v>41</v>
      </c>
      <c r="C16">
        <v>33</v>
      </c>
      <c r="D16" t="s">
        <v>42</v>
      </c>
      <c r="E16">
        <v>1122127748</v>
      </c>
      <c r="F16">
        <v>21</v>
      </c>
      <c r="G16" t="s">
        <v>17</v>
      </c>
      <c r="H16" s="2">
        <v>45064</v>
      </c>
      <c r="I16" s="17">
        <v>4</v>
      </c>
      <c r="J16">
        <v>0.52</v>
      </c>
      <c r="K16">
        <v>2E-3</v>
      </c>
      <c r="L16" t="s">
        <v>32</v>
      </c>
      <c r="M16" s="6" t="s">
        <v>31</v>
      </c>
      <c r="N16">
        <v>3</v>
      </c>
    </row>
    <row r="17" spans="1:14" hidden="1">
      <c r="A17" t="s">
        <v>40</v>
      </c>
      <c r="B17" t="s">
        <v>43</v>
      </c>
      <c r="C17">
        <v>34</v>
      </c>
      <c r="D17" t="s">
        <v>42</v>
      </c>
      <c r="E17">
        <v>4226765</v>
      </c>
      <c r="F17">
        <v>45</v>
      </c>
      <c r="G17" t="s">
        <v>17</v>
      </c>
      <c r="H17" s="2">
        <v>45182</v>
      </c>
      <c r="I17" s="17">
        <v>5</v>
      </c>
      <c r="J17">
        <v>1.1599999999999999</v>
      </c>
      <c r="K17">
        <v>3.5999999999999997E-2</v>
      </c>
      <c r="L17" t="s">
        <v>44</v>
      </c>
      <c r="M17" s="5" t="s">
        <v>19</v>
      </c>
      <c r="N17">
        <v>2</v>
      </c>
    </row>
    <row r="18" spans="1:14">
      <c r="A18" t="s">
        <v>40</v>
      </c>
      <c r="B18" t="s">
        <v>45</v>
      </c>
      <c r="C18">
        <v>53</v>
      </c>
      <c r="D18" t="s">
        <v>42</v>
      </c>
      <c r="E18">
        <v>79567901</v>
      </c>
      <c r="F18">
        <v>22</v>
      </c>
      <c r="G18" t="s">
        <v>17</v>
      </c>
      <c r="H18" s="2">
        <v>45174</v>
      </c>
      <c r="I18" s="17">
        <v>3</v>
      </c>
      <c r="J18">
        <v>1.68</v>
      </c>
      <c r="K18">
        <v>5.6000000000000001E-2</v>
      </c>
      <c r="L18" t="s">
        <v>32</v>
      </c>
      <c r="M18" s="6" t="s">
        <v>46</v>
      </c>
      <c r="N18">
        <v>3</v>
      </c>
    </row>
    <row r="19" spans="1:14" hidden="1">
      <c r="A19" t="s">
        <v>47</v>
      </c>
      <c r="B19" t="s">
        <v>48</v>
      </c>
      <c r="C19">
        <v>44</v>
      </c>
      <c r="D19" t="s">
        <v>42</v>
      </c>
      <c r="E19">
        <v>24720727</v>
      </c>
      <c r="F19">
        <v>21</v>
      </c>
      <c r="G19" t="s">
        <v>17</v>
      </c>
      <c r="H19" s="2">
        <v>45250</v>
      </c>
      <c r="I19" s="17">
        <v>3</v>
      </c>
      <c r="J19">
        <v>0.41</v>
      </c>
      <c r="L19" t="s">
        <v>32</v>
      </c>
      <c r="M19" s="7" t="s">
        <v>49</v>
      </c>
      <c r="N19">
        <v>3</v>
      </c>
    </row>
    <row r="20" spans="1:14" hidden="1">
      <c r="A20" t="s">
        <v>47</v>
      </c>
      <c r="B20" t="s">
        <v>50</v>
      </c>
      <c r="C20">
        <v>40</v>
      </c>
      <c r="D20" t="s">
        <v>16</v>
      </c>
      <c r="E20">
        <v>17321270</v>
      </c>
      <c r="F20">
        <v>21</v>
      </c>
      <c r="G20" t="s">
        <v>17</v>
      </c>
      <c r="H20" s="2">
        <v>45146</v>
      </c>
      <c r="I20" s="17">
        <v>4</v>
      </c>
      <c r="J20">
        <v>0.25</v>
      </c>
      <c r="K20">
        <v>2E-3</v>
      </c>
      <c r="L20" t="s">
        <v>32</v>
      </c>
      <c r="M20" s="7" t="s">
        <v>49</v>
      </c>
      <c r="N20">
        <v>4</v>
      </c>
    </row>
    <row r="21" spans="1:14">
      <c r="A21" t="s">
        <v>47</v>
      </c>
      <c r="B21" t="s">
        <v>51</v>
      </c>
      <c r="C21">
        <v>63</v>
      </c>
      <c r="D21" t="s">
        <v>42</v>
      </c>
      <c r="E21">
        <v>6767873</v>
      </c>
      <c r="F21">
        <v>42</v>
      </c>
      <c r="G21" t="s">
        <v>17</v>
      </c>
      <c r="H21" s="2">
        <v>45112</v>
      </c>
      <c r="I21" s="17">
        <v>3</v>
      </c>
      <c r="J21">
        <v>0.66</v>
      </c>
      <c r="K21">
        <v>0.01</v>
      </c>
      <c r="L21" t="s">
        <v>32</v>
      </c>
      <c r="M21" s="6" t="s">
        <v>21</v>
      </c>
      <c r="N21">
        <v>1</v>
      </c>
    </row>
    <row r="22" spans="1:14" hidden="1">
      <c r="A22" t="s">
        <v>47</v>
      </c>
      <c r="B22" t="s">
        <v>52</v>
      </c>
      <c r="C22">
        <v>44</v>
      </c>
      <c r="D22" t="s">
        <v>42</v>
      </c>
      <c r="E22">
        <v>14588767</v>
      </c>
      <c r="F22">
        <v>45</v>
      </c>
      <c r="G22" t="s">
        <v>17</v>
      </c>
      <c r="H22" s="2">
        <v>45232</v>
      </c>
      <c r="I22" s="17">
        <v>3</v>
      </c>
      <c r="J22">
        <v>0.27</v>
      </c>
      <c r="L22" t="s">
        <v>32</v>
      </c>
      <c r="M22" s="5" t="s">
        <v>19</v>
      </c>
      <c r="N22">
        <v>1</v>
      </c>
    </row>
    <row r="23" spans="1:14" hidden="1">
      <c r="A23" t="s">
        <v>47</v>
      </c>
      <c r="B23" t="s">
        <v>53</v>
      </c>
      <c r="C23">
        <v>55</v>
      </c>
      <c r="D23" t="s">
        <v>42</v>
      </c>
      <c r="E23">
        <v>51912850</v>
      </c>
      <c r="F23">
        <v>25</v>
      </c>
      <c r="G23" t="s">
        <v>17</v>
      </c>
      <c r="H23" s="2">
        <v>45210</v>
      </c>
      <c r="I23" s="17">
        <v>3</v>
      </c>
      <c r="J23">
        <v>0.44</v>
      </c>
      <c r="L23" t="s">
        <v>32</v>
      </c>
      <c r="M23" s="5" t="s">
        <v>19</v>
      </c>
      <c r="N23">
        <v>1</v>
      </c>
    </row>
    <row r="24" spans="1:14" hidden="1">
      <c r="A24" t="s">
        <v>47</v>
      </c>
      <c r="B24" t="s">
        <v>54</v>
      </c>
      <c r="C24">
        <v>61</v>
      </c>
      <c r="D24" t="s">
        <v>42</v>
      </c>
      <c r="E24">
        <v>79319329</v>
      </c>
      <c r="F24">
        <v>25</v>
      </c>
      <c r="G24" t="s">
        <v>17</v>
      </c>
      <c r="H24" s="2">
        <v>45233</v>
      </c>
      <c r="I24" s="17">
        <v>4</v>
      </c>
      <c r="J24">
        <v>1.1299999999999999</v>
      </c>
      <c r="L24" t="s">
        <v>32</v>
      </c>
      <c r="M24" s="5" t="s">
        <v>19</v>
      </c>
      <c r="N24">
        <v>2</v>
      </c>
    </row>
    <row r="25" spans="1:14">
      <c r="A25" t="s">
        <v>47</v>
      </c>
      <c r="B25" t="s">
        <v>55</v>
      </c>
      <c r="C25">
        <v>46</v>
      </c>
      <c r="D25" t="s">
        <v>42</v>
      </c>
      <c r="E25">
        <v>79832324</v>
      </c>
      <c r="F25">
        <v>15</v>
      </c>
      <c r="G25" t="s">
        <v>17</v>
      </c>
      <c r="H25" s="2">
        <v>45258</v>
      </c>
      <c r="I25" s="17">
        <v>4</v>
      </c>
      <c r="J25">
        <v>1.39</v>
      </c>
      <c r="L25" t="s">
        <v>32</v>
      </c>
      <c r="M25" s="6" t="s">
        <v>21</v>
      </c>
      <c r="N25">
        <v>0</v>
      </c>
    </row>
    <row r="26" spans="1:14">
      <c r="A26" t="s">
        <v>56</v>
      </c>
      <c r="B26" t="s">
        <v>57</v>
      </c>
      <c r="C26">
        <v>69</v>
      </c>
      <c r="D26" t="s">
        <v>16</v>
      </c>
      <c r="E26">
        <v>1049970</v>
      </c>
      <c r="F26">
        <v>25</v>
      </c>
      <c r="G26" t="s">
        <v>17</v>
      </c>
      <c r="H26" s="2">
        <v>45074</v>
      </c>
      <c r="I26" s="17">
        <v>4</v>
      </c>
      <c r="J26">
        <v>0.73</v>
      </c>
      <c r="L26" t="s">
        <v>32</v>
      </c>
      <c r="M26" s="6" t="s">
        <v>21</v>
      </c>
      <c r="N26">
        <v>2</v>
      </c>
    </row>
    <row r="27" spans="1:14">
      <c r="A27" t="s">
        <v>56</v>
      </c>
      <c r="B27" t="s">
        <v>57</v>
      </c>
      <c r="C27">
        <v>69</v>
      </c>
      <c r="D27" t="s">
        <v>16</v>
      </c>
      <c r="E27">
        <v>1049970</v>
      </c>
      <c r="F27">
        <v>23</v>
      </c>
      <c r="G27" t="s">
        <v>17</v>
      </c>
      <c r="H27" s="2">
        <v>45074</v>
      </c>
      <c r="I27" s="17">
        <v>5</v>
      </c>
      <c r="J27">
        <v>0.97</v>
      </c>
      <c r="L27" t="s">
        <v>32</v>
      </c>
      <c r="M27" s="6" t="s">
        <v>31</v>
      </c>
      <c r="N27">
        <v>0</v>
      </c>
    </row>
    <row r="28" spans="1:14" hidden="1">
      <c r="A28" t="s">
        <v>56</v>
      </c>
      <c r="B28" t="s">
        <v>58</v>
      </c>
      <c r="C28">
        <v>45</v>
      </c>
      <c r="D28" t="s">
        <v>16</v>
      </c>
      <c r="E28">
        <v>52809845</v>
      </c>
      <c r="F28">
        <v>22</v>
      </c>
      <c r="G28" t="s">
        <v>17</v>
      </c>
      <c r="H28" s="2">
        <v>45251</v>
      </c>
      <c r="I28" s="17">
        <v>4</v>
      </c>
      <c r="J28">
        <v>0.77</v>
      </c>
      <c r="L28" t="s">
        <v>32</v>
      </c>
      <c r="M28" s="5" t="s">
        <v>19</v>
      </c>
      <c r="N28">
        <v>0</v>
      </c>
    </row>
    <row r="29" spans="1:14">
      <c r="A29" t="s">
        <v>56</v>
      </c>
      <c r="B29" t="s">
        <v>59</v>
      </c>
      <c r="C29">
        <v>36</v>
      </c>
      <c r="D29" t="s">
        <v>16</v>
      </c>
      <c r="E29">
        <v>1023864939</v>
      </c>
      <c r="F29">
        <v>22</v>
      </c>
      <c r="G29" t="s">
        <v>17</v>
      </c>
      <c r="H29" s="2">
        <v>45210</v>
      </c>
      <c r="I29" s="17">
        <v>4</v>
      </c>
      <c r="J29">
        <v>0.93</v>
      </c>
      <c r="L29" t="s">
        <v>32</v>
      </c>
      <c r="M29" s="6" t="s">
        <v>21</v>
      </c>
      <c r="N29">
        <v>0</v>
      </c>
    </row>
    <row r="30" spans="1:14" hidden="1">
      <c r="A30" t="s">
        <v>56</v>
      </c>
      <c r="B30" t="s">
        <v>60</v>
      </c>
      <c r="C30">
        <v>35</v>
      </c>
      <c r="D30" t="s">
        <v>16</v>
      </c>
      <c r="E30">
        <v>1032365553</v>
      </c>
      <c r="F30">
        <v>41</v>
      </c>
      <c r="G30" t="s">
        <v>17</v>
      </c>
      <c r="H30" s="2">
        <v>45255</v>
      </c>
      <c r="I30" s="17">
        <v>4</v>
      </c>
      <c r="J30">
        <v>1.07</v>
      </c>
      <c r="L30" t="s">
        <v>32</v>
      </c>
      <c r="M30" s="7" t="s">
        <v>49</v>
      </c>
      <c r="N30">
        <v>0</v>
      </c>
    </row>
    <row r="31" spans="1:14" hidden="1">
      <c r="A31" t="s">
        <v>56</v>
      </c>
      <c r="B31" t="s">
        <v>60</v>
      </c>
      <c r="C31">
        <v>35</v>
      </c>
      <c r="D31" t="s">
        <v>16</v>
      </c>
      <c r="E31">
        <v>1032365553</v>
      </c>
      <c r="F31">
        <v>25</v>
      </c>
      <c r="G31" t="s">
        <v>17</v>
      </c>
      <c r="H31" s="2">
        <v>45255</v>
      </c>
      <c r="I31" s="17">
        <v>4</v>
      </c>
      <c r="J31">
        <v>7.0000000000000007E-2</v>
      </c>
      <c r="L31" t="s">
        <v>32</v>
      </c>
      <c r="M31" s="7" t="s">
        <v>49</v>
      </c>
      <c r="N31">
        <v>0</v>
      </c>
    </row>
    <row r="32" spans="1:14" hidden="1">
      <c r="A32" t="s">
        <v>56</v>
      </c>
      <c r="B32" t="s">
        <v>61</v>
      </c>
      <c r="C32">
        <v>55</v>
      </c>
      <c r="D32" t="s">
        <v>16</v>
      </c>
      <c r="E32">
        <v>7438627</v>
      </c>
      <c r="F32">
        <v>35</v>
      </c>
      <c r="G32" t="s">
        <v>17</v>
      </c>
      <c r="H32" s="2">
        <v>45255</v>
      </c>
      <c r="I32" s="17">
        <v>4</v>
      </c>
      <c r="J32">
        <v>0.52</v>
      </c>
      <c r="L32" t="s">
        <v>32</v>
      </c>
      <c r="M32" s="7" t="s">
        <v>49</v>
      </c>
      <c r="N32">
        <v>0</v>
      </c>
    </row>
    <row r="33" spans="1:15" hidden="1">
      <c r="A33" t="s">
        <v>56</v>
      </c>
      <c r="B33" t="s">
        <v>62</v>
      </c>
      <c r="C33">
        <v>23</v>
      </c>
      <c r="D33" t="s">
        <v>16</v>
      </c>
      <c r="E33">
        <v>1022391049</v>
      </c>
      <c r="F33">
        <v>35</v>
      </c>
      <c r="G33" t="s">
        <v>17</v>
      </c>
      <c r="H33" s="2">
        <v>45258</v>
      </c>
      <c r="I33" s="17">
        <v>4</v>
      </c>
      <c r="J33">
        <v>1.28</v>
      </c>
      <c r="L33" t="s">
        <v>32</v>
      </c>
      <c r="M33" s="7" t="s">
        <v>49</v>
      </c>
      <c r="N33">
        <v>1</v>
      </c>
    </row>
    <row r="34" spans="1:15" hidden="1">
      <c r="A34" t="s">
        <v>63</v>
      </c>
      <c r="B34" t="s">
        <v>64</v>
      </c>
      <c r="C34">
        <v>68</v>
      </c>
      <c r="D34" t="s">
        <v>65</v>
      </c>
      <c r="E34">
        <v>19263493</v>
      </c>
      <c r="F34">
        <v>32</v>
      </c>
      <c r="G34" t="s">
        <v>17</v>
      </c>
      <c r="H34" s="2">
        <v>44811</v>
      </c>
      <c r="I34" s="17">
        <v>3</v>
      </c>
      <c r="J34">
        <v>0.54</v>
      </c>
      <c r="L34" t="s">
        <v>32</v>
      </c>
      <c r="M34" s="7" t="s">
        <v>49</v>
      </c>
      <c r="N34">
        <v>3</v>
      </c>
      <c r="O34" s="2">
        <v>45189</v>
      </c>
    </row>
    <row r="35" spans="1:15" hidden="1">
      <c r="A35" t="s">
        <v>63</v>
      </c>
      <c r="B35" t="s">
        <v>64</v>
      </c>
      <c r="C35">
        <v>68</v>
      </c>
      <c r="D35" t="s">
        <v>65</v>
      </c>
      <c r="E35" s="15">
        <v>19263493</v>
      </c>
      <c r="F35">
        <v>21</v>
      </c>
      <c r="G35" t="s">
        <v>17</v>
      </c>
      <c r="H35" s="2">
        <v>44811</v>
      </c>
      <c r="I35" s="17">
        <v>4</v>
      </c>
      <c r="J35">
        <v>0.28999999999999998</v>
      </c>
      <c r="L35" t="s">
        <v>32</v>
      </c>
      <c r="M35" s="5" t="s">
        <v>38</v>
      </c>
      <c r="N35">
        <v>3</v>
      </c>
      <c r="O35" s="2">
        <v>45189</v>
      </c>
    </row>
    <row r="36" spans="1:15">
      <c r="A36" t="s">
        <v>63</v>
      </c>
      <c r="B36" t="s">
        <v>66</v>
      </c>
      <c r="C36">
        <v>50</v>
      </c>
      <c r="D36" t="s">
        <v>42</v>
      </c>
      <c r="E36">
        <v>79669265</v>
      </c>
      <c r="F36">
        <v>22</v>
      </c>
      <c r="G36" t="s">
        <v>17</v>
      </c>
      <c r="H36" s="2">
        <v>45045</v>
      </c>
      <c r="I36" s="17">
        <v>4</v>
      </c>
      <c r="J36">
        <v>4.24</v>
      </c>
      <c r="K36">
        <v>1.9E-2</v>
      </c>
      <c r="L36" t="s">
        <v>32</v>
      </c>
      <c r="M36" s="13" t="s">
        <v>21</v>
      </c>
      <c r="N36">
        <v>2</v>
      </c>
      <c r="O36" s="2">
        <v>45219</v>
      </c>
    </row>
    <row r="37" spans="1:15" hidden="1">
      <c r="A37" t="s">
        <v>63</v>
      </c>
      <c r="B37" t="s">
        <v>67</v>
      </c>
      <c r="C37">
        <v>61</v>
      </c>
      <c r="D37" t="s">
        <v>42</v>
      </c>
      <c r="E37">
        <v>51764067</v>
      </c>
      <c r="F37">
        <v>13</v>
      </c>
      <c r="G37" t="s">
        <v>17</v>
      </c>
      <c r="H37" s="2">
        <v>45203</v>
      </c>
      <c r="I37" s="17">
        <v>4</v>
      </c>
      <c r="J37">
        <v>1.79</v>
      </c>
      <c r="L37" t="s">
        <v>32</v>
      </c>
      <c r="M37" s="5" t="s">
        <v>38</v>
      </c>
      <c r="N37">
        <v>3</v>
      </c>
    </row>
    <row r="38" spans="1:15" hidden="1">
      <c r="A38" t="s">
        <v>63</v>
      </c>
      <c r="B38" t="s">
        <v>67</v>
      </c>
      <c r="C38">
        <v>61</v>
      </c>
      <c r="D38" t="s">
        <v>42</v>
      </c>
      <c r="E38">
        <v>51764067</v>
      </c>
      <c r="F38">
        <v>24</v>
      </c>
      <c r="G38" t="s">
        <v>17</v>
      </c>
      <c r="H38" s="2">
        <v>45203</v>
      </c>
      <c r="I38" s="17">
        <v>4</v>
      </c>
      <c r="J38">
        <v>1.62</v>
      </c>
      <c r="L38" t="s">
        <v>32</v>
      </c>
      <c r="M38" s="5" t="s">
        <v>38</v>
      </c>
      <c r="N38">
        <v>2</v>
      </c>
    </row>
    <row r="39" spans="1:15" hidden="1">
      <c r="A39" t="s">
        <v>63</v>
      </c>
      <c r="B39" t="s">
        <v>68</v>
      </c>
      <c r="C39">
        <v>45</v>
      </c>
      <c r="D39" t="s">
        <v>69</v>
      </c>
      <c r="E39">
        <v>52537309</v>
      </c>
      <c r="F39">
        <v>12</v>
      </c>
      <c r="G39" t="s">
        <v>17</v>
      </c>
      <c r="H39" s="2">
        <v>45185</v>
      </c>
      <c r="I39" s="17">
        <v>3</v>
      </c>
      <c r="J39">
        <v>0.67</v>
      </c>
      <c r="K39" t="s">
        <v>70</v>
      </c>
      <c r="L39" t="s">
        <v>71</v>
      </c>
      <c r="M39" s="5" t="s">
        <v>38</v>
      </c>
      <c r="N39">
        <v>4</v>
      </c>
    </row>
    <row r="40" spans="1:15" hidden="1">
      <c r="A40" t="s">
        <v>63</v>
      </c>
      <c r="B40" t="s">
        <v>68</v>
      </c>
      <c r="C40">
        <v>45</v>
      </c>
      <c r="D40" t="s">
        <v>72</v>
      </c>
      <c r="E40">
        <v>52537309</v>
      </c>
      <c r="F40">
        <v>34</v>
      </c>
      <c r="G40" t="s">
        <v>17</v>
      </c>
      <c r="H40" s="9">
        <v>45185</v>
      </c>
      <c r="I40" s="17">
        <v>3</v>
      </c>
      <c r="J40">
        <v>0.74</v>
      </c>
      <c r="L40" t="s">
        <v>71</v>
      </c>
      <c r="M40" s="5" t="s">
        <v>38</v>
      </c>
      <c r="N40">
        <v>2</v>
      </c>
    </row>
    <row r="41" spans="1:15">
      <c r="A41" t="s">
        <v>73</v>
      </c>
      <c r="B41" t="s">
        <v>74</v>
      </c>
      <c r="C41">
        <v>29</v>
      </c>
      <c r="D41" t="s">
        <v>42</v>
      </c>
      <c r="E41">
        <v>1072706710</v>
      </c>
      <c r="F41">
        <v>11</v>
      </c>
      <c r="G41" t="s">
        <v>17</v>
      </c>
      <c r="H41" s="3">
        <v>45204</v>
      </c>
      <c r="I41" s="17">
        <v>3</v>
      </c>
      <c r="J41">
        <v>0.98</v>
      </c>
      <c r="K41" t="s">
        <v>115</v>
      </c>
      <c r="L41" t="s">
        <v>18</v>
      </c>
      <c r="M41" s="6" t="s">
        <v>21</v>
      </c>
      <c r="N41">
        <v>3</v>
      </c>
    </row>
    <row r="42" spans="1:15" hidden="1">
      <c r="A42" t="s">
        <v>73</v>
      </c>
      <c r="B42" t="s">
        <v>74</v>
      </c>
      <c r="C42">
        <v>29</v>
      </c>
      <c r="D42" t="s">
        <v>42</v>
      </c>
      <c r="E42">
        <v>1072706710</v>
      </c>
      <c r="F42">
        <v>21</v>
      </c>
      <c r="G42" t="s">
        <v>17</v>
      </c>
      <c r="H42" s="3">
        <v>45204</v>
      </c>
      <c r="I42" s="17">
        <v>4</v>
      </c>
      <c r="J42">
        <v>0.39</v>
      </c>
      <c r="K42" t="s">
        <v>116</v>
      </c>
      <c r="L42" t="s">
        <v>18</v>
      </c>
      <c r="M42" s="7" t="s">
        <v>49</v>
      </c>
      <c r="N42">
        <v>4</v>
      </c>
    </row>
    <row r="43" spans="1:15">
      <c r="A43" t="s">
        <v>73</v>
      </c>
      <c r="B43" t="s">
        <v>75</v>
      </c>
      <c r="C43">
        <v>77</v>
      </c>
      <c r="D43" t="s">
        <v>42</v>
      </c>
      <c r="E43">
        <v>16151299</v>
      </c>
      <c r="F43">
        <v>31</v>
      </c>
      <c r="G43" t="s">
        <v>17</v>
      </c>
      <c r="H43" s="3">
        <v>45253</v>
      </c>
      <c r="I43" s="17">
        <v>4</v>
      </c>
      <c r="J43">
        <v>1.24</v>
      </c>
      <c r="L43" t="s">
        <v>18</v>
      </c>
      <c r="M43" s="6" t="s">
        <v>31</v>
      </c>
      <c r="N43">
        <v>3</v>
      </c>
    </row>
    <row r="44" spans="1:15" hidden="1">
      <c r="A44" t="s">
        <v>73</v>
      </c>
      <c r="B44" t="s">
        <v>76</v>
      </c>
      <c r="C44">
        <v>43</v>
      </c>
      <c r="D44" t="s">
        <v>42</v>
      </c>
      <c r="E44">
        <v>80808204</v>
      </c>
      <c r="F44">
        <v>11</v>
      </c>
      <c r="G44" t="s">
        <v>17</v>
      </c>
      <c r="H44" s="3">
        <v>45001</v>
      </c>
      <c r="I44" s="17">
        <v>4</v>
      </c>
      <c r="J44">
        <v>1.58</v>
      </c>
      <c r="K44" t="s">
        <v>70</v>
      </c>
      <c r="L44" t="s">
        <v>32</v>
      </c>
      <c r="M44" s="5" t="s">
        <v>19</v>
      </c>
      <c r="N44">
        <v>1</v>
      </c>
    </row>
    <row r="45" spans="1:15" hidden="1">
      <c r="A45" t="s">
        <v>73</v>
      </c>
      <c r="B45" t="s">
        <v>77</v>
      </c>
      <c r="C45">
        <v>62</v>
      </c>
      <c r="D45" t="s">
        <v>72</v>
      </c>
      <c r="E45">
        <v>19232623</v>
      </c>
      <c r="F45">
        <v>22</v>
      </c>
      <c r="G45" t="s">
        <v>17</v>
      </c>
      <c r="H45" s="3">
        <v>45246</v>
      </c>
      <c r="I45" s="17">
        <v>3</v>
      </c>
      <c r="J45">
        <v>1.28</v>
      </c>
      <c r="L45" t="s">
        <v>32</v>
      </c>
      <c r="M45" s="5" t="s">
        <v>19</v>
      </c>
      <c r="N45">
        <v>1</v>
      </c>
    </row>
    <row r="46" spans="1:15" hidden="1">
      <c r="A46" t="s">
        <v>73</v>
      </c>
      <c r="B46" t="s">
        <v>78</v>
      </c>
      <c r="C46">
        <v>53</v>
      </c>
      <c r="D46" t="s">
        <v>42</v>
      </c>
      <c r="E46">
        <v>20644870</v>
      </c>
      <c r="F46">
        <v>11</v>
      </c>
      <c r="G46" t="s">
        <v>17</v>
      </c>
      <c r="H46" s="3">
        <v>45217</v>
      </c>
      <c r="I46" s="17">
        <v>3</v>
      </c>
      <c r="J46">
        <v>1.79</v>
      </c>
      <c r="K46" t="s">
        <v>117</v>
      </c>
      <c r="L46" t="s">
        <v>79</v>
      </c>
      <c r="M46" s="5" t="s">
        <v>19</v>
      </c>
      <c r="N46">
        <v>1</v>
      </c>
    </row>
    <row r="47" spans="1:15" hidden="1">
      <c r="A47" t="s">
        <v>80</v>
      </c>
      <c r="B47" t="s">
        <v>81</v>
      </c>
      <c r="C47">
        <v>28</v>
      </c>
      <c r="D47" t="s">
        <v>42</v>
      </c>
      <c r="E47">
        <v>1015455554</v>
      </c>
      <c r="F47">
        <v>35</v>
      </c>
      <c r="G47" t="s">
        <v>17</v>
      </c>
      <c r="I47" s="17">
        <v>3</v>
      </c>
      <c r="J47">
        <v>2.2400000000000002</v>
      </c>
      <c r="K47">
        <v>0.09</v>
      </c>
      <c r="L47" t="s">
        <v>32</v>
      </c>
      <c r="M47" s="5" t="s">
        <v>19</v>
      </c>
      <c r="N47">
        <v>3</v>
      </c>
    </row>
    <row r="48" spans="1:15" hidden="1">
      <c r="A48" t="s">
        <v>80</v>
      </c>
      <c r="B48" t="s">
        <v>82</v>
      </c>
      <c r="C48">
        <v>52</v>
      </c>
      <c r="D48" t="s">
        <v>42</v>
      </c>
      <c r="E48">
        <v>9787905</v>
      </c>
      <c r="F48">
        <v>22</v>
      </c>
      <c r="G48" t="s">
        <v>83</v>
      </c>
      <c r="I48" s="17">
        <v>4</v>
      </c>
      <c r="J48">
        <v>0.65</v>
      </c>
      <c r="K48">
        <v>0.13</v>
      </c>
      <c r="L48" t="s">
        <v>32</v>
      </c>
      <c r="M48" s="7" t="s">
        <v>26</v>
      </c>
      <c r="N48">
        <v>4</v>
      </c>
    </row>
    <row r="49" spans="1:14" hidden="1">
      <c r="A49" t="s">
        <v>80</v>
      </c>
      <c r="B49" t="s">
        <v>84</v>
      </c>
      <c r="C49">
        <v>42</v>
      </c>
      <c r="D49" t="s">
        <v>42</v>
      </c>
      <c r="E49">
        <v>52901572</v>
      </c>
      <c r="F49">
        <v>23</v>
      </c>
      <c r="G49" t="s">
        <v>83</v>
      </c>
      <c r="I49" s="17">
        <v>3</v>
      </c>
      <c r="J49">
        <v>2.1800000000000002</v>
      </c>
      <c r="K49">
        <v>0.7</v>
      </c>
      <c r="L49" t="s">
        <v>79</v>
      </c>
      <c r="M49" s="7" t="s">
        <v>26</v>
      </c>
      <c r="N49">
        <v>3</v>
      </c>
    </row>
    <row r="50" spans="1:14" hidden="1">
      <c r="A50" t="s">
        <v>80</v>
      </c>
      <c r="B50" t="s">
        <v>84</v>
      </c>
      <c r="C50">
        <v>42</v>
      </c>
      <c r="D50" t="s">
        <v>42</v>
      </c>
      <c r="E50">
        <v>52901572</v>
      </c>
      <c r="F50">
        <v>24</v>
      </c>
      <c r="G50" t="s">
        <v>17</v>
      </c>
      <c r="I50" s="17">
        <v>3</v>
      </c>
      <c r="J50">
        <v>0.14000000000000001</v>
      </c>
      <c r="K50">
        <v>0.08</v>
      </c>
      <c r="L50" t="s">
        <v>18</v>
      </c>
      <c r="M50" s="7" t="s">
        <v>26</v>
      </c>
      <c r="N50">
        <v>2</v>
      </c>
    </row>
    <row r="51" spans="1:14" hidden="1">
      <c r="A51" t="s">
        <v>80</v>
      </c>
      <c r="B51" t="s">
        <v>85</v>
      </c>
      <c r="C51">
        <v>46</v>
      </c>
      <c r="D51" t="s">
        <v>42</v>
      </c>
      <c r="E51">
        <v>52197436</v>
      </c>
      <c r="F51">
        <v>21</v>
      </c>
      <c r="G51" t="s">
        <v>83</v>
      </c>
      <c r="I51" s="17">
        <v>3</v>
      </c>
      <c r="J51">
        <v>2.4E-2</v>
      </c>
      <c r="K51">
        <v>0</v>
      </c>
      <c r="L51" t="s">
        <v>32</v>
      </c>
      <c r="M51" s="12" t="s">
        <v>49</v>
      </c>
      <c r="N51">
        <v>3</v>
      </c>
    </row>
    <row r="52" spans="1:14">
      <c r="A52" t="s">
        <v>80</v>
      </c>
      <c r="B52" t="s">
        <v>86</v>
      </c>
      <c r="C52">
        <v>34</v>
      </c>
      <c r="D52" t="s">
        <v>42</v>
      </c>
      <c r="E52">
        <v>1013606745</v>
      </c>
      <c r="F52">
        <v>13</v>
      </c>
      <c r="G52" t="s">
        <v>83</v>
      </c>
      <c r="I52" s="17">
        <v>4</v>
      </c>
      <c r="J52">
        <v>2.08</v>
      </c>
      <c r="K52">
        <v>1.03</v>
      </c>
      <c r="L52" t="s">
        <v>18</v>
      </c>
      <c r="M52" s="6" t="s">
        <v>21</v>
      </c>
      <c r="N52">
        <v>1</v>
      </c>
    </row>
    <row r="53" spans="1:14">
      <c r="A53" t="s">
        <v>80</v>
      </c>
      <c r="B53" t="s">
        <v>87</v>
      </c>
      <c r="C53">
        <v>44</v>
      </c>
      <c r="D53" t="s">
        <v>42</v>
      </c>
      <c r="E53">
        <v>52764594</v>
      </c>
      <c r="F53">
        <v>43</v>
      </c>
      <c r="G53" t="s">
        <v>17</v>
      </c>
      <c r="H53" s="3"/>
      <c r="I53" s="17">
        <v>4</v>
      </c>
      <c r="J53">
        <v>1.42</v>
      </c>
      <c r="K53">
        <v>52</v>
      </c>
      <c r="L53" t="s">
        <v>18</v>
      </c>
      <c r="M53" s="6" t="s">
        <v>21</v>
      </c>
      <c r="N53">
        <v>1</v>
      </c>
    </row>
    <row r="54" spans="1:14" hidden="1">
      <c r="A54" t="s">
        <v>88</v>
      </c>
      <c r="B54" t="s">
        <v>89</v>
      </c>
      <c r="C54">
        <v>42</v>
      </c>
      <c r="D54" t="s">
        <v>42</v>
      </c>
      <c r="E54">
        <v>52462489</v>
      </c>
      <c r="F54">
        <v>11</v>
      </c>
      <c r="G54" t="s">
        <v>17</v>
      </c>
      <c r="H54" s="3">
        <v>45232</v>
      </c>
      <c r="I54" s="17">
        <v>4</v>
      </c>
      <c r="J54">
        <v>0.04</v>
      </c>
      <c r="L54" t="s">
        <v>71</v>
      </c>
      <c r="M54" s="7" t="s">
        <v>26</v>
      </c>
      <c r="N54">
        <v>1</v>
      </c>
    </row>
    <row r="55" spans="1:14" hidden="1">
      <c r="A55" t="s">
        <v>88</v>
      </c>
      <c r="B55" t="s">
        <v>90</v>
      </c>
      <c r="C55">
        <v>30</v>
      </c>
      <c r="D55" t="s">
        <v>42</v>
      </c>
      <c r="E55">
        <v>6106539</v>
      </c>
      <c r="F55">
        <v>15</v>
      </c>
      <c r="G55" t="s">
        <v>17</v>
      </c>
      <c r="H55" s="3">
        <v>45232</v>
      </c>
      <c r="I55" s="17">
        <v>3</v>
      </c>
      <c r="J55">
        <v>0.59</v>
      </c>
      <c r="L55" t="s">
        <v>18</v>
      </c>
      <c r="M55" s="7" t="s">
        <v>49</v>
      </c>
      <c r="N55">
        <v>1</v>
      </c>
    </row>
    <row r="56" spans="1:14">
      <c r="A56" t="s">
        <v>88</v>
      </c>
      <c r="B56" t="s">
        <v>91</v>
      </c>
      <c r="C56">
        <v>80</v>
      </c>
      <c r="D56" t="s">
        <v>72</v>
      </c>
      <c r="E56">
        <v>12093506</v>
      </c>
      <c r="F56">
        <v>42</v>
      </c>
      <c r="G56" t="s">
        <v>92</v>
      </c>
      <c r="H56" s="3">
        <v>45231</v>
      </c>
      <c r="I56" s="17">
        <v>4</v>
      </c>
      <c r="J56">
        <v>0.73</v>
      </c>
      <c r="L56" t="s">
        <v>18</v>
      </c>
      <c r="M56" s="6" t="s">
        <v>21</v>
      </c>
      <c r="N56">
        <v>1</v>
      </c>
    </row>
    <row r="57" spans="1:14" hidden="1">
      <c r="A57" t="s">
        <v>88</v>
      </c>
      <c r="B57" t="s">
        <v>93</v>
      </c>
      <c r="C57">
        <v>57</v>
      </c>
      <c r="D57" t="s">
        <v>42</v>
      </c>
      <c r="E57">
        <v>23301412</v>
      </c>
      <c r="F57">
        <v>31</v>
      </c>
      <c r="G57" t="s">
        <v>92</v>
      </c>
      <c r="H57" s="3">
        <v>45253</v>
      </c>
      <c r="I57" s="17">
        <v>4</v>
      </c>
      <c r="J57">
        <v>1.99</v>
      </c>
      <c r="L57" t="s">
        <v>32</v>
      </c>
      <c r="M57" s="7" t="s">
        <v>94</v>
      </c>
      <c r="N57">
        <v>1</v>
      </c>
    </row>
    <row r="58" spans="1:14" hidden="1">
      <c r="A58" t="s">
        <v>88</v>
      </c>
      <c r="B58" t="s">
        <v>95</v>
      </c>
      <c r="C58">
        <v>51</v>
      </c>
      <c r="D58" t="s">
        <v>42</v>
      </c>
      <c r="E58">
        <v>84038963</v>
      </c>
      <c r="F58">
        <v>34</v>
      </c>
      <c r="G58" t="s">
        <v>92</v>
      </c>
      <c r="H58" s="3">
        <v>45253</v>
      </c>
      <c r="I58" s="17">
        <v>4</v>
      </c>
      <c r="J58">
        <v>2.1</v>
      </c>
      <c r="L58" t="s">
        <v>18</v>
      </c>
      <c r="M58" s="7" t="s">
        <v>49</v>
      </c>
      <c r="N58">
        <v>1</v>
      </c>
    </row>
    <row r="59" spans="1:14" hidden="1">
      <c r="A59" t="s">
        <v>88</v>
      </c>
      <c r="B59" t="s">
        <v>96</v>
      </c>
      <c r="C59">
        <v>55</v>
      </c>
      <c r="D59" t="s">
        <v>42</v>
      </c>
      <c r="E59">
        <v>91256835</v>
      </c>
      <c r="F59">
        <v>45</v>
      </c>
      <c r="G59" t="s">
        <v>92</v>
      </c>
      <c r="H59" s="3">
        <v>45247</v>
      </c>
      <c r="I59" s="17">
        <v>4</v>
      </c>
      <c r="J59">
        <v>2.94</v>
      </c>
      <c r="L59" t="s">
        <v>18</v>
      </c>
      <c r="M59" s="5" t="s">
        <v>97</v>
      </c>
      <c r="N59">
        <v>1</v>
      </c>
    </row>
    <row r="60" spans="1:14" hidden="1">
      <c r="A60" t="s">
        <v>88</v>
      </c>
      <c r="B60" t="s">
        <v>98</v>
      </c>
      <c r="C60">
        <v>40</v>
      </c>
      <c r="D60" t="s">
        <v>42</v>
      </c>
      <c r="E60">
        <v>80143852</v>
      </c>
      <c r="F60">
        <v>21</v>
      </c>
      <c r="G60" t="s">
        <v>17</v>
      </c>
      <c r="H60" s="3">
        <v>45248</v>
      </c>
      <c r="I60" s="17">
        <v>4</v>
      </c>
      <c r="J60">
        <v>1.59</v>
      </c>
      <c r="L60" t="s">
        <v>18</v>
      </c>
      <c r="M60" s="7" t="s">
        <v>26</v>
      </c>
      <c r="N60">
        <v>1</v>
      </c>
    </row>
    <row r="61" spans="1:14">
      <c r="A61" t="s">
        <v>99</v>
      </c>
      <c r="B61" s="4" t="s">
        <v>100</v>
      </c>
      <c r="C61" s="4">
        <v>28</v>
      </c>
      <c r="D61" s="4" t="s">
        <v>42</v>
      </c>
      <c r="E61">
        <v>1024567025</v>
      </c>
      <c r="F61">
        <v>21</v>
      </c>
      <c r="G61" t="s">
        <v>17</v>
      </c>
      <c r="H61" s="2">
        <v>45087</v>
      </c>
      <c r="I61" s="17">
        <v>4</v>
      </c>
      <c r="J61">
        <v>0.75</v>
      </c>
      <c r="L61" t="s">
        <v>18</v>
      </c>
      <c r="M61" s="6" t="s">
        <v>21</v>
      </c>
      <c r="N61">
        <v>1</v>
      </c>
    </row>
    <row r="62" spans="1:14">
      <c r="A62" t="s">
        <v>99</v>
      </c>
      <c r="B62" s="4" t="s">
        <v>100</v>
      </c>
      <c r="C62" s="4">
        <v>28</v>
      </c>
      <c r="D62" s="4" t="s">
        <v>42</v>
      </c>
      <c r="E62">
        <v>1024567025</v>
      </c>
      <c r="F62">
        <v>22</v>
      </c>
      <c r="G62" t="s">
        <v>17</v>
      </c>
      <c r="H62" s="2">
        <v>45087</v>
      </c>
      <c r="I62" s="17">
        <v>3</v>
      </c>
      <c r="J62">
        <v>0.18</v>
      </c>
      <c r="L62" t="s">
        <v>18</v>
      </c>
      <c r="M62" s="6" t="s">
        <v>21</v>
      </c>
      <c r="N62">
        <v>3</v>
      </c>
    </row>
    <row r="63" spans="1:14" hidden="1">
      <c r="A63" t="s">
        <v>99</v>
      </c>
      <c r="B63" t="s">
        <v>101</v>
      </c>
      <c r="C63">
        <v>23</v>
      </c>
      <c r="D63" t="s">
        <v>42</v>
      </c>
      <c r="E63">
        <v>1000031293</v>
      </c>
      <c r="F63">
        <v>11</v>
      </c>
      <c r="G63" t="s">
        <v>17</v>
      </c>
      <c r="H63" s="2">
        <v>45232</v>
      </c>
      <c r="I63" s="17">
        <v>3</v>
      </c>
      <c r="J63">
        <v>0.46</v>
      </c>
      <c r="L63" t="s">
        <v>71</v>
      </c>
      <c r="M63" s="5" t="s">
        <v>102</v>
      </c>
      <c r="N63">
        <v>1</v>
      </c>
    </row>
    <row r="64" spans="1:14" hidden="1">
      <c r="A64" t="s">
        <v>99</v>
      </c>
      <c r="B64" t="s">
        <v>103</v>
      </c>
      <c r="C64">
        <v>59</v>
      </c>
      <c r="D64" t="s">
        <v>42</v>
      </c>
      <c r="E64">
        <v>17334948</v>
      </c>
      <c r="F64">
        <v>12</v>
      </c>
      <c r="G64" t="s">
        <v>17</v>
      </c>
      <c r="H64" s="14">
        <v>45237</v>
      </c>
      <c r="I64" s="17">
        <v>4</v>
      </c>
      <c r="J64">
        <v>0.69</v>
      </c>
      <c r="L64" t="s">
        <v>44</v>
      </c>
      <c r="M64" s="5" t="s">
        <v>102</v>
      </c>
      <c r="N64">
        <v>1</v>
      </c>
    </row>
    <row r="65" spans="1:14">
      <c r="A65" t="s">
        <v>40</v>
      </c>
      <c r="B65" t="s">
        <v>104</v>
      </c>
      <c r="C65">
        <v>74</v>
      </c>
      <c r="D65" t="s">
        <v>72</v>
      </c>
      <c r="E65">
        <v>19086373</v>
      </c>
      <c r="F65">
        <v>41</v>
      </c>
      <c r="G65" t="s">
        <v>17</v>
      </c>
      <c r="H65" s="2">
        <v>45237</v>
      </c>
      <c r="I65" s="17">
        <v>4</v>
      </c>
      <c r="J65">
        <v>0.09</v>
      </c>
      <c r="L65" t="s">
        <v>71</v>
      </c>
      <c r="M65" s="6" t="s">
        <v>46</v>
      </c>
      <c r="N65">
        <v>2</v>
      </c>
    </row>
    <row r="66" spans="1:14" hidden="1">
      <c r="A66" t="s">
        <v>40</v>
      </c>
      <c r="B66" t="s">
        <v>105</v>
      </c>
      <c r="C66">
        <v>59</v>
      </c>
      <c r="D66" t="s">
        <v>42</v>
      </c>
      <c r="E66">
        <v>79330639</v>
      </c>
      <c r="F66">
        <v>45</v>
      </c>
      <c r="G66" t="s">
        <v>17</v>
      </c>
      <c r="H66" s="2">
        <v>45237</v>
      </c>
      <c r="I66" s="17">
        <v>4</v>
      </c>
      <c r="J66">
        <v>3.99</v>
      </c>
      <c r="L66" t="s">
        <v>18</v>
      </c>
      <c r="M66" s="5" t="s">
        <v>38</v>
      </c>
      <c r="N66">
        <v>1</v>
      </c>
    </row>
    <row r="67" spans="1:14">
      <c r="A67" t="s">
        <v>40</v>
      </c>
      <c r="B67" t="s">
        <v>106</v>
      </c>
      <c r="C67">
        <v>84</v>
      </c>
      <c r="D67" t="s">
        <v>72</v>
      </c>
      <c r="E67">
        <v>2938804</v>
      </c>
      <c r="F67">
        <v>45</v>
      </c>
      <c r="G67" t="s">
        <v>17</v>
      </c>
      <c r="H67" s="2">
        <v>45224</v>
      </c>
      <c r="I67" s="17">
        <v>3</v>
      </c>
      <c r="J67">
        <v>0.11</v>
      </c>
      <c r="L67" t="s">
        <v>18</v>
      </c>
      <c r="M67" s="6" t="s">
        <v>21</v>
      </c>
      <c r="N67">
        <v>1</v>
      </c>
    </row>
    <row r="68" spans="1:14">
      <c r="A68" t="s">
        <v>40</v>
      </c>
      <c r="B68" t="s">
        <v>107</v>
      </c>
      <c r="C68">
        <v>54</v>
      </c>
      <c r="D68" t="s">
        <v>42</v>
      </c>
      <c r="E68">
        <v>79494201</v>
      </c>
      <c r="F68">
        <v>23</v>
      </c>
      <c r="G68" t="s">
        <v>17</v>
      </c>
      <c r="H68" s="2">
        <v>45226</v>
      </c>
      <c r="I68" s="17">
        <v>3</v>
      </c>
      <c r="J68">
        <v>1.55</v>
      </c>
      <c r="K68">
        <v>1.7999999999999999E-2</v>
      </c>
      <c r="L68" t="s">
        <v>18</v>
      </c>
      <c r="M68" s="6" t="s">
        <v>21</v>
      </c>
      <c r="N68">
        <v>1</v>
      </c>
    </row>
    <row r="69" spans="1:14" hidden="1">
      <c r="A69" t="s">
        <v>99</v>
      </c>
      <c r="B69" t="s">
        <v>108</v>
      </c>
      <c r="C69">
        <v>43</v>
      </c>
      <c r="D69" t="s">
        <v>42</v>
      </c>
      <c r="E69">
        <v>52734219</v>
      </c>
      <c r="F69">
        <v>22</v>
      </c>
      <c r="G69" t="s">
        <v>17</v>
      </c>
      <c r="H69" s="2">
        <v>45239</v>
      </c>
      <c r="I69" s="17">
        <v>3</v>
      </c>
      <c r="J69">
        <v>0.63</v>
      </c>
      <c r="L69" t="s">
        <v>32</v>
      </c>
      <c r="M69" s="8" t="s">
        <v>26</v>
      </c>
      <c r="N69">
        <v>8</v>
      </c>
    </row>
    <row r="70" spans="1:14" hidden="1">
      <c r="A70" t="s">
        <v>99</v>
      </c>
      <c r="B70" t="s">
        <v>108</v>
      </c>
      <c r="C70">
        <v>43</v>
      </c>
      <c r="D70" t="s">
        <v>42</v>
      </c>
      <c r="E70">
        <v>52734219</v>
      </c>
      <c r="F70">
        <v>12</v>
      </c>
      <c r="G70" t="s">
        <v>17</v>
      </c>
      <c r="H70" s="2">
        <v>45239</v>
      </c>
      <c r="I70" s="17">
        <v>3</v>
      </c>
      <c r="J70">
        <v>0.17</v>
      </c>
      <c r="L70" t="s">
        <v>18</v>
      </c>
      <c r="M70" s="8" t="s">
        <v>26</v>
      </c>
      <c r="N70">
        <v>1</v>
      </c>
    </row>
    <row r="71" spans="1:14" hidden="1">
      <c r="A71" t="s">
        <v>109</v>
      </c>
      <c r="B71" t="s">
        <v>110</v>
      </c>
      <c r="C71">
        <v>57</v>
      </c>
      <c r="E71">
        <v>52349766</v>
      </c>
      <c r="F71">
        <v>34</v>
      </c>
      <c r="G71" t="s">
        <v>17</v>
      </c>
      <c r="H71" s="2">
        <v>45196</v>
      </c>
      <c r="I71" s="17">
        <v>3</v>
      </c>
      <c r="J71">
        <v>2.52</v>
      </c>
      <c r="L71" t="s">
        <v>18</v>
      </c>
      <c r="M71" s="5" t="s">
        <v>97</v>
      </c>
      <c r="N71">
        <v>2</v>
      </c>
    </row>
    <row r="72" spans="1:14" hidden="1">
      <c r="A72" t="s">
        <v>73</v>
      </c>
      <c r="B72" t="s">
        <v>111</v>
      </c>
      <c r="C72">
        <v>59</v>
      </c>
      <c r="D72" t="s">
        <v>42</v>
      </c>
      <c r="E72">
        <v>60307997</v>
      </c>
      <c r="F72">
        <v>12</v>
      </c>
      <c r="G72" t="s">
        <v>17</v>
      </c>
      <c r="H72" s="2">
        <v>45258</v>
      </c>
      <c r="I72" s="17">
        <v>3</v>
      </c>
      <c r="J72">
        <v>0.17</v>
      </c>
      <c r="L72" t="s">
        <v>18</v>
      </c>
      <c r="M72" s="8" t="s">
        <v>49</v>
      </c>
      <c r="N72">
        <v>1</v>
      </c>
    </row>
    <row r="73" spans="1:14" hidden="1">
      <c r="A73" t="s">
        <v>99</v>
      </c>
      <c r="B73" t="s">
        <v>112</v>
      </c>
      <c r="C73">
        <v>63</v>
      </c>
      <c r="D73" t="s">
        <v>42</v>
      </c>
      <c r="E73">
        <v>51714060</v>
      </c>
      <c r="F73">
        <v>34</v>
      </c>
      <c r="G73" t="s">
        <v>17</v>
      </c>
      <c r="H73" s="2">
        <v>45265</v>
      </c>
      <c r="I73" s="17">
        <v>4</v>
      </c>
      <c r="J73">
        <v>0.69</v>
      </c>
      <c r="L73" t="s">
        <v>18</v>
      </c>
      <c r="M73" s="8" t="s">
        <v>26</v>
      </c>
      <c r="N73">
        <v>1</v>
      </c>
    </row>
    <row r="74" spans="1:14" hidden="1">
      <c r="A74" t="s">
        <v>99</v>
      </c>
      <c r="B74" s="15" t="s">
        <v>113</v>
      </c>
      <c r="C74" s="15">
        <v>29</v>
      </c>
      <c r="D74" s="15" t="s">
        <v>42</v>
      </c>
      <c r="E74">
        <v>1015446501</v>
      </c>
      <c r="F74">
        <v>11</v>
      </c>
      <c r="G74" t="s">
        <v>17</v>
      </c>
      <c r="H74" s="2">
        <v>45253</v>
      </c>
      <c r="I74" s="17">
        <v>3</v>
      </c>
      <c r="J74">
        <v>0.03</v>
      </c>
      <c r="L74" t="s">
        <v>32</v>
      </c>
      <c r="M74" s="8" t="s">
        <v>49</v>
      </c>
      <c r="N74">
        <v>1</v>
      </c>
    </row>
    <row r="75" spans="1:14" hidden="1">
      <c r="C75">
        <f>AVERAGE(C2:C74)</f>
        <v>47.767123287671232</v>
      </c>
      <c r="I75">
        <f>AVERAGE(I2:I74)</f>
        <v>3.6027397260273974</v>
      </c>
      <c r="J75">
        <f>AVERAGE(J2:J74)</f>
        <v>1.1445753424657532</v>
      </c>
    </row>
  </sheetData>
  <autoFilter ref="A1:O75" xr:uid="{B8BEC77B-7764-4FFD-8933-14910173ED2F}">
    <filterColumn colId="12">
      <filters>
        <filter val="AH Plus"/>
        <filter val="AHPLUS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9763-B72C-4072-825E-697D454B391F}">
  <dimension ref="I5:I17"/>
  <sheetViews>
    <sheetView topLeftCell="A4" workbookViewId="0">
      <selection activeCell="I18" sqref="I18"/>
    </sheetView>
  </sheetViews>
  <sheetFormatPr baseColWidth="10" defaultColWidth="10.85546875" defaultRowHeight="15"/>
  <cols>
    <col min="9" max="9" width="16.85546875" bestFit="1" customWidth="1"/>
  </cols>
  <sheetData>
    <row r="5" spans="9:9">
      <c r="I5" t="s">
        <v>119</v>
      </c>
    </row>
    <row r="11" spans="9:9">
      <c r="I11" s="18"/>
    </row>
    <row r="12" spans="9:9">
      <c r="I12" s="18"/>
    </row>
    <row r="14" spans="9:9">
      <c r="I14" t="s">
        <v>120</v>
      </c>
    </row>
    <row r="17" spans="9:9">
      <c r="I17" t="s">
        <v>121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27C1B297E98D458BC42ACEB11960F8" ma:contentTypeVersion="9" ma:contentTypeDescription="Crear nuevo documento." ma:contentTypeScope="" ma:versionID="498e25163aa2b55a8fd5d21360afdea4">
  <xsd:schema xmlns:xsd="http://www.w3.org/2001/XMLSchema" xmlns:xs="http://www.w3.org/2001/XMLSchema" xmlns:p="http://schemas.microsoft.com/office/2006/metadata/properties" xmlns:ns3="1f34f9e6-ee21-4417-b926-afb455e5dee2" xmlns:ns4="5aaee139-5565-4d39-9e41-2003f9c83479" targetNamespace="http://schemas.microsoft.com/office/2006/metadata/properties" ma:root="true" ma:fieldsID="19f220f15bb66d94e98ab55e629c39bb" ns3:_="" ns4:_="">
    <xsd:import namespace="1f34f9e6-ee21-4417-b926-afb455e5dee2"/>
    <xsd:import namespace="5aaee139-5565-4d39-9e41-2003f9c834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4f9e6-ee21-4417-b926-afb455e5d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e139-5565-4d39-9e41-2003f9c834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34f9e6-ee21-4417-b926-afb455e5dee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653F4-FA28-4231-BC2E-D0E6402BE89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f34f9e6-ee21-4417-b926-afb455e5dee2"/>
    <ds:schemaRef ds:uri="5aaee139-5565-4d39-9e41-2003f9c8347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B15345-A70C-4572-86F0-79760E7F6A4E}">
  <ds:schemaRefs>
    <ds:schemaRef ds:uri="http://schemas.microsoft.com/office/2006/metadata/properties"/>
    <ds:schemaRef ds:uri="http://www.w3.org/2000/xmlns/"/>
    <ds:schemaRef ds:uri="1f34f9e6-ee21-4417-b926-afb455e5dee2"/>
    <ds:schemaRef ds:uri="http://www.w3.org/2001/XMLSchema-instan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2718FE-D5D7-4E68-A6B5-81E2AF1A94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Resultado</vt:lpstr>
      <vt:lpstr>Hoja4</vt:lpstr>
      <vt:lpstr>base (2)</vt:lpstr>
      <vt:lpstr>RESULTADSO</vt:lpstr>
      <vt:lpstr>RESULTADOS</vt:lpstr>
      <vt:lpstr>BASE PRELIMINAR</vt:lpstr>
      <vt:lpstr>base</vt:lpstr>
      <vt:lpstr>Hoja1</vt:lpstr>
      <vt:lpstr>OBJETIVOS</vt:lpstr>
      <vt:lpstr>base 0205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Yurani Rodriguez</dc:creator>
  <cp:keywords/>
  <dc:description/>
  <cp:lastModifiedBy>Juan Pablo Hurtado</cp:lastModifiedBy>
  <cp:revision/>
  <cp:lastPrinted>2024-05-28T22:54:47Z</cp:lastPrinted>
  <dcterms:created xsi:type="dcterms:W3CDTF">2023-09-13T22:57:56Z</dcterms:created>
  <dcterms:modified xsi:type="dcterms:W3CDTF">2024-05-28T22:55:04Z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0x0101009527C1B297E98D458BC42ACEB11960F8</vt:lpwstr>
  </property>
</Properties>
</file>