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ndrea Arias\Desktop\"/>
    </mc:Choice>
  </mc:AlternateContent>
  <xr:revisionPtr revIDLastSave="0" documentId="8_{54B0AD6E-F7DF-4733-A0D4-1C885D2E5F28}" xr6:coauthVersionLast="47" xr6:coauthVersionMax="47" xr10:uidLastSave="{00000000-0000-0000-0000-000000000000}"/>
  <bookViews>
    <workbookView xWindow="-120" yWindow="-120" windowWidth="24240" windowHeight="13140" firstSheet="2" activeTab="2" xr2:uid="{00000000-000D-0000-FFFF-FFFF00000000}"/>
  </bookViews>
  <sheets>
    <sheet name="Base de datos 1" sheetId="22" r:id="rId1"/>
    <sheet name="base de datos 2" sheetId="16" r:id="rId2"/>
    <sheet name="Base de datos 3 " sheetId="19" r:id="rId3"/>
    <sheet name="Base de datos 4" sheetId="20" r:id="rId4"/>
    <sheet name="Base de datos 5" sheetId="17" r:id="rId5"/>
    <sheet name="Base de datos 6" sheetId="15" r:id="rId6"/>
    <sheet name="Base de datos 7" sheetId="14" r:id="rId7"/>
    <sheet name="Base de datos 8" sheetId="13" r:id="rId8"/>
    <sheet name="Base de datos 9" sheetId="12" r:id="rId9"/>
    <sheet name="Base datos 10 pacientes" sheetId="4" r:id="rId10"/>
    <sheet name="Base de datos 11 todos" sheetId="11" r:id="rId11"/>
  </sheets>
  <externalReferences>
    <externalReference r:id="rId12"/>
  </externalReferences>
  <definedNames>
    <definedName name="_xlnm._FilterDatabase" localSheetId="4" hidden="1">'Base de datos 5'!$AC$1:$AN$100</definedName>
    <definedName name="_xlnm._FilterDatabase" localSheetId="5" hidden="1">'Base de datos 6'!$A$1:$CR$106</definedName>
    <definedName name="_xlnm._FilterDatabase" localSheetId="6" hidden="1">'Base de datos 7'!$A$1:$CR$56</definedName>
    <definedName name="_xlnm._FilterDatabase" localSheetId="7" hidden="1">'Base de datos 8'!$A$1:$CA$52</definedName>
    <definedName name="_xlnm._FilterDatabase" localSheetId="8" hidden="1">'Base de datos 9'!$A$1:$BZ$52</definedName>
  </definedNames>
  <calcPr calcId="191028"/>
  <pivotCaches>
    <pivotCache cacheId="3941" r:id="rId13"/>
    <pivotCache cacheId="3942" r:id="rId1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P40" i="4" l="1"/>
  <c r="CP34" i="4"/>
  <c r="CP35" i="4" s="1"/>
  <c r="CP33" i="4"/>
  <c r="CH61" i="4"/>
  <c r="CG61" i="4"/>
  <c r="CH60" i="4"/>
  <c r="CG60" i="4"/>
  <c r="CH59" i="4"/>
  <c r="CG59" i="4"/>
  <c r="BZ70" i="4"/>
  <c r="BX62" i="4"/>
  <c r="BW62" i="4"/>
  <c r="BV62" i="4"/>
  <c r="BX61" i="4"/>
  <c r="BW61" i="4"/>
  <c r="BV61" i="4"/>
  <c r="BU62" i="4"/>
  <c r="BU61" i="4"/>
  <c r="CE34" i="4"/>
  <c r="CF34" i="4"/>
  <c r="CG34" i="4"/>
  <c r="CH34" i="4"/>
  <c r="CI34" i="4"/>
  <c r="CD34" i="4"/>
  <c r="BW35" i="4"/>
  <c r="BX35" i="4"/>
  <c r="BY35" i="4"/>
  <c r="BZ35" i="4"/>
  <c r="CA35" i="4"/>
  <c r="BW36" i="4"/>
  <c r="BX36" i="4"/>
  <c r="BY36" i="4"/>
  <c r="BZ36" i="4"/>
  <c r="CA36" i="4"/>
  <c r="BW37" i="4"/>
  <c r="BX37" i="4"/>
  <c r="BY37" i="4"/>
  <c r="BZ37" i="4"/>
  <c r="CA37" i="4"/>
  <c r="BW38" i="4"/>
  <c r="BX38" i="4"/>
  <c r="BY38" i="4"/>
  <c r="BZ38" i="4"/>
  <c r="CA38" i="4"/>
  <c r="BW39" i="4"/>
  <c r="BX39" i="4"/>
  <c r="BY39" i="4"/>
  <c r="BZ39" i="4"/>
  <c r="CA39" i="4"/>
  <c r="BW40" i="4"/>
  <c r="BX40" i="4"/>
  <c r="BY40" i="4"/>
  <c r="BZ40" i="4"/>
  <c r="CA40" i="4"/>
  <c r="BW41" i="4"/>
  <c r="BX41" i="4"/>
  <c r="BY41" i="4"/>
  <c r="BZ41" i="4"/>
  <c r="CA41" i="4"/>
  <c r="BW42" i="4"/>
  <c r="BX42" i="4"/>
  <c r="BY42" i="4"/>
  <c r="BZ42" i="4"/>
  <c r="CA42" i="4"/>
  <c r="BW44" i="4"/>
  <c r="BX44" i="4"/>
  <c r="BY44" i="4"/>
  <c r="BZ44" i="4"/>
  <c r="CA44" i="4"/>
  <c r="BW45" i="4"/>
  <c r="BX45" i="4"/>
  <c r="BY45" i="4"/>
  <c r="BY43" i="4" s="1"/>
  <c r="BZ45" i="4"/>
  <c r="CA45" i="4"/>
  <c r="BW46" i="4"/>
  <c r="BX46" i="4"/>
  <c r="BY46" i="4"/>
  <c r="BZ46" i="4"/>
  <c r="CA46" i="4"/>
  <c r="BW47" i="4"/>
  <c r="BX47" i="4"/>
  <c r="BY47" i="4"/>
  <c r="BZ47" i="4"/>
  <c r="CA47" i="4"/>
  <c r="BW48" i="4"/>
  <c r="BX48" i="4"/>
  <c r="BY48" i="4"/>
  <c r="BZ48" i="4"/>
  <c r="CA48" i="4"/>
  <c r="BW49" i="4"/>
  <c r="BX49" i="4"/>
  <c r="BY49" i="4"/>
  <c r="BZ49" i="4"/>
  <c r="CA49" i="4"/>
  <c r="BW50" i="4"/>
  <c r="BX50" i="4"/>
  <c r="BY50" i="4"/>
  <c r="BZ50" i="4"/>
  <c r="CA50" i="4"/>
  <c r="BV50" i="4"/>
  <c r="BV49" i="4"/>
  <c r="BV48" i="4"/>
  <c r="BV47" i="4"/>
  <c r="BV46" i="4"/>
  <c r="BV45" i="4"/>
  <c r="BV44" i="4"/>
  <c r="BV42" i="4"/>
  <c r="BV41" i="4"/>
  <c r="BV40" i="4"/>
  <c r="BV39" i="4"/>
  <c r="BV38" i="4"/>
  <c r="BV37" i="4"/>
  <c r="BV36" i="4"/>
  <c r="BV35" i="4"/>
  <c r="BW34" i="4"/>
  <c r="BX34" i="4"/>
  <c r="BY34" i="4"/>
  <c r="BZ34" i="4"/>
  <c r="CA34" i="4"/>
  <c r="BV34" i="4"/>
  <c r="CH62" i="4"/>
  <c r="CG62" i="4"/>
  <c r="CE42" i="4"/>
  <c r="CH43" i="4"/>
  <c r="CF42" i="4"/>
  <c r="CI43" i="4"/>
  <c r="CG42" i="4"/>
  <c r="CH42" i="4"/>
  <c r="CI42" i="4"/>
  <c r="CE43" i="4"/>
  <c r="CF43" i="4"/>
  <c r="CG43" i="4"/>
  <c r="CD43" i="4"/>
  <c r="CD42" i="4"/>
  <c r="CE35" i="4"/>
  <c r="CH36" i="4"/>
  <c r="CF35" i="4"/>
  <c r="CI36" i="4"/>
  <c r="CG35" i="4"/>
  <c r="CH35" i="4"/>
  <c r="CI35" i="4"/>
  <c r="CE36" i="4"/>
  <c r="CF36" i="4"/>
  <c r="CG36" i="4"/>
  <c r="CD36" i="4"/>
  <c r="CD35" i="4"/>
  <c r="BZ52" i="4"/>
  <c r="BY51" i="4"/>
  <c r="BZ51" i="4"/>
  <c r="CA51" i="4"/>
  <c r="BX51" i="4"/>
  <c r="BW52" i="4"/>
  <c r="BX52" i="4"/>
  <c r="BY52" i="4"/>
  <c r="BW51" i="4"/>
  <c r="CA52" i="4"/>
  <c r="BV52" i="4"/>
  <c r="BV51" i="4"/>
  <c r="BX43" i="4" l="1"/>
  <c r="BX67" i="4"/>
  <c r="CA43" i="4"/>
  <c r="BZ43" i="4"/>
  <c r="CP39" i="4"/>
  <c r="CP36" i="4"/>
  <c r="CP37" i="4" s="1"/>
  <c r="CP38" i="4"/>
  <c r="BW43" i="4"/>
  <c r="BX72" i="4"/>
  <c r="CD38" i="4"/>
  <c r="CD45" i="4"/>
  <c r="BX68" i="4"/>
  <c r="BZ68" i="4" s="1"/>
  <c r="BZ67" i="4"/>
  <c r="CG63" i="4"/>
  <c r="CG66" i="4" s="1"/>
  <c r="CH63" i="4"/>
  <c r="BX63" i="4"/>
  <c r="CG67" i="4"/>
  <c r="BV72" i="4"/>
  <c r="BV73" i="4" s="1"/>
  <c r="CG45" i="4"/>
  <c r="CF45" i="4"/>
  <c r="CE45" i="4"/>
  <c r="CI45" i="4"/>
  <c r="CH45" i="4"/>
  <c r="CG38" i="4"/>
  <c r="CF38" i="4"/>
  <c r="CE38" i="4"/>
  <c r="CI38" i="4"/>
  <c r="CH38" i="4"/>
  <c r="BV43" i="4"/>
  <c r="BZ72" i="4"/>
  <c r="CG72" i="4"/>
  <c r="CG68" i="4"/>
  <c r="BX73" i="4" l="1"/>
  <c r="CH72" i="4"/>
  <c r="BW72" i="4"/>
  <c r="CG69" i="4"/>
  <c r="BV67" i="4"/>
  <c r="BY63" i="4"/>
  <c r="BZ73" i="4"/>
  <c r="BY72" i="4"/>
  <c r="CB73" i="4" l="1"/>
  <c r="CA73" i="4"/>
  <c r="CC72" i="4"/>
  <c r="BV68" i="4"/>
  <c r="BW67" i="4"/>
  <c r="CG70" i="4"/>
  <c r="CG71" i="4"/>
  <c r="CH71" i="4" s="1"/>
  <c r="BW73" i="4"/>
  <c r="CD72" i="4"/>
  <c r="CD73" i="4" s="1"/>
  <c r="BY73" i="4"/>
  <c r="CC73" i="4" l="1"/>
  <c r="BY67" i="4"/>
  <c r="CC67" i="4" s="1"/>
  <c r="BW68" i="4"/>
  <c r="BY68" i="4" s="1"/>
  <c r="CC68" i="4" s="1"/>
  <c r="CD67" i="4"/>
  <c r="CD68" i="4" s="1"/>
  <c r="CA68" i="4"/>
  <c r="CB68" i="4"/>
  <c r="AM29" i="19" l="1"/>
  <c r="AM30" i="19"/>
  <c r="AM31" i="19"/>
  <c r="AM32" i="19"/>
  <c r="AM33" i="19"/>
  <c r="AM34" i="19"/>
  <c r="AM35" i="19"/>
  <c r="AM36" i="19"/>
  <c r="AI29" i="19"/>
  <c r="AI30" i="19"/>
  <c r="AI31" i="19"/>
  <c r="AI32" i="19"/>
  <c r="AI33" i="19"/>
  <c r="AI34" i="19"/>
  <c r="AI35" i="19"/>
  <c r="AI37" i="19" s="1"/>
  <c r="AI36" i="19"/>
  <c r="AE29" i="19"/>
  <c r="AE30" i="19"/>
  <c r="AE37" i="19" s="1"/>
  <c r="AE31" i="19"/>
  <c r="AE32" i="19"/>
  <c r="AE33" i="19"/>
  <c r="AE34" i="19"/>
  <c r="AE35" i="19"/>
  <c r="AE36" i="19"/>
  <c r="AC29" i="19"/>
  <c r="AC30" i="19"/>
  <c r="AC37" i="19" s="1"/>
  <c r="AC31" i="19"/>
  <c r="AC32" i="19"/>
  <c r="AC33" i="19"/>
  <c r="AC34" i="19"/>
  <c r="AC35" i="19"/>
  <c r="AC36" i="19"/>
  <c r="AA29" i="19"/>
  <c r="AA30" i="19"/>
  <c r="AA31" i="19"/>
  <c r="AA32" i="19"/>
  <c r="AA33" i="19"/>
  <c r="AA34" i="19"/>
  <c r="AA35" i="19"/>
  <c r="AA36" i="19"/>
  <c r="AD36" i="19"/>
  <c r="AD35" i="19"/>
  <c r="AD34" i="19"/>
  <c r="AD33" i="19"/>
  <c r="AD32" i="19"/>
  <c r="AD31" i="19"/>
  <c r="AD30" i="19"/>
  <c r="AD37" i="19" s="1"/>
  <c r="AD29" i="19"/>
  <c r="AD28" i="19"/>
  <c r="AL36" i="19"/>
  <c r="AL35" i="19"/>
  <c r="AL34" i="19"/>
  <c r="AL33" i="19"/>
  <c r="AL32" i="19"/>
  <c r="AL31" i="19"/>
  <c r="AL30" i="19"/>
  <c r="AL29" i="19"/>
  <c r="AL37" i="19" s="1"/>
  <c r="AL28" i="19"/>
  <c r="AM28" i="19" s="1"/>
  <c r="AM15" i="19"/>
  <c r="AM16" i="19"/>
  <c r="AM17" i="19"/>
  <c r="AM18" i="19"/>
  <c r="AM19" i="19"/>
  <c r="AM20" i="19"/>
  <c r="AM21" i="19"/>
  <c r="AK15" i="19"/>
  <c r="AK16" i="19"/>
  <c r="AK22" i="19" s="1"/>
  <c r="AK17" i="19"/>
  <c r="AK18" i="19"/>
  <c r="AK19" i="19"/>
  <c r="AK20" i="19"/>
  <c r="AK21" i="19"/>
  <c r="AI15" i="19"/>
  <c r="AI16" i="19"/>
  <c r="AI17" i="19"/>
  <c r="AI18" i="19"/>
  <c r="AI19" i="19"/>
  <c r="AI22" i="19" s="1"/>
  <c r="AI20" i="19"/>
  <c r="AI21" i="19"/>
  <c r="AL21" i="19"/>
  <c r="AL20" i="19"/>
  <c r="AL19" i="19"/>
  <c r="AL18" i="19"/>
  <c r="AL17" i="19"/>
  <c r="AL16" i="19"/>
  <c r="AL15" i="19"/>
  <c r="AL14" i="19"/>
  <c r="AM14" i="19" s="1"/>
  <c r="AD15" i="19"/>
  <c r="AD16" i="19"/>
  <c r="AD17" i="19"/>
  <c r="AD18" i="19"/>
  <c r="AD19" i="19"/>
  <c r="AD20" i="19"/>
  <c r="AD21" i="19"/>
  <c r="AE21" i="19" s="1"/>
  <c r="AD14" i="19"/>
  <c r="AE14" i="19" s="1"/>
  <c r="AE15" i="19"/>
  <c r="AE16" i="19"/>
  <c r="AE17" i="19"/>
  <c r="AE18" i="19"/>
  <c r="AE19" i="19"/>
  <c r="AE20" i="19"/>
  <c r="AC15" i="19"/>
  <c r="AC16" i="19"/>
  <c r="AC17" i="19"/>
  <c r="AC18" i="19"/>
  <c r="AC19" i="19"/>
  <c r="AC20" i="19"/>
  <c r="AC21" i="19"/>
  <c r="AA15" i="19"/>
  <c r="AA16" i="19"/>
  <c r="AA17" i="19"/>
  <c r="AA18" i="19"/>
  <c r="AA19" i="19"/>
  <c r="AA20" i="19"/>
  <c r="AA21" i="19"/>
  <c r="AI28" i="19"/>
  <c r="AE28" i="19"/>
  <c r="AC28" i="19"/>
  <c r="AA28" i="19"/>
  <c r="AK14" i="19"/>
  <c r="AI14" i="19"/>
  <c r="AC14" i="19"/>
  <c r="AA14" i="19"/>
  <c r="AB37" i="19"/>
  <c r="AA37" i="19"/>
  <c r="Z37" i="19"/>
  <c r="AM37" i="19"/>
  <c r="AK37" i="19"/>
  <c r="AJ37" i="19"/>
  <c r="AH37" i="19"/>
  <c r="AJ22" i="19"/>
  <c r="AH22" i="19"/>
  <c r="AB22" i="19"/>
  <c r="Z22" i="19"/>
  <c r="V34" i="19"/>
  <c r="W34" i="19" s="1"/>
  <c r="AL22" i="19"/>
  <c r="EM5" i="20"/>
  <c r="EM6" i="20"/>
  <c r="EM7" i="20"/>
  <c r="EM8" i="20"/>
  <c r="EM9" i="20"/>
  <c r="EM10" i="20"/>
  <c r="EM11" i="20"/>
  <c r="EM12" i="20"/>
  <c r="EM13" i="20"/>
  <c r="EM14" i="20"/>
  <c r="EM15" i="20"/>
  <c r="EM16" i="20"/>
  <c r="EM17" i="20"/>
  <c r="EM18" i="20"/>
  <c r="EM19" i="20"/>
  <c r="EM20" i="20"/>
  <c r="EM21" i="20"/>
  <c r="EM22" i="20"/>
  <c r="EM23" i="20"/>
  <c r="EM24" i="20"/>
  <c r="EM25" i="20"/>
  <c r="EM26" i="20"/>
  <c r="EM27" i="20"/>
  <c r="EM28" i="20"/>
  <c r="EM29" i="20"/>
  <c r="EM30" i="20"/>
  <c r="EM31" i="20"/>
  <c r="EM32" i="20"/>
  <c r="EM33" i="20"/>
  <c r="EM34" i="20"/>
  <c r="EM35" i="20"/>
  <c r="EM36" i="20"/>
  <c r="EM37" i="20"/>
  <c r="EM38" i="20"/>
  <c r="EM39" i="20"/>
  <c r="EM40" i="20"/>
  <c r="EM41" i="20"/>
  <c r="EM42" i="20"/>
  <c r="EM43" i="20"/>
  <c r="EM44" i="20"/>
  <c r="EM45" i="20"/>
  <c r="EM46" i="20"/>
  <c r="EM47" i="20"/>
  <c r="EM48" i="20"/>
  <c r="EM49" i="20"/>
  <c r="EM50" i="20"/>
  <c r="EM51" i="20"/>
  <c r="EM52" i="20"/>
  <c r="EM53" i="20"/>
  <c r="EM54" i="20"/>
  <c r="EM55" i="20"/>
  <c r="EM56" i="20"/>
  <c r="EM57" i="20"/>
  <c r="EM58" i="20"/>
  <c r="EM59" i="20"/>
  <c r="EM60" i="20"/>
  <c r="EM61" i="20"/>
  <c r="EM62" i="20"/>
  <c r="EM63" i="20"/>
  <c r="EM64" i="20"/>
  <c r="EM65" i="20"/>
  <c r="EM66" i="20"/>
  <c r="EM67" i="20"/>
  <c r="EM68" i="20"/>
  <c r="EM69" i="20"/>
  <c r="EM70" i="20"/>
  <c r="EM71" i="20"/>
  <c r="EM72" i="20"/>
  <c r="EM73" i="20"/>
  <c r="EM74" i="20"/>
  <c r="EM75" i="20"/>
  <c r="EM76" i="20"/>
  <c r="EM77" i="20"/>
  <c r="EM78" i="20"/>
  <c r="EM79" i="20"/>
  <c r="EM80" i="20"/>
  <c r="EM81" i="20"/>
  <c r="EM82" i="20"/>
  <c r="EM83" i="20"/>
  <c r="EM84" i="20"/>
  <c r="EM85" i="20"/>
  <c r="EM86" i="20"/>
  <c r="EM87" i="20"/>
  <c r="EM88" i="20"/>
  <c r="EM89" i="20"/>
  <c r="EM90" i="20"/>
  <c r="EM91" i="20"/>
  <c r="EM92" i="20"/>
  <c r="EM93" i="20"/>
  <c r="EM94" i="20"/>
  <c r="EM95" i="20"/>
  <c r="EM96" i="20"/>
  <c r="EM97" i="20"/>
  <c r="EM98" i="20"/>
  <c r="EM99" i="20"/>
  <c r="EM100" i="20"/>
  <c r="EM101" i="20"/>
  <c r="EM102" i="20"/>
  <c r="EM103" i="20"/>
  <c r="EM104" i="20"/>
  <c r="EM105" i="20"/>
  <c r="EM106" i="20"/>
  <c r="EM107" i="20"/>
  <c r="EM108" i="20"/>
  <c r="EM109" i="20"/>
  <c r="EM110" i="20"/>
  <c r="EM111" i="20"/>
  <c r="EM112" i="20"/>
  <c r="EM113" i="20"/>
  <c r="EM114" i="20"/>
  <c r="EM115" i="20"/>
  <c r="EM116" i="20"/>
  <c r="EM117" i="20"/>
  <c r="EM118" i="20"/>
  <c r="EM119" i="20"/>
  <c r="EM120" i="20"/>
  <c r="EM121" i="20"/>
  <c r="EM122" i="20"/>
  <c r="EM123" i="20"/>
  <c r="EM124" i="20"/>
  <c r="EM125" i="20"/>
  <c r="EM126" i="20"/>
  <c r="EM127" i="20"/>
  <c r="EM128" i="20"/>
  <c r="EM129" i="20"/>
  <c r="EM130" i="20"/>
  <c r="EM131" i="20"/>
  <c r="EM132" i="20"/>
  <c r="EM133" i="20"/>
  <c r="EM134" i="20"/>
  <c r="EM135" i="20"/>
  <c r="EM136" i="20"/>
  <c r="EM137" i="20"/>
  <c r="EM138" i="20"/>
  <c r="EM139" i="20"/>
  <c r="EM140" i="20"/>
  <c r="EM141" i="20"/>
  <c r="EM142" i="20"/>
  <c r="EM143" i="20"/>
  <c r="EM144" i="20"/>
  <c r="EM145" i="20"/>
  <c r="EM146" i="20"/>
  <c r="EM147" i="20"/>
  <c r="EM148" i="20"/>
  <c r="EM149" i="20"/>
  <c r="EM150" i="20"/>
  <c r="EM151" i="20"/>
  <c r="EM152" i="20"/>
  <c r="EM153" i="20"/>
  <c r="EM154" i="20"/>
  <c r="EM155" i="20"/>
  <c r="EM156" i="20"/>
  <c r="EM157" i="20"/>
  <c r="EM158" i="20"/>
  <c r="EM159" i="20"/>
  <c r="EM160" i="20"/>
  <c r="EM161" i="20"/>
  <c r="EM162" i="20"/>
  <c r="EM163" i="20"/>
  <c r="EM164" i="20"/>
  <c r="EM165" i="20"/>
  <c r="EM166" i="20"/>
  <c r="EM167" i="20"/>
  <c r="EM168" i="20"/>
  <c r="EM169" i="20"/>
  <c r="EK5" i="20"/>
  <c r="EK6" i="20"/>
  <c r="EK7" i="20"/>
  <c r="EK8" i="20"/>
  <c r="EK9" i="20"/>
  <c r="EK10" i="20"/>
  <c r="EK11" i="20"/>
  <c r="EK12" i="20"/>
  <c r="EK13" i="20"/>
  <c r="EK14" i="20"/>
  <c r="EK15" i="20"/>
  <c r="EK16" i="20"/>
  <c r="EK17" i="20"/>
  <c r="EK18" i="20"/>
  <c r="EK19" i="20"/>
  <c r="EK20" i="20"/>
  <c r="EK21" i="20"/>
  <c r="EK22" i="20"/>
  <c r="EK23" i="20"/>
  <c r="EK24" i="20"/>
  <c r="EK25" i="20"/>
  <c r="EK26" i="20"/>
  <c r="EK27" i="20"/>
  <c r="EK28" i="20"/>
  <c r="EK29" i="20"/>
  <c r="EK30" i="20"/>
  <c r="EK31" i="20"/>
  <c r="EK32" i="20"/>
  <c r="EK33" i="20"/>
  <c r="EK34" i="20"/>
  <c r="EK35" i="20"/>
  <c r="EK36" i="20"/>
  <c r="EK37" i="20"/>
  <c r="EK38" i="20"/>
  <c r="EK39" i="20"/>
  <c r="EK40" i="20"/>
  <c r="EK41" i="20"/>
  <c r="EK42" i="20"/>
  <c r="EK43" i="20"/>
  <c r="EK44" i="20"/>
  <c r="EK45" i="20"/>
  <c r="EK46" i="20"/>
  <c r="EK47" i="20"/>
  <c r="EK48" i="20"/>
  <c r="EK49" i="20"/>
  <c r="EK50" i="20"/>
  <c r="EK51" i="20"/>
  <c r="EK52" i="20"/>
  <c r="EK53" i="20"/>
  <c r="EK54" i="20"/>
  <c r="EK55" i="20"/>
  <c r="EK56" i="20"/>
  <c r="EK57" i="20"/>
  <c r="EK58" i="20"/>
  <c r="EK59" i="20"/>
  <c r="EK60" i="20"/>
  <c r="EK61" i="20"/>
  <c r="EK62" i="20"/>
  <c r="EK63" i="20"/>
  <c r="EK64" i="20"/>
  <c r="EK65" i="20"/>
  <c r="EK66" i="20"/>
  <c r="EK67" i="20"/>
  <c r="EK68" i="20"/>
  <c r="EK69" i="20"/>
  <c r="EK70" i="20"/>
  <c r="EK71" i="20"/>
  <c r="EK72" i="20"/>
  <c r="EK73" i="20"/>
  <c r="EK74" i="20"/>
  <c r="EK75" i="20"/>
  <c r="EK76" i="20"/>
  <c r="EK77" i="20"/>
  <c r="EK78" i="20"/>
  <c r="EK79" i="20"/>
  <c r="EK80" i="20"/>
  <c r="EK81" i="20"/>
  <c r="EK82" i="20"/>
  <c r="EK83" i="20"/>
  <c r="EK84" i="20"/>
  <c r="EK85" i="20"/>
  <c r="EK86" i="20"/>
  <c r="EK87" i="20"/>
  <c r="EK88" i="20"/>
  <c r="EK89" i="20"/>
  <c r="EK90" i="20"/>
  <c r="EK91" i="20"/>
  <c r="EK92" i="20"/>
  <c r="EK93" i="20"/>
  <c r="EK94" i="20"/>
  <c r="EK95" i="20"/>
  <c r="EK96" i="20"/>
  <c r="EK97" i="20"/>
  <c r="EK98" i="20"/>
  <c r="EK99" i="20"/>
  <c r="EK100" i="20"/>
  <c r="EK101" i="20"/>
  <c r="EK102" i="20"/>
  <c r="EK103" i="20"/>
  <c r="EK104" i="20"/>
  <c r="EK105" i="20"/>
  <c r="EK106" i="20"/>
  <c r="EK107" i="20"/>
  <c r="EK108" i="20"/>
  <c r="EK109" i="20"/>
  <c r="EK110" i="20"/>
  <c r="EK111" i="20"/>
  <c r="EK112" i="20"/>
  <c r="EK113" i="20"/>
  <c r="EK114" i="20"/>
  <c r="EK115" i="20"/>
  <c r="EK116" i="20"/>
  <c r="EK117" i="20"/>
  <c r="EK118" i="20"/>
  <c r="EK119" i="20"/>
  <c r="EK120" i="20"/>
  <c r="EK121" i="20"/>
  <c r="EK122" i="20"/>
  <c r="EK123" i="20"/>
  <c r="EK124" i="20"/>
  <c r="EK125" i="20"/>
  <c r="EK126" i="20"/>
  <c r="EK127" i="20"/>
  <c r="EK128" i="20"/>
  <c r="EK129" i="20"/>
  <c r="EK130" i="20"/>
  <c r="EK131" i="20"/>
  <c r="EK132" i="20"/>
  <c r="EK133" i="20"/>
  <c r="EK134" i="20"/>
  <c r="EK135" i="20"/>
  <c r="EK136" i="20"/>
  <c r="EK137" i="20"/>
  <c r="EK138" i="20"/>
  <c r="EK139" i="20"/>
  <c r="EK140" i="20"/>
  <c r="EK141" i="20"/>
  <c r="EK142" i="20"/>
  <c r="EK143" i="20"/>
  <c r="EK144" i="20"/>
  <c r="EK145" i="20"/>
  <c r="EK146" i="20"/>
  <c r="EK147" i="20"/>
  <c r="EK148" i="20"/>
  <c r="EK149" i="20"/>
  <c r="EK150" i="20"/>
  <c r="EK151" i="20"/>
  <c r="EK152" i="20"/>
  <c r="EK153" i="20"/>
  <c r="EK154" i="20"/>
  <c r="EK155" i="20"/>
  <c r="EK156" i="20"/>
  <c r="EK157" i="20"/>
  <c r="EK158" i="20"/>
  <c r="EK159" i="20"/>
  <c r="EK160" i="20"/>
  <c r="EK161" i="20"/>
  <c r="EK162" i="20"/>
  <c r="EK163" i="20"/>
  <c r="EK164" i="20"/>
  <c r="EK165" i="20"/>
  <c r="EK166" i="20"/>
  <c r="EK167" i="20"/>
  <c r="EK168" i="20"/>
  <c r="EK169" i="20"/>
  <c r="EI5" i="20"/>
  <c r="EI6" i="20"/>
  <c r="EI7" i="20"/>
  <c r="EI8" i="20"/>
  <c r="EI9" i="20"/>
  <c r="EI10" i="20"/>
  <c r="EI11" i="20"/>
  <c r="EI12" i="20"/>
  <c r="EI13" i="20"/>
  <c r="EI14" i="20"/>
  <c r="EI15" i="20"/>
  <c r="EI16" i="20"/>
  <c r="EI17" i="20"/>
  <c r="EI18" i="20"/>
  <c r="EI19" i="20"/>
  <c r="EI20" i="20"/>
  <c r="EI21" i="20"/>
  <c r="EI22" i="20"/>
  <c r="EI23" i="20"/>
  <c r="EI24" i="20"/>
  <c r="EI25" i="20"/>
  <c r="EI26" i="20"/>
  <c r="EI27" i="20"/>
  <c r="EI28" i="20"/>
  <c r="EI29" i="20"/>
  <c r="EI30" i="20"/>
  <c r="EI31" i="20"/>
  <c r="EI32" i="20"/>
  <c r="EI33" i="20"/>
  <c r="EI34" i="20"/>
  <c r="EI35" i="20"/>
  <c r="EI36" i="20"/>
  <c r="EI37" i="20"/>
  <c r="EI38" i="20"/>
  <c r="EI39" i="20"/>
  <c r="EI40" i="20"/>
  <c r="EI41" i="20"/>
  <c r="EI42" i="20"/>
  <c r="EI43" i="20"/>
  <c r="EI44" i="20"/>
  <c r="EI45" i="20"/>
  <c r="EI46" i="20"/>
  <c r="EI47" i="20"/>
  <c r="EI48" i="20"/>
  <c r="EI49" i="20"/>
  <c r="EI50" i="20"/>
  <c r="EI51" i="20"/>
  <c r="EI52" i="20"/>
  <c r="EI53" i="20"/>
  <c r="EI54" i="20"/>
  <c r="EI55" i="20"/>
  <c r="EI56" i="20"/>
  <c r="EI57" i="20"/>
  <c r="EI58" i="20"/>
  <c r="EI59" i="20"/>
  <c r="EI60" i="20"/>
  <c r="EI61" i="20"/>
  <c r="EI62" i="20"/>
  <c r="EI63" i="20"/>
  <c r="EI64" i="20"/>
  <c r="EI65" i="20"/>
  <c r="EI66" i="20"/>
  <c r="EI67" i="20"/>
  <c r="EI68" i="20"/>
  <c r="EI69" i="20"/>
  <c r="EI70" i="20"/>
  <c r="EI71" i="20"/>
  <c r="EI72" i="20"/>
  <c r="EI73" i="20"/>
  <c r="EI74" i="20"/>
  <c r="EI75" i="20"/>
  <c r="EI76" i="20"/>
  <c r="EI77" i="20"/>
  <c r="EI78" i="20"/>
  <c r="EI79" i="20"/>
  <c r="EI80" i="20"/>
  <c r="EI81" i="20"/>
  <c r="EI82" i="20"/>
  <c r="EI83" i="20"/>
  <c r="EI84" i="20"/>
  <c r="EI85" i="20"/>
  <c r="EI86" i="20"/>
  <c r="EI87" i="20"/>
  <c r="EI88" i="20"/>
  <c r="EI89" i="20"/>
  <c r="EI90" i="20"/>
  <c r="EI91" i="20"/>
  <c r="EI92" i="20"/>
  <c r="EI93" i="20"/>
  <c r="EI94" i="20"/>
  <c r="EI95" i="20"/>
  <c r="EI96" i="20"/>
  <c r="EI97" i="20"/>
  <c r="EI98" i="20"/>
  <c r="EI99" i="20"/>
  <c r="EI100" i="20"/>
  <c r="EI101" i="20"/>
  <c r="EI102" i="20"/>
  <c r="EI103" i="20"/>
  <c r="EI104" i="20"/>
  <c r="EI105" i="20"/>
  <c r="EI106" i="20"/>
  <c r="EI107" i="20"/>
  <c r="EI108" i="20"/>
  <c r="EI109" i="20"/>
  <c r="EI110" i="20"/>
  <c r="EI111" i="20"/>
  <c r="EI112" i="20"/>
  <c r="EI113" i="20"/>
  <c r="EI114" i="20"/>
  <c r="EI115" i="20"/>
  <c r="EI116" i="20"/>
  <c r="EI117" i="20"/>
  <c r="EI118" i="20"/>
  <c r="EI119" i="20"/>
  <c r="EI120" i="20"/>
  <c r="EI121" i="20"/>
  <c r="EI122" i="20"/>
  <c r="EI123" i="20"/>
  <c r="EI124" i="20"/>
  <c r="EI125" i="20"/>
  <c r="EI126" i="20"/>
  <c r="EI127" i="20"/>
  <c r="EI128" i="20"/>
  <c r="EI129" i="20"/>
  <c r="EI130" i="20"/>
  <c r="EI131" i="20"/>
  <c r="EI132" i="20"/>
  <c r="EI133" i="20"/>
  <c r="EI134" i="20"/>
  <c r="EI135" i="20"/>
  <c r="EI136" i="20"/>
  <c r="EI137" i="20"/>
  <c r="EI138" i="20"/>
  <c r="EI139" i="20"/>
  <c r="EI140" i="20"/>
  <c r="EI141" i="20"/>
  <c r="EI142" i="20"/>
  <c r="EI143" i="20"/>
  <c r="EI144" i="20"/>
  <c r="EI145" i="20"/>
  <c r="EI146" i="20"/>
  <c r="EI147" i="20"/>
  <c r="EI148" i="20"/>
  <c r="EI149" i="20"/>
  <c r="EI150" i="20"/>
  <c r="EI151" i="20"/>
  <c r="EI152" i="20"/>
  <c r="EI153" i="20"/>
  <c r="EI154" i="20"/>
  <c r="EI155" i="20"/>
  <c r="EI156" i="20"/>
  <c r="EI157" i="20"/>
  <c r="EI158" i="20"/>
  <c r="EI159" i="20"/>
  <c r="EI160" i="20"/>
  <c r="EI161" i="20"/>
  <c r="EI162" i="20"/>
  <c r="EI163" i="20"/>
  <c r="EI164" i="20"/>
  <c r="EI165" i="20"/>
  <c r="EI166" i="20"/>
  <c r="EI167" i="20"/>
  <c r="EI168" i="20"/>
  <c r="EI169" i="20"/>
  <c r="EB5" i="20"/>
  <c r="EB6" i="20"/>
  <c r="EB7" i="20"/>
  <c r="EB8" i="20"/>
  <c r="EB9" i="20"/>
  <c r="EB10" i="20"/>
  <c r="EB11" i="20"/>
  <c r="EB12" i="20"/>
  <c r="EB13" i="20"/>
  <c r="EB14" i="20"/>
  <c r="EB15" i="20"/>
  <c r="EB16" i="20"/>
  <c r="EB17" i="20"/>
  <c r="EB18" i="20"/>
  <c r="EB19" i="20"/>
  <c r="EB20" i="20"/>
  <c r="EB21" i="20"/>
  <c r="EB22" i="20"/>
  <c r="EB23" i="20"/>
  <c r="EB24" i="20"/>
  <c r="EB25" i="20"/>
  <c r="EB26" i="20"/>
  <c r="EB27" i="20"/>
  <c r="EB28" i="20"/>
  <c r="EB29" i="20"/>
  <c r="EB30" i="20"/>
  <c r="EB31" i="20"/>
  <c r="EB32" i="20"/>
  <c r="EB33" i="20"/>
  <c r="EB34" i="20"/>
  <c r="EB35" i="20"/>
  <c r="EB36" i="20"/>
  <c r="EB37" i="20"/>
  <c r="EB38" i="20"/>
  <c r="EB39" i="20"/>
  <c r="EB40" i="20"/>
  <c r="EB41" i="20"/>
  <c r="EB42" i="20"/>
  <c r="EB43" i="20"/>
  <c r="EB44" i="20"/>
  <c r="EB45" i="20"/>
  <c r="EB46" i="20"/>
  <c r="EB47" i="20"/>
  <c r="EB48" i="20"/>
  <c r="EB49" i="20"/>
  <c r="EB50" i="20"/>
  <c r="EB51" i="20"/>
  <c r="EB52" i="20"/>
  <c r="EB53" i="20"/>
  <c r="EB54" i="20"/>
  <c r="EB55" i="20"/>
  <c r="EB56" i="20"/>
  <c r="EB57" i="20"/>
  <c r="EB58" i="20"/>
  <c r="EB59" i="20"/>
  <c r="EB60" i="20"/>
  <c r="EB61" i="20"/>
  <c r="EB62" i="20"/>
  <c r="EB63" i="20"/>
  <c r="EB64" i="20"/>
  <c r="EB65" i="20"/>
  <c r="EB66" i="20"/>
  <c r="EB67" i="20"/>
  <c r="EB68" i="20"/>
  <c r="EB69" i="20"/>
  <c r="EB70" i="20"/>
  <c r="EB71" i="20"/>
  <c r="EB72" i="20"/>
  <c r="EB73" i="20"/>
  <c r="EB74" i="20"/>
  <c r="EB75" i="20"/>
  <c r="EB76" i="20"/>
  <c r="EB77" i="20"/>
  <c r="EB78" i="20"/>
  <c r="EB79" i="20"/>
  <c r="EB80" i="20"/>
  <c r="EB81" i="20"/>
  <c r="EB82" i="20"/>
  <c r="EB83" i="20"/>
  <c r="EB84" i="20"/>
  <c r="EB85" i="20"/>
  <c r="EB86" i="20"/>
  <c r="EB87" i="20"/>
  <c r="EB88" i="20"/>
  <c r="EB89" i="20"/>
  <c r="EB90" i="20"/>
  <c r="EB91" i="20"/>
  <c r="EB92" i="20"/>
  <c r="EB93" i="20"/>
  <c r="EB94" i="20"/>
  <c r="EB95" i="20"/>
  <c r="EB96" i="20"/>
  <c r="EB97" i="20"/>
  <c r="EB98" i="20"/>
  <c r="EB99" i="20"/>
  <c r="EB100" i="20"/>
  <c r="EB101" i="20"/>
  <c r="EB102" i="20"/>
  <c r="EB103" i="20"/>
  <c r="EB104" i="20"/>
  <c r="EB105" i="20"/>
  <c r="EB106" i="20"/>
  <c r="EB107" i="20"/>
  <c r="EB108" i="20"/>
  <c r="EB109" i="20"/>
  <c r="EB110" i="20"/>
  <c r="EB111" i="20"/>
  <c r="EB112" i="20"/>
  <c r="EB113" i="20"/>
  <c r="EB114" i="20"/>
  <c r="EB115" i="20"/>
  <c r="EB116" i="20"/>
  <c r="EB117" i="20"/>
  <c r="EB118" i="20"/>
  <c r="EB119" i="20"/>
  <c r="EB120" i="20"/>
  <c r="EB121" i="20"/>
  <c r="EB122" i="20"/>
  <c r="EB123" i="20"/>
  <c r="EB124" i="20"/>
  <c r="EB125" i="20"/>
  <c r="EB126" i="20"/>
  <c r="EB127" i="20"/>
  <c r="EB128" i="20"/>
  <c r="EB129" i="20"/>
  <c r="EB130" i="20"/>
  <c r="EB131" i="20"/>
  <c r="EB132" i="20"/>
  <c r="EB133" i="20"/>
  <c r="EB134" i="20"/>
  <c r="EB135" i="20"/>
  <c r="EB136" i="20"/>
  <c r="EB137" i="20"/>
  <c r="EB138" i="20"/>
  <c r="EB139" i="20"/>
  <c r="EB140" i="20"/>
  <c r="EB141" i="20"/>
  <c r="EB142" i="20"/>
  <c r="EB143" i="20"/>
  <c r="EB144" i="20"/>
  <c r="EB145" i="20"/>
  <c r="EB146" i="20"/>
  <c r="EB147" i="20"/>
  <c r="EB148" i="20"/>
  <c r="EB149" i="20"/>
  <c r="EB150" i="20"/>
  <c r="EB151" i="20"/>
  <c r="EB152" i="20"/>
  <c r="EB153" i="20"/>
  <c r="EB154" i="20"/>
  <c r="EB155" i="20"/>
  <c r="EB156" i="20"/>
  <c r="EB157" i="20"/>
  <c r="EB158" i="20"/>
  <c r="EB159" i="20"/>
  <c r="EB160" i="20"/>
  <c r="EB161" i="20"/>
  <c r="EB162" i="20"/>
  <c r="EB163" i="20"/>
  <c r="EB164" i="20"/>
  <c r="EB165" i="20"/>
  <c r="EB166" i="20"/>
  <c r="EB167" i="20"/>
  <c r="EB168" i="20"/>
  <c r="EB169" i="20"/>
  <c r="EB170" i="20"/>
  <c r="EB171" i="20"/>
  <c r="EB172" i="20"/>
  <c r="EB173" i="20"/>
  <c r="EB174" i="20"/>
  <c r="EB175" i="20"/>
  <c r="EB176" i="20"/>
  <c r="EB177" i="20"/>
  <c r="EB178" i="20"/>
  <c r="EB179" i="20"/>
  <c r="EB180" i="20"/>
  <c r="EB181" i="20"/>
  <c r="EB182" i="20"/>
  <c r="EB183" i="20"/>
  <c r="EB184" i="20"/>
  <c r="EB185" i="20"/>
  <c r="EB186" i="20"/>
  <c r="EB187" i="20"/>
  <c r="DZ5" i="20"/>
  <c r="DZ6" i="20"/>
  <c r="DZ7" i="20"/>
  <c r="DZ8" i="20"/>
  <c r="DZ9" i="20"/>
  <c r="DZ10" i="20"/>
  <c r="DZ11" i="20"/>
  <c r="DZ12" i="20"/>
  <c r="DZ13" i="20"/>
  <c r="DZ14" i="20"/>
  <c r="DZ15" i="20"/>
  <c r="DZ16" i="20"/>
  <c r="DZ17" i="20"/>
  <c r="DZ18" i="20"/>
  <c r="DZ19" i="20"/>
  <c r="DZ20" i="20"/>
  <c r="DZ21" i="20"/>
  <c r="DZ22" i="20"/>
  <c r="DZ23" i="20"/>
  <c r="DZ24" i="20"/>
  <c r="DZ25" i="20"/>
  <c r="DZ26" i="20"/>
  <c r="DZ27" i="20"/>
  <c r="DZ28" i="20"/>
  <c r="DZ29" i="20"/>
  <c r="DZ30" i="20"/>
  <c r="DZ31" i="20"/>
  <c r="DZ32" i="20"/>
  <c r="DZ33" i="20"/>
  <c r="DZ34" i="20"/>
  <c r="DZ35" i="20"/>
  <c r="DZ36" i="20"/>
  <c r="DZ37" i="20"/>
  <c r="DZ38" i="20"/>
  <c r="DZ39" i="20"/>
  <c r="DZ40" i="20"/>
  <c r="DZ41" i="20"/>
  <c r="DZ42" i="20"/>
  <c r="DZ43" i="20"/>
  <c r="DZ44" i="20"/>
  <c r="DZ45" i="20"/>
  <c r="DZ46" i="20"/>
  <c r="DZ47" i="20"/>
  <c r="DZ48" i="20"/>
  <c r="DZ49" i="20"/>
  <c r="DZ50" i="20"/>
  <c r="DZ51" i="20"/>
  <c r="DZ52" i="20"/>
  <c r="DZ53" i="20"/>
  <c r="DZ54" i="20"/>
  <c r="DZ55" i="20"/>
  <c r="DZ56" i="20"/>
  <c r="DZ57" i="20"/>
  <c r="DZ58" i="20"/>
  <c r="DZ59" i="20"/>
  <c r="DZ60" i="20"/>
  <c r="DZ61" i="20"/>
  <c r="DZ62" i="20"/>
  <c r="DZ63" i="20"/>
  <c r="DZ64" i="20"/>
  <c r="DZ65" i="20"/>
  <c r="DZ66" i="20"/>
  <c r="DZ67" i="20"/>
  <c r="DZ68" i="20"/>
  <c r="DZ69" i="20"/>
  <c r="DZ70" i="20"/>
  <c r="DZ71" i="20"/>
  <c r="DZ72" i="20"/>
  <c r="DZ73" i="20"/>
  <c r="DZ74" i="20"/>
  <c r="DZ75" i="20"/>
  <c r="DZ76" i="20"/>
  <c r="DZ77" i="20"/>
  <c r="DZ78" i="20"/>
  <c r="DZ79" i="20"/>
  <c r="DZ80" i="20"/>
  <c r="DZ81" i="20"/>
  <c r="DZ82" i="20"/>
  <c r="DZ83" i="20"/>
  <c r="DZ84" i="20"/>
  <c r="DZ85" i="20"/>
  <c r="DZ86" i="20"/>
  <c r="DZ87" i="20"/>
  <c r="DZ88" i="20"/>
  <c r="DZ89" i="20"/>
  <c r="DZ90" i="20"/>
  <c r="DZ91" i="20"/>
  <c r="DZ92" i="20"/>
  <c r="DZ93" i="20"/>
  <c r="DZ94" i="20"/>
  <c r="DZ95" i="20"/>
  <c r="DZ96" i="20"/>
  <c r="DZ97" i="20"/>
  <c r="DZ98" i="20"/>
  <c r="DZ99" i="20"/>
  <c r="DZ100" i="20"/>
  <c r="DZ101" i="20"/>
  <c r="DZ102" i="20"/>
  <c r="DZ103" i="20"/>
  <c r="DZ104" i="20"/>
  <c r="DZ105" i="20"/>
  <c r="DZ106" i="20"/>
  <c r="DZ107" i="20"/>
  <c r="DZ108" i="20"/>
  <c r="DZ109" i="20"/>
  <c r="DZ110" i="20"/>
  <c r="DZ111" i="20"/>
  <c r="DZ112" i="20"/>
  <c r="DZ113" i="20"/>
  <c r="DZ114" i="20"/>
  <c r="DZ115" i="20"/>
  <c r="DZ116" i="20"/>
  <c r="DZ117" i="20"/>
  <c r="DZ118" i="20"/>
  <c r="DZ119" i="20"/>
  <c r="DZ120" i="20"/>
  <c r="DZ121" i="20"/>
  <c r="DZ122" i="20"/>
  <c r="DZ123" i="20"/>
  <c r="DZ124" i="20"/>
  <c r="DZ125" i="20"/>
  <c r="DZ126" i="20"/>
  <c r="DZ127" i="20"/>
  <c r="DZ128" i="20"/>
  <c r="DZ129" i="20"/>
  <c r="DZ130" i="20"/>
  <c r="DZ131" i="20"/>
  <c r="DZ132" i="20"/>
  <c r="DZ133" i="20"/>
  <c r="DZ134" i="20"/>
  <c r="DZ135" i="20"/>
  <c r="DZ136" i="20"/>
  <c r="DZ137" i="20"/>
  <c r="DZ138" i="20"/>
  <c r="DZ139" i="20"/>
  <c r="DZ140" i="20"/>
  <c r="DZ141" i="20"/>
  <c r="DZ142" i="20"/>
  <c r="DZ143" i="20"/>
  <c r="DZ144" i="20"/>
  <c r="DZ145" i="20"/>
  <c r="DZ146" i="20"/>
  <c r="DZ147" i="20"/>
  <c r="DZ148" i="20"/>
  <c r="DZ149" i="20"/>
  <c r="DZ150" i="20"/>
  <c r="DZ151" i="20"/>
  <c r="DZ152" i="20"/>
  <c r="DZ153" i="20"/>
  <c r="DZ154" i="20"/>
  <c r="DZ155" i="20"/>
  <c r="DZ156" i="20"/>
  <c r="DZ157" i="20"/>
  <c r="DZ158" i="20"/>
  <c r="DZ159" i="20"/>
  <c r="DZ160" i="20"/>
  <c r="DZ161" i="20"/>
  <c r="DZ162" i="20"/>
  <c r="DZ163" i="20"/>
  <c r="DZ164" i="20"/>
  <c r="DZ165" i="20"/>
  <c r="DZ166" i="20"/>
  <c r="DZ167" i="20"/>
  <c r="DZ168" i="20"/>
  <c r="DZ169" i="20"/>
  <c r="DZ170" i="20"/>
  <c r="DZ171" i="20"/>
  <c r="DZ172" i="20"/>
  <c r="DZ173" i="20"/>
  <c r="DZ174" i="20"/>
  <c r="DZ175" i="20"/>
  <c r="DZ176" i="20"/>
  <c r="DZ177" i="20"/>
  <c r="DZ178" i="20"/>
  <c r="DZ179" i="20"/>
  <c r="DZ180" i="20"/>
  <c r="DZ181" i="20"/>
  <c r="DZ182" i="20"/>
  <c r="DZ183" i="20"/>
  <c r="DZ184" i="20"/>
  <c r="DZ185" i="20"/>
  <c r="DZ186" i="20"/>
  <c r="DZ187" i="20"/>
  <c r="DU5" i="20"/>
  <c r="DU6" i="20"/>
  <c r="DU7" i="20"/>
  <c r="DU8" i="20"/>
  <c r="DU9" i="20"/>
  <c r="DU10" i="20"/>
  <c r="DU11" i="20"/>
  <c r="DU12" i="20"/>
  <c r="DU13" i="20"/>
  <c r="DU14" i="20"/>
  <c r="DU15" i="20"/>
  <c r="DU16" i="20"/>
  <c r="DU17" i="20"/>
  <c r="DU18" i="20"/>
  <c r="DU19" i="20"/>
  <c r="DU20" i="20"/>
  <c r="DU21" i="20"/>
  <c r="DU22" i="20"/>
  <c r="DU23" i="20"/>
  <c r="DU24" i="20"/>
  <c r="DU25" i="20"/>
  <c r="DU26" i="20"/>
  <c r="DU27" i="20"/>
  <c r="DU28" i="20"/>
  <c r="DU29" i="20"/>
  <c r="DU30" i="20"/>
  <c r="DU31" i="20"/>
  <c r="DU32" i="20"/>
  <c r="DU33" i="20"/>
  <c r="DU34" i="20"/>
  <c r="DU35" i="20"/>
  <c r="DU36" i="20"/>
  <c r="DU37" i="20"/>
  <c r="DU38" i="20"/>
  <c r="DU39" i="20"/>
  <c r="DU40" i="20"/>
  <c r="DU41" i="20"/>
  <c r="DU42" i="20"/>
  <c r="DU43" i="20"/>
  <c r="DU44" i="20"/>
  <c r="DU45" i="20"/>
  <c r="DU46" i="20"/>
  <c r="DU47" i="20"/>
  <c r="DU48" i="20"/>
  <c r="DU49" i="20"/>
  <c r="DU50" i="20"/>
  <c r="DU51" i="20"/>
  <c r="DU52" i="20"/>
  <c r="DU53" i="20"/>
  <c r="DU54" i="20"/>
  <c r="DU55" i="20"/>
  <c r="DU56" i="20"/>
  <c r="DU57" i="20"/>
  <c r="DU58" i="20"/>
  <c r="DU59" i="20"/>
  <c r="DU60" i="20"/>
  <c r="DU61" i="20"/>
  <c r="DU62" i="20"/>
  <c r="DU63" i="20"/>
  <c r="DU64" i="20"/>
  <c r="DU65" i="20"/>
  <c r="DU66" i="20"/>
  <c r="DU67" i="20"/>
  <c r="DU68" i="20"/>
  <c r="DU69" i="20"/>
  <c r="DU70" i="20"/>
  <c r="DU71" i="20"/>
  <c r="DU72" i="20"/>
  <c r="DU73" i="20"/>
  <c r="DU74" i="20"/>
  <c r="DU75" i="20"/>
  <c r="DU76" i="20"/>
  <c r="DU77" i="20"/>
  <c r="DU78" i="20"/>
  <c r="DU79" i="20"/>
  <c r="DU80" i="20"/>
  <c r="DU81" i="20"/>
  <c r="DU82" i="20"/>
  <c r="DU83" i="20"/>
  <c r="DU84" i="20"/>
  <c r="DU85" i="20"/>
  <c r="DU86" i="20"/>
  <c r="DU87" i="20"/>
  <c r="DU88" i="20"/>
  <c r="DU89" i="20"/>
  <c r="DU90" i="20"/>
  <c r="DU91" i="20"/>
  <c r="DU92" i="20"/>
  <c r="DU93" i="20"/>
  <c r="DU94" i="20"/>
  <c r="DU95" i="20"/>
  <c r="DU96" i="20"/>
  <c r="DU97" i="20"/>
  <c r="DU98" i="20"/>
  <c r="DU99" i="20"/>
  <c r="DU100" i="20"/>
  <c r="DU101" i="20"/>
  <c r="DU102" i="20"/>
  <c r="DU103" i="20"/>
  <c r="DU104" i="20"/>
  <c r="DU105" i="20"/>
  <c r="DU106" i="20"/>
  <c r="DU107" i="20"/>
  <c r="DU108" i="20"/>
  <c r="DU109" i="20"/>
  <c r="DU110" i="20"/>
  <c r="DU111" i="20"/>
  <c r="DU112" i="20"/>
  <c r="DU113" i="20"/>
  <c r="DU114" i="20"/>
  <c r="DU115" i="20"/>
  <c r="DU116" i="20"/>
  <c r="DU117" i="20"/>
  <c r="DU118" i="20"/>
  <c r="DU119" i="20"/>
  <c r="DU120" i="20"/>
  <c r="DU121" i="20"/>
  <c r="DU122" i="20"/>
  <c r="DU123" i="20"/>
  <c r="DU124" i="20"/>
  <c r="DU125" i="20"/>
  <c r="DU126" i="20"/>
  <c r="DU127" i="20"/>
  <c r="DU128" i="20"/>
  <c r="DU129" i="20"/>
  <c r="DU130" i="20"/>
  <c r="DU131" i="20"/>
  <c r="DU132" i="20"/>
  <c r="DU133" i="20"/>
  <c r="DU134" i="20"/>
  <c r="DU135" i="20"/>
  <c r="DU136" i="20"/>
  <c r="DU137" i="20"/>
  <c r="DU138" i="20"/>
  <c r="DU139" i="20"/>
  <c r="DU140" i="20"/>
  <c r="DU141" i="20"/>
  <c r="DU142" i="20"/>
  <c r="DS5" i="20"/>
  <c r="DS6" i="20"/>
  <c r="DS7" i="20"/>
  <c r="DS8" i="20"/>
  <c r="DS9" i="20"/>
  <c r="DS10" i="20"/>
  <c r="DS11" i="20"/>
  <c r="DS12" i="20"/>
  <c r="DS13" i="20"/>
  <c r="DS14" i="20"/>
  <c r="DS15" i="20"/>
  <c r="DS16" i="20"/>
  <c r="DS17" i="20"/>
  <c r="DS18" i="20"/>
  <c r="DS19" i="20"/>
  <c r="DS20" i="20"/>
  <c r="DS21" i="20"/>
  <c r="DS22" i="20"/>
  <c r="DS23" i="20"/>
  <c r="DS24" i="20"/>
  <c r="DS25" i="20"/>
  <c r="DS26" i="20"/>
  <c r="DS27" i="20"/>
  <c r="DS28" i="20"/>
  <c r="DS29" i="20"/>
  <c r="DS30" i="20"/>
  <c r="DS31" i="20"/>
  <c r="DS32" i="20"/>
  <c r="DS33" i="20"/>
  <c r="DS34" i="20"/>
  <c r="DS35" i="20"/>
  <c r="DS36" i="20"/>
  <c r="DS37" i="20"/>
  <c r="DS38" i="20"/>
  <c r="DS39" i="20"/>
  <c r="DS40" i="20"/>
  <c r="DS41" i="20"/>
  <c r="DS42" i="20"/>
  <c r="DS43" i="20"/>
  <c r="DS44" i="20"/>
  <c r="DS45" i="20"/>
  <c r="DS46" i="20"/>
  <c r="DS47" i="20"/>
  <c r="DS48" i="20"/>
  <c r="DS49" i="20"/>
  <c r="DS50" i="20"/>
  <c r="DS51" i="20"/>
  <c r="DS52" i="20"/>
  <c r="DS53" i="20"/>
  <c r="DS54" i="20"/>
  <c r="DS55" i="20"/>
  <c r="DS56" i="20"/>
  <c r="DS57" i="20"/>
  <c r="DS58" i="20"/>
  <c r="DS59" i="20"/>
  <c r="DS60" i="20"/>
  <c r="DS61" i="20"/>
  <c r="DS62" i="20"/>
  <c r="DS63" i="20"/>
  <c r="DS64" i="20"/>
  <c r="DS65" i="20"/>
  <c r="DS66" i="20"/>
  <c r="DS67" i="20"/>
  <c r="DS68" i="20"/>
  <c r="DS69" i="20"/>
  <c r="DS70" i="20"/>
  <c r="DS71" i="20"/>
  <c r="DS72" i="20"/>
  <c r="DS73" i="20"/>
  <c r="DS74" i="20"/>
  <c r="DS75" i="20"/>
  <c r="DS76" i="20"/>
  <c r="DS77" i="20"/>
  <c r="DS78" i="20"/>
  <c r="DS79" i="20"/>
  <c r="DS80" i="20"/>
  <c r="DS81" i="20"/>
  <c r="DS82" i="20"/>
  <c r="DS83" i="20"/>
  <c r="DS84" i="20"/>
  <c r="DS85" i="20"/>
  <c r="DS86" i="20"/>
  <c r="DS87" i="20"/>
  <c r="DS88" i="20"/>
  <c r="DS89" i="20"/>
  <c r="DS90" i="20"/>
  <c r="DS91" i="20"/>
  <c r="DS92" i="20"/>
  <c r="DS93" i="20"/>
  <c r="DS94" i="20"/>
  <c r="DS95" i="20"/>
  <c r="DS96" i="20"/>
  <c r="DS97" i="20"/>
  <c r="DS98" i="20"/>
  <c r="DS99" i="20"/>
  <c r="DS100" i="20"/>
  <c r="DS101" i="20"/>
  <c r="DS102" i="20"/>
  <c r="DS103" i="20"/>
  <c r="DS104" i="20"/>
  <c r="DS105" i="20"/>
  <c r="DS106" i="20"/>
  <c r="DS107" i="20"/>
  <c r="DS108" i="20"/>
  <c r="DS109" i="20"/>
  <c r="DS110" i="20"/>
  <c r="DS111" i="20"/>
  <c r="DS112" i="20"/>
  <c r="DS113" i="20"/>
  <c r="DS114" i="20"/>
  <c r="DS115" i="20"/>
  <c r="DS116" i="20"/>
  <c r="DS117" i="20"/>
  <c r="DS118" i="20"/>
  <c r="DS119" i="20"/>
  <c r="DS120" i="20"/>
  <c r="DS121" i="20"/>
  <c r="DS122" i="20"/>
  <c r="DS123" i="20"/>
  <c r="DS124" i="20"/>
  <c r="DS125" i="20"/>
  <c r="DS126" i="20"/>
  <c r="DS127" i="20"/>
  <c r="DS128" i="20"/>
  <c r="DS129" i="20"/>
  <c r="DS130" i="20"/>
  <c r="DS131" i="20"/>
  <c r="DS132" i="20"/>
  <c r="DS133" i="20"/>
  <c r="DS134" i="20"/>
  <c r="DS135" i="20"/>
  <c r="DS136" i="20"/>
  <c r="DS137" i="20"/>
  <c r="DS138" i="20"/>
  <c r="DS139" i="20"/>
  <c r="DS140" i="20"/>
  <c r="DS141" i="20"/>
  <c r="DS142" i="20"/>
  <c r="DQ5" i="20"/>
  <c r="DQ6" i="20"/>
  <c r="DQ7" i="20"/>
  <c r="DQ8" i="20"/>
  <c r="DQ9" i="20"/>
  <c r="DQ10" i="20"/>
  <c r="DQ11" i="20"/>
  <c r="DQ12" i="20"/>
  <c r="DQ13" i="20"/>
  <c r="DQ14" i="20"/>
  <c r="DQ15" i="20"/>
  <c r="DQ16" i="20"/>
  <c r="DQ17" i="20"/>
  <c r="DQ18" i="20"/>
  <c r="DQ19" i="20"/>
  <c r="DQ20" i="20"/>
  <c r="DQ21" i="20"/>
  <c r="DQ22" i="20"/>
  <c r="DQ23" i="20"/>
  <c r="DQ24" i="20"/>
  <c r="DQ25" i="20"/>
  <c r="DQ26" i="20"/>
  <c r="DQ27" i="20"/>
  <c r="DQ28" i="20"/>
  <c r="DQ29" i="20"/>
  <c r="DQ30" i="20"/>
  <c r="DQ31" i="20"/>
  <c r="DQ32" i="20"/>
  <c r="DQ33" i="20"/>
  <c r="DQ34" i="20"/>
  <c r="DQ35" i="20"/>
  <c r="DQ36" i="20"/>
  <c r="DQ37" i="20"/>
  <c r="DQ38" i="20"/>
  <c r="DQ39" i="20"/>
  <c r="DQ40" i="20"/>
  <c r="DQ41" i="20"/>
  <c r="DQ42" i="20"/>
  <c r="DQ43" i="20"/>
  <c r="DQ44" i="20"/>
  <c r="DQ45" i="20"/>
  <c r="DQ46" i="20"/>
  <c r="DQ47" i="20"/>
  <c r="DQ48" i="20"/>
  <c r="DQ49" i="20"/>
  <c r="DQ50" i="20"/>
  <c r="DQ51" i="20"/>
  <c r="DQ52" i="20"/>
  <c r="DQ53" i="20"/>
  <c r="DQ54" i="20"/>
  <c r="DQ55" i="20"/>
  <c r="DQ56" i="20"/>
  <c r="DQ57" i="20"/>
  <c r="DQ58" i="20"/>
  <c r="DQ59" i="20"/>
  <c r="DQ60" i="20"/>
  <c r="DQ61" i="20"/>
  <c r="DQ62" i="20"/>
  <c r="DQ63" i="20"/>
  <c r="DQ64" i="20"/>
  <c r="DQ65" i="20"/>
  <c r="DQ66" i="20"/>
  <c r="DQ67" i="20"/>
  <c r="DQ68" i="20"/>
  <c r="DQ69" i="20"/>
  <c r="DQ70" i="20"/>
  <c r="DQ71" i="20"/>
  <c r="DQ72" i="20"/>
  <c r="DQ73" i="20"/>
  <c r="DQ74" i="20"/>
  <c r="DQ75" i="20"/>
  <c r="DQ76" i="20"/>
  <c r="DQ77" i="20"/>
  <c r="DQ78" i="20"/>
  <c r="DQ79" i="20"/>
  <c r="DQ80" i="20"/>
  <c r="DQ81" i="20"/>
  <c r="DQ82" i="20"/>
  <c r="DQ83" i="20"/>
  <c r="DQ84" i="20"/>
  <c r="DQ85" i="20"/>
  <c r="DQ86" i="20"/>
  <c r="DQ87" i="20"/>
  <c r="DQ88" i="20"/>
  <c r="DQ89" i="20"/>
  <c r="DQ90" i="20"/>
  <c r="DQ91" i="20"/>
  <c r="DQ92" i="20"/>
  <c r="DQ93" i="20"/>
  <c r="DQ94" i="20"/>
  <c r="DQ95" i="20"/>
  <c r="DQ96" i="20"/>
  <c r="DQ97" i="20"/>
  <c r="DQ98" i="20"/>
  <c r="DQ99" i="20"/>
  <c r="DQ100" i="20"/>
  <c r="DQ101" i="20"/>
  <c r="DQ102" i="20"/>
  <c r="DQ103" i="20"/>
  <c r="DQ104" i="20"/>
  <c r="DQ105" i="20"/>
  <c r="DQ106" i="20"/>
  <c r="DQ107" i="20"/>
  <c r="DQ108" i="20"/>
  <c r="DQ109" i="20"/>
  <c r="DQ110" i="20"/>
  <c r="DQ111" i="20"/>
  <c r="DQ112" i="20"/>
  <c r="DQ113" i="20"/>
  <c r="DQ114" i="20"/>
  <c r="DQ115" i="20"/>
  <c r="DQ116" i="20"/>
  <c r="DQ117" i="20"/>
  <c r="DQ118" i="20"/>
  <c r="DQ119" i="20"/>
  <c r="DQ120" i="20"/>
  <c r="DQ121" i="20"/>
  <c r="DQ122" i="20"/>
  <c r="DQ123" i="20"/>
  <c r="DQ124" i="20"/>
  <c r="DQ125" i="20"/>
  <c r="DQ126" i="20"/>
  <c r="DQ127" i="20"/>
  <c r="DQ128" i="20"/>
  <c r="DQ129" i="20"/>
  <c r="DQ130" i="20"/>
  <c r="DQ131" i="20"/>
  <c r="DQ132" i="20"/>
  <c r="DQ133" i="20"/>
  <c r="DQ134" i="20"/>
  <c r="DQ135" i="20"/>
  <c r="DQ136" i="20"/>
  <c r="DQ137" i="20"/>
  <c r="DQ138" i="20"/>
  <c r="DQ139" i="20"/>
  <c r="DQ140" i="20"/>
  <c r="DQ141" i="20"/>
  <c r="DQ142" i="20"/>
  <c r="DL5" i="20"/>
  <c r="DL6" i="20"/>
  <c r="DL7" i="20"/>
  <c r="DL8" i="20"/>
  <c r="DL9" i="20"/>
  <c r="DL10" i="20"/>
  <c r="DL11" i="20"/>
  <c r="DL12" i="20"/>
  <c r="DL13" i="20"/>
  <c r="DL14" i="20"/>
  <c r="DL15" i="20"/>
  <c r="DL16" i="20"/>
  <c r="DL17" i="20"/>
  <c r="DL18" i="20"/>
  <c r="DL19" i="20"/>
  <c r="DL20" i="20"/>
  <c r="DL21" i="20"/>
  <c r="DL22" i="20"/>
  <c r="DL23" i="20"/>
  <c r="DL24" i="20"/>
  <c r="DL25" i="20"/>
  <c r="DL26" i="20"/>
  <c r="DL27" i="20"/>
  <c r="DL28" i="20"/>
  <c r="DL29" i="20"/>
  <c r="DL30" i="20"/>
  <c r="DL31" i="20"/>
  <c r="DL32" i="20"/>
  <c r="DL33" i="20"/>
  <c r="DL34" i="20"/>
  <c r="DL35" i="20"/>
  <c r="DL36" i="20"/>
  <c r="DL37" i="20"/>
  <c r="DL38" i="20"/>
  <c r="DL39" i="20"/>
  <c r="DL40" i="20"/>
  <c r="DL41" i="20"/>
  <c r="DL42" i="20"/>
  <c r="DL43" i="20"/>
  <c r="DL44" i="20"/>
  <c r="DL45" i="20"/>
  <c r="DL46" i="20"/>
  <c r="DL47" i="20"/>
  <c r="DL48" i="20"/>
  <c r="DL49" i="20"/>
  <c r="DL50" i="20"/>
  <c r="DL51" i="20"/>
  <c r="DL52" i="20"/>
  <c r="DL53" i="20"/>
  <c r="DL54" i="20"/>
  <c r="DL55" i="20"/>
  <c r="DL56" i="20"/>
  <c r="DL57" i="20"/>
  <c r="DL58" i="20"/>
  <c r="DL59" i="20"/>
  <c r="DL60" i="20"/>
  <c r="DL61" i="20"/>
  <c r="DL62" i="20"/>
  <c r="DL63" i="20"/>
  <c r="DL64" i="20"/>
  <c r="DL65" i="20"/>
  <c r="DL66" i="20"/>
  <c r="DL67" i="20"/>
  <c r="DL68" i="20"/>
  <c r="DL69" i="20"/>
  <c r="DL70" i="20"/>
  <c r="DL71" i="20"/>
  <c r="DL72" i="20"/>
  <c r="DL73" i="20"/>
  <c r="DL74" i="20"/>
  <c r="DL75" i="20"/>
  <c r="DL76" i="20"/>
  <c r="DL77" i="20"/>
  <c r="DL78" i="20"/>
  <c r="DL79" i="20"/>
  <c r="DL80" i="20"/>
  <c r="DL81" i="20"/>
  <c r="DL82" i="20"/>
  <c r="DL83" i="20"/>
  <c r="DL84" i="20"/>
  <c r="DL85" i="20"/>
  <c r="DL86" i="20"/>
  <c r="DL87" i="20"/>
  <c r="DL88" i="20"/>
  <c r="DL89" i="20"/>
  <c r="DL90" i="20"/>
  <c r="DL91" i="20"/>
  <c r="DL92" i="20"/>
  <c r="DL93" i="20"/>
  <c r="DL94" i="20"/>
  <c r="DL95" i="20"/>
  <c r="DL96" i="20"/>
  <c r="DL97" i="20"/>
  <c r="DL98" i="20"/>
  <c r="DL99" i="20"/>
  <c r="DL100" i="20"/>
  <c r="DL101" i="20"/>
  <c r="DL102" i="20"/>
  <c r="DL103" i="20"/>
  <c r="DL104" i="20"/>
  <c r="DL105" i="20"/>
  <c r="DL106" i="20"/>
  <c r="DL107" i="20"/>
  <c r="DL108" i="20"/>
  <c r="DL109" i="20"/>
  <c r="DL110" i="20"/>
  <c r="DL111" i="20"/>
  <c r="DL112" i="20"/>
  <c r="DL113" i="20"/>
  <c r="DL114" i="20"/>
  <c r="DL115" i="20"/>
  <c r="DL116" i="20"/>
  <c r="DL117" i="20"/>
  <c r="DL118" i="20"/>
  <c r="DL119" i="20"/>
  <c r="DL120" i="20"/>
  <c r="DL121" i="20"/>
  <c r="DL122" i="20"/>
  <c r="DL123" i="20"/>
  <c r="DL124" i="20"/>
  <c r="DL125" i="20"/>
  <c r="DL126" i="20"/>
  <c r="DL127" i="20"/>
  <c r="DL128" i="20"/>
  <c r="DL129" i="20"/>
  <c r="DL130" i="20"/>
  <c r="DL131" i="20"/>
  <c r="DL132" i="20"/>
  <c r="DL133" i="20"/>
  <c r="DL134" i="20"/>
  <c r="DL135" i="20"/>
  <c r="DL136" i="20"/>
  <c r="DL137" i="20"/>
  <c r="DL138" i="20"/>
  <c r="DL139" i="20"/>
  <c r="DL140" i="20"/>
  <c r="DL141" i="20"/>
  <c r="DL142" i="20"/>
  <c r="DL143" i="20"/>
  <c r="DL144" i="20"/>
  <c r="DL145" i="20"/>
  <c r="DL146" i="20"/>
  <c r="DL147" i="20"/>
  <c r="DL148" i="20"/>
  <c r="DL149" i="20"/>
  <c r="DL150" i="20"/>
  <c r="DL151" i="20"/>
  <c r="DL152" i="20"/>
  <c r="DL153" i="20"/>
  <c r="DL154" i="20"/>
  <c r="DL155" i="20"/>
  <c r="DL156" i="20"/>
  <c r="DL157" i="20"/>
  <c r="DL158" i="20"/>
  <c r="DL159" i="20"/>
  <c r="DL160" i="20"/>
  <c r="DL161" i="20"/>
  <c r="DL162" i="20"/>
  <c r="DL163" i="20"/>
  <c r="DL164" i="20"/>
  <c r="DL165" i="20"/>
  <c r="DL166" i="20"/>
  <c r="DL167" i="20"/>
  <c r="DL168" i="20"/>
  <c r="DL169" i="20"/>
  <c r="DL170" i="20"/>
  <c r="DL171" i="20"/>
  <c r="DL172" i="20"/>
  <c r="DL173" i="20"/>
  <c r="DL174" i="20"/>
  <c r="DL175" i="20"/>
  <c r="DL176" i="20"/>
  <c r="DL177" i="20"/>
  <c r="DL178" i="20"/>
  <c r="DL179" i="20"/>
  <c r="DL180" i="20"/>
  <c r="DL181" i="20"/>
  <c r="DL182" i="20"/>
  <c r="DL183" i="20"/>
  <c r="DL184" i="20"/>
  <c r="DL185" i="20"/>
  <c r="DL186" i="20"/>
  <c r="DL187" i="20"/>
  <c r="DJ5" i="20"/>
  <c r="DJ6" i="20"/>
  <c r="DJ7" i="20"/>
  <c r="DJ8" i="20"/>
  <c r="DJ9" i="20"/>
  <c r="DJ10" i="20"/>
  <c r="DJ11" i="20"/>
  <c r="DJ12" i="20"/>
  <c r="DJ13" i="20"/>
  <c r="DJ14" i="20"/>
  <c r="DJ15" i="20"/>
  <c r="DJ16" i="20"/>
  <c r="DJ17" i="20"/>
  <c r="DJ18" i="20"/>
  <c r="DJ19" i="20"/>
  <c r="DJ20" i="20"/>
  <c r="DJ21" i="20"/>
  <c r="DJ22" i="20"/>
  <c r="DJ23" i="20"/>
  <c r="DJ24" i="20"/>
  <c r="DJ25" i="20"/>
  <c r="DJ26" i="20"/>
  <c r="DJ27" i="20"/>
  <c r="DJ28" i="20"/>
  <c r="DJ29" i="20"/>
  <c r="DJ30" i="20"/>
  <c r="DJ31" i="20"/>
  <c r="DJ32" i="20"/>
  <c r="DJ33" i="20"/>
  <c r="DJ34" i="20"/>
  <c r="DJ35" i="20"/>
  <c r="DJ36" i="20"/>
  <c r="DJ37" i="20"/>
  <c r="DJ38" i="20"/>
  <c r="DJ39" i="20"/>
  <c r="DJ40" i="20"/>
  <c r="DJ41" i="20"/>
  <c r="DJ42" i="20"/>
  <c r="DJ43" i="20"/>
  <c r="DJ44" i="20"/>
  <c r="DJ45" i="20"/>
  <c r="DJ46" i="20"/>
  <c r="DJ47" i="20"/>
  <c r="DJ48" i="20"/>
  <c r="DJ49" i="20"/>
  <c r="DJ50" i="20"/>
  <c r="DJ51" i="20"/>
  <c r="DJ52" i="20"/>
  <c r="DJ53" i="20"/>
  <c r="DJ54" i="20"/>
  <c r="DJ55" i="20"/>
  <c r="DJ56" i="20"/>
  <c r="DJ57" i="20"/>
  <c r="DJ58" i="20"/>
  <c r="DJ59" i="20"/>
  <c r="DJ60" i="20"/>
  <c r="DJ61" i="20"/>
  <c r="DJ62" i="20"/>
  <c r="DJ63" i="20"/>
  <c r="DJ64" i="20"/>
  <c r="DJ65" i="20"/>
  <c r="DJ66" i="20"/>
  <c r="DJ67" i="20"/>
  <c r="DJ68" i="20"/>
  <c r="DJ69" i="20"/>
  <c r="DJ70" i="20"/>
  <c r="DJ71" i="20"/>
  <c r="DJ72" i="20"/>
  <c r="DJ73" i="20"/>
  <c r="DJ74" i="20"/>
  <c r="DJ75" i="20"/>
  <c r="DJ76" i="20"/>
  <c r="DJ77" i="20"/>
  <c r="DJ78" i="20"/>
  <c r="DJ79" i="20"/>
  <c r="DJ80" i="20"/>
  <c r="DJ81" i="20"/>
  <c r="DJ82" i="20"/>
  <c r="DJ83" i="20"/>
  <c r="DJ84" i="20"/>
  <c r="DJ85" i="20"/>
  <c r="DJ86" i="20"/>
  <c r="DJ87" i="20"/>
  <c r="DJ88" i="20"/>
  <c r="DJ89" i="20"/>
  <c r="DJ90" i="20"/>
  <c r="DJ91" i="20"/>
  <c r="DJ92" i="20"/>
  <c r="DJ93" i="20"/>
  <c r="DJ94" i="20"/>
  <c r="DJ95" i="20"/>
  <c r="DJ96" i="20"/>
  <c r="DJ97" i="20"/>
  <c r="DJ98" i="20"/>
  <c r="DJ99" i="20"/>
  <c r="DJ100" i="20"/>
  <c r="DJ101" i="20"/>
  <c r="DJ102" i="20"/>
  <c r="DJ103" i="20"/>
  <c r="DJ104" i="20"/>
  <c r="DJ105" i="20"/>
  <c r="DJ106" i="20"/>
  <c r="DJ107" i="20"/>
  <c r="DJ108" i="20"/>
  <c r="DJ109" i="20"/>
  <c r="DJ110" i="20"/>
  <c r="DJ111" i="20"/>
  <c r="DJ112" i="20"/>
  <c r="DJ113" i="20"/>
  <c r="DJ114" i="20"/>
  <c r="DJ115" i="20"/>
  <c r="DJ116" i="20"/>
  <c r="DJ117" i="20"/>
  <c r="DJ118" i="20"/>
  <c r="DJ119" i="20"/>
  <c r="DJ120" i="20"/>
  <c r="DJ121" i="20"/>
  <c r="DJ122" i="20"/>
  <c r="DJ123" i="20"/>
  <c r="DJ124" i="20"/>
  <c r="DJ125" i="20"/>
  <c r="DJ126" i="20"/>
  <c r="DJ127" i="20"/>
  <c r="DJ128" i="20"/>
  <c r="DJ129" i="20"/>
  <c r="DJ130" i="20"/>
  <c r="DJ131" i="20"/>
  <c r="DJ132" i="20"/>
  <c r="DJ133" i="20"/>
  <c r="DJ134" i="20"/>
  <c r="DJ135" i="20"/>
  <c r="DJ136" i="20"/>
  <c r="DJ137" i="20"/>
  <c r="DJ138" i="20"/>
  <c r="DJ139" i="20"/>
  <c r="DJ140" i="20"/>
  <c r="DJ141" i="20"/>
  <c r="DJ142" i="20"/>
  <c r="DJ143" i="20"/>
  <c r="DJ144" i="20"/>
  <c r="DJ145" i="20"/>
  <c r="DJ146" i="20"/>
  <c r="DJ147" i="20"/>
  <c r="DJ148" i="20"/>
  <c r="DJ149" i="20"/>
  <c r="DJ150" i="20"/>
  <c r="DJ151" i="20"/>
  <c r="DJ152" i="20"/>
  <c r="DJ153" i="20"/>
  <c r="DJ154" i="20"/>
  <c r="DJ155" i="20"/>
  <c r="DJ156" i="20"/>
  <c r="DJ157" i="20"/>
  <c r="DJ158" i="20"/>
  <c r="DJ159" i="20"/>
  <c r="DJ160" i="20"/>
  <c r="DJ161" i="20"/>
  <c r="DJ162" i="20"/>
  <c r="DJ163" i="20"/>
  <c r="DJ164" i="20"/>
  <c r="DJ165" i="20"/>
  <c r="DJ166" i="20"/>
  <c r="DJ167" i="20"/>
  <c r="DJ168" i="20"/>
  <c r="DJ169" i="20"/>
  <c r="DJ170" i="20"/>
  <c r="DJ171" i="20"/>
  <c r="DJ172" i="20"/>
  <c r="DJ173" i="20"/>
  <c r="DJ174" i="20"/>
  <c r="DJ175" i="20"/>
  <c r="DJ176" i="20"/>
  <c r="DJ177" i="20"/>
  <c r="DJ178" i="20"/>
  <c r="DJ179" i="20"/>
  <c r="DJ180" i="20"/>
  <c r="DJ181" i="20"/>
  <c r="DJ182" i="20"/>
  <c r="DJ183" i="20"/>
  <c r="DJ184" i="20"/>
  <c r="DJ185" i="20"/>
  <c r="DJ186" i="20"/>
  <c r="DJ187" i="20"/>
  <c r="DH5" i="20"/>
  <c r="DH6" i="20"/>
  <c r="DH7" i="20"/>
  <c r="DH8" i="20"/>
  <c r="DH9" i="20"/>
  <c r="DH10" i="20"/>
  <c r="DH11" i="20"/>
  <c r="DH12" i="20"/>
  <c r="DH13" i="20"/>
  <c r="DH14" i="20"/>
  <c r="DH15" i="20"/>
  <c r="DH16" i="20"/>
  <c r="DH17" i="20"/>
  <c r="DH18" i="20"/>
  <c r="DH19" i="20"/>
  <c r="DH20" i="20"/>
  <c r="DH21" i="20"/>
  <c r="DH22" i="20"/>
  <c r="DH23" i="20"/>
  <c r="DH24" i="20"/>
  <c r="DH25" i="20"/>
  <c r="DH26" i="20"/>
  <c r="DH27" i="20"/>
  <c r="DH28" i="20"/>
  <c r="DH29" i="20"/>
  <c r="DH30" i="20"/>
  <c r="DH31" i="20"/>
  <c r="DH32" i="20"/>
  <c r="DH33" i="20"/>
  <c r="DH34" i="20"/>
  <c r="DH35" i="20"/>
  <c r="DH36" i="20"/>
  <c r="DH37" i="20"/>
  <c r="DH38" i="20"/>
  <c r="DH39" i="20"/>
  <c r="DH40" i="20"/>
  <c r="DH41" i="20"/>
  <c r="DH42" i="20"/>
  <c r="DH43" i="20"/>
  <c r="DH44" i="20"/>
  <c r="DH45" i="20"/>
  <c r="DH46" i="20"/>
  <c r="DH47" i="20"/>
  <c r="DH48" i="20"/>
  <c r="DH49" i="20"/>
  <c r="DH50" i="20"/>
  <c r="DH51" i="20"/>
  <c r="DH52" i="20"/>
  <c r="DH53" i="20"/>
  <c r="DH54" i="20"/>
  <c r="DH55" i="20"/>
  <c r="DH56" i="20"/>
  <c r="DH57" i="20"/>
  <c r="DH58" i="20"/>
  <c r="DH59" i="20"/>
  <c r="DH60" i="20"/>
  <c r="DH61" i="20"/>
  <c r="DH62" i="20"/>
  <c r="DH63" i="20"/>
  <c r="DH64" i="20"/>
  <c r="DH65" i="20"/>
  <c r="DH66" i="20"/>
  <c r="DH67" i="20"/>
  <c r="DH68" i="20"/>
  <c r="DH69" i="20"/>
  <c r="DH70" i="20"/>
  <c r="DH71" i="20"/>
  <c r="DH72" i="20"/>
  <c r="DH73" i="20"/>
  <c r="DH74" i="20"/>
  <c r="DH75" i="20"/>
  <c r="DH76" i="20"/>
  <c r="DH77" i="20"/>
  <c r="DH78" i="20"/>
  <c r="DH79" i="20"/>
  <c r="DH80" i="20"/>
  <c r="DH81" i="20"/>
  <c r="DH82" i="20"/>
  <c r="DH83" i="20"/>
  <c r="DH84" i="20"/>
  <c r="DH85" i="20"/>
  <c r="DH86" i="20"/>
  <c r="DH87" i="20"/>
  <c r="DH88" i="20"/>
  <c r="DH89" i="20"/>
  <c r="DH90" i="20"/>
  <c r="DH91" i="20"/>
  <c r="DH92" i="20"/>
  <c r="DH93" i="20"/>
  <c r="DH94" i="20"/>
  <c r="DH95" i="20"/>
  <c r="DH96" i="20"/>
  <c r="DH97" i="20"/>
  <c r="DH98" i="20"/>
  <c r="DH99" i="20"/>
  <c r="DH100" i="20"/>
  <c r="DH101" i="20"/>
  <c r="DH102" i="20"/>
  <c r="DH103" i="20"/>
  <c r="DH104" i="20"/>
  <c r="DH105" i="20"/>
  <c r="DH106" i="20"/>
  <c r="DH107" i="20"/>
  <c r="DH108" i="20"/>
  <c r="DH109" i="20"/>
  <c r="DH110" i="20"/>
  <c r="DH111" i="20"/>
  <c r="DH112" i="20"/>
  <c r="DH113" i="20"/>
  <c r="DH114" i="20"/>
  <c r="DH115" i="20"/>
  <c r="DH116" i="20"/>
  <c r="DH117" i="20"/>
  <c r="DH118" i="20"/>
  <c r="DH119" i="20"/>
  <c r="DH120" i="20"/>
  <c r="DH121" i="20"/>
  <c r="DH122" i="20"/>
  <c r="DH123" i="20"/>
  <c r="DH124" i="20"/>
  <c r="DH125" i="20"/>
  <c r="DH126" i="20"/>
  <c r="DH127" i="20"/>
  <c r="DH128" i="20"/>
  <c r="DH129" i="20"/>
  <c r="DH130" i="20"/>
  <c r="DH131" i="20"/>
  <c r="DH132" i="20"/>
  <c r="DH133" i="20"/>
  <c r="DH134" i="20"/>
  <c r="DH135" i="20"/>
  <c r="DH136" i="20"/>
  <c r="DH137" i="20"/>
  <c r="DH138" i="20"/>
  <c r="DH139" i="20"/>
  <c r="DH140" i="20"/>
  <c r="DH141" i="20"/>
  <c r="DH142" i="20"/>
  <c r="DH143" i="20"/>
  <c r="DH144" i="20"/>
  <c r="DH145" i="20"/>
  <c r="DH146" i="20"/>
  <c r="DH147" i="20"/>
  <c r="DH148" i="20"/>
  <c r="DH149" i="20"/>
  <c r="DH150" i="20"/>
  <c r="DH151" i="20"/>
  <c r="DH152" i="20"/>
  <c r="DH153" i="20"/>
  <c r="DH154" i="20"/>
  <c r="DH155" i="20"/>
  <c r="DH156" i="20"/>
  <c r="DH157" i="20"/>
  <c r="DH158" i="20"/>
  <c r="DH159" i="20"/>
  <c r="DH160" i="20"/>
  <c r="DH161" i="20"/>
  <c r="DH162" i="20"/>
  <c r="DH163" i="20"/>
  <c r="DH164" i="20"/>
  <c r="DH165" i="20"/>
  <c r="DH166" i="20"/>
  <c r="DH167" i="20"/>
  <c r="DH168" i="20"/>
  <c r="DH169" i="20"/>
  <c r="DH170" i="20"/>
  <c r="DH171" i="20"/>
  <c r="DH172" i="20"/>
  <c r="DH173" i="20"/>
  <c r="DH174" i="20"/>
  <c r="DH175" i="20"/>
  <c r="DH176" i="20"/>
  <c r="DH177" i="20"/>
  <c r="DH178" i="20"/>
  <c r="DH179" i="20"/>
  <c r="DH180" i="20"/>
  <c r="DH181" i="20"/>
  <c r="DH182" i="20"/>
  <c r="DH183" i="20"/>
  <c r="DH184" i="20"/>
  <c r="DH185" i="20"/>
  <c r="DH186" i="20"/>
  <c r="DH187" i="20"/>
  <c r="ED5" i="20"/>
  <c r="ED6" i="20"/>
  <c r="ED7" i="20"/>
  <c r="ED8" i="20"/>
  <c r="ED9" i="20"/>
  <c r="ED10" i="20"/>
  <c r="ED11" i="20"/>
  <c r="ED12" i="20"/>
  <c r="ED13" i="20"/>
  <c r="ED14" i="20"/>
  <c r="ED15" i="20"/>
  <c r="ED16" i="20"/>
  <c r="ED17" i="20"/>
  <c r="ED18" i="20"/>
  <c r="ED19" i="20"/>
  <c r="ED20" i="20"/>
  <c r="ED21" i="20"/>
  <c r="ED22" i="20"/>
  <c r="ED23" i="20"/>
  <c r="ED24" i="20"/>
  <c r="ED25" i="20"/>
  <c r="ED26" i="20"/>
  <c r="ED27" i="20"/>
  <c r="ED28" i="20"/>
  <c r="ED29" i="20"/>
  <c r="ED30" i="20"/>
  <c r="ED31" i="20"/>
  <c r="ED32" i="20"/>
  <c r="ED33" i="20"/>
  <c r="ED34" i="20"/>
  <c r="ED35" i="20"/>
  <c r="ED36" i="20"/>
  <c r="ED37" i="20"/>
  <c r="ED38" i="20"/>
  <c r="ED39" i="20"/>
  <c r="ED40" i="20"/>
  <c r="ED41" i="20"/>
  <c r="ED42" i="20"/>
  <c r="ED43" i="20"/>
  <c r="ED44" i="20"/>
  <c r="ED45" i="20"/>
  <c r="ED46" i="20"/>
  <c r="ED47" i="20"/>
  <c r="ED48" i="20"/>
  <c r="ED49" i="20"/>
  <c r="ED50" i="20"/>
  <c r="ED51" i="20"/>
  <c r="ED52" i="20"/>
  <c r="ED53" i="20"/>
  <c r="ED54" i="20"/>
  <c r="ED55" i="20"/>
  <c r="ED56" i="20"/>
  <c r="ED57" i="20"/>
  <c r="ED58" i="20"/>
  <c r="ED59" i="20"/>
  <c r="ED60" i="20"/>
  <c r="ED61" i="20"/>
  <c r="ED62" i="20"/>
  <c r="ED63" i="20"/>
  <c r="ED64" i="20"/>
  <c r="ED65" i="20"/>
  <c r="ED66" i="20"/>
  <c r="ED67" i="20"/>
  <c r="ED68" i="20"/>
  <c r="ED69" i="20"/>
  <c r="ED70" i="20"/>
  <c r="ED71" i="20"/>
  <c r="ED72" i="20"/>
  <c r="ED73" i="20"/>
  <c r="ED74" i="20"/>
  <c r="ED75" i="20"/>
  <c r="ED76" i="20"/>
  <c r="ED77" i="20"/>
  <c r="ED78" i="20"/>
  <c r="ED79" i="20"/>
  <c r="ED80" i="20"/>
  <c r="ED81" i="20"/>
  <c r="ED82" i="20"/>
  <c r="ED83" i="20"/>
  <c r="ED84" i="20"/>
  <c r="ED85" i="20"/>
  <c r="ED86" i="20"/>
  <c r="ED87" i="20"/>
  <c r="ED88" i="20"/>
  <c r="ED89" i="20"/>
  <c r="ED90" i="20"/>
  <c r="ED91" i="20"/>
  <c r="ED92" i="20"/>
  <c r="ED93" i="20"/>
  <c r="ED94" i="20"/>
  <c r="ED95" i="20"/>
  <c r="ED96" i="20"/>
  <c r="ED97" i="20"/>
  <c r="ED98" i="20"/>
  <c r="ED99" i="20"/>
  <c r="ED100" i="20"/>
  <c r="ED101" i="20"/>
  <c r="ED102" i="20"/>
  <c r="ED103" i="20"/>
  <c r="ED104" i="20"/>
  <c r="ED105" i="20"/>
  <c r="ED106" i="20"/>
  <c r="ED107" i="20"/>
  <c r="ED108" i="20"/>
  <c r="ED109" i="20"/>
  <c r="ED110" i="20"/>
  <c r="ED111" i="20"/>
  <c r="ED112" i="20"/>
  <c r="ED113" i="20"/>
  <c r="ED114" i="20"/>
  <c r="ED115" i="20"/>
  <c r="ED116" i="20"/>
  <c r="ED117" i="20"/>
  <c r="ED118" i="20"/>
  <c r="ED119" i="20"/>
  <c r="ED120" i="20"/>
  <c r="ED121" i="20"/>
  <c r="ED122" i="20"/>
  <c r="ED123" i="20"/>
  <c r="ED124" i="20"/>
  <c r="ED125" i="20"/>
  <c r="ED126" i="20"/>
  <c r="ED127" i="20"/>
  <c r="ED128" i="20"/>
  <c r="ED129" i="20"/>
  <c r="ED130" i="20"/>
  <c r="ED131" i="20"/>
  <c r="ED132" i="20"/>
  <c r="ED133" i="20"/>
  <c r="ED134" i="20"/>
  <c r="ED135" i="20"/>
  <c r="ED136" i="20"/>
  <c r="ED137" i="20"/>
  <c r="ED138" i="20"/>
  <c r="ED139" i="20"/>
  <c r="ED140" i="20"/>
  <c r="ED141" i="20"/>
  <c r="ED142" i="20"/>
  <c r="ED143" i="20"/>
  <c r="ED144" i="20"/>
  <c r="ED145" i="20"/>
  <c r="ED146" i="20"/>
  <c r="ED147" i="20"/>
  <c r="ED148" i="20"/>
  <c r="ED149" i="20"/>
  <c r="ED150" i="20"/>
  <c r="ED151" i="20"/>
  <c r="ED152" i="20"/>
  <c r="ED153" i="20"/>
  <c r="ED154" i="20"/>
  <c r="ED155" i="20"/>
  <c r="ED156" i="20"/>
  <c r="ED157" i="20"/>
  <c r="ED158" i="20"/>
  <c r="ED159" i="20"/>
  <c r="ED160" i="20"/>
  <c r="ED161" i="20"/>
  <c r="ED162" i="20"/>
  <c r="ED163" i="20"/>
  <c r="ED164" i="20"/>
  <c r="ED165" i="20"/>
  <c r="ED166" i="20"/>
  <c r="ED167" i="20"/>
  <c r="ED168" i="20"/>
  <c r="ED169" i="20"/>
  <c r="ED170" i="20"/>
  <c r="ED171" i="20"/>
  <c r="ED172" i="20"/>
  <c r="ED173" i="20"/>
  <c r="ED174" i="20"/>
  <c r="ED175" i="20"/>
  <c r="ED176" i="20"/>
  <c r="ED177" i="20"/>
  <c r="ED178" i="20"/>
  <c r="ED179" i="20"/>
  <c r="ED180" i="20"/>
  <c r="ED181" i="20"/>
  <c r="ED182" i="20"/>
  <c r="ED183" i="20"/>
  <c r="ED184" i="20"/>
  <c r="ED185" i="20"/>
  <c r="ED186" i="20"/>
  <c r="ED187" i="20"/>
  <c r="CT5" i="20"/>
  <c r="CT6" i="20"/>
  <c r="CT7" i="20"/>
  <c r="CT8" i="20"/>
  <c r="CT9" i="20"/>
  <c r="CT10" i="20"/>
  <c r="CT11" i="20"/>
  <c r="CT12" i="20"/>
  <c r="CT13" i="20"/>
  <c r="CT14" i="20"/>
  <c r="CT15" i="20"/>
  <c r="CT16" i="20"/>
  <c r="CT17" i="20"/>
  <c r="CT18" i="20"/>
  <c r="CT19" i="20"/>
  <c r="CT20" i="20"/>
  <c r="CT21" i="20"/>
  <c r="CT22" i="20"/>
  <c r="CT23" i="20"/>
  <c r="CT24" i="20"/>
  <c r="CT25" i="20"/>
  <c r="CT26" i="20"/>
  <c r="CT27" i="20"/>
  <c r="CT28" i="20"/>
  <c r="CT29" i="20"/>
  <c r="CT30" i="20"/>
  <c r="CT31" i="20"/>
  <c r="CT32" i="20"/>
  <c r="CT33" i="20"/>
  <c r="CT34" i="20"/>
  <c r="CT35" i="20"/>
  <c r="CT36" i="20"/>
  <c r="CT37" i="20"/>
  <c r="CT38" i="20"/>
  <c r="CT39" i="20"/>
  <c r="CT40" i="20"/>
  <c r="CT41" i="20"/>
  <c r="CT42" i="20"/>
  <c r="CT43" i="20"/>
  <c r="CT44" i="20"/>
  <c r="CT45" i="20"/>
  <c r="CT46" i="20"/>
  <c r="CT47" i="20"/>
  <c r="CT48" i="20"/>
  <c r="CT49" i="20"/>
  <c r="CT50" i="20"/>
  <c r="CT51" i="20"/>
  <c r="CT52" i="20"/>
  <c r="CT53" i="20"/>
  <c r="CT54" i="20"/>
  <c r="CT55" i="20"/>
  <c r="CT56" i="20"/>
  <c r="CT57" i="20"/>
  <c r="CT58" i="20"/>
  <c r="CT59" i="20"/>
  <c r="CT60" i="20"/>
  <c r="CT61" i="20"/>
  <c r="CT62" i="20"/>
  <c r="CT63" i="20"/>
  <c r="CT64" i="20"/>
  <c r="CT65" i="20"/>
  <c r="CT66" i="20"/>
  <c r="CT67" i="20"/>
  <c r="CT68" i="20"/>
  <c r="CT69" i="20"/>
  <c r="CT70" i="20"/>
  <c r="CT71" i="20"/>
  <c r="CT72" i="20"/>
  <c r="CT73" i="20"/>
  <c r="CT74" i="20"/>
  <c r="CT75" i="20"/>
  <c r="CT76" i="20"/>
  <c r="CT77" i="20"/>
  <c r="CT78" i="20"/>
  <c r="CT79" i="20"/>
  <c r="CT80" i="20"/>
  <c r="CT81" i="20"/>
  <c r="CT82" i="20"/>
  <c r="CT83" i="20"/>
  <c r="CT84" i="20"/>
  <c r="CT85" i="20"/>
  <c r="CT86" i="20"/>
  <c r="CT87" i="20"/>
  <c r="CT88" i="20"/>
  <c r="CT89" i="20"/>
  <c r="CT90" i="20"/>
  <c r="CT91" i="20"/>
  <c r="CT92" i="20"/>
  <c r="CT93" i="20"/>
  <c r="CT94" i="20"/>
  <c r="CT95" i="20"/>
  <c r="CT96" i="20"/>
  <c r="CT97" i="20"/>
  <c r="CT98" i="20"/>
  <c r="CT99" i="20"/>
  <c r="CT100" i="20"/>
  <c r="CT101" i="20"/>
  <c r="CT102" i="20"/>
  <c r="CT103" i="20"/>
  <c r="CT104" i="20"/>
  <c r="CT105" i="20"/>
  <c r="CT106" i="20"/>
  <c r="CT107" i="20"/>
  <c r="CT108" i="20"/>
  <c r="CT109" i="20"/>
  <c r="CT110" i="20"/>
  <c r="CT111" i="20"/>
  <c r="CT112" i="20"/>
  <c r="CT113" i="20"/>
  <c r="CT114" i="20"/>
  <c r="CT115" i="20"/>
  <c r="CT116" i="20"/>
  <c r="CT117" i="20"/>
  <c r="CT118" i="20"/>
  <c r="CT119" i="20"/>
  <c r="CT120" i="20"/>
  <c r="CT121" i="20"/>
  <c r="CT122" i="20"/>
  <c r="CT123" i="20"/>
  <c r="CT124" i="20"/>
  <c r="CT125" i="20"/>
  <c r="CT126" i="20"/>
  <c r="CT127" i="20"/>
  <c r="CT128" i="20"/>
  <c r="CT129" i="20"/>
  <c r="CT130" i="20"/>
  <c r="CT131" i="20"/>
  <c r="CT132" i="20"/>
  <c r="CT133" i="20"/>
  <c r="CT134" i="20"/>
  <c r="CT135" i="20"/>
  <c r="CT136" i="20"/>
  <c r="CT137" i="20"/>
  <c r="CT138" i="20"/>
  <c r="CT139" i="20"/>
  <c r="CT140" i="20"/>
  <c r="CT141" i="20"/>
  <c r="CT142" i="20"/>
  <c r="CT143" i="20"/>
  <c r="CT144" i="20"/>
  <c r="CT145" i="20"/>
  <c r="CT146" i="20"/>
  <c r="CT147" i="20"/>
  <c r="CT148" i="20"/>
  <c r="CT149" i="20"/>
  <c r="CT150" i="20"/>
  <c r="CT151" i="20"/>
  <c r="CT152" i="20"/>
  <c r="CT153" i="20"/>
  <c r="CT154" i="20"/>
  <c r="CT155" i="20"/>
  <c r="CT156" i="20"/>
  <c r="CT157" i="20"/>
  <c r="CT158" i="20"/>
  <c r="CT159" i="20"/>
  <c r="CT160" i="20"/>
  <c r="CT161" i="20"/>
  <c r="CT162" i="20"/>
  <c r="CT163" i="20"/>
  <c r="CR5" i="20"/>
  <c r="CR6" i="20"/>
  <c r="CR7" i="20"/>
  <c r="CR8" i="20"/>
  <c r="CR9" i="20"/>
  <c r="CR10" i="20"/>
  <c r="CR11" i="20"/>
  <c r="CR12" i="20"/>
  <c r="CR13" i="20"/>
  <c r="CR14" i="20"/>
  <c r="CR15" i="20"/>
  <c r="CR16" i="20"/>
  <c r="CR17" i="20"/>
  <c r="CR18" i="20"/>
  <c r="CR19" i="20"/>
  <c r="CR20" i="20"/>
  <c r="CR21" i="20"/>
  <c r="CR22" i="20"/>
  <c r="CR23" i="20"/>
  <c r="CR24" i="20"/>
  <c r="CR25" i="20"/>
  <c r="CR26" i="20"/>
  <c r="CR27" i="20"/>
  <c r="CR28" i="20"/>
  <c r="CR29" i="20"/>
  <c r="CR30" i="20"/>
  <c r="CR31" i="20"/>
  <c r="CR32" i="20"/>
  <c r="CR33" i="20"/>
  <c r="CR34" i="20"/>
  <c r="CR35" i="20"/>
  <c r="CR36" i="20"/>
  <c r="CR37" i="20"/>
  <c r="CR38" i="20"/>
  <c r="CR39" i="20"/>
  <c r="CR40" i="20"/>
  <c r="CR41" i="20"/>
  <c r="CR42" i="20"/>
  <c r="CR43" i="20"/>
  <c r="CR44" i="20"/>
  <c r="CR45" i="20"/>
  <c r="CR46" i="20"/>
  <c r="CR47" i="20"/>
  <c r="CR48" i="20"/>
  <c r="CR49" i="20"/>
  <c r="CR50" i="20"/>
  <c r="CR51" i="20"/>
  <c r="CR52" i="20"/>
  <c r="CR53" i="20"/>
  <c r="CR54" i="20"/>
  <c r="CR55" i="20"/>
  <c r="CR56" i="20"/>
  <c r="CR57" i="20"/>
  <c r="CR58" i="20"/>
  <c r="CR59" i="20"/>
  <c r="CR60" i="20"/>
  <c r="CR61" i="20"/>
  <c r="CR62" i="20"/>
  <c r="CR63" i="20"/>
  <c r="CR64" i="20"/>
  <c r="CR65" i="20"/>
  <c r="CR66" i="20"/>
  <c r="CR67" i="20"/>
  <c r="CR68" i="20"/>
  <c r="CR69" i="20"/>
  <c r="CR70" i="20"/>
  <c r="CR71" i="20"/>
  <c r="CR72" i="20"/>
  <c r="CR73" i="20"/>
  <c r="CR74" i="20"/>
  <c r="CR75" i="20"/>
  <c r="CR76" i="20"/>
  <c r="CR77" i="20"/>
  <c r="CR78" i="20"/>
  <c r="CR79" i="20"/>
  <c r="CR80" i="20"/>
  <c r="CR81" i="20"/>
  <c r="CR82" i="20"/>
  <c r="CR83" i="20"/>
  <c r="CR84" i="20"/>
  <c r="CR85" i="20"/>
  <c r="CR86" i="20"/>
  <c r="CR87" i="20"/>
  <c r="CR88" i="20"/>
  <c r="CR89" i="20"/>
  <c r="CR90" i="20"/>
  <c r="CR91" i="20"/>
  <c r="CR92" i="20"/>
  <c r="CR93" i="20"/>
  <c r="CR94" i="20"/>
  <c r="CR95" i="20"/>
  <c r="CR96" i="20"/>
  <c r="CR97" i="20"/>
  <c r="CR98" i="20"/>
  <c r="CR99" i="20"/>
  <c r="CR100" i="20"/>
  <c r="CR101" i="20"/>
  <c r="CR102" i="20"/>
  <c r="CR103" i="20"/>
  <c r="CR104" i="20"/>
  <c r="CR105" i="20"/>
  <c r="CR106" i="20"/>
  <c r="CR107" i="20"/>
  <c r="CR108" i="20"/>
  <c r="CR109" i="20"/>
  <c r="CR110" i="20"/>
  <c r="CR111" i="20"/>
  <c r="CR112" i="20"/>
  <c r="CR113" i="20"/>
  <c r="CR114" i="20"/>
  <c r="CR115" i="20"/>
  <c r="CR116" i="20"/>
  <c r="CR117" i="20"/>
  <c r="CR118" i="20"/>
  <c r="CR119" i="20"/>
  <c r="CR120" i="20"/>
  <c r="CR121" i="20"/>
  <c r="CR122" i="20"/>
  <c r="CR123" i="20"/>
  <c r="CR124" i="20"/>
  <c r="CR125" i="20"/>
  <c r="CR126" i="20"/>
  <c r="CR127" i="20"/>
  <c r="CR128" i="20"/>
  <c r="CR129" i="20"/>
  <c r="CR130" i="20"/>
  <c r="CR131" i="20"/>
  <c r="CR132" i="20"/>
  <c r="CR133" i="20"/>
  <c r="CR134" i="20"/>
  <c r="CR135" i="20"/>
  <c r="CR136" i="20"/>
  <c r="CR137" i="20"/>
  <c r="CR138" i="20"/>
  <c r="CR139" i="20"/>
  <c r="CR140" i="20"/>
  <c r="CR141" i="20"/>
  <c r="CR142" i="20"/>
  <c r="CR143" i="20"/>
  <c r="CR144" i="20"/>
  <c r="CR145" i="20"/>
  <c r="CR146" i="20"/>
  <c r="CR147" i="20"/>
  <c r="CR148" i="20"/>
  <c r="CR149" i="20"/>
  <c r="CR150" i="20"/>
  <c r="CR151" i="20"/>
  <c r="CR152" i="20"/>
  <c r="CR153" i="20"/>
  <c r="CR154" i="20"/>
  <c r="CR155" i="20"/>
  <c r="CR156" i="20"/>
  <c r="CR157" i="20"/>
  <c r="CR158" i="20"/>
  <c r="CR159" i="20"/>
  <c r="CR160" i="20"/>
  <c r="CR161" i="20"/>
  <c r="CR162" i="20"/>
  <c r="CR163" i="20"/>
  <c r="CP5" i="20"/>
  <c r="CP6" i="20"/>
  <c r="CP7" i="20"/>
  <c r="CP8" i="20"/>
  <c r="CP9" i="20"/>
  <c r="CP10" i="20"/>
  <c r="CP11" i="20"/>
  <c r="CP12" i="20"/>
  <c r="CP13" i="20"/>
  <c r="CP14" i="20"/>
  <c r="CP15" i="20"/>
  <c r="CP16" i="20"/>
  <c r="CP17" i="20"/>
  <c r="CP18" i="20"/>
  <c r="CP19" i="20"/>
  <c r="CP20" i="20"/>
  <c r="CP21" i="20"/>
  <c r="CP22" i="20"/>
  <c r="CP23" i="20"/>
  <c r="CP24" i="20"/>
  <c r="CP25" i="20"/>
  <c r="CP26" i="20"/>
  <c r="CP27" i="20"/>
  <c r="CP28" i="20"/>
  <c r="CP29" i="20"/>
  <c r="CP30" i="20"/>
  <c r="CP31" i="20"/>
  <c r="CP32" i="20"/>
  <c r="CP33" i="20"/>
  <c r="CP34" i="20"/>
  <c r="CP35" i="20"/>
  <c r="CP36" i="20"/>
  <c r="CP37" i="20"/>
  <c r="CP38" i="20"/>
  <c r="CP39" i="20"/>
  <c r="CP40" i="20"/>
  <c r="CP41" i="20"/>
  <c r="CP42" i="20"/>
  <c r="CP43" i="20"/>
  <c r="CP44" i="20"/>
  <c r="CP45" i="20"/>
  <c r="CP46" i="20"/>
  <c r="CP47" i="20"/>
  <c r="CP48" i="20"/>
  <c r="CP49" i="20"/>
  <c r="CP50" i="20"/>
  <c r="CP51" i="20"/>
  <c r="CP52" i="20"/>
  <c r="CP53" i="20"/>
  <c r="CP54" i="20"/>
  <c r="CP55" i="20"/>
  <c r="CP56" i="20"/>
  <c r="CP57" i="20"/>
  <c r="CP58" i="20"/>
  <c r="CP59" i="20"/>
  <c r="CP60" i="20"/>
  <c r="CP61" i="20"/>
  <c r="CP62" i="20"/>
  <c r="CP63" i="20"/>
  <c r="CP64" i="20"/>
  <c r="CP65" i="20"/>
  <c r="CP66" i="20"/>
  <c r="CP67" i="20"/>
  <c r="CP68" i="20"/>
  <c r="CP69" i="20"/>
  <c r="CP70" i="20"/>
  <c r="CP71" i="20"/>
  <c r="CP72" i="20"/>
  <c r="CP73" i="20"/>
  <c r="CP74" i="20"/>
  <c r="CP75" i="20"/>
  <c r="CP76" i="20"/>
  <c r="CP77" i="20"/>
  <c r="CP78" i="20"/>
  <c r="CP79" i="20"/>
  <c r="CP80" i="20"/>
  <c r="CP81" i="20"/>
  <c r="CP82" i="20"/>
  <c r="CP83" i="20"/>
  <c r="CP84" i="20"/>
  <c r="CP85" i="20"/>
  <c r="CP86" i="20"/>
  <c r="CP87" i="20"/>
  <c r="CP88" i="20"/>
  <c r="CP89" i="20"/>
  <c r="CP90" i="20"/>
  <c r="CP91" i="20"/>
  <c r="CP92" i="20"/>
  <c r="CP93" i="20"/>
  <c r="CP94" i="20"/>
  <c r="CP95" i="20"/>
  <c r="CP96" i="20"/>
  <c r="CP97" i="20"/>
  <c r="CP98" i="20"/>
  <c r="CP99" i="20"/>
  <c r="CP100" i="20"/>
  <c r="CP101" i="20"/>
  <c r="CP102" i="20"/>
  <c r="CP103" i="20"/>
  <c r="CP104" i="20"/>
  <c r="CP105" i="20"/>
  <c r="CP106" i="20"/>
  <c r="CP107" i="20"/>
  <c r="CP108" i="20"/>
  <c r="CP109" i="20"/>
  <c r="CP110" i="20"/>
  <c r="CP111" i="20"/>
  <c r="CP112" i="20"/>
  <c r="CP113" i="20"/>
  <c r="CP114" i="20"/>
  <c r="CP115" i="20"/>
  <c r="CP116" i="20"/>
  <c r="CP117" i="20"/>
  <c r="CP118" i="20"/>
  <c r="CP119" i="20"/>
  <c r="CP120" i="20"/>
  <c r="CP121" i="20"/>
  <c r="CP122" i="20"/>
  <c r="CP123" i="20"/>
  <c r="CP124" i="20"/>
  <c r="CP125" i="20"/>
  <c r="CP126" i="20"/>
  <c r="CP127" i="20"/>
  <c r="CP128" i="20"/>
  <c r="CP129" i="20"/>
  <c r="CP130" i="20"/>
  <c r="CP131" i="20"/>
  <c r="CP132" i="20"/>
  <c r="CP133" i="20"/>
  <c r="CP134" i="20"/>
  <c r="CP135" i="20"/>
  <c r="CP136" i="20"/>
  <c r="CP137" i="20"/>
  <c r="CP138" i="20"/>
  <c r="CP139" i="20"/>
  <c r="CP140" i="20"/>
  <c r="CP141" i="20"/>
  <c r="CP142" i="20"/>
  <c r="CP143" i="20"/>
  <c r="CP144" i="20"/>
  <c r="CP145" i="20"/>
  <c r="CP146" i="20"/>
  <c r="CP147" i="20"/>
  <c r="CP148" i="20"/>
  <c r="CP149" i="20"/>
  <c r="CP150" i="20"/>
  <c r="CP151" i="20"/>
  <c r="CP152" i="20"/>
  <c r="CP153" i="20"/>
  <c r="CP154" i="20"/>
  <c r="CP155" i="20"/>
  <c r="CP156" i="20"/>
  <c r="CP157" i="20"/>
  <c r="CP158" i="20"/>
  <c r="CP159" i="20"/>
  <c r="CP160" i="20"/>
  <c r="CP161" i="20"/>
  <c r="CP162" i="20"/>
  <c r="CP163" i="20"/>
  <c r="CK5" i="20"/>
  <c r="CK6" i="20"/>
  <c r="CK7" i="20"/>
  <c r="CK8" i="20"/>
  <c r="CK9" i="20"/>
  <c r="CK10" i="20"/>
  <c r="CK11" i="20"/>
  <c r="CK12" i="20"/>
  <c r="CK13" i="20"/>
  <c r="CK14" i="20"/>
  <c r="CK15" i="20"/>
  <c r="CK16" i="20"/>
  <c r="CK17" i="20"/>
  <c r="CK18" i="20"/>
  <c r="CK19" i="20"/>
  <c r="CK20" i="20"/>
  <c r="CK21" i="20"/>
  <c r="CK22" i="20"/>
  <c r="CK23" i="20"/>
  <c r="CK24" i="20"/>
  <c r="CK25" i="20"/>
  <c r="CK26" i="20"/>
  <c r="CK27" i="20"/>
  <c r="CK28" i="20"/>
  <c r="CK29" i="20"/>
  <c r="CK30" i="20"/>
  <c r="CK31" i="20"/>
  <c r="CK32" i="20"/>
  <c r="CK33" i="20"/>
  <c r="CK34" i="20"/>
  <c r="CK35" i="20"/>
  <c r="CK36" i="20"/>
  <c r="CK37" i="20"/>
  <c r="CK38" i="20"/>
  <c r="CK39" i="20"/>
  <c r="CK40" i="20"/>
  <c r="CK41" i="20"/>
  <c r="CK42" i="20"/>
  <c r="CK43" i="20"/>
  <c r="CK44" i="20"/>
  <c r="CK45" i="20"/>
  <c r="CK46" i="20"/>
  <c r="CK47" i="20"/>
  <c r="CK48" i="20"/>
  <c r="CK49" i="20"/>
  <c r="CK50" i="20"/>
  <c r="CK51" i="20"/>
  <c r="CK52" i="20"/>
  <c r="CK53" i="20"/>
  <c r="CK54" i="20"/>
  <c r="CK55" i="20"/>
  <c r="CK56" i="20"/>
  <c r="CK57" i="20"/>
  <c r="CK58" i="20"/>
  <c r="CK59" i="20"/>
  <c r="CK60" i="20"/>
  <c r="CK61" i="20"/>
  <c r="CK62" i="20"/>
  <c r="CK63" i="20"/>
  <c r="CK64" i="20"/>
  <c r="CK65" i="20"/>
  <c r="CK66" i="20"/>
  <c r="CK67" i="20"/>
  <c r="CK68" i="20"/>
  <c r="CK69" i="20"/>
  <c r="CK70" i="20"/>
  <c r="CK71" i="20"/>
  <c r="CK72" i="20"/>
  <c r="CK73" i="20"/>
  <c r="CK74" i="20"/>
  <c r="CK75" i="20"/>
  <c r="CK76" i="20"/>
  <c r="CK77" i="20"/>
  <c r="CK78" i="20"/>
  <c r="CK79" i="20"/>
  <c r="CK80" i="20"/>
  <c r="CK81" i="20"/>
  <c r="CK82" i="20"/>
  <c r="CK83" i="20"/>
  <c r="CK84" i="20"/>
  <c r="CK85" i="20"/>
  <c r="CK86" i="20"/>
  <c r="CK87" i="20"/>
  <c r="CK88" i="20"/>
  <c r="CK89" i="20"/>
  <c r="CK90" i="20"/>
  <c r="CK91" i="20"/>
  <c r="CK92" i="20"/>
  <c r="CK93" i="20"/>
  <c r="CK94" i="20"/>
  <c r="CK95" i="20"/>
  <c r="CK96" i="20"/>
  <c r="CK97" i="20"/>
  <c r="CK98" i="20"/>
  <c r="CK99" i="20"/>
  <c r="CK100" i="20"/>
  <c r="CK101" i="20"/>
  <c r="CK102" i="20"/>
  <c r="CK103" i="20"/>
  <c r="CK104" i="20"/>
  <c r="CK105" i="20"/>
  <c r="CK106" i="20"/>
  <c r="CK107" i="20"/>
  <c r="CK108" i="20"/>
  <c r="CK109" i="20"/>
  <c r="CK110" i="20"/>
  <c r="CK111" i="20"/>
  <c r="CK112" i="20"/>
  <c r="CK113" i="20"/>
  <c r="CK114" i="20"/>
  <c r="CK115" i="20"/>
  <c r="CK116" i="20"/>
  <c r="CK117" i="20"/>
  <c r="CK118" i="20"/>
  <c r="CK119" i="20"/>
  <c r="CK120" i="20"/>
  <c r="CK121" i="20"/>
  <c r="CK122" i="20"/>
  <c r="CK123" i="20"/>
  <c r="CK124" i="20"/>
  <c r="CK125" i="20"/>
  <c r="CK126" i="20"/>
  <c r="CK127" i="20"/>
  <c r="CK128" i="20"/>
  <c r="CK129" i="20"/>
  <c r="CK130" i="20"/>
  <c r="CK131" i="20"/>
  <c r="CK132" i="20"/>
  <c r="CK133" i="20"/>
  <c r="CK134" i="20"/>
  <c r="CK135" i="20"/>
  <c r="CK136" i="20"/>
  <c r="CK137" i="20"/>
  <c r="CK138" i="20"/>
  <c r="CK139" i="20"/>
  <c r="CK140" i="20"/>
  <c r="CK141" i="20"/>
  <c r="CK142" i="20"/>
  <c r="CK143" i="20"/>
  <c r="CK144" i="20"/>
  <c r="CK145" i="20"/>
  <c r="CK146" i="20"/>
  <c r="CK147" i="20"/>
  <c r="CK148" i="20"/>
  <c r="CK149" i="20"/>
  <c r="CK150" i="20"/>
  <c r="CK151" i="20"/>
  <c r="CK152" i="20"/>
  <c r="CK153" i="20"/>
  <c r="CK154" i="20"/>
  <c r="CK155" i="20"/>
  <c r="CK156" i="20"/>
  <c r="CK157" i="20"/>
  <c r="CK158" i="20"/>
  <c r="CK159" i="20"/>
  <c r="CK160" i="20"/>
  <c r="CK161" i="20"/>
  <c r="CK162" i="20"/>
  <c r="CK163" i="20"/>
  <c r="CK164" i="20"/>
  <c r="CK165" i="20"/>
  <c r="CK166" i="20"/>
  <c r="CK167" i="20"/>
  <c r="CK168" i="20"/>
  <c r="CK169" i="20"/>
  <c r="CK170" i="20"/>
  <c r="CK171" i="20"/>
  <c r="CK172" i="20"/>
  <c r="CK173" i="20"/>
  <c r="CK174" i="20"/>
  <c r="CK175" i="20"/>
  <c r="CK176" i="20"/>
  <c r="CK177" i="20"/>
  <c r="CK178" i="20"/>
  <c r="CK179" i="20"/>
  <c r="CK180" i="20"/>
  <c r="CK181" i="20"/>
  <c r="CK182" i="20"/>
  <c r="CK183" i="20"/>
  <c r="CK184" i="20"/>
  <c r="CK185" i="20"/>
  <c r="CK186" i="20"/>
  <c r="CK187" i="20"/>
  <c r="CK188" i="20"/>
  <c r="CK189" i="20"/>
  <c r="CI5" i="20"/>
  <c r="CI6" i="20"/>
  <c r="CI7" i="20"/>
  <c r="CI8" i="20"/>
  <c r="CI9" i="20"/>
  <c r="CI10" i="20"/>
  <c r="CI11" i="20"/>
  <c r="CI12" i="20"/>
  <c r="CI13" i="20"/>
  <c r="CI14" i="20"/>
  <c r="CI15" i="20"/>
  <c r="CI16" i="20"/>
  <c r="CI17" i="20"/>
  <c r="CI18" i="20"/>
  <c r="CI19" i="20"/>
  <c r="CI20" i="20"/>
  <c r="CI21" i="20"/>
  <c r="CI22" i="20"/>
  <c r="CI23" i="20"/>
  <c r="CI24" i="20"/>
  <c r="CI25" i="20"/>
  <c r="CI26" i="20"/>
  <c r="CI27" i="20"/>
  <c r="CI28" i="20"/>
  <c r="CI29" i="20"/>
  <c r="CI30" i="20"/>
  <c r="CI31" i="20"/>
  <c r="CI32" i="20"/>
  <c r="CI33" i="20"/>
  <c r="CI34" i="20"/>
  <c r="CI35" i="20"/>
  <c r="CI36" i="20"/>
  <c r="CI37" i="20"/>
  <c r="CI38" i="20"/>
  <c r="CI39" i="20"/>
  <c r="CI40" i="20"/>
  <c r="CI41" i="20"/>
  <c r="CI42" i="20"/>
  <c r="CI43" i="20"/>
  <c r="CI44" i="20"/>
  <c r="CI45" i="20"/>
  <c r="CI46" i="20"/>
  <c r="CI47" i="20"/>
  <c r="CI48" i="20"/>
  <c r="CI49" i="20"/>
  <c r="CI50" i="20"/>
  <c r="CI51" i="20"/>
  <c r="CI52" i="20"/>
  <c r="CI53" i="20"/>
  <c r="CI54" i="20"/>
  <c r="CI55" i="20"/>
  <c r="CI56" i="20"/>
  <c r="CI57" i="20"/>
  <c r="CI58" i="20"/>
  <c r="CI59" i="20"/>
  <c r="CI60" i="20"/>
  <c r="CI61" i="20"/>
  <c r="CI62" i="20"/>
  <c r="CI63" i="20"/>
  <c r="CI64" i="20"/>
  <c r="CI65" i="20"/>
  <c r="CI66" i="20"/>
  <c r="CI67" i="20"/>
  <c r="CI68" i="20"/>
  <c r="CI69" i="20"/>
  <c r="CI70" i="20"/>
  <c r="CI71" i="20"/>
  <c r="CI72" i="20"/>
  <c r="CI73" i="20"/>
  <c r="CI74" i="20"/>
  <c r="CI75" i="20"/>
  <c r="CI76" i="20"/>
  <c r="CI77" i="20"/>
  <c r="CI78" i="20"/>
  <c r="CI79" i="20"/>
  <c r="CI80" i="20"/>
  <c r="CI81" i="20"/>
  <c r="CI82" i="20"/>
  <c r="CI83" i="20"/>
  <c r="CI84" i="20"/>
  <c r="CI85" i="20"/>
  <c r="CI86" i="20"/>
  <c r="CI87" i="20"/>
  <c r="CI88" i="20"/>
  <c r="CI89" i="20"/>
  <c r="CI90" i="20"/>
  <c r="CI91" i="20"/>
  <c r="CI92" i="20"/>
  <c r="CI93" i="20"/>
  <c r="CI94" i="20"/>
  <c r="CI95" i="20"/>
  <c r="CI96" i="20"/>
  <c r="CI97" i="20"/>
  <c r="CI98" i="20"/>
  <c r="CI99" i="20"/>
  <c r="CI100" i="20"/>
  <c r="CI101" i="20"/>
  <c r="CI102" i="20"/>
  <c r="CI103" i="20"/>
  <c r="CI104" i="20"/>
  <c r="CI105" i="20"/>
  <c r="CI106" i="20"/>
  <c r="CI107" i="20"/>
  <c r="CI108" i="20"/>
  <c r="CI109" i="20"/>
  <c r="CI110" i="20"/>
  <c r="CI111" i="20"/>
  <c r="CI112" i="20"/>
  <c r="CI113" i="20"/>
  <c r="CI114" i="20"/>
  <c r="CI115" i="20"/>
  <c r="CI116" i="20"/>
  <c r="CI117" i="20"/>
  <c r="CI118" i="20"/>
  <c r="CI119" i="20"/>
  <c r="CI120" i="20"/>
  <c r="CI121" i="20"/>
  <c r="CI122" i="20"/>
  <c r="CI123" i="20"/>
  <c r="CI124" i="20"/>
  <c r="CI125" i="20"/>
  <c r="CI126" i="20"/>
  <c r="CI127" i="20"/>
  <c r="CI128" i="20"/>
  <c r="CI129" i="20"/>
  <c r="CI130" i="20"/>
  <c r="CI131" i="20"/>
  <c r="CI132" i="20"/>
  <c r="CI133" i="20"/>
  <c r="CI134" i="20"/>
  <c r="CI135" i="20"/>
  <c r="CI136" i="20"/>
  <c r="CI137" i="20"/>
  <c r="CI138" i="20"/>
  <c r="CI139" i="20"/>
  <c r="CI140" i="20"/>
  <c r="CI141" i="20"/>
  <c r="CI142" i="20"/>
  <c r="CI143" i="20"/>
  <c r="CI144" i="20"/>
  <c r="CI145" i="20"/>
  <c r="CI146" i="20"/>
  <c r="CI147" i="20"/>
  <c r="CI148" i="20"/>
  <c r="CI149" i="20"/>
  <c r="CI150" i="20"/>
  <c r="CI151" i="20"/>
  <c r="CI152" i="20"/>
  <c r="CI153" i="20"/>
  <c r="CI154" i="20"/>
  <c r="CI155" i="20"/>
  <c r="CI156" i="20"/>
  <c r="CI157" i="20"/>
  <c r="CI158" i="20"/>
  <c r="CI159" i="20"/>
  <c r="CI160" i="20"/>
  <c r="CI161" i="20"/>
  <c r="CI162" i="20"/>
  <c r="CI163" i="20"/>
  <c r="CI164" i="20"/>
  <c r="CI165" i="20"/>
  <c r="CI166" i="20"/>
  <c r="CI167" i="20"/>
  <c r="CI168" i="20"/>
  <c r="CI169" i="20"/>
  <c r="CI170" i="20"/>
  <c r="CI171" i="20"/>
  <c r="CI172" i="20"/>
  <c r="CI173" i="20"/>
  <c r="CI174" i="20"/>
  <c r="CI175" i="20"/>
  <c r="CI176" i="20"/>
  <c r="CI177" i="20"/>
  <c r="CI178" i="20"/>
  <c r="CI179" i="20"/>
  <c r="CI180" i="20"/>
  <c r="CI181" i="20"/>
  <c r="CI182" i="20"/>
  <c r="CI183" i="20"/>
  <c r="CI184" i="20"/>
  <c r="CI185" i="20"/>
  <c r="CI186" i="20"/>
  <c r="CI187" i="20"/>
  <c r="CI188" i="20"/>
  <c r="CI189" i="20"/>
  <c r="CG5" i="20"/>
  <c r="CG6" i="20"/>
  <c r="CG7" i="20"/>
  <c r="CG8" i="20"/>
  <c r="CG9" i="20"/>
  <c r="CG10" i="20"/>
  <c r="CG11" i="20"/>
  <c r="CG12" i="20"/>
  <c r="CG13" i="20"/>
  <c r="CG14" i="20"/>
  <c r="CG15" i="20"/>
  <c r="CG16" i="20"/>
  <c r="CG17" i="20"/>
  <c r="CG18" i="20"/>
  <c r="CG19" i="20"/>
  <c r="CG20" i="20"/>
  <c r="CG21" i="20"/>
  <c r="CG22" i="20"/>
  <c r="CG23" i="20"/>
  <c r="CG24" i="20"/>
  <c r="CG25" i="20"/>
  <c r="CG26" i="20"/>
  <c r="CG27" i="20"/>
  <c r="CG28" i="20"/>
  <c r="CG29" i="20"/>
  <c r="CG30" i="20"/>
  <c r="CG31" i="20"/>
  <c r="CG32" i="20"/>
  <c r="CG33" i="20"/>
  <c r="CG34" i="20"/>
  <c r="CG35" i="20"/>
  <c r="CG36" i="20"/>
  <c r="CG37" i="20"/>
  <c r="CG38" i="20"/>
  <c r="CG39" i="20"/>
  <c r="CG40" i="20"/>
  <c r="CG41" i="20"/>
  <c r="CG42" i="20"/>
  <c r="CG43" i="20"/>
  <c r="CG44" i="20"/>
  <c r="CG45" i="20"/>
  <c r="CG46" i="20"/>
  <c r="CG47" i="20"/>
  <c r="CG48" i="20"/>
  <c r="CG49" i="20"/>
  <c r="CG50" i="20"/>
  <c r="CG51" i="20"/>
  <c r="CG52" i="20"/>
  <c r="CG53" i="20"/>
  <c r="CG54" i="20"/>
  <c r="CG55" i="20"/>
  <c r="CG56" i="20"/>
  <c r="CG57" i="20"/>
  <c r="CG58" i="20"/>
  <c r="CG59" i="20"/>
  <c r="CG60" i="20"/>
  <c r="CG61" i="20"/>
  <c r="CG62" i="20"/>
  <c r="CG63" i="20"/>
  <c r="CG64" i="20"/>
  <c r="CG65" i="20"/>
  <c r="CG66" i="20"/>
  <c r="CG67" i="20"/>
  <c r="CG68" i="20"/>
  <c r="CG69" i="20"/>
  <c r="CG70" i="20"/>
  <c r="CG71" i="20"/>
  <c r="CG72" i="20"/>
  <c r="CG73" i="20"/>
  <c r="CG74" i="20"/>
  <c r="CG75" i="20"/>
  <c r="CG76" i="20"/>
  <c r="CG77" i="20"/>
  <c r="CG78" i="20"/>
  <c r="CG79" i="20"/>
  <c r="CG80" i="20"/>
  <c r="CG81" i="20"/>
  <c r="CG82" i="20"/>
  <c r="CG83" i="20"/>
  <c r="CG84" i="20"/>
  <c r="CG85" i="20"/>
  <c r="CG86" i="20"/>
  <c r="CG87" i="20"/>
  <c r="CG88" i="20"/>
  <c r="CG89" i="20"/>
  <c r="CG90" i="20"/>
  <c r="CG91" i="20"/>
  <c r="CG92" i="20"/>
  <c r="CG93" i="20"/>
  <c r="CG94" i="20"/>
  <c r="CG95" i="20"/>
  <c r="CG96" i="20"/>
  <c r="CG97" i="20"/>
  <c r="CG98" i="20"/>
  <c r="CG99" i="20"/>
  <c r="CG100" i="20"/>
  <c r="CG101" i="20"/>
  <c r="CG102" i="20"/>
  <c r="CG103" i="20"/>
  <c r="CG104" i="20"/>
  <c r="CG105" i="20"/>
  <c r="CG106" i="20"/>
  <c r="CG107" i="20"/>
  <c r="CG108" i="20"/>
  <c r="CG109" i="20"/>
  <c r="CG110" i="20"/>
  <c r="CG111" i="20"/>
  <c r="CG112" i="20"/>
  <c r="CG113" i="20"/>
  <c r="CG114" i="20"/>
  <c r="CG115" i="20"/>
  <c r="CG116" i="20"/>
  <c r="CG117" i="20"/>
  <c r="CG118" i="20"/>
  <c r="CG119" i="20"/>
  <c r="CG120" i="20"/>
  <c r="CG121" i="20"/>
  <c r="CG122" i="20"/>
  <c r="CG123" i="20"/>
  <c r="CG124" i="20"/>
  <c r="CG125" i="20"/>
  <c r="CG126" i="20"/>
  <c r="CG127" i="20"/>
  <c r="CG128" i="20"/>
  <c r="CG129" i="20"/>
  <c r="CG130" i="20"/>
  <c r="CG131" i="20"/>
  <c r="CG132" i="20"/>
  <c r="CG133" i="20"/>
  <c r="CG134" i="20"/>
  <c r="CG135" i="20"/>
  <c r="CG136" i="20"/>
  <c r="CG137" i="20"/>
  <c r="CG138" i="20"/>
  <c r="CG139" i="20"/>
  <c r="CG140" i="20"/>
  <c r="CG141" i="20"/>
  <c r="CG142" i="20"/>
  <c r="CG143" i="20"/>
  <c r="CG144" i="20"/>
  <c r="CG145" i="20"/>
  <c r="CG146" i="20"/>
  <c r="CG147" i="20"/>
  <c r="CG148" i="20"/>
  <c r="CG149" i="20"/>
  <c r="CG150" i="20"/>
  <c r="CG151" i="20"/>
  <c r="CG152" i="20"/>
  <c r="CG153" i="20"/>
  <c r="CG154" i="20"/>
  <c r="CG155" i="20"/>
  <c r="CG156" i="20"/>
  <c r="CG157" i="20"/>
  <c r="CG158" i="20"/>
  <c r="CG159" i="20"/>
  <c r="CG160" i="20"/>
  <c r="CG161" i="20"/>
  <c r="CG162" i="20"/>
  <c r="CG163" i="20"/>
  <c r="CG164" i="20"/>
  <c r="CG165" i="20"/>
  <c r="CG166" i="20"/>
  <c r="CG167" i="20"/>
  <c r="CG168" i="20"/>
  <c r="CG169" i="20"/>
  <c r="CG170" i="20"/>
  <c r="CG171" i="20"/>
  <c r="CG172" i="20"/>
  <c r="CG173" i="20"/>
  <c r="CG174" i="20"/>
  <c r="CG175" i="20"/>
  <c r="CG176" i="20"/>
  <c r="CG177" i="20"/>
  <c r="CG178" i="20"/>
  <c r="CG179" i="20"/>
  <c r="CG180" i="20"/>
  <c r="CG181" i="20"/>
  <c r="CG182" i="20"/>
  <c r="CG183" i="20"/>
  <c r="CG184" i="20"/>
  <c r="CG185" i="20"/>
  <c r="CG186" i="20"/>
  <c r="CG187" i="20"/>
  <c r="CG188" i="20"/>
  <c r="CG189" i="20"/>
  <c r="BT6" i="20"/>
  <c r="BT7" i="20"/>
  <c r="BT8" i="20"/>
  <c r="BT9" i="20"/>
  <c r="BT10" i="20"/>
  <c r="BT11" i="20"/>
  <c r="BT12" i="20"/>
  <c r="BT13" i="20"/>
  <c r="BT14" i="20"/>
  <c r="BT15" i="20"/>
  <c r="BT16" i="20"/>
  <c r="BT17" i="20"/>
  <c r="BT18" i="20"/>
  <c r="BT19" i="20"/>
  <c r="BT20" i="20"/>
  <c r="BT21" i="20"/>
  <c r="BT22" i="20"/>
  <c r="BT23" i="20"/>
  <c r="BT24" i="20"/>
  <c r="BT25" i="20"/>
  <c r="BT26" i="20"/>
  <c r="BT27" i="20"/>
  <c r="BT28" i="20"/>
  <c r="BT29" i="20"/>
  <c r="BT30" i="20"/>
  <c r="BT31" i="20"/>
  <c r="BT32" i="20"/>
  <c r="BT33" i="20"/>
  <c r="BT34" i="20"/>
  <c r="BT35" i="20"/>
  <c r="BT36" i="20"/>
  <c r="BT37" i="20"/>
  <c r="BT38" i="20"/>
  <c r="BT39" i="20"/>
  <c r="BT40" i="20"/>
  <c r="BT41" i="20"/>
  <c r="BT42" i="20"/>
  <c r="BR6" i="20"/>
  <c r="BR7" i="20"/>
  <c r="BR8" i="20"/>
  <c r="BR9" i="20"/>
  <c r="BR10" i="20"/>
  <c r="BR11" i="20"/>
  <c r="BR12" i="20"/>
  <c r="BR13" i="20"/>
  <c r="BR14" i="20"/>
  <c r="BR15" i="20"/>
  <c r="BR16" i="20"/>
  <c r="BR17" i="20"/>
  <c r="BR18" i="20"/>
  <c r="BR19" i="20"/>
  <c r="BR20" i="20"/>
  <c r="BR21" i="20"/>
  <c r="BR22" i="20"/>
  <c r="BR23" i="20"/>
  <c r="BR24" i="20"/>
  <c r="BR25" i="20"/>
  <c r="BR26" i="20"/>
  <c r="BR27" i="20"/>
  <c r="BR28" i="20"/>
  <c r="BR29" i="20"/>
  <c r="BR30" i="20"/>
  <c r="BR31" i="20"/>
  <c r="BR32" i="20"/>
  <c r="BR33" i="20"/>
  <c r="BR34" i="20"/>
  <c r="BR35" i="20"/>
  <c r="BR36" i="20"/>
  <c r="BR37" i="20"/>
  <c r="BR38" i="20"/>
  <c r="BR39" i="20"/>
  <c r="BR40" i="20"/>
  <c r="BR41" i="20"/>
  <c r="BR42" i="20"/>
  <c r="BP6" i="20"/>
  <c r="BP7" i="20"/>
  <c r="BP8" i="20"/>
  <c r="BP9" i="20"/>
  <c r="BP10" i="20"/>
  <c r="BP11" i="20"/>
  <c r="BP12" i="20"/>
  <c r="BP13" i="20"/>
  <c r="BP14" i="20"/>
  <c r="BP15" i="20"/>
  <c r="BP16" i="20"/>
  <c r="BP17" i="20"/>
  <c r="BP18" i="20"/>
  <c r="BP19" i="20"/>
  <c r="BP20" i="20"/>
  <c r="BP21" i="20"/>
  <c r="BP22" i="20"/>
  <c r="BP23" i="20"/>
  <c r="BP24" i="20"/>
  <c r="BP25" i="20"/>
  <c r="BP26" i="20"/>
  <c r="BP27" i="20"/>
  <c r="BP28" i="20"/>
  <c r="BP29" i="20"/>
  <c r="BP30" i="20"/>
  <c r="BP31" i="20"/>
  <c r="BP32" i="20"/>
  <c r="BP33" i="20"/>
  <c r="BP34" i="20"/>
  <c r="BP35" i="20"/>
  <c r="BP36" i="20"/>
  <c r="BP37" i="20"/>
  <c r="BP38" i="20"/>
  <c r="BP39" i="20"/>
  <c r="BP40" i="20"/>
  <c r="BP41" i="20"/>
  <c r="BP42" i="20"/>
  <c r="BP5" i="20"/>
  <c r="BR5" i="20"/>
  <c r="BT5" i="20"/>
  <c r="EM4" i="20"/>
  <c r="ED4" i="20"/>
  <c r="DU4" i="20"/>
  <c r="DL4" i="20"/>
  <c r="CT4" i="20"/>
  <c r="EK4" i="20"/>
  <c r="EB4" i="20"/>
  <c r="DS4" i="20"/>
  <c r="DJ4" i="20"/>
  <c r="CR4" i="20"/>
  <c r="EI4" i="20"/>
  <c r="DZ4" i="20"/>
  <c r="DQ4" i="20"/>
  <c r="DH4" i="20"/>
  <c r="CP4" i="20"/>
  <c r="CK4" i="20"/>
  <c r="CI4" i="20"/>
  <c r="CG4" i="20"/>
  <c r="BL6" i="20"/>
  <c r="BL7" i="20"/>
  <c r="BL8" i="20"/>
  <c r="BL9" i="20"/>
  <c r="BL10" i="20"/>
  <c r="BL11" i="20"/>
  <c r="BL12" i="20"/>
  <c r="BL13" i="20"/>
  <c r="BL14" i="20"/>
  <c r="BL15" i="20"/>
  <c r="BL16" i="20"/>
  <c r="BL17" i="20"/>
  <c r="BL18" i="20"/>
  <c r="BL19" i="20"/>
  <c r="BL20" i="20"/>
  <c r="BL21" i="20"/>
  <c r="BL22" i="20"/>
  <c r="BL23" i="20"/>
  <c r="BL24" i="20"/>
  <c r="BL25" i="20"/>
  <c r="BJ6" i="20"/>
  <c r="BJ7" i="20"/>
  <c r="BJ8" i="20"/>
  <c r="BJ9" i="20"/>
  <c r="BJ10" i="20"/>
  <c r="BJ11" i="20"/>
  <c r="BJ12" i="20"/>
  <c r="BJ13" i="20"/>
  <c r="BJ14" i="20"/>
  <c r="BJ15" i="20"/>
  <c r="BJ16" i="20"/>
  <c r="BJ17" i="20"/>
  <c r="BJ18" i="20"/>
  <c r="BJ19" i="20"/>
  <c r="BJ20" i="20"/>
  <c r="BJ21" i="20"/>
  <c r="BJ22" i="20"/>
  <c r="BJ23" i="20"/>
  <c r="BJ24" i="20"/>
  <c r="BJ25" i="20"/>
  <c r="BH6" i="20"/>
  <c r="BH7" i="20"/>
  <c r="BH8" i="20"/>
  <c r="BH9" i="20"/>
  <c r="BH10" i="20"/>
  <c r="BH11" i="20"/>
  <c r="BH12" i="20"/>
  <c r="BH13" i="20"/>
  <c r="BH14" i="20"/>
  <c r="BH15" i="20"/>
  <c r="BH16" i="20"/>
  <c r="BH17" i="20"/>
  <c r="BH18" i="20"/>
  <c r="BH19" i="20"/>
  <c r="BH20" i="20"/>
  <c r="BH21" i="20"/>
  <c r="BH22" i="20"/>
  <c r="BH23" i="20"/>
  <c r="BH24" i="20"/>
  <c r="BH25" i="20"/>
  <c r="BH5" i="20"/>
  <c r="BJ5" i="20"/>
  <c r="BL5" i="20"/>
  <c r="BC6" i="20"/>
  <c r="BC7" i="20"/>
  <c r="BC8" i="20"/>
  <c r="BC9" i="20"/>
  <c r="BC10" i="20"/>
  <c r="BC11" i="20"/>
  <c r="BC12" i="20"/>
  <c r="BC13" i="20"/>
  <c r="BC14" i="20"/>
  <c r="BC15" i="20"/>
  <c r="BC16" i="20"/>
  <c r="BC17" i="20"/>
  <c r="BC18" i="20"/>
  <c r="BA6" i="20"/>
  <c r="BA7" i="20"/>
  <c r="BA8" i="20"/>
  <c r="BA9" i="20"/>
  <c r="BA10" i="20"/>
  <c r="BA11" i="20"/>
  <c r="BA12" i="20"/>
  <c r="BA13" i="20"/>
  <c r="BA14" i="20"/>
  <c r="BA15" i="20"/>
  <c r="BA16" i="20"/>
  <c r="BA17" i="20"/>
  <c r="BA18" i="20"/>
  <c r="AY6" i="20"/>
  <c r="AY7" i="20"/>
  <c r="AY8" i="20"/>
  <c r="AY9" i="20"/>
  <c r="AY10" i="20"/>
  <c r="AY11" i="20"/>
  <c r="AY12" i="20"/>
  <c r="AY13" i="20"/>
  <c r="AY14" i="20"/>
  <c r="AY15" i="20"/>
  <c r="AY16" i="20"/>
  <c r="AY17" i="20"/>
  <c r="AY18" i="20"/>
  <c r="BC5" i="20"/>
  <c r="BA5" i="20"/>
  <c r="AY5" i="20"/>
  <c r="AT6" i="20"/>
  <c r="AT7" i="20"/>
  <c r="AT8" i="20"/>
  <c r="AT9" i="20"/>
  <c r="AT10" i="20"/>
  <c r="AT11" i="20"/>
  <c r="AT12" i="20"/>
  <c r="AT13" i="20"/>
  <c r="AT14" i="20"/>
  <c r="AT15" i="20"/>
  <c r="AT16" i="20"/>
  <c r="AT17" i="20"/>
  <c r="AT18" i="20"/>
  <c r="AT19" i="20"/>
  <c r="AR6" i="20"/>
  <c r="AR7" i="20"/>
  <c r="AR8" i="20"/>
  <c r="AR9" i="20"/>
  <c r="AR10" i="20"/>
  <c r="AR11" i="20"/>
  <c r="AR12" i="20"/>
  <c r="AR13" i="20"/>
  <c r="AR14" i="20"/>
  <c r="AR15" i="20"/>
  <c r="AR16" i="20"/>
  <c r="AR17" i="20"/>
  <c r="AR18" i="20"/>
  <c r="AR19" i="20"/>
  <c r="AP6" i="20"/>
  <c r="AP7" i="20"/>
  <c r="AP8" i="20"/>
  <c r="AP9" i="20"/>
  <c r="AP10" i="20"/>
  <c r="AP11" i="20"/>
  <c r="AP12" i="20"/>
  <c r="AP13" i="20"/>
  <c r="AP14" i="20"/>
  <c r="AP15" i="20"/>
  <c r="AP16" i="20"/>
  <c r="AP17" i="20"/>
  <c r="AP18" i="20"/>
  <c r="AP19" i="20"/>
  <c r="AT5" i="20"/>
  <c r="AR5" i="20"/>
  <c r="AP5" i="20"/>
  <c r="AK6" i="20"/>
  <c r="AK7" i="20"/>
  <c r="AK8" i="20"/>
  <c r="AK9" i="20"/>
  <c r="AK10" i="20"/>
  <c r="AK11" i="20"/>
  <c r="AK12" i="20"/>
  <c r="AK13" i="20"/>
  <c r="AK14" i="20"/>
  <c r="AK15" i="20"/>
  <c r="AK16" i="20"/>
  <c r="AK17" i="20"/>
  <c r="AK18" i="20"/>
  <c r="AK19" i="20"/>
  <c r="AI6" i="20"/>
  <c r="AI7" i="20"/>
  <c r="AI8" i="20"/>
  <c r="AI9" i="20"/>
  <c r="AI10" i="20"/>
  <c r="AI11" i="20"/>
  <c r="AI12" i="20"/>
  <c r="AI13" i="20"/>
  <c r="AI14" i="20"/>
  <c r="AI15" i="20"/>
  <c r="AI16" i="20"/>
  <c r="AI17" i="20"/>
  <c r="AI18" i="20"/>
  <c r="AI19" i="20"/>
  <c r="AG6" i="20"/>
  <c r="AG7" i="20"/>
  <c r="AG8" i="20"/>
  <c r="AG9" i="20"/>
  <c r="AG10" i="20"/>
  <c r="AG11" i="20"/>
  <c r="AG12" i="20"/>
  <c r="AG13" i="20"/>
  <c r="AG14" i="20"/>
  <c r="AG15" i="20"/>
  <c r="AG16" i="20"/>
  <c r="AG17" i="20"/>
  <c r="AG18" i="20"/>
  <c r="AG19" i="20"/>
  <c r="AK5" i="20"/>
  <c r="AI5" i="20"/>
  <c r="AG5" i="20"/>
  <c r="V6" i="20"/>
  <c r="V7" i="20"/>
  <c r="V8" i="20"/>
  <c r="V9" i="20"/>
  <c r="V10" i="20"/>
  <c r="V11" i="20"/>
  <c r="V12" i="20"/>
  <c r="V13" i="20"/>
  <c r="V14" i="20"/>
  <c r="V15" i="20"/>
  <c r="V16" i="20"/>
  <c r="V17" i="20"/>
  <c r="V18" i="20"/>
  <c r="V19" i="20"/>
  <c r="V20" i="20"/>
  <c r="V21" i="20"/>
  <c r="V22" i="20"/>
  <c r="V23" i="20"/>
  <c r="T6" i="20"/>
  <c r="T7" i="20"/>
  <c r="T8" i="20"/>
  <c r="T9" i="20"/>
  <c r="T10" i="20"/>
  <c r="T11" i="20"/>
  <c r="T12" i="20"/>
  <c r="T13" i="20"/>
  <c r="T14" i="20"/>
  <c r="T15" i="20"/>
  <c r="T16" i="20"/>
  <c r="T17" i="20"/>
  <c r="T18" i="20"/>
  <c r="T19" i="20"/>
  <c r="T20" i="20"/>
  <c r="T21" i="20"/>
  <c r="T22" i="20"/>
  <c r="T23" i="20"/>
  <c r="R6" i="20"/>
  <c r="R7" i="20"/>
  <c r="R8" i="20"/>
  <c r="R9" i="20"/>
  <c r="R10" i="20"/>
  <c r="R11" i="20"/>
  <c r="R12" i="20"/>
  <c r="R13" i="20"/>
  <c r="R14" i="20"/>
  <c r="R15" i="20"/>
  <c r="R16" i="20"/>
  <c r="R17" i="20"/>
  <c r="R18" i="20"/>
  <c r="R19" i="20"/>
  <c r="R20" i="20"/>
  <c r="R21" i="20"/>
  <c r="R22" i="20"/>
  <c r="R23" i="20"/>
  <c r="V5" i="20"/>
  <c r="T5" i="20"/>
  <c r="R5" i="20"/>
  <c r="M6" i="20"/>
  <c r="M7" i="20"/>
  <c r="K6" i="20"/>
  <c r="K7" i="20"/>
  <c r="I6" i="20"/>
  <c r="I7" i="20"/>
  <c r="M5" i="20"/>
  <c r="I5" i="20"/>
  <c r="K5" i="20"/>
  <c r="CB6" i="20"/>
  <c r="CB7" i="20"/>
  <c r="CB8" i="20"/>
  <c r="CB9" i="20"/>
  <c r="CB10" i="20"/>
  <c r="CB11" i="20"/>
  <c r="CB12" i="20"/>
  <c r="CB13" i="20"/>
  <c r="CB14" i="20"/>
  <c r="CB15" i="20"/>
  <c r="CB16" i="20"/>
  <c r="CB17" i="20"/>
  <c r="CB18" i="20"/>
  <c r="CB19" i="20"/>
  <c r="CB20" i="20"/>
  <c r="CB21" i="20"/>
  <c r="CB22" i="20"/>
  <c r="CB23" i="20"/>
  <c r="CB24" i="20"/>
  <c r="CB25" i="20"/>
  <c r="CB26" i="20"/>
  <c r="CB27" i="20"/>
  <c r="CB28" i="20"/>
  <c r="CB29" i="20"/>
  <c r="CB30" i="20"/>
  <c r="CB31" i="20"/>
  <c r="CB32" i="20"/>
  <c r="CB33" i="20"/>
  <c r="CB34" i="20"/>
  <c r="BZ6" i="20"/>
  <c r="BZ7" i="20"/>
  <c r="BZ8" i="20"/>
  <c r="BZ9" i="20"/>
  <c r="BZ10" i="20"/>
  <c r="BZ11" i="20"/>
  <c r="BZ12" i="20"/>
  <c r="BZ13" i="20"/>
  <c r="BZ14" i="20"/>
  <c r="BZ15" i="20"/>
  <c r="BZ16" i="20"/>
  <c r="BZ17" i="20"/>
  <c r="BZ18" i="20"/>
  <c r="BZ19" i="20"/>
  <c r="BZ20" i="20"/>
  <c r="BZ21" i="20"/>
  <c r="BZ22" i="20"/>
  <c r="BZ23" i="20"/>
  <c r="BZ24" i="20"/>
  <c r="BZ25" i="20"/>
  <c r="BZ26" i="20"/>
  <c r="BZ27" i="20"/>
  <c r="BZ28" i="20"/>
  <c r="BZ29" i="20"/>
  <c r="BZ30" i="20"/>
  <c r="BZ31" i="20"/>
  <c r="BZ32" i="20"/>
  <c r="BZ33" i="20"/>
  <c r="BZ34" i="20"/>
  <c r="BX6" i="20"/>
  <c r="BX7" i="20"/>
  <c r="BX8" i="20"/>
  <c r="BX9" i="20"/>
  <c r="BX10" i="20"/>
  <c r="BX11" i="20"/>
  <c r="BX12" i="20"/>
  <c r="BX13" i="20"/>
  <c r="BX14" i="20"/>
  <c r="BX15" i="20"/>
  <c r="BX16" i="20"/>
  <c r="BX17" i="20"/>
  <c r="BX18" i="20"/>
  <c r="BX19" i="20"/>
  <c r="BX20" i="20"/>
  <c r="BX21" i="20"/>
  <c r="BX22" i="20"/>
  <c r="BX23" i="20"/>
  <c r="BX24" i="20"/>
  <c r="BX25" i="20"/>
  <c r="BX26" i="20"/>
  <c r="BX27" i="20"/>
  <c r="BX28" i="20"/>
  <c r="BX29" i="20"/>
  <c r="BX30" i="20"/>
  <c r="BX31" i="20"/>
  <c r="BX32" i="20"/>
  <c r="BX33" i="20"/>
  <c r="BX34" i="20"/>
  <c r="CB5" i="20"/>
  <c r="BZ5" i="20"/>
  <c r="BX5" i="20"/>
  <c r="BA54" i="17"/>
  <c r="BA53" i="17"/>
  <c r="AN120" i="17"/>
  <c r="AN119" i="17"/>
  <c r="AN118" i="17"/>
  <c r="AN117" i="17"/>
  <c r="AN116" i="17"/>
  <c r="AN115" i="17"/>
  <c r="AN114" i="17"/>
  <c r="AN113" i="17" s="1"/>
  <c r="AN112" i="17"/>
  <c r="AN111" i="17"/>
  <c r="AN110" i="17"/>
  <c r="AN109" i="17"/>
  <c r="AN108" i="17"/>
  <c r="AN107" i="17"/>
  <c r="AN106" i="17"/>
  <c r="AN105" i="17"/>
  <c r="AN104" i="17"/>
  <c r="AV25" i="17"/>
  <c r="AV34" i="17"/>
  <c r="AV33" i="17"/>
  <c r="AV32" i="17"/>
  <c r="AV31" i="17"/>
  <c r="AV30" i="17"/>
  <c r="AV28" i="17"/>
  <c r="AV29" i="17"/>
  <c r="AV27" i="17"/>
  <c r="BI17" i="17"/>
  <c r="AV26" i="17"/>
  <c r="AQ104" i="17"/>
  <c r="AR104" i="17"/>
  <c r="AS104" i="17"/>
  <c r="AT104" i="17"/>
  <c r="AU104" i="17"/>
  <c r="AV104" i="17"/>
  <c r="AP104" i="17"/>
  <c r="AH105" i="17"/>
  <c r="AI105" i="17"/>
  <c r="AJ105" i="17"/>
  <c r="AK105" i="17"/>
  <c r="AL105" i="17"/>
  <c r="AH106" i="17"/>
  <c r="AI106" i="17"/>
  <c r="AJ106" i="17"/>
  <c r="AK106" i="17"/>
  <c r="AL106" i="17"/>
  <c r="AH107" i="17"/>
  <c r="AI107" i="17"/>
  <c r="AJ107" i="17"/>
  <c r="AK107" i="17"/>
  <c r="AL107" i="17"/>
  <c r="AH108" i="17"/>
  <c r="AI108" i="17"/>
  <c r="AJ108" i="17"/>
  <c r="AK108" i="17"/>
  <c r="AL108" i="17"/>
  <c r="AH109" i="17"/>
  <c r="AI109" i="17"/>
  <c r="AJ109" i="17"/>
  <c r="AK109" i="17"/>
  <c r="AL109" i="17"/>
  <c r="AH110" i="17"/>
  <c r="AI110" i="17"/>
  <c r="AJ110" i="17"/>
  <c r="AK110" i="17"/>
  <c r="AL110" i="17"/>
  <c r="AH111" i="17"/>
  <c r="AI111" i="17"/>
  <c r="AJ111" i="17"/>
  <c r="AK111" i="17"/>
  <c r="AL111" i="17"/>
  <c r="AH112" i="17"/>
  <c r="AI112" i="17"/>
  <c r="AJ112" i="17"/>
  <c r="AK112" i="17"/>
  <c r="AL112" i="17"/>
  <c r="AH114" i="17"/>
  <c r="AI114" i="17"/>
  <c r="AJ114" i="17"/>
  <c r="AK114" i="17"/>
  <c r="AL114" i="17"/>
  <c r="AH115" i="17"/>
  <c r="AI115" i="17"/>
  <c r="AJ115" i="17"/>
  <c r="AK115" i="17"/>
  <c r="AL115" i="17"/>
  <c r="AH116" i="17"/>
  <c r="AI116" i="17"/>
  <c r="AJ116" i="17"/>
  <c r="AK116" i="17"/>
  <c r="AL116" i="17"/>
  <c r="AH117" i="17"/>
  <c r="AI117" i="17"/>
  <c r="AJ117" i="17"/>
  <c r="AK117" i="17"/>
  <c r="AL117" i="17"/>
  <c r="AH118" i="17"/>
  <c r="AI118" i="17"/>
  <c r="AJ118" i="17"/>
  <c r="AK118" i="17"/>
  <c r="AL118" i="17"/>
  <c r="AH119" i="17"/>
  <c r="AI119" i="17"/>
  <c r="AJ119" i="17"/>
  <c r="AK119" i="17"/>
  <c r="AL119" i="17"/>
  <c r="AH120" i="17"/>
  <c r="AI120" i="17"/>
  <c r="AJ120" i="17"/>
  <c r="AK120" i="17"/>
  <c r="AL120" i="17"/>
  <c r="AG120" i="17"/>
  <c r="AG119" i="17"/>
  <c r="AG118" i="17"/>
  <c r="AG117" i="17"/>
  <c r="AG116" i="17"/>
  <c r="AG115" i="17"/>
  <c r="AG114" i="17"/>
  <c r="AG112" i="17"/>
  <c r="AG111" i="17"/>
  <c r="AG110" i="17"/>
  <c r="AG109" i="17"/>
  <c r="AG108" i="17"/>
  <c r="AG107" i="17"/>
  <c r="AG106" i="17"/>
  <c r="AG105" i="17"/>
  <c r="AH104" i="17"/>
  <c r="AI104" i="17"/>
  <c r="AJ104" i="17"/>
  <c r="AK104" i="17"/>
  <c r="AL104" i="17"/>
  <c r="AG104" i="17"/>
  <c r="G99" i="17"/>
  <c r="G96" i="17"/>
  <c r="G93" i="17"/>
  <c r="G90" i="17"/>
  <c r="G88" i="17"/>
  <c r="G85" i="17"/>
  <c r="G82" i="17"/>
  <c r="G79" i="17"/>
  <c r="G75" i="17"/>
  <c r="G74" i="17"/>
  <c r="G72" i="17"/>
  <c r="G70" i="17"/>
  <c r="G68" i="17"/>
  <c r="G65" i="17"/>
  <c r="G63" i="17"/>
  <c r="G61" i="17"/>
  <c r="G59" i="17"/>
  <c r="G57" i="17"/>
  <c r="G55" i="17"/>
  <c r="G54" i="17"/>
  <c r="G52" i="17"/>
  <c r="G49" i="17"/>
  <c r="G47" i="17"/>
  <c r="G45" i="17"/>
  <c r="G43" i="17"/>
  <c r="G38" i="17"/>
  <c r="G37" i="17"/>
  <c r="G35" i="17"/>
  <c r="G34" i="17"/>
  <c r="G32" i="17"/>
  <c r="G30" i="17"/>
  <c r="G28" i="17"/>
  <c r="G24" i="17"/>
  <c r="G21" i="17"/>
  <c r="G19" i="17"/>
  <c r="G17" i="17"/>
  <c r="G15" i="17"/>
  <c r="G12" i="17"/>
  <c r="G9" i="17"/>
  <c r="G8" i="17"/>
  <c r="G7" i="17"/>
  <c r="G6" i="17"/>
  <c r="G5" i="17"/>
  <c r="G4" i="17"/>
  <c r="G3" i="17"/>
  <c r="G2" i="17"/>
  <c r="F99" i="16"/>
  <c r="F96" i="16"/>
  <c r="F93" i="16"/>
  <c r="F90" i="16"/>
  <c r="F88" i="16"/>
  <c r="F85" i="16"/>
  <c r="F82" i="16"/>
  <c r="F79" i="16"/>
  <c r="F75" i="16"/>
  <c r="F74" i="16"/>
  <c r="F72" i="16"/>
  <c r="F70" i="16"/>
  <c r="F68" i="16"/>
  <c r="F65" i="16"/>
  <c r="F63" i="16"/>
  <c r="F61" i="16"/>
  <c r="F59" i="16"/>
  <c r="F57" i="16"/>
  <c r="F55" i="16"/>
  <c r="F54" i="16"/>
  <c r="F52" i="16"/>
  <c r="F49" i="16"/>
  <c r="F47" i="16"/>
  <c r="F45" i="16"/>
  <c r="F43" i="16"/>
  <c r="F38" i="16"/>
  <c r="F37" i="16"/>
  <c r="F35" i="16"/>
  <c r="F34" i="16"/>
  <c r="F32" i="16"/>
  <c r="F30" i="16"/>
  <c r="F28" i="16"/>
  <c r="F24" i="16"/>
  <c r="F21" i="16"/>
  <c r="F19" i="16"/>
  <c r="F17" i="16"/>
  <c r="F15" i="16"/>
  <c r="F12" i="16"/>
  <c r="F9" i="16"/>
  <c r="F8" i="16"/>
  <c r="F7" i="16"/>
  <c r="F6" i="16"/>
  <c r="F5" i="16"/>
  <c r="F4" i="16"/>
  <c r="F3" i="16"/>
  <c r="F2" i="16"/>
  <c r="AQ106" i="17"/>
  <c r="AT105" i="17"/>
  <c r="AT112" i="17"/>
  <c r="AV113" i="17"/>
  <c r="AU112" i="17"/>
  <c r="AS113" i="17"/>
  <c r="AQ105" i="17"/>
  <c r="AR105" i="17"/>
  <c r="AV106" i="17"/>
  <c r="AN122" i="17"/>
  <c r="AR113" i="17"/>
  <c r="AS112" i="17"/>
  <c r="AU113" i="17"/>
  <c r="AH122" i="17"/>
  <c r="AS105" i="17"/>
  <c r="AH121" i="17"/>
  <c r="AJ122" i="17"/>
  <c r="AS106" i="17"/>
  <c r="AV105" i="17"/>
  <c r="AI122" i="17"/>
  <c r="AL121" i="17"/>
  <c r="AU105" i="17"/>
  <c r="AR106" i="17"/>
  <c r="AT106" i="17"/>
  <c r="AI121" i="17"/>
  <c r="AK122" i="17"/>
  <c r="AJ121" i="17"/>
  <c r="AK121" i="17"/>
  <c r="AP106" i="17"/>
  <c r="AL122" i="17"/>
  <c r="AU106" i="17"/>
  <c r="AP105" i="17"/>
  <c r="AV112" i="17"/>
  <c r="AR112" i="17"/>
  <c r="AG122" i="17"/>
  <c r="AG121" i="17"/>
  <c r="AQ113" i="17"/>
  <c r="AP113" i="17"/>
  <c r="AP112" i="17"/>
  <c r="AN121" i="17"/>
  <c r="AP4" i="17" a="1"/>
  <c r="AQ112" i="17"/>
  <c r="AT113" i="17"/>
  <c r="V29" i="19" l="1"/>
  <c r="W29" i="19" s="1"/>
  <c r="AM22" i="19"/>
  <c r="AE22" i="19"/>
  <c r="AC22" i="19"/>
  <c r="AD22" i="19"/>
  <c r="AA22" i="19"/>
  <c r="V15" i="19"/>
  <c r="W15" i="19" s="1"/>
  <c r="V16" i="19"/>
  <c r="W16" i="19" s="1"/>
  <c r="V33" i="19"/>
  <c r="W33" i="19" s="1"/>
  <c r="V30" i="19"/>
  <c r="W30" i="19" s="1"/>
  <c r="V13" i="19"/>
  <c r="W13" i="19" s="1"/>
  <c r="V28" i="19"/>
  <c r="W28" i="19" s="1"/>
  <c r="V27" i="19"/>
  <c r="W27" i="19" s="1"/>
  <c r="V17" i="19"/>
  <c r="W17" i="19" s="1"/>
  <c r="V18" i="19"/>
  <c r="W18" i="19" s="1"/>
  <c r="V31" i="19"/>
  <c r="W31" i="19" s="1"/>
  <c r="V19" i="19"/>
  <c r="W19" i="19" s="1"/>
  <c r="V32" i="19"/>
  <c r="W32" i="19" s="1"/>
  <c r="V14" i="19"/>
  <c r="W14" i="19" s="1"/>
  <c r="V20" i="19"/>
  <c r="W20" i="19" s="1"/>
  <c r="V26" i="19"/>
  <c r="W26" i="19" s="1"/>
  <c r="AL113" i="17"/>
  <c r="AQ7" i="17"/>
  <c r="AQ11" i="17"/>
  <c r="AQ15" i="17"/>
  <c r="AQ19" i="17"/>
  <c r="AQ23" i="17"/>
  <c r="AQ27" i="17"/>
  <c r="AQ31" i="17"/>
  <c r="AQ35" i="17"/>
  <c r="AQ39" i="17"/>
  <c r="AQ43" i="17"/>
  <c r="AQ47" i="17"/>
  <c r="AQ51" i="17"/>
  <c r="AQ55" i="17"/>
  <c r="AQ59" i="17"/>
  <c r="AQ63" i="17"/>
  <c r="AQ67" i="17"/>
  <c r="AQ71" i="17"/>
  <c r="AQ75" i="17"/>
  <c r="AQ79" i="17"/>
  <c r="AP4" i="17"/>
  <c r="AP8" i="17"/>
  <c r="AP12" i="17"/>
  <c r="AP16" i="17"/>
  <c r="AP20" i="17"/>
  <c r="AP24" i="17"/>
  <c r="AP28" i="17"/>
  <c r="AP32" i="17"/>
  <c r="AP36" i="17"/>
  <c r="AP40" i="17"/>
  <c r="AP44" i="17"/>
  <c r="AP48" i="17"/>
  <c r="AP52" i="17"/>
  <c r="AP56" i="17"/>
  <c r="AP60" i="17"/>
  <c r="AP64" i="17"/>
  <c r="AP68" i="17"/>
  <c r="AP72" i="17"/>
  <c r="AP76" i="17"/>
  <c r="AP80" i="17"/>
  <c r="AQ4" i="17"/>
  <c r="AQ8" i="17"/>
  <c r="AQ12" i="17"/>
  <c r="AQ16" i="17"/>
  <c r="AQ20" i="17"/>
  <c r="AQ24" i="17"/>
  <c r="AQ28" i="17"/>
  <c r="AQ32" i="17"/>
  <c r="AQ36" i="17"/>
  <c r="AQ40" i="17"/>
  <c r="AQ44" i="17"/>
  <c r="AQ48" i="17"/>
  <c r="AQ52" i="17"/>
  <c r="AQ56" i="17"/>
  <c r="AQ60" i="17"/>
  <c r="AQ64" i="17"/>
  <c r="AQ68" i="17"/>
  <c r="AQ72" i="17"/>
  <c r="AQ76" i="17"/>
  <c r="AQ80" i="17"/>
  <c r="AP14" i="17"/>
  <c r="AP50" i="17"/>
  <c r="AP62" i="17"/>
  <c r="AP74" i="17"/>
  <c r="AP5" i="17"/>
  <c r="AP9" i="17"/>
  <c r="AP13" i="17"/>
  <c r="AP17" i="17"/>
  <c r="AP21" i="17"/>
  <c r="AP25" i="17"/>
  <c r="AP29" i="17"/>
  <c r="AP33" i="17"/>
  <c r="AP37" i="17"/>
  <c r="AP41" i="17"/>
  <c r="AP45" i="17"/>
  <c r="AP49" i="17"/>
  <c r="AP53" i="17"/>
  <c r="AP57" i="17"/>
  <c r="AP61" i="17"/>
  <c r="AP65" i="17"/>
  <c r="AP69" i="17"/>
  <c r="AP73" i="17"/>
  <c r="AP77" i="17"/>
  <c r="AP81" i="17"/>
  <c r="AP10" i="17"/>
  <c r="AP42" i="17"/>
  <c r="AP58" i="17"/>
  <c r="AP70" i="17"/>
  <c r="AQ5" i="17"/>
  <c r="AQ9" i="17"/>
  <c r="AQ13" i="17"/>
  <c r="AQ17" i="17"/>
  <c r="AQ21" i="17"/>
  <c r="AQ25" i="17"/>
  <c r="AQ29" i="17"/>
  <c r="AQ33" i="17"/>
  <c r="AQ37" i="17"/>
  <c r="AQ41" i="17"/>
  <c r="AQ45" i="17"/>
  <c r="AQ49" i="17"/>
  <c r="AQ53" i="17"/>
  <c r="AQ57" i="17"/>
  <c r="AQ61" i="17"/>
  <c r="AQ65" i="17"/>
  <c r="AQ69" i="17"/>
  <c r="AQ73" i="17"/>
  <c r="AQ77" i="17"/>
  <c r="AQ81" i="17"/>
  <c r="AP6" i="17"/>
  <c r="AP18" i="17"/>
  <c r="AP22" i="17"/>
  <c r="AP26" i="17"/>
  <c r="AP30" i="17"/>
  <c r="AP34" i="17"/>
  <c r="AP38" i="17"/>
  <c r="AP46" i="17"/>
  <c r="AP54" i="17"/>
  <c r="AP66" i="17"/>
  <c r="AP78" i="17"/>
  <c r="AQ6" i="17"/>
  <c r="AQ10" i="17"/>
  <c r="AQ14" i="17"/>
  <c r="AQ18" i="17"/>
  <c r="AQ22" i="17"/>
  <c r="AQ26" i="17"/>
  <c r="AQ30" i="17"/>
  <c r="AQ34" i="17"/>
  <c r="AQ38" i="17"/>
  <c r="AQ42" i="17"/>
  <c r="AQ46" i="17"/>
  <c r="AQ50" i="17"/>
  <c r="AQ54" i="17"/>
  <c r="AQ58" i="17"/>
  <c r="AQ62" i="17"/>
  <c r="AQ66" i="17"/>
  <c r="AQ70" i="17"/>
  <c r="AQ74" i="17"/>
  <c r="AQ78" i="17"/>
  <c r="AP7" i="17"/>
  <c r="AP11" i="17"/>
  <c r="AP15" i="17"/>
  <c r="AP19" i="17"/>
  <c r="AP23" i="17"/>
  <c r="AP27" i="17"/>
  <c r="AP31" i="17"/>
  <c r="AP35" i="17"/>
  <c r="AP39" i="17"/>
  <c r="AP43" i="17"/>
  <c r="AP47" i="17"/>
  <c r="AP51" i="17"/>
  <c r="AP55" i="17"/>
  <c r="AP59" i="17"/>
  <c r="AP63" i="17"/>
  <c r="AP67" i="17"/>
  <c r="AP71" i="17"/>
  <c r="AP75" i="17"/>
  <c r="AP79" i="17"/>
  <c r="AH113" i="17"/>
  <c r="AJ113" i="17"/>
  <c r="AP108" i="17"/>
  <c r="AP115" i="17"/>
  <c r="AI113" i="17"/>
  <c r="AK113" i="17"/>
  <c r="AR115" i="17"/>
  <c r="AQ115" i="17"/>
  <c r="AV115" i="17"/>
  <c r="AU115" i="17"/>
  <c r="AT115" i="17"/>
  <c r="AS115" i="17"/>
  <c r="AR108" i="17"/>
  <c r="AV108" i="17"/>
  <c r="AQ108" i="17"/>
  <c r="AU108" i="17"/>
  <c r="AT108" i="17"/>
  <c r="AS108" i="17"/>
  <c r="AG113" i="17"/>
  <c r="BB13" i="17"/>
  <c r="BP9" i="17"/>
  <c r="AW21" i="17"/>
  <c r="AT7" i="17"/>
  <c r="AX22" i="17"/>
  <c r="BB6" i="17"/>
  <c r="BQ9" i="17"/>
  <c r="AX21" i="17"/>
  <c r="BA12" i="17"/>
  <c r="AT8" i="17"/>
  <c r="AT9" i="17"/>
  <c r="AW22" i="17"/>
  <c r="BB12" i="17"/>
  <c r="BB5" i="17"/>
  <c r="BA13" i="17"/>
  <c r="BA6" i="17"/>
  <c r="BA5" i="17"/>
  <c r="V21" i="19" l="1"/>
  <c r="V35" i="19"/>
  <c r="AX33" i="17"/>
  <c r="AW33" i="17"/>
  <c r="AX32" i="17"/>
  <c r="AW32" i="17"/>
  <c r="BQ7" i="17"/>
  <c r="BG9" i="17"/>
  <c r="BF9" i="17"/>
  <c r="BE9" i="17"/>
  <c r="BQ8" i="17"/>
  <c r="BG8" i="17"/>
  <c r="BP8" i="17"/>
  <c r="BF8" i="17"/>
  <c r="BP7" i="17"/>
  <c r="BE8" i="17"/>
  <c r="BQ6" i="17"/>
  <c r="BD9" i="17"/>
  <c r="BD8" i="17"/>
  <c r="BP6" i="17"/>
  <c r="BB15" i="17"/>
  <c r="BA15" i="17"/>
  <c r="BB8" i="17"/>
  <c r="BA8" i="17"/>
  <c r="BA4" i="17"/>
  <c r="AW4" i="17"/>
  <c r="AW25" i="17" s="1"/>
  <c r="AX9" i="17"/>
  <c r="AX18" i="17"/>
  <c r="AX5" i="17"/>
  <c r="AX27" i="17" s="1"/>
  <c r="AX10" i="17"/>
  <c r="AX19" i="17"/>
  <c r="AX8" i="17"/>
  <c r="AX11" i="17"/>
  <c r="AX20" i="17"/>
  <c r="AX14" i="17"/>
  <c r="AX30" i="17" s="1"/>
  <c r="AX12" i="17"/>
  <c r="AX17" i="17"/>
  <c r="AX26" i="17" s="1"/>
  <c r="AX6" i="17"/>
  <c r="AX28" i="17" s="1"/>
  <c r="AX15" i="17"/>
  <c r="AX31" i="17" s="1"/>
  <c r="AX7" i="17"/>
  <c r="AX29" i="17" s="1"/>
  <c r="AX16" i="17"/>
  <c r="AW15" i="17"/>
  <c r="AW6" i="17"/>
  <c r="AW28" i="17" s="1"/>
  <c r="AW10" i="17"/>
  <c r="AW14" i="17"/>
  <c r="AW30" i="17" s="1"/>
  <c r="AW5" i="17"/>
  <c r="AW27" i="17" s="1"/>
  <c r="AW19" i="17"/>
  <c r="AW12" i="17"/>
  <c r="AW20" i="17"/>
  <c r="AW11" i="17"/>
  <c r="AW16" i="17"/>
  <c r="AW18" i="17"/>
  <c r="AW9" i="17"/>
  <c r="AW17" i="17"/>
  <c r="AW26" i="17" s="1"/>
  <c r="AW8" i="17"/>
  <c r="AW7" i="17"/>
  <c r="AW29" i="17" s="1"/>
  <c r="BB4" i="17"/>
  <c r="AX4" i="17"/>
  <c r="AX25" i="17" s="1"/>
  <c r="AW13" i="17" l="1"/>
  <c r="AW31" i="17"/>
  <c r="BG10" i="17"/>
  <c r="BE14" i="17" s="1"/>
  <c r="BE15" i="17" s="1"/>
  <c r="BG14" i="17"/>
  <c r="BP14" i="17"/>
  <c r="BQ10" i="17"/>
  <c r="BP10" i="17"/>
  <c r="BP13" i="17" s="1"/>
  <c r="BG19" i="17"/>
  <c r="BE19" i="17"/>
  <c r="BE20" i="17" s="1"/>
  <c r="AX13" i="17"/>
  <c r="BP19" i="17"/>
  <c r="BI19" i="17"/>
  <c r="BP15" i="17"/>
  <c r="BF14" i="17" l="1"/>
  <c r="BM14" i="17" s="1"/>
  <c r="BM15" i="17" s="1"/>
  <c r="BH10" i="17"/>
  <c r="BQ19" i="17"/>
  <c r="AW34" i="17" s="1"/>
  <c r="BG20" i="17"/>
  <c r="BI14" i="17"/>
  <c r="BG15" i="17"/>
  <c r="BI15" i="17" s="1"/>
  <c r="BP16" i="17"/>
  <c r="BF19" i="17"/>
  <c r="BH19" i="17"/>
  <c r="BI20" i="17"/>
  <c r="BF15" i="17" l="1"/>
  <c r="BH14" i="17"/>
  <c r="BL14" i="17" s="1"/>
  <c r="BK20" i="17"/>
  <c r="BJ20" i="17"/>
  <c r="BL19" i="17"/>
  <c r="BP18" i="17"/>
  <c r="BQ18" i="17" s="1"/>
  <c r="BP17" i="17"/>
  <c r="BH15" i="17"/>
  <c r="BL15" i="17" s="1"/>
  <c r="BJ15" i="17"/>
  <c r="BK15" i="17"/>
  <c r="BM19" i="17"/>
  <c r="BM20" i="17" s="1"/>
  <c r="BF20" i="17"/>
  <c r="BH20" i="17"/>
  <c r="BL20" i="17" l="1"/>
  <c r="F105" i="15"/>
  <c r="F102" i="15"/>
  <c r="F99" i="15"/>
  <c r="F96" i="15"/>
  <c r="F94" i="15"/>
  <c r="F91" i="15"/>
  <c r="F88" i="15"/>
  <c r="F85" i="15"/>
  <c r="F81" i="15"/>
  <c r="F80" i="15"/>
  <c r="F78" i="15"/>
  <c r="F76" i="15"/>
  <c r="F74" i="15"/>
  <c r="F71" i="15"/>
  <c r="F69" i="15"/>
  <c r="F67" i="15"/>
  <c r="F65" i="15"/>
  <c r="F63" i="15"/>
  <c r="F61" i="15"/>
  <c r="F60" i="15"/>
  <c r="F58" i="15"/>
  <c r="F55" i="15"/>
  <c r="F53" i="15"/>
  <c r="F51" i="15"/>
  <c r="F49" i="15"/>
  <c r="F44" i="15"/>
  <c r="F43" i="15"/>
  <c r="F41" i="15"/>
  <c r="F40" i="15"/>
  <c r="F38" i="15"/>
  <c r="F36" i="15"/>
  <c r="F34" i="15"/>
  <c r="F30" i="15"/>
  <c r="F27" i="15"/>
  <c r="F25" i="15"/>
  <c r="F23" i="15"/>
  <c r="F21" i="15"/>
  <c r="F18" i="15"/>
  <c r="F15" i="15"/>
  <c r="F14" i="15"/>
  <c r="F13" i="15"/>
  <c r="F12" i="15"/>
  <c r="F11" i="15"/>
  <c r="F10" i="15"/>
  <c r="F9" i="15"/>
  <c r="F8" i="15"/>
  <c r="F10" i="14"/>
  <c r="F13" i="14"/>
  <c r="F12" i="14"/>
  <c r="F9" i="14"/>
  <c r="F56" i="14"/>
  <c r="F55" i="14"/>
  <c r="F54" i="14"/>
  <c r="F53" i="14"/>
  <c r="F52" i="14"/>
  <c r="F51" i="14"/>
  <c r="F50" i="14"/>
  <c r="F49" i="14"/>
  <c r="F47" i="14"/>
  <c r="F46" i="14"/>
  <c r="F45" i="14"/>
  <c r="F44" i="14"/>
  <c r="F43" i="14"/>
  <c r="F42" i="14"/>
  <c r="F41" i="14"/>
  <c r="F40" i="14"/>
  <c r="F39" i="14"/>
  <c r="F38" i="14"/>
  <c r="F37" i="14"/>
  <c r="F36" i="14"/>
  <c r="F35" i="14"/>
  <c r="F34" i="14"/>
  <c r="F33" i="14"/>
  <c r="F32" i="14"/>
  <c r="F31" i="14"/>
  <c r="F30" i="14"/>
  <c r="F29" i="14"/>
  <c r="F28" i="14"/>
  <c r="F27" i="14"/>
  <c r="F26" i="14"/>
  <c r="F25" i="14"/>
  <c r="F24" i="14"/>
  <c r="F23" i="14"/>
  <c r="F22" i="14"/>
  <c r="F21" i="14"/>
  <c r="F20" i="14"/>
  <c r="F19" i="14"/>
  <c r="F18" i="14"/>
  <c r="F17" i="14"/>
  <c r="F16" i="14"/>
  <c r="F15" i="14"/>
  <c r="F14" i="14"/>
  <c r="F11" i="14"/>
  <c r="F8" i="14"/>
  <c r="F43" i="13"/>
  <c r="F42" i="13"/>
  <c r="F41" i="13"/>
  <c r="F40" i="13"/>
  <c r="F39" i="13"/>
  <c r="F38" i="13"/>
  <c r="F37" i="13"/>
  <c r="F52" i="13"/>
  <c r="F36" i="13"/>
  <c r="F35" i="13"/>
  <c r="F51" i="13"/>
  <c r="F34" i="13"/>
  <c r="F50" i="13"/>
  <c r="F33" i="13"/>
  <c r="F32" i="13"/>
  <c r="F31" i="13"/>
  <c r="F49" i="13"/>
  <c r="F30" i="13"/>
  <c r="F29" i="13"/>
  <c r="F48" i="13"/>
  <c r="F28" i="13"/>
  <c r="F27" i="13"/>
  <c r="F26" i="13"/>
  <c r="F25" i="13"/>
  <c r="F24" i="13"/>
  <c r="F23" i="13"/>
  <c r="F22" i="13"/>
  <c r="F21" i="13"/>
  <c r="F47" i="13"/>
  <c r="F20" i="13"/>
  <c r="F19" i="13"/>
  <c r="F18" i="13"/>
  <c r="F17" i="13"/>
  <c r="F46" i="13"/>
  <c r="F16" i="13"/>
  <c r="F15" i="13"/>
  <c r="F14" i="13"/>
  <c r="F13" i="13"/>
  <c r="F12" i="13"/>
  <c r="F11" i="13"/>
  <c r="F45" i="13"/>
  <c r="F10" i="13"/>
  <c r="F9" i="13"/>
  <c r="F8" i="13"/>
  <c r="F51" i="12"/>
  <c r="F50" i="12"/>
  <c r="F49" i="12"/>
  <c r="F48" i="12"/>
  <c r="F47" i="12"/>
  <c r="F46" i="12"/>
  <c r="F45" i="12"/>
  <c r="F44" i="12"/>
  <c r="F43" i="12"/>
  <c r="F42" i="12"/>
  <c r="F41" i="12"/>
  <c r="F40" i="12"/>
  <c r="F39" i="12"/>
  <c r="F38" i="12"/>
  <c r="F37" i="12"/>
  <c r="F36" i="12"/>
  <c r="F35" i="12"/>
  <c r="F34" i="12"/>
  <c r="F33" i="12"/>
  <c r="F32" i="12"/>
  <c r="F31" i="12"/>
  <c r="F30" i="12"/>
  <c r="F29" i="12"/>
  <c r="F28" i="12"/>
  <c r="F27" i="12"/>
  <c r="F26" i="12"/>
  <c r="F25" i="12"/>
  <c r="F24" i="12"/>
  <c r="F23" i="12"/>
  <c r="F22" i="12"/>
  <c r="F21" i="12"/>
  <c r="F20" i="12"/>
  <c r="F19" i="12"/>
  <c r="F18" i="12"/>
  <c r="F17" i="12"/>
  <c r="F16" i="12"/>
  <c r="F15" i="12"/>
  <c r="F14" i="12"/>
  <c r="F13" i="12"/>
  <c r="F12" i="12"/>
  <c r="F11" i="12"/>
  <c r="F10" i="12"/>
  <c r="F9" i="12"/>
  <c r="F8" i="12"/>
  <c r="F37" i="11"/>
  <c r="F33" i="11"/>
  <c r="F49" i="11"/>
  <c r="F47" i="11"/>
  <c r="F48" i="11"/>
  <c r="F7" i="11"/>
  <c r="F8" i="11"/>
  <c r="F9" i="11"/>
  <c r="F10" i="11"/>
  <c r="F11" i="11"/>
  <c r="F12" i="11"/>
  <c r="F13" i="11"/>
  <c r="F14" i="11"/>
  <c r="F15" i="11"/>
  <c r="F16" i="11"/>
  <c r="F17" i="11"/>
  <c r="F18" i="11"/>
  <c r="F19" i="11"/>
  <c r="F20" i="11"/>
  <c r="F21" i="11"/>
  <c r="F22" i="11"/>
  <c r="F23" i="11"/>
  <c r="F24" i="11"/>
  <c r="F25" i="11"/>
  <c r="F26" i="11"/>
  <c r="F27" i="11"/>
  <c r="F28" i="11"/>
  <c r="F29" i="11"/>
  <c r="F30" i="11"/>
  <c r="F31" i="11"/>
  <c r="F32" i="11"/>
  <c r="F34" i="11"/>
  <c r="F35" i="11"/>
  <c r="F36" i="11"/>
  <c r="F38" i="11"/>
  <c r="F39" i="11"/>
  <c r="F40" i="11"/>
  <c r="F41" i="11"/>
  <c r="F42" i="11"/>
  <c r="F43" i="11"/>
  <c r="F44" i="11"/>
  <c r="F45" i="11"/>
  <c r="F46" i="11"/>
  <c r="F6" i="11"/>
</calcChain>
</file>

<file path=xl/sharedStrings.xml><?xml version="1.0" encoding="utf-8"?>
<sst xmlns="http://schemas.openxmlformats.org/spreadsheetml/2006/main" count="13161" uniqueCount="598">
  <si>
    <t>#</t>
  </si>
  <si>
    <t>CEDULA</t>
  </si>
  <si>
    <t>NOMBRE PACIENTE</t>
  </si>
  <si>
    <t xml:space="preserve">GÉNERO </t>
  </si>
  <si>
    <t>FECHA DE NACIMIENTO</t>
  </si>
  <si>
    <t>EDAD</t>
  </si>
  <si>
    <t>DIENTE</t>
  </si>
  <si>
    <t>ALTERACIONES</t>
  </si>
  <si>
    <t>UBICACIÓN FORMA DER</t>
  </si>
  <si>
    <t>FORMA RUGA DER</t>
  </si>
  <si>
    <t>MEDICION RUGA DER.PRIMARIA</t>
  </si>
  <si>
    <t>UBICACION DE CONTUIDAD DER</t>
  </si>
  <si>
    <t>TIPO CONTINUIDAD DER</t>
  </si>
  <si>
    <t>UBICACIÓN DIRECCION DER</t>
  </si>
  <si>
    <t>TIPO DIRECCION DER</t>
  </si>
  <si>
    <t>UBICACIÓN FORMA IZQ</t>
  </si>
  <si>
    <t>FORMA RUGA IZQ</t>
  </si>
  <si>
    <t>MEDICION RUGA IZQ. PRIMARIA</t>
  </si>
  <si>
    <t>UBICACION DE CONTUIDAD IZQ</t>
  </si>
  <si>
    <t>TIPO CONTINUIDAD IZQ</t>
  </si>
  <si>
    <t>UBICACIÓN DIRECCION IZQ</t>
  </si>
  <si>
    <t>TIPO DIRECCION IZQ</t>
  </si>
  <si>
    <t>MED.SECUN DER</t>
  </si>
  <si>
    <t>MED.SECUN IZ</t>
  </si>
  <si>
    <t>MED.FRAG DER</t>
  </si>
  <si>
    <t>MED.FRAG IZQ</t>
  </si>
  <si>
    <t>SUPER</t>
  </si>
  <si>
    <t>AG.MED.SECUN DER</t>
  </si>
  <si>
    <t>AG.MED.SECUN IZ</t>
  </si>
  <si>
    <t>SUP.MED.SECUN DER</t>
  </si>
  <si>
    <t>SUP.MED.SECUN IZ</t>
  </si>
  <si>
    <t>AG.MED.FRAG DER</t>
  </si>
  <si>
    <t>AG.MED.FRAG IZQ</t>
  </si>
  <si>
    <t>SUP.MED.FRAG DER</t>
  </si>
  <si>
    <t>SUP.MED.FRAG IZQ</t>
  </si>
  <si>
    <t>JUAN FERNANDO ZEA</t>
  </si>
  <si>
    <t>M</t>
  </si>
  <si>
    <t>35-45</t>
  </si>
  <si>
    <t>AGENESIA</t>
  </si>
  <si>
    <t>1A</t>
  </si>
  <si>
    <t>ONDULADA</t>
  </si>
  <si>
    <t>DISTINTA</t>
  </si>
  <si>
    <t>I</t>
  </si>
  <si>
    <t>CURVA</t>
  </si>
  <si>
    <t>Descriptive Statistics</t>
  </si>
  <si>
    <t>Multiplier</t>
  </si>
  <si>
    <t>Shapiro-Wilk Test</t>
  </si>
  <si>
    <t>(Todas)</t>
  </si>
  <si>
    <t>ANOVA: Single Factor</t>
  </si>
  <si>
    <t>Kruskal-Wallis Test</t>
  </si>
  <si>
    <t>TUKEY HSD/KRAMER</t>
  </si>
  <si>
    <t>alpha</t>
  </si>
  <si>
    <t>NEMENYI TEST</t>
  </si>
  <si>
    <t>2A</t>
  </si>
  <si>
    <t>III</t>
  </si>
  <si>
    <t>3A</t>
  </si>
  <si>
    <t>group</t>
  </si>
  <si>
    <t>mean</t>
  </si>
  <si>
    <t>n</t>
  </si>
  <si>
    <t>ss</t>
  </si>
  <si>
    <t>df</t>
  </si>
  <si>
    <t>q-crit</t>
  </si>
  <si>
    <t>R sum</t>
  </si>
  <si>
    <t>size</t>
  </si>
  <si>
    <t>R mean</t>
  </si>
  <si>
    <t>II</t>
  </si>
  <si>
    <t>Group 1</t>
  </si>
  <si>
    <t>Group 2</t>
  </si>
  <si>
    <t>AGENESIA DERECHA</t>
  </si>
  <si>
    <t>AGENESIA IZQUIERDA</t>
  </si>
  <si>
    <t>SUPERNUMERARIO DERECHA</t>
  </si>
  <si>
    <t>SUPERNUMERARIO IZQUIERDA</t>
  </si>
  <si>
    <t>DESCRIPTION</t>
  </si>
  <si>
    <t>Alpha</t>
  </si>
  <si>
    <t xml:space="preserve">VALENTINA TAMAYO MONSALVE </t>
  </si>
  <si>
    <t>F</t>
  </si>
  <si>
    <t>Mean</t>
  </si>
  <si>
    <t>Min</t>
  </si>
  <si>
    <t>W-stat</t>
  </si>
  <si>
    <t>Group</t>
  </si>
  <si>
    <t>Count</t>
  </si>
  <si>
    <t>Sum</t>
  </si>
  <si>
    <t>Variance</t>
  </si>
  <si>
    <t>SS</t>
  </si>
  <si>
    <t>Std Err</t>
  </si>
  <si>
    <t>Lower</t>
  </si>
  <si>
    <t>Upper</t>
  </si>
  <si>
    <t>median</t>
  </si>
  <si>
    <t>IV</t>
  </si>
  <si>
    <t>Standard Error</t>
  </si>
  <si>
    <t>Q1-Min</t>
  </si>
  <si>
    <t>p-value</t>
  </si>
  <si>
    <t>SIN ALTERACION DE LA FORMULA DENTAL</t>
  </si>
  <si>
    <t xml:space="preserve">SUPERNUMERARIOS </t>
  </si>
  <si>
    <t>rank sum</t>
  </si>
  <si>
    <t>CAROL MICHEL GAMBOA</t>
  </si>
  <si>
    <t>14-24-36-37</t>
  </si>
  <si>
    <t>DIVERGENTE</t>
  </si>
  <si>
    <t>Median</t>
  </si>
  <si>
    <t>Med-Q1</t>
  </si>
  <si>
    <t xml:space="preserve">DERECHO </t>
  </si>
  <si>
    <t xml:space="preserve">IZQUIERDO </t>
  </si>
  <si>
    <t>P</t>
  </si>
  <si>
    <t>count</t>
  </si>
  <si>
    <t>Mode</t>
  </si>
  <si>
    <t>Q3-Med</t>
  </si>
  <si>
    <t>normal</t>
  </si>
  <si>
    <t>yes</t>
  </si>
  <si>
    <t>LONGITUD</t>
  </si>
  <si>
    <t>Etiquetas de fila</t>
  </si>
  <si>
    <t>Cuenta de TIPO DIRECCION IZQ</t>
  </si>
  <si>
    <t>no</t>
  </si>
  <si>
    <t>r^2/n</t>
  </si>
  <si>
    <t>INGRID GONZALEZ</t>
  </si>
  <si>
    <t>Standard Deviation</t>
  </si>
  <si>
    <t>Max-Q3</t>
  </si>
  <si>
    <t>PRIMARIAS</t>
  </si>
  <si>
    <t>H-stat</t>
  </si>
  <si>
    <t>Q TEST</t>
  </si>
  <si>
    <t>RECTA</t>
  </si>
  <si>
    <t>Sample Variance</t>
  </si>
  <si>
    <t>d'Agostino-Pearson</t>
  </si>
  <si>
    <t>SECUNDARIAS</t>
  </si>
  <si>
    <t>H-ties</t>
  </si>
  <si>
    <t>group 1</t>
  </si>
  <si>
    <t>group 2</t>
  </si>
  <si>
    <t>std err</t>
  </si>
  <si>
    <t>q-stat</t>
  </si>
  <si>
    <t>lower</t>
  </si>
  <si>
    <t>upper</t>
  </si>
  <si>
    <t>mean-crit</t>
  </si>
  <si>
    <t>Cohen d</t>
  </si>
  <si>
    <t>R-crit</t>
  </si>
  <si>
    <t>Kurtosis</t>
  </si>
  <si>
    <t>FRAGMENTARIAS</t>
  </si>
  <si>
    <t>ANOVA</t>
  </si>
  <si>
    <t>DIEGO RAMIREZ</t>
  </si>
  <si>
    <t>Skewness</t>
  </si>
  <si>
    <t>DA-stat</t>
  </si>
  <si>
    <t xml:space="preserve">FORMA </t>
  </si>
  <si>
    <t>Sources</t>
  </si>
  <si>
    <t>MS</t>
  </si>
  <si>
    <t>P value</t>
  </si>
  <si>
    <t>Eta-sq</t>
  </si>
  <si>
    <t>RMSSE</t>
  </si>
  <si>
    <t>Omega Sq</t>
  </si>
  <si>
    <t>Range</t>
  </si>
  <si>
    <t>Q1</t>
  </si>
  <si>
    <t>CIRCULAR</t>
  </si>
  <si>
    <t>(en blanco)</t>
  </si>
  <si>
    <t>Between Groups</t>
  </si>
  <si>
    <t>CONVERGENTE</t>
  </si>
  <si>
    <t>Maximum</t>
  </si>
  <si>
    <t>Total general</t>
  </si>
  <si>
    <t>Within Groups</t>
  </si>
  <si>
    <t>sig</t>
  </si>
  <si>
    <t xml:space="preserve">YUDI BELEN  SANTOS SANCHEZ </t>
  </si>
  <si>
    <t>Minimum</t>
  </si>
  <si>
    <t>Q3</t>
  </si>
  <si>
    <t>Total</t>
  </si>
  <si>
    <t>Max</t>
  </si>
  <si>
    <t>MARIA VALERIA SIERRA</t>
  </si>
  <si>
    <t>CONTINUIDAD</t>
  </si>
  <si>
    <t>Geometric Mean</t>
  </si>
  <si>
    <t>GINA ALEXANDRA MUÑOZ BOLAÑOS</t>
  </si>
  <si>
    <t>35 Y 45</t>
  </si>
  <si>
    <t>Harmonic Mean</t>
  </si>
  <si>
    <t>Grand Min</t>
  </si>
  <si>
    <t>AAD</t>
  </si>
  <si>
    <t>NICOLAS SANTIAGO  VALERO PEREIRA</t>
  </si>
  <si>
    <t>MAD</t>
  </si>
  <si>
    <t>Outliers</t>
  </si>
  <si>
    <t>None</t>
  </si>
  <si>
    <t>DIRECCION</t>
  </si>
  <si>
    <t>IQR</t>
  </si>
  <si>
    <t xml:space="preserve">MARIANA LUCIA  BECERRA GARZON </t>
  </si>
  <si>
    <t>12 Y 22</t>
  </si>
  <si>
    <t>GABRIEL CANCINO HUERFANO</t>
  </si>
  <si>
    <t>T Test: Two Independent Samples</t>
  </si>
  <si>
    <t>Mann-Whitney Test for Two Independent Samples</t>
  </si>
  <si>
    <t>JEFERSON ALEXANDER DIAZ REYES</t>
  </si>
  <si>
    <t>SUMMARY</t>
  </si>
  <si>
    <t>Hyp Mean Diff</t>
  </si>
  <si>
    <t>Sample 1</t>
  </si>
  <si>
    <t>Sample 2</t>
  </si>
  <si>
    <t>Groups</t>
  </si>
  <si>
    <t>DIEGO DAVID COLORADO CAÑON</t>
  </si>
  <si>
    <t>JOSE ESTEBAN ORJUELA CASTRO</t>
  </si>
  <si>
    <t>Pooled</t>
  </si>
  <si>
    <t>U</t>
  </si>
  <si>
    <t>MARLON RODRIGUEZ</t>
  </si>
  <si>
    <t>14-15-24-25</t>
  </si>
  <si>
    <t>T TEST: Equal Variances</t>
  </si>
  <si>
    <t>one tail</t>
  </si>
  <si>
    <t>two tail</t>
  </si>
  <si>
    <t>KAROL DANIELA BAUTISTA CASTELLANOS</t>
  </si>
  <si>
    <t xml:space="preserve"> </t>
  </si>
  <si>
    <t>t-stat</t>
  </si>
  <si>
    <t>t-crit</t>
  </si>
  <si>
    <t>effect r</t>
  </si>
  <si>
    <t>One Tail</t>
  </si>
  <si>
    <t xml:space="preserve">LAURA CAMILA  JURADO LOZANO </t>
  </si>
  <si>
    <t>Two Tail</t>
  </si>
  <si>
    <t>std dev</t>
  </si>
  <si>
    <t>ties</t>
  </si>
  <si>
    <t>ELIZABET GOMEZ GAONA</t>
  </si>
  <si>
    <t>15 Y 25</t>
  </si>
  <si>
    <t>z-score</t>
  </si>
  <si>
    <t>yates</t>
  </si>
  <si>
    <t>T TEST: Unequal Variances</t>
  </si>
  <si>
    <t>p-norm</t>
  </si>
  <si>
    <t xml:space="preserve">KELLY ANDREA GUZMAN ROMERO </t>
  </si>
  <si>
    <t>12-22-42</t>
  </si>
  <si>
    <t>p-exact</t>
  </si>
  <si>
    <t>p-simul</t>
  </si>
  <si>
    <t>N/A</t>
  </si>
  <si>
    <t xml:space="preserve">JUAN ANDRES SOLORZANO CAMARGO </t>
  </si>
  <si>
    <t xml:space="preserve">JHON EDWIN TORRES RUBIO </t>
  </si>
  <si>
    <t>LAURA ANDREA MORA VARGAS</t>
  </si>
  <si>
    <t>17 Y 27</t>
  </si>
  <si>
    <t xml:space="preserve">MAURO NICOLAS RODRIGUEZ FINO </t>
  </si>
  <si>
    <t>14-24-34-44</t>
  </si>
  <si>
    <t>MAYERLI MAECHA</t>
  </si>
  <si>
    <t>FABIAN  DAVID LOPEZ PERILLA</t>
  </si>
  <si>
    <t xml:space="preserve">KAREN  DAYANA VILLAMIL SAAVEDRA </t>
  </si>
  <si>
    <t>14 Y 24</t>
  </si>
  <si>
    <t xml:space="preserve">DANILO  ALFONSO DUEÑAS </t>
  </si>
  <si>
    <t>OFFIR GARCIA ARIAS</t>
  </si>
  <si>
    <t>WENDY CUBILLOS</t>
  </si>
  <si>
    <t>JENY LOPEZ</t>
  </si>
  <si>
    <t>SANTIAGO PATARROYO</t>
  </si>
  <si>
    <t>32-42</t>
  </si>
  <si>
    <t>LUIS ALEJANDRO MESA</t>
  </si>
  <si>
    <t>SERGIO ZUÑIGA</t>
  </si>
  <si>
    <t xml:space="preserve">EDWIN SILVA </t>
  </si>
  <si>
    <t>KELLY JHOANA VARILA RUBIO</t>
  </si>
  <si>
    <t xml:space="preserve">maria paula giraldo </t>
  </si>
  <si>
    <t>maria bollo</t>
  </si>
  <si>
    <t xml:space="preserve">ANDRES DAVID LOPEZ </t>
  </si>
  <si>
    <t>12 SUPER</t>
  </si>
  <si>
    <t>KAROL MIDREY SALCEDO CUMBRE</t>
  </si>
  <si>
    <t>25 SUPER</t>
  </si>
  <si>
    <t>PAULA ANDREA  REYES RAMIREZ</t>
  </si>
  <si>
    <t>15 SUPER</t>
  </si>
  <si>
    <t>CRISTIAN SAMUEL  PEÑA RODRIGUEZ</t>
  </si>
  <si>
    <t>44 SUPER</t>
  </si>
  <si>
    <t>MONICA CAROLINA BONILLA ESCURAINA</t>
  </si>
  <si>
    <t>24 super</t>
  </si>
  <si>
    <t xml:space="preserve">FABIAN DAVID LOPEZ </t>
  </si>
  <si>
    <t>15-25 SUPER</t>
  </si>
  <si>
    <t>DANIEL PARDO</t>
  </si>
  <si>
    <t>JENNIFER FAJARDO</t>
  </si>
  <si>
    <t>MESODIENTE</t>
  </si>
  <si>
    <t>MEDICION RUGA DER</t>
  </si>
  <si>
    <t>MEDICION RUGA IZQ</t>
  </si>
  <si>
    <t xml:space="preserve">Cuenta de GÉNERO </t>
  </si>
  <si>
    <t>Etiquetas de columna</t>
  </si>
  <si>
    <t>DIENTE SUPERIOR</t>
  </si>
  <si>
    <t xml:space="preserve">DERECHA </t>
  </si>
  <si>
    <t>IZQUIERDA</t>
  </si>
  <si>
    <t>TOTAL</t>
  </si>
  <si>
    <t>DIENTE INFERIOR</t>
  </si>
  <si>
    <t>%</t>
  </si>
  <si>
    <t>Incisivo central</t>
  </si>
  <si>
    <t>Incisivo lateral</t>
  </si>
  <si>
    <t>Canino</t>
  </si>
  <si>
    <t>primer premolar</t>
  </si>
  <si>
    <t>Segundo premolar</t>
  </si>
  <si>
    <t>Primer molar</t>
  </si>
  <si>
    <t>Segundo molar</t>
  </si>
  <si>
    <t xml:space="preserve">Tercer molar </t>
  </si>
  <si>
    <t>SUPERNUMERARIOS</t>
  </si>
  <si>
    <t>Mesodiente</t>
  </si>
  <si>
    <t>ALTERACIONES POR DIENTE</t>
  </si>
  <si>
    <t>ALTERACIONES POR PACIENTE</t>
  </si>
  <si>
    <t>ALTERACIONES POR PACIENTE/DIENTE</t>
  </si>
  <si>
    <t>PROMEDIO</t>
  </si>
  <si>
    <t>DESVIACIÓN</t>
  </si>
  <si>
    <t>DESCRIPCIÓN ALTERACIONES POR PACINTE</t>
  </si>
  <si>
    <t xml:space="preserve">Total </t>
  </si>
  <si>
    <t>SEXO/DIENTE</t>
  </si>
  <si>
    <t>UBICACIÓN DE LA FORMA DERECHA</t>
  </si>
  <si>
    <t>FORMA DE LA RUGA DER.</t>
  </si>
  <si>
    <t>MEDICIÓN DE LA RUGA DER.</t>
  </si>
  <si>
    <t>UBICACIÓN DE CONTINUAIDAD DER.</t>
  </si>
  <si>
    <t>TIPO D E CONTINUIDAD DER.</t>
  </si>
  <si>
    <t>UBICACIÓN DE LA RUGA DER.</t>
  </si>
  <si>
    <t>TIPO DIRECCIÓN DER.</t>
  </si>
  <si>
    <t>FORMA DE LA RUGA DERECHA</t>
  </si>
  <si>
    <t>MEDICION RUGA DERECHA</t>
  </si>
  <si>
    <t>UBICACIÓN DE LA CONTINUIDAD DERECHA</t>
  </si>
  <si>
    <t>TIPO CONTINUIDAD DRE.</t>
  </si>
  <si>
    <t>UBICACIÓN DIRECCIÓN DER.</t>
  </si>
  <si>
    <t>DESVIACION</t>
  </si>
  <si>
    <t>MEDICION RUGA IZQUIERDA</t>
  </si>
  <si>
    <t>UBICACIÓN DIRECCIÓN IZQ.</t>
  </si>
  <si>
    <t>UBICACIÓN DE LA CONTINUIDAD IZQUIERDA</t>
  </si>
  <si>
    <t>TIPO CONTINUIDAD IZQ.</t>
  </si>
  <si>
    <t>FORMA DE LA RUGA IZQUIERDA</t>
  </si>
  <si>
    <t>TIPO DIRECCIÓN IZQ.</t>
  </si>
  <si>
    <t>MEDICIÓN SECUNDARIA DER.</t>
  </si>
  <si>
    <t>Desvest de MED.FRAG IZQ</t>
  </si>
  <si>
    <t/>
  </si>
  <si>
    <t>MEDICIÓN SECUNDARIA IZQ.</t>
  </si>
  <si>
    <t>MEDICIÓN FARGMENTO DER.</t>
  </si>
  <si>
    <t>MEDICIÓN DE LA RUGA IZQ.</t>
  </si>
  <si>
    <t>MEDICIÓN FARGMENTO IZQ.</t>
  </si>
  <si>
    <t>MEDICION SECUNDARIA DER.</t>
  </si>
  <si>
    <t>TIPO D E CONTINUIDAD IZQ.</t>
  </si>
  <si>
    <t>FORMA DE LA RUGA IZQ</t>
  </si>
  <si>
    <t>MEDICION SECUNDARIA IZQ.</t>
  </si>
  <si>
    <t>UBICACIÓN DE LA FORMA IZQ.</t>
  </si>
  <si>
    <t>UBICACIÓN DE CONTINUAIDAD IZQ.</t>
  </si>
  <si>
    <t>UBICACIÓN DE LA RUGA IZQ.</t>
  </si>
  <si>
    <t>MED. FRAG DER.</t>
  </si>
  <si>
    <t>MED. FRAG IZQ</t>
  </si>
  <si>
    <t>ORDEN</t>
  </si>
  <si>
    <t>.</t>
  </si>
  <si>
    <t>Input in Excel Anova format</t>
  </si>
  <si>
    <t>Levene's Tests</t>
  </si>
  <si>
    <t>type</t>
  </si>
  <si>
    <t>means</t>
  </si>
  <si>
    <t>medians</t>
  </si>
  <si>
    <t>trimmed</t>
  </si>
  <si>
    <t>MW p-exact</t>
  </si>
  <si>
    <t>PATRONES PALATYOS</t>
  </si>
  <si>
    <t>PRIMARIA (5-10mm)</t>
  </si>
  <si>
    <t>SECUNDARIAS (0-4)</t>
  </si>
  <si>
    <t>FRACMENTARIAS (&lt; 3)</t>
  </si>
  <si>
    <t>DERECHAS</t>
  </si>
  <si>
    <t>IZQUIERDAS</t>
  </si>
  <si>
    <t>DERECHA</t>
  </si>
  <si>
    <t>FORMA</t>
  </si>
  <si>
    <t>SECUN DER</t>
  </si>
  <si>
    <t>SECUN IZ</t>
  </si>
  <si>
    <t>FRAG DER</t>
  </si>
  <si>
    <t>FRAG IZQ</t>
  </si>
  <si>
    <t>x</t>
  </si>
  <si>
    <t>X</t>
  </si>
  <si>
    <t>35-46</t>
  </si>
  <si>
    <t>2A RECTA</t>
  </si>
  <si>
    <t>1A Y 2A RECTA</t>
  </si>
  <si>
    <t>1A RECTA</t>
  </si>
  <si>
    <t>3A RECTA</t>
  </si>
  <si>
    <t>FORMA RUGAS</t>
  </si>
  <si>
    <t>1A Y 2A ONDULADA</t>
  </si>
  <si>
    <t>2A CURVA-1A ONDULADA</t>
  </si>
  <si>
    <t>DERECHA PRIM</t>
  </si>
  <si>
    <t>IZQUIERDA PRIM</t>
  </si>
  <si>
    <t>DERECHA FRAG</t>
  </si>
  <si>
    <t>IZQUIERDA FRAC</t>
  </si>
  <si>
    <t>DERECHA SEC</t>
  </si>
  <si>
    <t>IZQUIERDA SEC</t>
  </si>
  <si>
    <t>Two-sample Proportion Z-Test</t>
  </si>
  <si>
    <t>Sample size 1</t>
  </si>
  <si>
    <t># of Successes 1</t>
  </si>
  <si>
    <t>Sample size 2</t>
  </si>
  <si>
    <t># of Successes 2</t>
  </si>
  <si>
    <t>Tails</t>
  </si>
  <si>
    <t>difference</t>
  </si>
  <si>
    <t>est hyp</t>
  </si>
  <si>
    <t>s.e.</t>
  </si>
  <si>
    <t>z-stat</t>
  </si>
  <si>
    <t>Cohen's h</t>
  </si>
  <si>
    <t>8.63</t>
  </si>
  <si>
    <t>11.83</t>
  </si>
  <si>
    <t>9.95</t>
  </si>
  <si>
    <t>10.19</t>
  </si>
  <si>
    <t>2.83</t>
  </si>
  <si>
    <t>6.24</t>
  </si>
  <si>
    <t>3.28</t>
  </si>
  <si>
    <t>3.08</t>
  </si>
  <si>
    <t>6.53</t>
  </si>
  <si>
    <t>9.72</t>
  </si>
  <si>
    <t>8.56</t>
  </si>
  <si>
    <t>9.90</t>
  </si>
  <si>
    <t>5.77</t>
  </si>
  <si>
    <t>5.99</t>
  </si>
  <si>
    <t>2.45</t>
  </si>
  <si>
    <t>3.03</t>
  </si>
  <si>
    <t>4.08</t>
  </si>
  <si>
    <t>5.06</t>
  </si>
  <si>
    <t>2.94</t>
  </si>
  <si>
    <t>4.53</t>
  </si>
  <si>
    <t>6.45</t>
  </si>
  <si>
    <t>8.65</t>
  </si>
  <si>
    <t>10.02</t>
  </si>
  <si>
    <t>8.70</t>
  </si>
  <si>
    <t>9.62</t>
  </si>
  <si>
    <t>10.03</t>
  </si>
  <si>
    <t>7.08</t>
  </si>
  <si>
    <t>3.93</t>
  </si>
  <si>
    <t>9.96</t>
  </si>
  <si>
    <t>10.76</t>
  </si>
  <si>
    <t>10.72</t>
  </si>
  <si>
    <t>10.21</t>
  </si>
  <si>
    <t>10.65</t>
  </si>
  <si>
    <t>7.97</t>
  </si>
  <si>
    <t>5.37</t>
  </si>
  <si>
    <t>3.16</t>
  </si>
  <si>
    <t>9.02</t>
  </si>
  <si>
    <t>14.91</t>
  </si>
  <si>
    <t>14.22</t>
  </si>
  <si>
    <t>8.33</t>
  </si>
  <si>
    <t>10.59</t>
  </si>
  <si>
    <t>13.20</t>
  </si>
  <si>
    <t>7.51</t>
  </si>
  <si>
    <t>10.61</t>
  </si>
  <si>
    <t>5.03</t>
  </si>
  <si>
    <t>4.97</t>
  </si>
  <si>
    <t>2.87</t>
  </si>
  <si>
    <t>2.56</t>
  </si>
  <si>
    <t>9.67</t>
  </si>
  <si>
    <t>9.07</t>
  </si>
  <si>
    <t>9.8</t>
  </si>
  <si>
    <t>7.8</t>
  </si>
  <si>
    <t>3.59</t>
  </si>
  <si>
    <t>3.2</t>
  </si>
  <si>
    <t>8.47</t>
  </si>
  <si>
    <t>9.61</t>
  </si>
  <si>
    <t>6.63</t>
  </si>
  <si>
    <t>9.93</t>
  </si>
  <si>
    <t>7.70</t>
  </si>
  <si>
    <t>2.20</t>
  </si>
  <si>
    <t>5.65</t>
  </si>
  <si>
    <t>8.32</t>
  </si>
  <si>
    <t>9.23</t>
  </si>
  <si>
    <t>7.57</t>
  </si>
  <si>
    <t>11.26</t>
  </si>
  <si>
    <t>6.64</t>
  </si>
  <si>
    <t>4.32</t>
  </si>
  <si>
    <t>3.09</t>
  </si>
  <si>
    <t>8.86</t>
  </si>
  <si>
    <t>7.64</t>
  </si>
  <si>
    <t>8.75</t>
  </si>
  <si>
    <t>8.26</t>
  </si>
  <si>
    <t>9.39</t>
  </si>
  <si>
    <t>4.98</t>
  </si>
  <si>
    <t>8.61</t>
  </si>
  <si>
    <t>1.60</t>
  </si>
  <si>
    <t>3.39</t>
  </si>
  <si>
    <t>10.07</t>
  </si>
  <si>
    <t>9.66</t>
  </si>
  <si>
    <t>5.73</t>
  </si>
  <si>
    <t>4.8</t>
  </si>
  <si>
    <t>2.32</t>
  </si>
  <si>
    <t>7.14</t>
  </si>
  <si>
    <t>7.00</t>
  </si>
  <si>
    <t>5.45</t>
  </si>
  <si>
    <t>5.47</t>
  </si>
  <si>
    <t>3.81</t>
  </si>
  <si>
    <t>8.05</t>
  </si>
  <si>
    <t>8.02</t>
  </si>
  <si>
    <t>6.00</t>
  </si>
  <si>
    <t>4.88</t>
  </si>
  <si>
    <t>3.99</t>
  </si>
  <si>
    <t>5.18</t>
  </si>
  <si>
    <t>8.64</t>
  </si>
  <si>
    <t>9.26</t>
  </si>
  <si>
    <t>7.01</t>
  </si>
  <si>
    <t>5.72</t>
  </si>
  <si>
    <t>6.28</t>
  </si>
  <si>
    <t>2.58</t>
  </si>
  <si>
    <t>7.46</t>
  </si>
  <si>
    <t>11.06</t>
  </si>
  <si>
    <t>10.77</t>
  </si>
  <si>
    <t>9.74</t>
  </si>
  <si>
    <t>5.44</t>
  </si>
  <si>
    <t>9.94</t>
  </si>
  <si>
    <t>8.08</t>
  </si>
  <si>
    <t>9.30</t>
  </si>
  <si>
    <t>9.01</t>
  </si>
  <si>
    <t>3.24</t>
  </si>
  <si>
    <t>10.45</t>
  </si>
  <si>
    <t>9.49</t>
  </si>
  <si>
    <t>8.13</t>
  </si>
  <si>
    <t>7.28</t>
  </si>
  <si>
    <t>4.80</t>
  </si>
  <si>
    <t>5.17</t>
  </si>
  <si>
    <t>6.95</t>
  </si>
  <si>
    <t>16.07</t>
  </si>
  <si>
    <t>9.52</t>
  </si>
  <si>
    <t>7.33</t>
  </si>
  <si>
    <t>4.99</t>
  </si>
  <si>
    <t>6.57</t>
  </si>
  <si>
    <t>1.45</t>
  </si>
  <si>
    <t>2.17</t>
  </si>
  <si>
    <t>11.87</t>
  </si>
  <si>
    <t>13.34</t>
  </si>
  <si>
    <t>10.38</t>
  </si>
  <si>
    <t>9.48</t>
  </si>
  <si>
    <t>8.29</t>
  </si>
  <si>
    <t>5.40</t>
  </si>
  <si>
    <t>4.37</t>
  </si>
  <si>
    <t>5.46</t>
  </si>
  <si>
    <t>7.71</t>
  </si>
  <si>
    <t>9.00</t>
  </si>
  <si>
    <t>9.68</t>
  </si>
  <si>
    <t>4.73</t>
  </si>
  <si>
    <t>7.59</t>
  </si>
  <si>
    <t>2.85</t>
  </si>
  <si>
    <t>2.63</t>
  </si>
  <si>
    <t>6.2</t>
  </si>
  <si>
    <t>9.3</t>
  </si>
  <si>
    <t>4.27</t>
  </si>
  <si>
    <t>4.46</t>
  </si>
  <si>
    <t>2.42</t>
  </si>
  <si>
    <t>7.09</t>
  </si>
  <si>
    <t>8.00</t>
  </si>
  <si>
    <t>5.58</t>
  </si>
  <si>
    <t>3.21</t>
  </si>
  <si>
    <t>4.03</t>
  </si>
  <si>
    <t>6.03</t>
  </si>
  <si>
    <t>7.35</t>
  </si>
  <si>
    <t>5.05</t>
  </si>
  <si>
    <t>5.01</t>
  </si>
  <si>
    <t>2.61</t>
  </si>
  <si>
    <t>2.48</t>
  </si>
  <si>
    <t>9.57</t>
  </si>
  <si>
    <t>11.29</t>
  </si>
  <si>
    <t>9.97</t>
  </si>
  <si>
    <t>10.91</t>
  </si>
  <si>
    <t>4.60</t>
  </si>
  <si>
    <t>3.38</t>
  </si>
  <si>
    <t>3.15</t>
  </si>
  <si>
    <t>11.70</t>
  </si>
  <si>
    <t>12.15</t>
  </si>
  <si>
    <t>10.73</t>
  </si>
  <si>
    <t>7.86</t>
  </si>
  <si>
    <t>4.24</t>
  </si>
  <si>
    <t>4.85</t>
  </si>
  <si>
    <t>8.24</t>
  </si>
  <si>
    <t>11.09</t>
  </si>
  <si>
    <t>12.00</t>
  </si>
  <si>
    <t>6.69</t>
  </si>
  <si>
    <t>7.40</t>
  </si>
  <si>
    <t>8.37</t>
  </si>
  <si>
    <t>2.28</t>
  </si>
  <si>
    <t>2.53</t>
  </si>
  <si>
    <t>7.26</t>
  </si>
  <si>
    <t>8.69</t>
  </si>
  <si>
    <t>8.5</t>
  </si>
  <si>
    <t>5.14</t>
  </si>
  <si>
    <t>4.72</t>
  </si>
  <si>
    <t>2.70</t>
  </si>
  <si>
    <t>2.24</t>
  </si>
  <si>
    <t>8.79</t>
  </si>
  <si>
    <t>12.59</t>
  </si>
  <si>
    <t>8.49</t>
  </si>
  <si>
    <t>10.52</t>
  </si>
  <si>
    <t>6.12</t>
  </si>
  <si>
    <t>3.90</t>
  </si>
  <si>
    <t>7.21</t>
  </si>
  <si>
    <t>7.95</t>
  </si>
  <si>
    <t>7.94</t>
  </si>
  <si>
    <t>8.96</t>
  </si>
  <si>
    <t>9.78</t>
  </si>
  <si>
    <t>8.99</t>
  </si>
  <si>
    <t>6.52</t>
  </si>
  <si>
    <t>8.15</t>
  </si>
  <si>
    <t>11.42</t>
  </si>
  <si>
    <t>8.42</t>
  </si>
  <si>
    <t>7.04</t>
  </si>
  <si>
    <t>5.81</t>
  </si>
  <si>
    <t>8.73</t>
  </si>
  <si>
    <t>5.96</t>
  </si>
  <si>
    <t>8.87</t>
  </si>
  <si>
    <t>9.77</t>
  </si>
  <si>
    <t>12.08</t>
  </si>
  <si>
    <t>8.31</t>
  </si>
  <si>
    <t>10.83</t>
  </si>
  <si>
    <t>11.53</t>
  </si>
  <si>
    <t>3.31</t>
  </si>
  <si>
    <t>7.67</t>
  </si>
  <si>
    <t>12.44</t>
  </si>
  <si>
    <t>8.27</t>
  </si>
  <si>
    <t>5.85</t>
  </si>
  <si>
    <t>6.16</t>
  </si>
  <si>
    <t>2.12</t>
  </si>
  <si>
    <t>8.22</t>
  </si>
  <si>
    <t>11.02</t>
  </si>
  <si>
    <t>7.90</t>
  </si>
  <si>
    <t>9.45</t>
  </si>
  <si>
    <t>2.49</t>
  </si>
  <si>
    <t>2.43</t>
  </si>
  <si>
    <t>9.85</t>
  </si>
  <si>
    <t>4.29</t>
  </si>
  <si>
    <t>7.88</t>
  </si>
  <si>
    <t>4.26</t>
  </si>
  <si>
    <t>5.87</t>
  </si>
  <si>
    <t>6.43</t>
  </si>
  <si>
    <t>2.68</t>
  </si>
  <si>
    <t>4.76</t>
  </si>
  <si>
    <t>8.85</t>
  </si>
  <si>
    <t>9.65</t>
  </si>
  <si>
    <t>8.92</t>
  </si>
  <si>
    <t>7.52</t>
  </si>
  <si>
    <t>3.71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</si>
</sst>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%"/>
  </numFmts>
  <fonts count="27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9C6500"/>
      <name val="Calibri"/>
      <family val="2"/>
      <scheme val="minor"/>
    </font>
    <font>
      <b/>
      <sz val="11"/>
      <color rgb="FF3F3F76"/>
      <name val="Calibri"/>
      <family val="2"/>
      <scheme val="minor"/>
    </font>
    <font>
      <b/>
      <sz val="11"/>
      <color rgb="FF006100"/>
      <name val="Calibri"/>
      <family val="2"/>
      <scheme val="minor"/>
    </font>
    <font>
      <b/>
      <sz val="8"/>
      <name val="Calibri"/>
      <family val="2"/>
      <scheme val="minor"/>
    </font>
    <font>
      <sz val="12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name val="Arial"/>
      <family val="2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b/>
      <sz val="8"/>
      <color theme="1"/>
      <name val="Arial"/>
      <family val="2"/>
    </font>
    <font>
      <sz val="12"/>
      <color theme="4" tint="0.79998168889431442"/>
      <name val="Calibri"/>
      <family val="2"/>
      <scheme val="minor"/>
    </font>
  </fonts>
  <fills count="29">
    <fill>
      <patternFill patternType="none"/>
    </fill>
    <fill>
      <patternFill patternType="gray125"/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EFFF"/>
        <bgColor indexed="64"/>
      </patternFill>
    </fill>
    <fill>
      <patternFill patternType="solid">
        <fgColor rgb="FFE1FFFF"/>
        <bgColor indexed="64"/>
      </patternFill>
    </fill>
    <fill>
      <patternFill patternType="solid">
        <fgColor rgb="FFC0A504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CCCC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/>
      <right/>
      <top/>
      <bottom style="thin">
        <color indexed="8"/>
      </bottom>
      <diagonal/>
    </border>
  </borders>
  <cellStyleXfs count="13">
    <xf numFmtId="0" fontId="0" fillId="0" borderId="0"/>
    <xf numFmtId="0" fontId="2" fillId="2" borderId="0" applyNumberFormat="0" applyBorder="0" applyAlignment="0" applyProtection="0"/>
    <xf numFmtId="0" fontId="1" fillId="3" borderId="0" applyNumberFormat="0" applyBorder="0" applyAlignment="0" applyProtection="0"/>
    <xf numFmtId="0" fontId="2" fillId="4" borderId="0" applyNumberFormat="0" applyBorder="0" applyAlignment="0" applyProtection="0"/>
    <xf numFmtId="0" fontId="1" fillId="5" borderId="0" applyNumberFormat="0" applyBorder="0" applyAlignment="0" applyProtection="0"/>
    <xf numFmtId="0" fontId="2" fillId="6" borderId="0" applyNumberFormat="0" applyBorder="0" applyAlignment="0" applyProtection="0"/>
    <xf numFmtId="0" fontId="1" fillId="7" borderId="0" applyNumberFormat="0" applyBorder="0" applyAlignment="0" applyProtection="0"/>
    <xf numFmtId="0" fontId="5" fillId="8" borderId="0" applyNumberFormat="0" applyBorder="0" applyAlignment="0" applyProtection="0"/>
    <xf numFmtId="0" fontId="6" fillId="9" borderId="0" applyNumberFormat="0" applyBorder="0" applyAlignment="0" applyProtection="0"/>
    <xf numFmtId="0" fontId="7" fillId="10" borderId="0" applyNumberFormat="0" applyBorder="0" applyAlignment="0" applyProtection="0"/>
    <xf numFmtId="0" fontId="8" fillId="11" borderId="2" applyNumberFormat="0" applyAlignment="0" applyProtection="0"/>
    <xf numFmtId="0" fontId="9" fillId="12" borderId="2" applyNumberFormat="0" applyAlignment="0" applyProtection="0"/>
    <xf numFmtId="9" fontId="17" fillId="0" borderId="0" applyFont="0" applyFill="0" applyBorder="0" applyAlignment="0" applyProtection="0"/>
  </cellStyleXfs>
  <cellXfs count="277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1" fillId="13" borderId="1" xfId="7" applyFont="1" applyFill="1" applyBorder="1"/>
    <xf numFmtId="0" fontId="0" fillId="13" borderId="1" xfId="0" applyFill="1" applyBorder="1"/>
    <xf numFmtId="0" fontId="0" fillId="14" borderId="1" xfId="0" applyFill="1" applyBorder="1"/>
    <xf numFmtId="0" fontId="0" fillId="0" borderId="0" xfId="0" applyAlignment="1">
      <alignment horizontal="center" vertical="center"/>
    </xf>
    <xf numFmtId="0" fontId="0" fillId="14" borderId="8" xfId="0" applyFill="1" applyBorder="1"/>
    <xf numFmtId="0" fontId="15" fillId="16" borderId="3" xfId="0" applyFont="1" applyFill="1" applyBorder="1"/>
    <xf numFmtId="0" fontId="15" fillId="16" borderId="1" xfId="0" applyFont="1" applyFill="1" applyBorder="1" applyAlignment="1">
      <alignment horizontal="center"/>
    </xf>
    <xf numFmtId="0" fontId="15" fillId="16" borderId="1" xfId="0" applyFont="1" applyFill="1" applyBorder="1"/>
    <xf numFmtId="0" fontId="15" fillId="16" borderId="1" xfId="0" applyFont="1" applyFill="1" applyBorder="1" applyAlignment="1">
      <alignment horizontal="center" vertical="center"/>
    </xf>
    <xf numFmtId="14" fontId="15" fillId="16" borderId="1" xfId="0" applyNumberFormat="1" applyFont="1" applyFill="1" applyBorder="1" applyAlignment="1">
      <alignment horizontal="center" vertical="center"/>
    </xf>
    <xf numFmtId="1" fontId="15" fillId="16" borderId="1" xfId="0" applyNumberFormat="1" applyFont="1" applyFill="1" applyBorder="1" applyAlignment="1">
      <alignment horizontal="center"/>
    </xf>
    <xf numFmtId="0" fontId="15" fillId="16" borderId="1" xfId="0" applyFont="1" applyFill="1" applyBorder="1" applyAlignment="1">
      <alignment horizontal="left"/>
    </xf>
    <xf numFmtId="0" fontId="15" fillId="16" borderId="0" xfId="0" applyFont="1" applyFill="1"/>
    <xf numFmtId="0" fontId="15" fillId="15" borderId="0" xfId="0" applyFont="1" applyFill="1"/>
    <xf numFmtId="0" fontId="15" fillId="15" borderId="1" xfId="0" applyFont="1" applyFill="1" applyBorder="1" applyAlignment="1">
      <alignment horizontal="center"/>
    </xf>
    <xf numFmtId="0" fontId="15" fillId="15" borderId="1" xfId="7" applyFont="1" applyFill="1" applyBorder="1"/>
    <xf numFmtId="0" fontId="15" fillId="15" borderId="1" xfId="0" applyFont="1" applyFill="1" applyBorder="1" applyAlignment="1">
      <alignment horizontal="center" vertical="center"/>
    </xf>
    <xf numFmtId="14" fontId="15" fillId="15" borderId="1" xfId="0" applyNumberFormat="1" applyFont="1" applyFill="1" applyBorder="1" applyAlignment="1">
      <alignment horizontal="center" vertical="center"/>
    </xf>
    <xf numFmtId="1" fontId="15" fillId="15" borderId="1" xfId="0" applyNumberFormat="1" applyFont="1" applyFill="1" applyBorder="1" applyAlignment="1">
      <alignment horizontal="center"/>
    </xf>
    <xf numFmtId="0" fontId="15" fillId="15" borderId="1" xfId="0" applyFont="1" applyFill="1" applyBorder="1" applyAlignment="1">
      <alignment horizontal="left"/>
    </xf>
    <xf numFmtId="0" fontId="15" fillId="15" borderId="1" xfId="0" applyFont="1" applyFill="1" applyBorder="1"/>
    <xf numFmtId="0" fontId="15" fillId="16" borderId="1" xfId="7" applyFont="1" applyFill="1" applyBorder="1"/>
    <xf numFmtId="17" fontId="15" fillId="15" borderId="1" xfId="0" applyNumberFormat="1" applyFont="1" applyFill="1" applyBorder="1" applyAlignment="1">
      <alignment horizontal="left"/>
    </xf>
    <xf numFmtId="0" fontId="15" fillId="15" borderId="3" xfId="0" applyFont="1" applyFill="1" applyBorder="1"/>
    <xf numFmtId="17" fontId="15" fillId="16" borderId="1" xfId="0" applyNumberFormat="1" applyFont="1" applyFill="1" applyBorder="1" applyAlignment="1">
      <alignment horizontal="left"/>
    </xf>
    <xf numFmtId="0" fontId="15" fillId="15" borderId="4" xfId="0" applyFont="1" applyFill="1" applyBorder="1"/>
    <xf numFmtId="0" fontId="15" fillId="15" borderId="4" xfId="0" applyFont="1" applyFill="1" applyBorder="1" applyAlignment="1">
      <alignment horizontal="center"/>
    </xf>
    <xf numFmtId="0" fontId="15" fillId="15" borderId="4" xfId="0" applyFont="1" applyFill="1" applyBorder="1" applyAlignment="1">
      <alignment horizontal="center" vertical="center"/>
    </xf>
    <xf numFmtId="14" fontId="15" fillId="15" borderId="4" xfId="0" applyNumberFormat="1" applyFont="1" applyFill="1" applyBorder="1" applyAlignment="1">
      <alignment horizontal="center" vertical="center"/>
    </xf>
    <xf numFmtId="1" fontId="15" fillId="15" borderId="4" xfId="0" applyNumberFormat="1" applyFont="1" applyFill="1" applyBorder="1" applyAlignment="1">
      <alignment horizontal="center"/>
    </xf>
    <xf numFmtId="0" fontId="15" fillId="15" borderId="4" xfId="0" applyFont="1" applyFill="1" applyBorder="1" applyAlignment="1">
      <alignment horizontal="left"/>
    </xf>
    <xf numFmtId="0" fontId="14" fillId="7" borderId="3" xfId="6" applyFont="1" applyBorder="1" applyAlignment="1">
      <alignment horizontal="center"/>
    </xf>
    <xf numFmtId="0" fontId="14" fillId="7" borderId="7" xfId="6" applyFont="1" applyBorder="1" applyAlignment="1">
      <alignment horizontal="center"/>
    </xf>
    <xf numFmtId="0" fontId="14" fillId="7" borderId="8" xfId="6" applyFont="1" applyBorder="1" applyAlignment="1">
      <alignment horizontal="center"/>
    </xf>
    <xf numFmtId="0" fontId="14" fillId="5" borderId="3" xfId="4" applyFont="1" applyBorder="1" applyAlignment="1">
      <alignment horizontal="center"/>
    </xf>
    <xf numFmtId="0" fontId="14" fillId="5" borderId="7" xfId="4" applyFont="1" applyBorder="1" applyAlignment="1">
      <alignment horizontal="center"/>
    </xf>
    <xf numFmtId="0" fontId="14" fillId="5" borderId="8" xfId="4" applyFont="1" applyBorder="1" applyAlignment="1">
      <alignment horizontal="center"/>
    </xf>
    <xf numFmtId="0" fontId="4" fillId="3" borderId="3" xfId="2" applyFont="1" applyBorder="1" applyAlignment="1">
      <alignment horizontal="center"/>
    </xf>
    <xf numFmtId="0" fontId="4" fillId="3" borderId="7" xfId="2" applyFont="1" applyBorder="1" applyAlignment="1">
      <alignment horizontal="center"/>
    </xf>
    <xf numFmtId="0" fontId="4" fillId="3" borderId="8" xfId="2" applyFont="1" applyBorder="1" applyAlignment="1">
      <alignment horizontal="center"/>
    </xf>
    <xf numFmtId="0" fontId="14" fillId="3" borderId="3" xfId="2" applyFont="1" applyBorder="1" applyAlignment="1">
      <alignment horizontal="center"/>
    </xf>
    <xf numFmtId="0" fontId="14" fillId="3" borderId="7" xfId="2" applyFont="1" applyBorder="1" applyAlignment="1">
      <alignment horizontal="center"/>
    </xf>
    <xf numFmtId="0" fontId="14" fillId="3" borderId="8" xfId="2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14" fillId="17" borderId="7" xfId="6" applyFont="1" applyFill="1" applyBorder="1" applyAlignment="1">
      <alignment horizontal="center"/>
    </xf>
    <xf numFmtId="0" fontId="14" fillId="17" borderId="8" xfId="6" applyFont="1" applyFill="1" applyBorder="1" applyAlignment="1">
      <alignment horizontal="center"/>
    </xf>
    <xf numFmtId="0" fontId="0" fillId="17" borderId="8" xfId="0" applyFill="1" applyBorder="1"/>
    <xf numFmtId="0" fontId="0" fillId="17" borderId="1" xfId="0" applyFill="1" applyBorder="1"/>
    <xf numFmtId="0" fontId="15" fillId="17" borderId="1" xfId="0" applyFont="1" applyFill="1" applyBorder="1"/>
    <xf numFmtId="0" fontId="15" fillId="17" borderId="4" xfId="0" applyFont="1" applyFill="1" applyBorder="1"/>
    <xf numFmtId="0" fontId="0" fillId="17" borderId="0" xfId="0" applyFill="1"/>
    <xf numFmtId="0" fontId="14" fillId="18" borderId="3" xfId="6" applyFont="1" applyFill="1" applyBorder="1" applyAlignment="1">
      <alignment horizontal="center"/>
    </xf>
    <xf numFmtId="0" fontId="14" fillId="18" borderId="7" xfId="6" applyFont="1" applyFill="1" applyBorder="1" applyAlignment="1">
      <alignment horizontal="center"/>
    </xf>
    <xf numFmtId="0" fontId="14" fillId="18" borderId="8" xfId="6" applyFont="1" applyFill="1" applyBorder="1" applyAlignment="1">
      <alignment horizontal="center"/>
    </xf>
    <xf numFmtId="0" fontId="0" fillId="18" borderId="1" xfId="0" applyFill="1" applyBorder="1"/>
    <xf numFmtId="0" fontId="15" fillId="18" borderId="1" xfId="0" applyFont="1" applyFill="1" applyBorder="1"/>
    <xf numFmtId="0" fontId="15" fillId="18" borderId="4" xfId="0" applyFont="1" applyFill="1" applyBorder="1"/>
    <xf numFmtId="0" fontId="0" fillId="18" borderId="0" xfId="0" applyFill="1"/>
    <xf numFmtId="0" fontId="15" fillId="19" borderId="0" xfId="0" applyFont="1" applyFill="1"/>
    <xf numFmtId="0" fontId="15" fillId="19" borderId="1" xfId="0" applyFont="1" applyFill="1" applyBorder="1" applyAlignment="1">
      <alignment horizontal="center"/>
    </xf>
    <xf numFmtId="0" fontId="15" fillId="19" borderId="1" xfId="0" applyFont="1" applyFill="1" applyBorder="1"/>
    <xf numFmtId="0" fontId="15" fillId="19" borderId="1" xfId="0" applyFont="1" applyFill="1" applyBorder="1" applyAlignment="1">
      <alignment horizontal="center" vertical="center"/>
    </xf>
    <xf numFmtId="14" fontId="15" fillId="19" borderId="1" xfId="0" applyNumberFormat="1" applyFont="1" applyFill="1" applyBorder="1" applyAlignment="1">
      <alignment horizontal="center" vertical="center"/>
    </xf>
    <xf numFmtId="1" fontId="15" fillId="19" borderId="1" xfId="0" applyNumberFormat="1" applyFont="1" applyFill="1" applyBorder="1" applyAlignment="1">
      <alignment horizontal="center"/>
    </xf>
    <xf numFmtId="0" fontId="15" fillId="19" borderId="1" xfId="0" applyFont="1" applyFill="1" applyBorder="1" applyAlignment="1">
      <alignment horizontal="left"/>
    </xf>
    <xf numFmtId="0" fontId="15" fillId="0" borderId="1" xfId="0" applyFont="1" applyBorder="1"/>
    <xf numFmtId="0" fontId="15" fillId="0" borderId="4" xfId="0" applyFont="1" applyBorder="1"/>
    <xf numFmtId="0" fontId="15" fillId="16" borderId="1" xfId="0" applyFont="1" applyFill="1" applyBorder="1" applyAlignment="1">
      <alignment horizontal="right"/>
    </xf>
    <xf numFmtId="0" fontId="15" fillId="16" borderId="3" xfId="0" applyFont="1" applyFill="1" applyBorder="1" applyAlignment="1">
      <alignment horizontal="right"/>
    </xf>
    <xf numFmtId="0" fontId="15" fillId="0" borderId="1" xfId="0" applyFont="1" applyBorder="1" applyAlignment="1">
      <alignment horizontal="left"/>
    </xf>
    <xf numFmtId="0" fontId="15" fillId="0" borderId="0" xfId="0" applyFont="1" applyAlignment="1">
      <alignment horizontal="left"/>
    </xf>
    <xf numFmtId="0" fontId="15" fillId="16" borderId="4" xfId="0" applyFont="1" applyFill="1" applyBorder="1" applyAlignment="1">
      <alignment horizontal="center"/>
    </xf>
    <xf numFmtId="0" fontId="15" fillId="16" borderId="4" xfId="0" applyFont="1" applyFill="1" applyBorder="1"/>
    <xf numFmtId="0" fontId="15" fillId="16" borderId="4" xfId="0" applyFont="1" applyFill="1" applyBorder="1" applyAlignment="1">
      <alignment horizontal="center" vertical="center"/>
    </xf>
    <xf numFmtId="14" fontId="15" fillId="16" borderId="4" xfId="0" applyNumberFormat="1" applyFont="1" applyFill="1" applyBorder="1" applyAlignment="1">
      <alignment horizontal="center" vertical="center"/>
    </xf>
    <xf numFmtId="0" fontId="15" fillId="17" borderId="0" xfId="0" applyFont="1" applyFill="1"/>
    <xf numFmtId="0" fontId="15" fillId="18" borderId="0" xfId="0" applyFont="1" applyFill="1"/>
    <xf numFmtId="0" fontId="15" fillId="0" borderId="0" xfId="0" applyFont="1"/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10" fillId="0" borderId="1" xfId="0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0" xfId="0" pivotButton="1"/>
    <xf numFmtId="0" fontId="0" fillId="0" borderId="0" xfId="0" applyAlignment="1">
      <alignment horizontal="left"/>
    </xf>
    <xf numFmtId="0" fontId="10" fillId="21" borderId="0" xfId="0" applyFont="1" applyFill="1"/>
    <xf numFmtId="0" fontId="10" fillId="21" borderId="14" xfId="0" applyFont="1" applyFill="1" applyBorder="1"/>
    <xf numFmtId="0" fontId="10" fillId="21" borderId="15" xfId="0" applyFont="1" applyFill="1" applyBorder="1" applyAlignment="1">
      <alignment horizontal="left"/>
    </xf>
    <xf numFmtId="0" fontId="10" fillId="21" borderId="15" xfId="0" applyFont="1" applyFill="1" applyBorder="1"/>
    <xf numFmtId="2" fontId="15" fillId="0" borderId="0" xfId="0" applyNumberFormat="1" applyFont="1"/>
    <xf numFmtId="0" fontId="0" fillId="0" borderId="12" xfId="0" applyBorder="1"/>
    <xf numFmtId="0" fontId="19" fillId="0" borderId="12" xfId="0" applyFont="1" applyBorder="1" applyAlignment="1">
      <alignment horizontal="center"/>
    </xf>
    <xf numFmtId="1" fontId="0" fillId="0" borderId="0" xfId="0" applyNumberFormat="1"/>
    <xf numFmtId="0" fontId="0" fillId="0" borderId="12" xfId="0" applyBorder="1" applyAlignment="1">
      <alignment horizontal="right"/>
    </xf>
    <xf numFmtId="0" fontId="0" fillId="0" borderId="16" xfId="0" applyBorder="1"/>
    <xf numFmtId="0" fontId="19" fillId="0" borderId="0" xfId="0" applyFont="1" applyAlignment="1">
      <alignment horizontal="center"/>
    </xf>
    <xf numFmtId="0" fontId="0" fillId="0" borderId="0" xfId="0" applyAlignment="1">
      <alignment horizontal="right"/>
    </xf>
    <xf numFmtId="0" fontId="15" fillId="0" borderId="17" xfId="0" applyFont="1" applyBorder="1"/>
    <xf numFmtId="0" fontId="15" fillId="0" borderId="18" xfId="0" applyFont="1" applyBorder="1"/>
    <xf numFmtId="0" fontId="15" fillId="0" borderId="19" xfId="0" applyFont="1" applyBorder="1"/>
    <xf numFmtId="0" fontId="15" fillId="0" borderId="20" xfId="0" applyFont="1" applyBorder="1"/>
    <xf numFmtId="0" fontId="15" fillId="0" borderId="21" xfId="0" applyFont="1" applyBorder="1"/>
    <xf numFmtId="0" fontId="15" fillId="0" borderId="22" xfId="0" applyFont="1" applyBorder="1"/>
    <xf numFmtId="0" fontId="15" fillId="0" borderId="0" xfId="0" applyFont="1" applyAlignment="1">
      <alignment horizontal="right"/>
    </xf>
    <xf numFmtId="0" fontId="15" fillId="0" borderId="23" xfId="0" applyFont="1" applyBorder="1"/>
    <xf numFmtId="0" fontId="15" fillId="0" borderId="24" xfId="0" applyFont="1" applyBorder="1"/>
    <xf numFmtId="0" fontId="15" fillId="0" borderId="25" xfId="0" applyFont="1" applyBorder="1"/>
    <xf numFmtId="0" fontId="15" fillId="0" borderId="12" xfId="0" applyFont="1" applyBorder="1"/>
    <xf numFmtId="0" fontId="20" fillId="0" borderId="12" xfId="0" applyFont="1" applyBorder="1" applyAlignment="1">
      <alignment horizontal="center"/>
    </xf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19" fillId="0" borderId="26" xfId="0" applyFont="1" applyBorder="1" applyAlignment="1">
      <alignment horizontal="center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19" borderId="0" xfId="0" applyFill="1"/>
    <xf numFmtId="0" fontId="15" fillId="16" borderId="5" xfId="0" applyFont="1" applyFill="1" applyBorder="1" applyAlignment="1">
      <alignment horizontal="left"/>
    </xf>
    <xf numFmtId="0" fontId="15" fillId="16" borderId="0" xfId="0" applyFont="1" applyFill="1" applyAlignment="1">
      <alignment horizontal="left"/>
    </xf>
    <xf numFmtId="0" fontId="15" fillId="16" borderId="13" xfId="0" applyFont="1" applyFill="1" applyBorder="1" applyAlignment="1">
      <alignment horizontal="left"/>
    </xf>
    <xf numFmtId="0" fontId="15" fillId="20" borderId="1" xfId="0" applyFont="1" applyFill="1" applyBorder="1"/>
    <xf numFmtId="0" fontId="0" fillId="20" borderId="0" xfId="0" applyFill="1"/>
    <xf numFmtId="165" fontId="0" fillId="20" borderId="0" xfId="12" applyNumberFormat="1" applyFont="1" applyFill="1"/>
    <xf numFmtId="165" fontId="0" fillId="0" borderId="0" xfId="12" applyNumberFormat="1" applyFont="1"/>
    <xf numFmtId="0" fontId="0" fillId="0" borderId="0" xfId="0" applyAlignment="1">
      <alignment horizontal="left" indent="1"/>
    </xf>
    <xf numFmtId="0" fontId="10" fillId="0" borderId="14" xfId="0" applyFont="1" applyBorder="1" applyAlignment="1">
      <alignment horizontal="left"/>
    </xf>
    <xf numFmtId="0" fontId="10" fillId="0" borderId="14" xfId="0" applyFont="1" applyBorder="1"/>
    <xf numFmtId="0" fontId="10" fillId="0" borderId="0" xfId="0" applyFont="1"/>
    <xf numFmtId="2" fontId="0" fillId="0" borderId="0" xfId="0" applyNumberFormat="1"/>
    <xf numFmtId="0" fontId="21" fillId="0" borderId="0" xfId="0" applyFont="1"/>
    <xf numFmtId="165" fontId="10" fillId="21" borderId="14" xfId="12" applyNumberFormat="1" applyFont="1" applyFill="1" applyBorder="1"/>
    <xf numFmtId="165" fontId="10" fillId="21" borderId="0" xfId="12" applyNumberFormat="1" applyFont="1" applyFill="1" applyBorder="1"/>
    <xf numFmtId="165" fontId="10" fillId="0" borderId="14" xfId="12" applyNumberFormat="1" applyFont="1" applyBorder="1"/>
    <xf numFmtId="165" fontId="10" fillId="0" borderId="0" xfId="12" applyNumberFormat="1" applyFont="1" applyBorder="1"/>
    <xf numFmtId="0" fontId="0" fillId="0" borderId="6" xfId="0" applyBorder="1" applyAlignment="1">
      <alignment horizontal="center"/>
    </xf>
    <xf numFmtId="165" fontId="0" fillId="0" borderId="1" xfId="12" applyNumberFormat="1" applyFont="1" applyBorder="1" applyAlignment="1">
      <alignment horizontal="center"/>
    </xf>
    <xf numFmtId="165" fontId="0" fillId="0" borderId="1" xfId="12" applyNumberFormat="1" applyFont="1" applyBorder="1"/>
    <xf numFmtId="165" fontId="0" fillId="0" borderId="6" xfId="12" applyNumberFormat="1" applyFont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165" fontId="10" fillId="20" borderId="1" xfId="12" applyNumberFormat="1" applyFont="1" applyFill="1" applyBorder="1" applyAlignment="1">
      <alignment horizontal="center"/>
    </xf>
    <xf numFmtId="0" fontId="10" fillId="20" borderId="6" xfId="0" applyFont="1" applyFill="1" applyBorder="1" applyAlignment="1">
      <alignment horizontal="center"/>
    </xf>
    <xf numFmtId="0" fontId="23" fillId="18" borderId="1" xfId="0" applyFont="1" applyFill="1" applyBorder="1" applyAlignment="1">
      <alignment horizontal="center" vertical="center"/>
    </xf>
    <xf numFmtId="0" fontId="23" fillId="25" borderId="1" xfId="0" applyFont="1" applyFill="1" applyBorder="1" applyAlignment="1">
      <alignment horizontal="center" vertical="center"/>
    </xf>
    <xf numFmtId="0" fontId="23" fillId="19" borderId="1" xfId="0" applyFont="1" applyFill="1" applyBorder="1" applyAlignment="1">
      <alignment horizontal="center" vertical="center"/>
    </xf>
    <xf numFmtId="0" fontId="22" fillId="0" borderId="1" xfId="0" applyFont="1" applyBorder="1"/>
    <xf numFmtId="0" fontId="23" fillId="0" borderId="1" xfId="0" applyFont="1" applyBorder="1" applyAlignment="1">
      <alignment horizontal="center"/>
    </xf>
    <xf numFmtId="0" fontId="24" fillId="6" borderId="1" xfId="5" applyFont="1" applyBorder="1" applyAlignment="1">
      <alignment horizontal="center"/>
    </xf>
    <xf numFmtId="0" fontId="24" fillId="7" borderId="1" xfId="6" applyFont="1" applyBorder="1" applyAlignment="1">
      <alignment horizontal="center"/>
    </xf>
    <xf numFmtId="0" fontId="22" fillId="13" borderId="1" xfId="0" applyFont="1" applyFill="1" applyBorder="1"/>
    <xf numFmtId="0" fontId="24" fillId="4" borderId="1" xfId="3" applyFont="1" applyBorder="1" applyAlignment="1">
      <alignment horizontal="center"/>
    </xf>
    <xf numFmtId="0" fontId="24" fillId="5" borderId="1" xfId="4" applyFont="1" applyBorder="1" applyAlignment="1">
      <alignment horizontal="center"/>
    </xf>
    <xf numFmtId="0" fontId="24" fillId="2" borderId="1" xfId="1" applyFont="1" applyBorder="1" applyAlignment="1">
      <alignment horizontal="center"/>
    </xf>
    <xf numFmtId="0" fontId="24" fillId="3" borderId="1" xfId="2" applyFont="1" applyBorder="1" applyAlignment="1">
      <alignment horizontal="center"/>
    </xf>
    <xf numFmtId="0" fontId="3" fillId="20" borderId="8" xfId="0" applyFont="1" applyFill="1" applyBorder="1" applyAlignment="1">
      <alignment horizontal="center" vertical="center"/>
    </xf>
    <xf numFmtId="0" fontId="15" fillId="20" borderId="1" xfId="0" applyFont="1" applyFill="1" applyBorder="1" applyAlignment="1">
      <alignment horizontal="left"/>
    </xf>
    <xf numFmtId="0" fontId="15" fillId="20" borderId="1" xfId="0" applyFont="1" applyFill="1" applyBorder="1" applyAlignment="1">
      <alignment horizontal="right"/>
    </xf>
    <xf numFmtId="0" fontId="15" fillId="20" borderId="3" xfId="0" applyFont="1" applyFill="1" applyBorder="1" applyAlignment="1">
      <alignment horizontal="right"/>
    </xf>
    <xf numFmtId="0" fontId="15" fillId="20" borderId="0" xfId="0" applyFont="1" applyFill="1"/>
    <xf numFmtId="0" fontId="15" fillId="0" borderId="27" xfId="0" applyFont="1" applyBorder="1"/>
    <xf numFmtId="0" fontId="20" fillId="0" borderId="0" xfId="0" applyFont="1" applyAlignment="1">
      <alignment horizontal="center"/>
    </xf>
    <xf numFmtId="0" fontId="15" fillId="0" borderId="12" xfId="0" applyFont="1" applyBorder="1" applyAlignment="1">
      <alignment horizontal="right"/>
    </xf>
    <xf numFmtId="0" fontId="15" fillId="0" borderId="16" xfId="0" applyFont="1" applyBorder="1"/>
    <xf numFmtId="0" fontId="0" fillId="0" borderId="3" xfId="0" applyBorder="1"/>
    <xf numFmtId="0" fontId="15" fillId="0" borderId="0" xfId="0" applyFont="1" applyAlignment="1">
      <alignment horizontal="center"/>
    </xf>
    <xf numFmtId="0" fontId="0" fillId="28" borderId="24" xfId="0" applyFill="1" applyBorder="1"/>
    <xf numFmtId="2" fontId="22" fillId="13" borderId="1" xfId="0" applyNumberFormat="1" applyFont="1" applyFill="1" applyBorder="1" applyAlignment="1">
      <alignment horizontal="right"/>
    </xf>
    <xf numFmtId="164" fontId="18" fillId="13" borderId="1" xfId="0" applyNumberFormat="1" applyFont="1" applyFill="1" applyBorder="1" applyAlignment="1">
      <alignment horizontal="right"/>
    </xf>
    <xf numFmtId="164" fontId="18" fillId="0" borderId="1" xfId="0" applyNumberFormat="1" applyFont="1" applyBorder="1" applyAlignment="1">
      <alignment horizontal="right"/>
    </xf>
    <xf numFmtId="0" fontId="22" fillId="13" borderId="1" xfId="0" applyFont="1" applyFill="1" applyBorder="1" applyAlignment="1">
      <alignment horizontal="center" vertical="center"/>
    </xf>
    <xf numFmtId="2" fontId="22" fillId="13" borderId="1" xfId="0" applyNumberFormat="1" applyFont="1" applyFill="1" applyBorder="1" applyAlignment="1">
      <alignment horizontal="right" vertical="center"/>
    </xf>
    <xf numFmtId="164" fontId="18" fillId="13" borderId="1" xfId="0" applyNumberFormat="1" applyFont="1" applyFill="1" applyBorder="1" applyAlignment="1">
      <alignment horizontal="right" vertical="center"/>
    </xf>
    <xf numFmtId="2" fontId="0" fillId="0" borderId="1" xfId="0" applyNumberFormat="1" applyBorder="1" applyAlignment="1">
      <alignment horizontal="right"/>
    </xf>
    <xf numFmtId="2" fontId="18" fillId="13" borderId="1" xfId="5" applyNumberFormat="1" applyFont="1" applyFill="1" applyBorder="1" applyAlignment="1">
      <alignment horizontal="right"/>
    </xf>
    <xf numFmtId="0" fontId="18" fillId="13" borderId="1" xfId="5" applyFont="1" applyFill="1" applyBorder="1" applyAlignment="1"/>
    <xf numFmtId="164" fontId="18" fillId="13" borderId="1" xfId="5" applyNumberFormat="1" applyFont="1" applyFill="1" applyBorder="1" applyAlignment="1">
      <alignment horizontal="right"/>
    </xf>
    <xf numFmtId="0" fontId="18" fillId="13" borderId="1" xfId="6" applyFont="1" applyFill="1" applyBorder="1" applyAlignment="1"/>
    <xf numFmtId="2" fontId="18" fillId="13" borderId="1" xfId="6" applyNumberFormat="1" applyFont="1" applyFill="1" applyBorder="1" applyAlignment="1">
      <alignment horizontal="right"/>
    </xf>
    <xf numFmtId="164" fontId="18" fillId="13" borderId="1" xfId="6" applyNumberFormat="1" applyFont="1" applyFill="1" applyBorder="1" applyAlignment="1">
      <alignment horizontal="right"/>
    </xf>
    <xf numFmtId="0" fontId="18" fillId="13" borderId="1" xfId="3" applyFont="1" applyFill="1" applyBorder="1" applyAlignment="1"/>
    <xf numFmtId="2" fontId="18" fillId="13" borderId="1" xfId="3" applyNumberFormat="1" applyFont="1" applyFill="1" applyBorder="1" applyAlignment="1">
      <alignment horizontal="right"/>
    </xf>
    <xf numFmtId="164" fontId="18" fillId="13" borderId="1" xfId="3" applyNumberFormat="1" applyFont="1" applyFill="1" applyBorder="1" applyAlignment="1">
      <alignment horizontal="right"/>
    </xf>
    <xf numFmtId="0" fontId="18" fillId="13" borderId="1" xfId="4" applyFont="1" applyFill="1" applyBorder="1" applyAlignment="1"/>
    <xf numFmtId="0" fontId="18" fillId="13" borderId="1" xfId="1" applyFont="1" applyFill="1" applyBorder="1" applyAlignment="1"/>
    <xf numFmtId="2" fontId="18" fillId="13" borderId="1" xfId="1" applyNumberFormat="1" applyFont="1" applyFill="1" applyBorder="1" applyAlignment="1">
      <alignment horizontal="right"/>
    </xf>
    <xf numFmtId="164" fontId="18" fillId="13" borderId="1" xfId="1" applyNumberFormat="1" applyFont="1" applyFill="1" applyBorder="1" applyAlignment="1">
      <alignment horizontal="right"/>
    </xf>
    <xf numFmtId="0" fontId="18" fillId="13" borderId="1" xfId="2" applyFont="1" applyFill="1" applyBorder="1" applyAlignment="1"/>
    <xf numFmtId="164" fontId="18" fillId="13" borderId="1" xfId="2" applyNumberFormat="1" applyFont="1" applyFill="1" applyBorder="1" applyAlignment="1">
      <alignment horizontal="right"/>
    </xf>
    <xf numFmtId="2" fontId="18" fillId="13" borderId="1" xfId="2" applyNumberFormat="1" applyFont="1" applyFill="1" applyBorder="1" applyAlignment="1">
      <alignment horizontal="right"/>
    </xf>
    <xf numFmtId="0" fontId="20" fillId="0" borderId="26" xfId="0" applyFont="1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8" xfId="0" applyBorder="1"/>
    <xf numFmtId="0" fontId="12" fillId="0" borderId="0" xfId="10" applyFont="1" applyFill="1" applyBorder="1" applyAlignment="1">
      <alignment horizontal="center"/>
    </xf>
    <xf numFmtId="0" fontId="10" fillId="0" borderId="0" xfId="0" applyFont="1" applyAlignment="1">
      <alignment horizontal="center" vertical="center"/>
    </xf>
    <xf numFmtId="0" fontId="0" fillId="20" borderId="24" xfId="0" applyFill="1" applyBorder="1"/>
    <xf numFmtId="0" fontId="15" fillId="20" borderId="0" xfId="0" applyFont="1" applyFill="1" applyAlignment="1">
      <alignment horizontal="right"/>
    </xf>
    <xf numFmtId="0" fontId="15" fillId="20" borderId="3" xfId="0" applyFont="1" applyFill="1" applyBorder="1"/>
    <xf numFmtId="0" fontId="3" fillId="20" borderId="8" xfId="0" applyFont="1" applyFill="1" applyBorder="1" applyAlignment="1">
      <alignment horizontal="left" vertical="center"/>
    </xf>
    <xf numFmtId="2" fontId="26" fillId="20" borderId="1" xfId="0" applyNumberFormat="1" applyFont="1" applyFill="1" applyBorder="1" applyAlignment="1">
      <alignment horizontal="right"/>
    </xf>
    <xf numFmtId="0" fontId="0" fillId="0" borderId="27" xfId="0" applyBorder="1"/>
    <xf numFmtId="0" fontId="0" fillId="0" borderId="28" xfId="0" applyBorder="1"/>
    <xf numFmtId="0" fontId="0" fillId="0" borderId="29" xfId="0" applyBorder="1"/>
    <xf numFmtId="0" fontId="0" fillId="0" borderId="25" xfId="0" applyBorder="1" applyAlignment="1">
      <alignment horizontal="right"/>
    </xf>
    <xf numFmtId="0" fontId="26" fillId="20" borderId="1" xfId="0" applyFont="1" applyFill="1" applyBorder="1" applyAlignment="1">
      <alignment horizontal="right"/>
    </xf>
    <xf numFmtId="0" fontId="23" fillId="27" borderId="1" xfId="0" applyFont="1" applyFill="1" applyBorder="1" applyAlignment="1">
      <alignment horizontal="center" vertical="center" textRotation="255"/>
    </xf>
    <xf numFmtId="0" fontId="22" fillId="0" borderId="1" xfId="0" applyFont="1" applyBorder="1" applyAlignment="1">
      <alignment horizontal="center"/>
    </xf>
    <xf numFmtId="0" fontId="25" fillId="22" borderId="1" xfId="0" applyFont="1" applyFill="1" applyBorder="1" applyAlignment="1">
      <alignment horizontal="center" vertical="center" wrapText="1"/>
    </xf>
    <xf numFmtId="0" fontId="23" fillId="23" borderId="1" xfId="0" applyFont="1" applyFill="1" applyBorder="1" applyAlignment="1">
      <alignment horizontal="center" vertical="center" wrapText="1"/>
    </xf>
    <xf numFmtId="0" fontId="23" fillId="24" borderId="1" xfId="0" applyFont="1" applyFill="1" applyBorder="1" applyAlignment="1">
      <alignment horizontal="center" vertical="center" wrapText="1"/>
    </xf>
    <xf numFmtId="0" fontId="23" fillId="26" borderId="1" xfId="0" applyFont="1" applyFill="1" applyBorder="1" applyAlignment="1">
      <alignment horizontal="center"/>
    </xf>
    <xf numFmtId="0" fontId="10" fillId="20" borderId="3" xfId="0" applyFont="1" applyFill="1" applyBorder="1" applyAlignment="1">
      <alignment horizontal="center"/>
    </xf>
    <xf numFmtId="0" fontId="10" fillId="20" borderId="8" xfId="0" applyFont="1" applyFill="1" applyBorder="1" applyAlignment="1">
      <alignment horizontal="center"/>
    </xf>
    <xf numFmtId="0" fontId="10" fillId="20" borderId="7" xfId="0" applyFont="1" applyFill="1" applyBorder="1" applyAlignment="1">
      <alignment horizontal="center"/>
    </xf>
    <xf numFmtId="0" fontId="10" fillId="20" borderId="1" xfId="0" applyFont="1" applyFill="1" applyBorder="1" applyAlignment="1">
      <alignment horizontal="center"/>
    </xf>
    <xf numFmtId="0" fontId="0" fillId="0" borderId="0" xfId="0" applyAlignment="1">
      <alignment horizontal="center" vertical="center" wrapText="1"/>
    </xf>
    <xf numFmtId="0" fontId="21" fillId="0" borderId="0" xfId="0" applyFont="1" applyAlignment="1">
      <alignment horizontal="center" vertical="center" wrapText="1"/>
    </xf>
    <xf numFmtId="0" fontId="0" fillId="20" borderId="0" xfId="0" applyFill="1" applyAlignment="1">
      <alignment horizontal="center"/>
    </xf>
    <xf numFmtId="0" fontId="10" fillId="21" borderId="14" xfId="0" applyFont="1" applyFill="1" applyBorder="1" applyAlignment="1">
      <alignment horizontal="center"/>
    </xf>
    <xf numFmtId="0" fontId="10" fillId="21" borderId="0" xfId="0" applyFont="1" applyFill="1" applyAlignment="1">
      <alignment horizontal="center"/>
    </xf>
    <xf numFmtId="0" fontId="0" fillId="0" borderId="12" xfId="0" applyBorder="1" applyAlignment="1">
      <alignment horizontal="center"/>
    </xf>
    <xf numFmtId="0" fontId="6" fillId="9" borderId="7" xfId="8" applyBorder="1" applyAlignment="1">
      <alignment horizontal="center"/>
    </xf>
    <xf numFmtId="0" fontId="6" fillId="9" borderId="8" xfId="8" applyBorder="1" applyAlignment="1">
      <alignment horizontal="center"/>
    </xf>
    <xf numFmtId="0" fontId="11" fillId="10" borderId="1" xfId="9" applyFont="1" applyBorder="1" applyAlignment="1">
      <alignment horizontal="center"/>
    </xf>
    <xf numFmtId="0" fontId="12" fillId="11" borderId="1" xfId="10" applyFont="1" applyBorder="1" applyAlignment="1">
      <alignment horizontal="center"/>
    </xf>
    <xf numFmtId="0" fontId="13" fillId="8" borderId="7" xfId="7" applyFont="1" applyBorder="1" applyAlignment="1">
      <alignment horizontal="center" wrapText="1"/>
    </xf>
    <xf numFmtId="0" fontId="13" fillId="8" borderId="8" xfId="7" applyFont="1" applyBorder="1" applyAlignment="1">
      <alignment horizontal="center" wrapText="1"/>
    </xf>
    <xf numFmtId="0" fontId="9" fillId="12" borderId="3" xfId="11" applyBorder="1" applyAlignment="1">
      <alignment horizontal="center" wrapText="1"/>
    </xf>
    <xf numFmtId="0" fontId="9" fillId="12" borderId="7" xfId="11" applyBorder="1" applyAlignment="1">
      <alignment horizontal="center" wrapText="1"/>
    </xf>
    <xf numFmtId="0" fontId="9" fillId="12" borderId="8" xfId="11" applyBorder="1" applyAlignment="1">
      <alignment horizontal="center" wrapText="1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4" fillId="6" borderId="7" xfId="5" applyFont="1" applyBorder="1" applyAlignment="1">
      <alignment horizontal="center"/>
    </xf>
    <xf numFmtId="0" fontId="4" fillId="6" borderId="8" xfId="5" applyFont="1" applyBorder="1" applyAlignment="1">
      <alignment horizontal="center"/>
    </xf>
    <xf numFmtId="0" fontId="4" fillId="4" borderId="3" xfId="3" applyFont="1" applyBorder="1" applyAlignment="1">
      <alignment horizontal="center"/>
    </xf>
    <xf numFmtId="0" fontId="4" fillId="4" borderId="7" xfId="3" applyFont="1" applyBorder="1" applyAlignment="1">
      <alignment horizontal="center"/>
    </xf>
    <xf numFmtId="0" fontId="4" fillId="4" borderId="8" xfId="3" applyFont="1" applyBorder="1" applyAlignment="1">
      <alignment horizontal="center"/>
    </xf>
    <xf numFmtId="0" fontId="4" fillId="2" borderId="3" xfId="1" applyFont="1" applyBorder="1" applyAlignment="1">
      <alignment horizontal="center"/>
    </xf>
    <xf numFmtId="0" fontId="4" fillId="2" borderId="7" xfId="1" applyFont="1" applyBorder="1" applyAlignment="1">
      <alignment horizontal="center"/>
    </xf>
    <xf numFmtId="0" fontId="4" fillId="2" borderId="8" xfId="1" applyFont="1" applyBorder="1" applyAlignment="1">
      <alignment horizontal="center"/>
    </xf>
    <xf numFmtId="0" fontId="14" fillId="7" borderId="3" xfId="6" applyFont="1" applyBorder="1" applyAlignment="1">
      <alignment horizontal="center"/>
    </xf>
    <xf numFmtId="0" fontId="14" fillId="7" borderId="7" xfId="6" applyFont="1" applyBorder="1" applyAlignment="1">
      <alignment horizontal="center"/>
    </xf>
    <xf numFmtId="0" fontId="14" fillId="7" borderId="8" xfId="6" applyFont="1" applyBorder="1" applyAlignment="1">
      <alignment horizontal="center"/>
    </xf>
    <xf numFmtId="0" fontId="4" fillId="6" borderId="3" xfId="5" applyFont="1" applyBorder="1" applyAlignment="1">
      <alignment horizontal="center"/>
    </xf>
    <xf numFmtId="0" fontId="14" fillId="17" borderId="7" xfId="6" applyFont="1" applyFill="1" applyBorder="1" applyAlignment="1">
      <alignment horizontal="center"/>
    </xf>
    <xf numFmtId="0" fontId="14" fillId="17" borderId="8" xfId="6" applyFont="1" applyFill="1" applyBorder="1" applyAlignment="1">
      <alignment horizontal="center"/>
    </xf>
    <xf numFmtId="0" fontId="14" fillId="18" borderId="3" xfId="6" applyFont="1" applyFill="1" applyBorder="1" applyAlignment="1">
      <alignment horizontal="center"/>
    </xf>
    <xf numFmtId="0" fontId="14" fillId="18" borderId="7" xfId="6" applyFont="1" applyFill="1" applyBorder="1" applyAlignment="1">
      <alignment horizontal="center"/>
    </xf>
    <xf numFmtId="0" fontId="14" fillId="18" borderId="8" xfId="6" applyFont="1" applyFill="1" applyBorder="1" applyAlignment="1">
      <alignment horizontal="center"/>
    </xf>
    <xf numFmtId="0" fontId="14" fillId="5" borderId="3" xfId="4" applyFont="1" applyBorder="1" applyAlignment="1">
      <alignment horizontal="center"/>
    </xf>
    <xf numFmtId="0" fontId="14" fillId="5" borderId="7" xfId="4" applyFont="1" applyBorder="1" applyAlignment="1">
      <alignment horizontal="center"/>
    </xf>
    <xf numFmtId="0" fontId="14" fillId="5" borderId="8" xfId="4" applyFont="1" applyBorder="1" applyAlignment="1">
      <alignment horizontal="center"/>
    </xf>
    <xf numFmtId="0" fontId="14" fillId="3" borderId="3" xfId="2" applyFont="1" applyBorder="1" applyAlignment="1">
      <alignment horizontal="center"/>
    </xf>
    <xf numFmtId="0" fontId="14" fillId="3" borderId="7" xfId="2" applyFont="1" applyBorder="1" applyAlignment="1">
      <alignment horizontal="center"/>
    </xf>
    <xf numFmtId="0" fontId="14" fillId="3" borderId="8" xfId="2" applyFont="1" applyBorder="1" applyAlignment="1">
      <alignment horizontal="center"/>
    </xf>
    <xf numFmtId="0" fontId="4" fillId="3" borderId="3" xfId="2" applyFont="1" applyBorder="1" applyAlignment="1">
      <alignment horizontal="center"/>
    </xf>
    <xf numFmtId="0" fontId="4" fillId="3" borderId="7" xfId="2" applyFont="1" applyBorder="1" applyAlignment="1">
      <alignment horizontal="center"/>
    </xf>
    <xf numFmtId="0" fontId="4" fillId="3" borderId="8" xfId="2" applyFont="1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6" fillId="9" borderId="3" xfId="8" applyBorder="1" applyAlignment="1">
      <alignment horizontal="center"/>
    </xf>
    <xf numFmtId="0" fontId="0" fillId="0" borderId="1" xfId="0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13" fillId="8" borderId="3" xfId="7" applyFont="1" applyBorder="1" applyAlignment="1">
      <alignment horizontal="center" wrapText="1"/>
    </xf>
    <xf numFmtId="0" fontId="10" fillId="0" borderId="9" xfId="0" applyFont="1" applyBorder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1" xfId="0" applyFont="1" applyBorder="1" applyAlignment="1">
      <alignment horizontal="center" vertical="center"/>
    </xf>
  </cellXfs>
  <cellStyles count="13">
    <cellStyle name="20% - Énfasis1" xfId="2" builtinId="30"/>
    <cellStyle name="20% - Énfasis3" xfId="4" builtinId="38"/>
    <cellStyle name="20% - Énfasis4" xfId="6" builtinId="42"/>
    <cellStyle name="Bueno" xfId="7" builtinId="26"/>
    <cellStyle name="Cálculo" xfId="11" builtinId="22"/>
    <cellStyle name="Énfasis1" xfId="1" builtinId="29"/>
    <cellStyle name="Énfasis3" xfId="3" builtinId="37"/>
    <cellStyle name="Énfasis4" xfId="5" builtinId="41"/>
    <cellStyle name="Entrada" xfId="10" builtinId="20"/>
    <cellStyle name="Incorrecto" xfId="8" builtinId="27"/>
    <cellStyle name="Neutral" xfId="9" builtinId="28"/>
    <cellStyle name="Normal" xfId="0" builtinId="0"/>
    <cellStyle name="Porcentaje" xfId="12" builtinId="5"/>
  </cellStyles>
  <dxfs count="1"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1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panamericana\AppData\Roaming\Microsoft\Complementos\XRealStats.xla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fig"/>
      <sheetName val="Wilcoxon Table"/>
      <sheetName val="Mann Table"/>
      <sheetName val="Runs Table"/>
      <sheetName val="KS Table"/>
      <sheetName val="KS2 Table"/>
      <sheetName val="Lil Table"/>
      <sheetName val="AD Table"/>
      <sheetName val="AD2 Table"/>
      <sheetName val="SW Table"/>
      <sheetName val="Stud. Q Table"/>
      <sheetName val="Stud. Q Table 2"/>
      <sheetName val="Sp Rho Table"/>
      <sheetName val="Ken Tau Table"/>
      <sheetName val="Durbin Table"/>
      <sheetName val="Dunnett Table"/>
      <sheetName val="Dunnett 1"/>
      <sheetName val="Prime"/>
      <sheetName val="MSSD"/>
      <sheetName val="Dict"/>
      <sheetName val="ADict"/>
      <sheetName val="XRealStats"/>
    </sheetNames>
    <definedNames>
      <definedName name="DAGOSTINO"/>
      <definedName name="DPTEST"/>
      <definedName name="IQR"/>
      <definedName name="LEVENE"/>
      <definedName name="MAD"/>
      <definedName name="MWDIST"/>
      <definedName name="RANK_SUM"/>
      <definedName name="SHAPIRO"/>
      <definedName name="StdAnova1"/>
      <definedName name="SWTEST"/>
      <definedName name="T_DIST_2T"/>
      <definedName name="T_DIST_RT"/>
      <definedName name="T_INV"/>
      <definedName name="T_INV_2T"/>
      <definedName name="TiesCorrection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4998.504396296295" createdVersion="7" refreshedVersion="7" minRefreshableVersion="3" recordCount="99" xr:uid="{1A94EFA2-965F-4C3F-B34B-48CD73ADD6D1}">
  <cacheSource type="worksheet">
    <worksheetSource ref="AD1:AL100" sheet="Base de datos 5"/>
  </cacheSource>
  <cacheFields count="9">
    <cacheField name="ALTERACIONES" numFmtId="0">
      <sharedItems count="2">
        <s v="AGENESIA"/>
        <s v="SUPER"/>
      </sharedItems>
    </cacheField>
    <cacheField name="GÉNERO " numFmtId="0">
      <sharedItems containsBlank="1" count="3">
        <s v="M"/>
        <s v="F"/>
        <m/>
      </sharedItems>
    </cacheField>
    <cacheField name="EDAD" numFmtId="0">
      <sharedItems containsSemiMixedTypes="0" containsString="0" containsNumber="1" minValue="8" maxValue="63.358904109589041"/>
    </cacheField>
    <cacheField name="MEDICION RUGA DER" numFmtId="0">
      <sharedItems containsString="0" containsBlank="1" containsNumber="1" minValue="4.08" maxValue="16.07"/>
    </cacheField>
    <cacheField name="MEDICION RUGA IZQ" numFmtId="0">
      <sharedItems containsString="0" containsBlank="1" containsNumber="1" minValue="2.83" maxValue="13.2"/>
    </cacheField>
    <cacheField name="MED.SECUN DER" numFmtId="0">
      <sharedItems containsString="0" containsBlank="1" containsNumber="1" minValue="4.2699999999999996" maxValue="8.42"/>
    </cacheField>
    <cacheField name="MED.SECUN IZ" numFmtId="0">
      <sharedItems containsString="0" containsBlank="1" containsNumber="1" minValue="4.37" maxValue="9.7799999999999994"/>
    </cacheField>
    <cacheField name="MED.FRAG DER" numFmtId="0">
      <sharedItems containsString="0" containsBlank="1" containsNumber="1" minValue="1.45" maxValue="4.8"/>
    </cacheField>
    <cacheField name="MED.FRAG IZQ" numFmtId="0">
      <sharedItems containsString="0" containsBlank="1" containsNumber="1" minValue="2.17" maxValue="5.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panamericana" refreshedDate="45007.581504050926" createdVersion="7" refreshedVersion="7" minRefreshableVersion="3" recordCount="99" xr:uid="{3294D885-D131-424F-9C8D-191F50EA11A5}">
  <cacheSource type="worksheet">
    <worksheetSource ref="A1:AA100" sheet="Base de datos 5"/>
  </cacheSource>
  <cacheFields count="27">
    <cacheField name="ORDEN" numFmtId="0">
      <sharedItems containsSemiMixedTypes="0" containsString="0" containsNumber="1" containsInteger="1" minValue="1" maxValue="99"/>
    </cacheField>
    <cacheField name="#" numFmtId="0">
      <sharedItems containsString="0" containsBlank="1" containsNumber="1" containsInteger="1" minValue="1" maxValue="45"/>
    </cacheField>
    <cacheField name="CEDULA" numFmtId="0">
      <sharedItems containsString="0" containsBlank="1" containsNumber="1" containsInteger="1" minValue="304382" maxValue="98080357214"/>
    </cacheField>
    <cacheField name="NOMBRE PACIENTE" numFmtId="0">
      <sharedItems containsBlank="1"/>
    </cacheField>
    <cacheField name="GÉNERO " numFmtId="0">
      <sharedItems containsBlank="1" count="3">
        <s v="M"/>
        <s v="F"/>
        <m/>
      </sharedItems>
    </cacheField>
    <cacheField name="FECHA DE NACIMIENTO" numFmtId="0">
      <sharedItems containsNonDate="0" containsDate="1" containsString="0" containsBlank="1" minDate="1959-11-18T00:00:00" maxDate="2014-10-31T00:00:00"/>
    </cacheField>
    <cacheField name="EDAD" numFmtId="0">
      <sharedItems containsSemiMixedTypes="0" containsString="0" containsNumber="1" minValue="8" maxValue="63.38356164383562"/>
    </cacheField>
    <cacheField name="DIENTE" numFmtId="0">
      <sharedItems containsMixedTypes="1" containsNumber="1" containsInteger="1" minValue="12" maxValue="42" count="29">
        <s v="35-45"/>
        <n v="35"/>
        <s v="14-24-36-37"/>
        <n v="37"/>
        <n v="31"/>
        <n v="42"/>
        <n v="12"/>
        <s v="35 Y 45"/>
        <n v="24"/>
        <s v="12 Y 22"/>
        <n v="34"/>
        <s v="14-15-24-25"/>
        <n v="23"/>
        <s v="15 Y 25"/>
        <s v="12-22-42"/>
        <n v="22"/>
        <n v="32"/>
        <s v="17 Y 27"/>
        <s v="14-24-34-44"/>
        <s v="14 Y 24"/>
        <s v="32-42"/>
        <n v="14"/>
        <s v="12 SUPER"/>
        <s v="25 SUPER"/>
        <s v="15 SUPER"/>
        <s v="44 SUPER"/>
        <s v="24 super"/>
        <s v="15-25 SUPER"/>
        <s v="MESODIENTE"/>
      </sharedItems>
    </cacheField>
    <cacheField name="ALTERACIONES" numFmtId="0">
      <sharedItems count="2">
        <s v="AGENESIA"/>
        <s v="SUPER"/>
      </sharedItems>
    </cacheField>
    <cacheField name="UBICACIÓN FORMA DER" numFmtId="0">
      <sharedItems containsMixedTypes="1" containsNumber="1" containsInteger="1" minValue="999" maxValue="999" count="4">
        <s v="1A"/>
        <s v="2A"/>
        <n v="999"/>
        <s v="3A"/>
      </sharedItems>
    </cacheField>
    <cacheField name="FORMA RUGA DER" numFmtId="0">
      <sharedItems containsMixedTypes="1" containsNumber="1" containsInteger="1" minValue="999" maxValue="999" count="5">
        <s v="ONDULADA"/>
        <n v="999"/>
        <s v="CURVA"/>
        <s v="CIRCULAR"/>
        <s v="RECTA"/>
      </sharedItems>
    </cacheField>
    <cacheField name="MEDICION RUGA DER" numFmtId="0">
      <sharedItems containsString="0" containsBlank="1" containsNumber="1" minValue="4.08" maxValue="16.07" count="81">
        <n v="8.6300000000000008"/>
        <n v="11.83"/>
        <m/>
        <n v="6.53"/>
        <n v="9.7200000000000006"/>
        <n v="4.08"/>
        <n v="5.0599999999999996"/>
        <n v="9.9600000000000009"/>
        <n v="10.76"/>
        <n v="9.02"/>
        <n v="14.91"/>
        <n v="14.22"/>
        <n v="7.51"/>
        <n v="9.67"/>
        <n v="8.4700000000000006"/>
        <n v="9.61"/>
        <n v="5.65"/>
        <n v="8.32"/>
        <n v="9.23"/>
        <n v="10.07"/>
        <n v="7.14"/>
        <n v="7.8"/>
        <n v="7"/>
        <n v="7.08"/>
        <n v="8.0500000000000007"/>
        <n v="5.18"/>
        <n v="8.74"/>
        <n v="9.94"/>
        <n v="8.06"/>
        <n v="10.45"/>
        <n v="6.95"/>
        <n v="16.07"/>
        <n v="8.75"/>
        <n v="13.34"/>
        <n v="11.87"/>
        <n v="5.46"/>
        <n v="7.71"/>
        <n v="6.2"/>
        <n v="7.01"/>
        <n v="9.07"/>
        <n v="7.09"/>
        <n v="9.57"/>
        <n v="11.29"/>
        <n v="9.26"/>
        <n v="12.15"/>
        <n v="11.7"/>
        <n v="8.08"/>
        <n v="7.21"/>
        <n v="7.95"/>
        <n v="8.99"/>
        <n v="6.52"/>
        <n v="7.02"/>
        <n v="8.8699999999999992"/>
        <n v="9.77"/>
        <n v="12.08"/>
        <n v="7.77"/>
        <n v="12.44"/>
        <n v="8.2200000000000006"/>
        <n v="11.02"/>
        <n v="5.4"/>
        <n v="9.85"/>
        <n v="10.61"/>
        <n v="8.85"/>
        <n v="8.65"/>
        <n v="10.02"/>
        <n v="8.6"/>
        <n v="8.86"/>
        <n v="7.64"/>
        <n v="7.46"/>
        <n v="11.06"/>
        <n v="6"/>
        <n v="6.03"/>
        <n v="8.24"/>
        <n v="11.09"/>
        <n v="12"/>
        <n v="7.26"/>
        <n v="8.69"/>
        <n v="8.7899999999999991"/>
        <n v="12.59"/>
        <n v="5.81"/>
        <n v="9.52"/>
      </sharedItems>
    </cacheField>
    <cacheField name="UBICACION DE CONTUIDAD DER" numFmtId="0">
      <sharedItems containsMixedTypes="1" containsNumber="1" containsInteger="1" minValue="999" maxValue="999" count="4">
        <s v="1A"/>
        <s v="2A"/>
        <n v="999"/>
        <s v="3A"/>
      </sharedItems>
    </cacheField>
    <cacheField name="TIPO CONTINUIDAD DER" numFmtId="0">
      <sharedItems containsMixedTypes="1" containsNumber="1" containsInteger="1" minValue="999" maxValue="999" count="4">
        <s v="DISTINTA"/>
        <n v="999"/>
        <s v="DIVERGENTE"/>
        <s v="CONVERGENTE"/>
      </sharedItems>
    </cacheField>
    <cacheField name="UBICACIÓN DIRECCION DER" numFmtId="0">
      <sharedItems containsMixedTypes="1" containsNumber="1" containsInteger="1" minValue="999" maxValue="999" count="4">
        <s v="1A"/>
        <s v="2A"/>
        <n v="999"/>
        <s v="3A"/>
      </sharedItems>
    </cacheField>
    <cacheField name="TIPO DIRECCION DER" numFmtId="0">
      <sharedItems containsMixedTypes="1" containsNumber="1" containsInteger="1" minValue="999" maxValue="999" count="5">
        <s v="I"/>
        <s v="III"/>
        <n v="999"/>
        <s v="IV"/>
        <s v="II"/>
      </sharedItems>
    </cacheField>
    <cacheField name="UBICACIÓN FORMA IZQ" numFmtId="0">
      <sharedItems containsMixedTypes="1" containsNumber="1" containsInteger="1" minValue="999" maxValue="999" count="4">
        <s v="1A"/>
        <s v="2A"/>
        <s v="3A"/>
        <n v="999"/>
      </sharedItems>
    </cacheField>
    <cacheField name="FORMA RUGA IZQ" numFmtId="0">
      <sharedItems containsMixedTypes="1" containsNumber="1" containsInteger="1" minValue="999" maxValue="999" count="5">
        <s v="CURVA"/>
        <s v="ONDULADA"/>
        <s v="RECTA"/>
        <n v="999"/>
        <s v="CIRCULAR"/>
      </sharedItems>
    </cacheField>
    <cacheField name="MEDICION RUGA IZQ" numFmtId="0">
      <sharedItems containsString="0" containsBlank="1" containsNumber="1" minValue="2.83" maxValue="13.2" count="76">
        <n v="9.9499999999999993"/>
        <n v="10.199999999999999"/>
        <n v="2.83"/>
        <n v="8.56"/>
        <n v="9.9"/>
        <n v="2.94"/>
        <n v="4.53"/>
        <n v="10.65"/>
        <n v="10.72"/>
        <n v="10.210000000000001"/>
        <n v="8.33"/>
        <n v="10.59"/>
        <n v="13.2"/>
        <n v="10.02"/>
        <n v="10.61"/>
        <n v="9.07"/>
        <n v="9.8000000000000007"/>
        <n v="6.63"/>
        <n v="9.93"/>
        <n v="7.57"/>
        <n v="11.26"/>
        <m/>
        <n v="9.66"/>
        <n v="5.45"/>
        <n v="8.02"/>
        <n v="9.26"/>
        <n v="7.01"/>
        <n v="9.3000000000000007"/>
        <n v="9.01"/>
        <n v="9.49"/>
        <n v="9.52"/>
        <n v="7.33"/>
        <n v="10.38"/>
        <n v="8.2899999999999991"/>
        <n v="9.48"/>
        <n v="9"/>
        <n v="9.68"/>
        <n v="7.8"/>
        <n v="8.6"/>
        <n v="10.91"/>
        <n v="9.9700000000000006"/>
        <n v="10.73"/>
        <n v="11.7"/>
        <n v="7.94"/>
        <n v="8.9600000000000009"/>
        <n v="8.15"/>
        <n v="11.42"/>
        <n v="7.08"/>
        <n v="8.31"/>
        <n v="10.83"/>
        <n v="11.53"/>
        <n v="8.0500000000000007"/>
        <n v="8.27"/>
        <n v="7.9"/>
        <n v="9.4499999999999993"/>
        <n v="4.29"/>
        <n v="9.7799999999999994"/>
        <n v="9.7200000000000006"/>
        <n v="9.65"/>
        <n v="8.92"/>
        <n v="9.6199999999999992"/>
        <n v="10.029999999999999"/>
        <n v="8.26"/>
        <n v="9.23"/>
        <n v="9.39"/>
        <n v="10.77"/>
        <n v="9.74"/>
        <n v="7"/>
        <n v="7.35"/>
        <n v="6.69"/>
        <n v="7.4"/>
        <n v="8.3699999999999992"/>
        <n v="8.5"/>
        <n v="8.49"/>
        <n v="10.52"/>
        <n v="8.73"/>
      </sharedItems>
    </cacheField>
    <cacheField name="UBICACION DE CONTUIDAD IZQ" numFmtId="0">
      <sharedItems containsMixedTypes="1" containsNumber="1" containsInteger="1" minValue="999" maxValue="999" count="4">
        <s v="1A"/>
        <s v="2A"/>
        <s v="3A"/>
        <n v="999"/>
      </sharedItems>
    </cacheField>
    <cacheField name="TIPO CONTINUIDAD IZQ" numFmtId="0">
      <sharedItems containsMixedTypes="1" containsNumber="1" containsInteger="1" minValue="999" maxValue="999" count="4">
        <s v="DISTINTA"/>
        <s v="CONVERGENTE"/>
        <s v="DIVERGENTE"/>
        <n v="999"/>
      </sharedItems>
    </cacheField>
    <cacheField name="UBICACIÓN DIRECCION IZQ" numFmtId="0">
      <sharedItems containsMixedTypes="1" containsNumber="1" containsInteger="1" minValue="999" maxValue="999" count="4">
        <s v="1A"/>
        <s v="3A"/>
        <s v="2A"/>
        <n v="999"/>
      </sharedItems>
    </cacheField>
    <cacheField name="TIPO DIRECCION IZQ" numFmtId="0">
      <sharedItems containsMixedTypes="1" containsNumber="1" containsInteger="1" minValue="999" maxValue="999" count="5">
        <s v="I"/>
        <s v="II"/>
        <s v="IV"/>
        <n v="999"/>
        <s v="III"/>
      </sharedItems>
    </cacheField>
    <cacheField name="MED.SECUN DER" numFmtId="0">
      <sharedItems containsString="0" containsBlank="1" containsNumber="1" minValue="4.2699999999999996" maxValue="8.42" count="26">
        <n v="6.24"/>
        <m/>
        <n v="5.77"/>
        <n v="7.97"/>
        <n v="5.03"/>
        <n v="6.53"/>
        <n v="7.7"/>
        <n v="6.64"/>
        <n v="5.63"/>
        <n v="6"/>
        <n v="5.62"/>
        <n v="8.1300000000000008"/>
        <n v="4.99"/>
        <n v="5.4"/>
        <n v="4.7300000000000004"/>
        <n v="4.2699999999999996"/>
        <n v="8"/>
        <n v="7.86"/>
        <n v="8.42"/>
        <n v="5.85"/>
        <n v="7.88"/>
        <n v="5.87"/>
        <n v="7.52"/>
        <n v="4.9800000000000004"/>
        <n v="5.05"/>
        <n v="5.14"/>
      </sharedItems>
    </cacheField>
    <cacheField name="MED.SECUN IZ" numFmtId="0">
      <sharedItems containsString="0" containsBlank="1" containsNumber="1" minValue="4.37" maxValue="9.7799999999999994" count="32">
        <m/>
        <n v="5.99"/>
        <n v="6.45"/>
        <n v="5.37"/>
        <n v="4.97"/>
        <n v="7.08"/>
        <n v="4.68"/>
        <n v="5.47"/>
        <n v="4.88"/>
        <n v="6.28"/>
        <n v="7.8"/>
        <n v="6.67"/>
        <n v="7.28"/>
        <n v="7.59"/>
        <n v="4.46"/>
        <n v="5.58"/>
        <n v="4.5999999999999996"/>
        <n v="5.46"/>
        <n v="9.7799999999999994"/>
        <n v="7.04"/>
        <n v="6.16"/>
        <n v="5.45"/>
        <n v="8.2200000000000006"/>
        <n v="6.43"/>
        <n v="8.85"/>
        <n v="8.61"/>
        <n v="5.44"/>
        <n v="5.01"/>
        <n v="4.37"/>
        <n v="4.72"/>
        <n v="6.12"/>
        <n v="5.96"/>
      </sharedItems>
    </cacheField>
    <cacheField name="MED.FRAG DER" numFmtId="0">
      <sharedItems containsString="0" containsBlank="1" containsNumber="1" minValue="1.45" maxValue="4.8" count="29">
        <n v="3.28"/>
        <m/>
        <n v="2.4500000000000002"/>
        <n v="3.16"/>
        <n v="2.87"/>
        <n v="3.59"/>
        <n v="2.2000000000000002"/>
        <n v="4.32"/>
        <n v="2.58"/>
        <n v="3.24"/>
        <n v="4.8"/>
        <n v="1.45"/>
        <n v="2.85"/>
        <n v="2.42"/>
        <n v="3.21"/>
        <n v="3.38"/>
        <n v="4.24"/>
        <n v="3.99"/>
        <n v="4.53"/>
        <n v="2.4900000000000002"/>
        <n v="4.26"/>
        <n v="2.68"/>
        <n v="3.71"/>
        <n v="3.93"/>
        <n v="1.6"/>
        <n v="2.61"/>
        <n v="2.2799999999999998"/>
        <n v="2.7"/>
        <n v="3.9"/>
      </sharedItems>
    </cacheField>
    <cacheField name="MED.FRAG IZQ" numFmtId="0">
      <sharedItems containsString="0" containsBlank="1" containsNumber="1" minValue="2.17" maxValue="5.17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">
  <r>
    <x v="0"/>
    <x v="0"/>
    <n v="18.909589041095892"/>
    <n v="8.6300000000000008"/>
    <n v="9.9499999999999993"/>
    <n v="6.24"/>
    <m/>
    <n v="3.28"/>
    <n v="3.08"/>
  </r>
  <r>
    <x v="0"/>
    <x v="0"/>
    <n v="18.909589041095892"/>
    <n v="11.83"/>
    <n v="10.199999999999999"/>
    <m/>
    <m/>
    <m/>
    <m/>
  </r>
  <r>
    <x v="0"/>
    <x v="0"/>
    <n v="18.906849315068492"/>
    <m/>
    <n v="2.83"/>
    <m/>
    <m/>
    <m/>
    <m/>
  </r>
  <r>
    <x v="0"/>
    <x v="1"/>
    <n v="19.923287671232877"/>
    <n v="6.53"/>
    <n v="8.56"/>
    <n v="5.77"/>
    <n v="5.99"/>
    <n v="2.4500000000000002"/>
    <n v="3.03"/>
  </r>
  <r>
    <x v="0"/>
    <x v="1"/>
    <n v="19.923287671232877"/>
    <n v="9.7200000000000006"/>
    <n v="9.9"/>
    <m/>
    <m/>
    <m/>
    <m/>
  </r>
  <r>
    <x v="0"/>
    <x v="1"/>
    <n v="13.682191780821919"/>
    <n v="4.08"/>
    <n v="2.94"/>
    <n v="5.77"/>
    <n v="6.45"/>
    <m/>
    <n v="2.94"/>
  </r>
  <r>
    <x v="0"/>
    <x v="1"/>
    <n v="13.682191780821919"/>
    <n v="5.0599999999999996"/>
    <n v="4.53"/>
    <m/>
    <m/>
    <m/>
    <m/>
  </r>
  <r>
    <x v="0"/>
    <x v="1"/>
    <n v="22.208219178082192"/>
    <n v="9.9600000000000009"/>
    <n v="10.65"/>
    <m/>
    <m/>
    <m/>
    <m/>
  </r>
  <r>
    <x v="0"/>
    <x v="2"/>
    <n v="22"/>
    <n v="10.76"/>
    <n v="10.72"/>
    <m/>
    <m/>
    <m/>
    <m/>
  </r>
  <r>
    <x v="0"/>
    <x v="2"/>
    <n v="22"/>
    <m/>
    <n v="10.210000000000001"/>
    <n v="7.97"/>
    <n v="5.37"/>
    <n v="3.16"/>
    <m/>
  </r>
  <r>
    <x v="0"/>
    <x v="0"/>
    <n v="11.865753424657534"/>
    <n v="9.02"/>
    <n v="8.33"/>
    <m/>
    <m/>
    <m/>
    <m/>
  </r>
  <r>
    <x v="0"/>
    <x v="2"/>
    <n v="12"/>
    <n v="14.91"/>
    <n v="10.59"/>
    <m/>
    <m/>
    <m/>
    <m/>
  </r>
  <r>
    <x v="0"/>
    <x v="2"/>
    <n v="12"/>
    <n v="14.22"/>
    <n v="13.2"/>
    <m/>
    <m/>
    <m/>
    <m/>
  </r>
  <r>
    <x v="0"/>
    <x v="1"/>
    <n v="43.646575342465752"/>
    <n v="7.51"/>
    <n v="10.02"/>
    <m/>
    <m/>
    <m/>
    <m/>
  </r>
  <r>
    <x v="0"/>
    <x v="2"/>
    <n v="44"/>
    <m/>
    <n v="10.61"/>
    <n v="5.03"/>
    <n v="4.97"/>
    <n v="2.87"/>
    <n v="2.56"/>
  </r>
  <r>
    <x v="0"/>
    <x v="1"/>
    <n v="14.389041095890411"/>
    <n v="9.67"/>
    <n v="9.07"/>
    <m/>
    <m/>
    <m/>
    <m/>
  </r>
  <r>
    <x v="0"/>
    <x v="2"/>
    <n v="14"/>
    <m/>
    <n v="9.8000000000000007"/>
    <n v="6.53"/>
    <n v="7.08"/>
    <n v="3.59"/>
    <n v="3.2"/>
  </r>
  <r>
    <x v="0"/>
    <x v="1"/>
    <n v="28.347945205479451"/>
    <n v="8.4700000000000006"/>
    <n v="6.63"/>
    <m/>
    <m/>
    <m/>
    <m/>
  </r>
  <r>
    <x v="0"/>
    <x v="2"/>
    <n v="28"/>
    <n v="9.61"/>
    <n v="9.93"/>
    <n v="7.7"/>
    <m/>
    <n v="2.2000000000000002"/>
    <m/>
  </r>
  <r>
    <x v="0"/>
    <x v="0"/>
    <n v="13.282191780821918"/>
    <n v="5.65"/>
    <n v="7.57"/>
    <m/>
    <m/>
    <m/>
    <m/>
  </r>
  <r>
    <x v="0"/>
    <x v="2"/>
    <n v="13"/>
    <n v="8.32"/>
    <n v="11.26"/>
    <m/>
    <m/>
    <m/>
    <m/>
  </r>
  <r>
    <x v="0"/>
    <x v="2"/>
    <n v="13"/>
    <n v="9.23"/>
    <m/>
    <n v="6.64"/>
    <m/>
    <n v="4.32"/>
    <n v="3.09"/>
  </r>
  <r>
    <x v="0"/>
    <x v="1"/>
    <n v="12.12054794520548"/>
    <n v="10.07"/>
    <n v="9.66"/>
    <n v="5.63"/>
    <n v="4.68"/>
    <m/>
    <n v="2.3199999999999998"/>
  </r>
  <r>
    <x v="0"/>
    <x v="0"/>
    <n v="40"/>
    <n v="7.14"/>
    <n v="5.45"/>
    <m/>
    <m/>
    <m/>
    <m/>
  </r>
  <r>
    <x v="0"/>
    <x v="2"/>
    <n v="40"/>
    <n v="7.8"/>
    <m/>
    <m/>
    <n v="5.47"/>
    <m/>
    <n v="3.81"/>
  </r>
  <r>
    <x v="0"/>
    <x v="2"/>
    <n v="40"/>
    <n v="7"/>
    <n v="8.02"/>
    <n v="6"/>
    <n v="4.88"/>
    <m/>
    <n v="3.99"/>
  </r>
  <r>
    <x v="0"/>
    <x v="0"/>
    <n v="25.460273972602739"/>
    <n v="7.08"/>
    <m/>
    <m/>
    <m/>
    <m/>
    <m/>
  </r>
  <r>
    <x v="0"/>
    <x v="2"/>
    <n v="25"/>
    <n v="8.0500000000000007"/>
    <m/>
    <m/>
    <m/>
    <m/>
    <m/>
  </r>
  <r>
    <x v="0"/>
    <x v="0"/>
    <n v="21.93972602739726"/>
    <n v="5.18"/>
    <n v="9.26"/>
    <m/>
    <m/>
    <m/>
    <m/>
  </r>
  <r>
    <x v="0"/>
    <x v="2"/>
    <n v="22"/>
    <n v="8.74"/>
    <n v="7.01"/>
    <n v="5.62"/>
    <n v="6.28"/>
    <n v="2.58"/>
    <n v="2.58"/>
  </r>
  <r>
    <x v="0"/>
    <x v="0"/>
    <n v="21.087671232876712"/>
    <n v="9.94"/>
    <n v="9.3000000000000007"/>
    <m/>
    <m/>
    <m/>
    <m/>
  </r>
  <r>
    <x v="0"/>
    <x v="2"/>
    <n v="21"/>
    <n v="8.06"/>
    <n v="9.01"/>
    <m/>
    <m/>
    <n v="3.24"/>
    <n v="3.24"/>
  </r>
  <r>
    <x v="0"/>
    <x v="0"/>
    <n v="27.216438356164385"/>
    <n v="10.45"/>
    <n v="9.49"/>
    <n v="8.1300000000000008"/>
    <n v="7.8"/>
    <n v="4.8"/>
    <n v="5.17"/>
  </r>
  <r>
    <x v="0"/>
    <x v="1"/>
    <n v="14.46027397260274"/>
    <n v="6.95"/>
    <n v="9.52"/>
    <m/>
    <m/>
    <m/>
    <m/>
  </r>
  <r>
    <x v="0"/>
    <x v="2"/>
    <n v="14"/>
    <n v="16.07"/>
    <n v="7.33"/>
    <n v="4.99"/>
    <n v="6.67"/>
    <n v="1.45"/>
    <n v="2.17"/>
  </r>
  <r>
    <x v="0"/>
    <x v="1"/>
    <n v="18.898630136986302"/>
    <n v="10.45"/>
    <n v="9.49"/>
    <n v="8.1300000000000008"/>
    <n v="7.28"/>
    <n v="4.8"/>
    <n v="5.17"/>
  </r>
  <r>
    <x v="0"/>
    <x v="1"/>
    <n v="11.808219178082192"/>
    <n v="8.75"/>
    <n v="10.38"/>
    <m/>
    <m/>
    <m/>
    <m/>
  </r>
  <r>
    <x v="0"/>
    <x v="2"/>
    <n v="12"/>
    <n v="13.34"/>
    <n v="8.2899999999999991"/>
    <m/>
    <m/>
    <m/>
    <m/>
  </r>
  <r>
    <x v="0"/>
    <x v="2"/>
    <n v="12"/>
    <n v="11.87"/>
    <n v="9.48"/>
    <n v="5.4"/>
    <m/>
    <m/>
    <n v="4.37"/>
  </r>
  <r>
    <x v="0"/>
    <x v="1"/>
    <n v="24"/>
    <n v="5.46"/>
    <n v="9"/>
    <m/>
    <m/>
    <m/>
    <m/>
  </r>
  <r>
    <x v="0"/>
    <x v="2"/>
    <n v="24"/>
    <n v="7.71"/>
    <n v="9.68"/>
    <n v="4.7300000000000004"/>
    <n v="7.59"/>
    <n v="2.85"/>
    <n v="2.63"/>
  </r>
  <r>
    <x v="0"/>
    <x v="0"/>
    <n v="17.399999999999999"/>
    <n v="6.2"/>
    <n v="7.8"/>
    <m/>
    <m/>
    <m/>
    <m/>
  </r>
  <r>
    <x v="0"/>
    <x v="2"/>
    <n v="17"/>
    <n v="7.01"/>
    <n v="9.3000000000000007"/>
    <n v="4.2699999999999996"/>
    <n v="4.46"/>
    <n v="2.42"/>
    <n v="2.63"/>
  </r>
  <r>
    <x v="0"/>
    <x v="0"/>
    <n v="11.70958904109589"/>
    <n v="9.07"/>
    <n v="8.6"/>
    <m/>
    <m/>
    <m/>
    <m/>
  </r>
  <r>
    <x v="0"/>
    <x v="2"/>
    <n v="12"/>
    <n v="7.09"/>
    <n v="9.01"/>
    <n v="8"/>
    <n v="5.58"/>
    <n v="3.21"/>
    <n v="4.03"/>
  </r>
  <r>
    <x v="0"/>
    <x v="1"/>
    <n v="32.197260273972603"/>
    <n v="9.57"/>
    <n v="10.91"/>
    <m/>
    <m/>
    <m/>
    <m/>
  </r>
  <r>
    <x v="0"/>
    <x v="2"/>
    <n v="32"/>
    <n v="11.29"/>
    <n v="9.9700000000000006"/>
    <m/>
    <n v="4.5999999999999996"/>
    <n v="3.38"/>
    <n v="3.15"/>
  </r>
  <r>
    <x v="0"/>
    <x v="0"/>
    <n v="21.663013698630138"/>
    <n v="9.26"/>
    <n v="10.73"/>
    <m/>
    <m/>
    <m/>
    <m/>
  </r>
  <r>
    <x v="0"/>
    <x v="2"/>
    <n v="22"/>
    <n v="12.15"/>
    <n v="11.7"/>
    <n v="7.86"/>
    <n v="5.46"/>
    <n v="4.24"/>
    <n v="4.8499999999999996"/>
  </r>
  <r>
    <x v="0"/>
    <x v="2"/>
    <n v="22"/>
    <n v="11.7"/>
    <m/>
    <m/>
    <m/>
    <m/>
    <m/>
  </r>
  <r>
    <x v="0"/>
    <x v="1"/>
    <n v="44.482191780821921"/>
    <n v="9.67"/>
    <n v="9.07"/>
    <m/>
    <m/>
    <m/>
    <m/>
  </r>
  <r>
    <x v="0"/>
    <x v="2"/>
    <n v="44"/>
    <m/>
    <n v="9.8000000000000007"/>
    <n v="6.53"/>
    <n v="7.8"/>
    <n v="3.59"/>
    <n v="3.2"/>
  </r>
  <r>
    <x v="0"/>
    <x v="0"/>
    <n v="24.863013698630137"/>
    <n v="10.45"/>
    <n v="9.49"/>
    <n v="8.1300000000000008"/>
    <n v="7.28"/>
    <n v="4.8"/>
    <n v="5.17"/>
  </r>
  <r>
    <x v="0"/>
    <x v="1"/>
    <n v="24.624657534246577"/>
    <n v="7.08"/>
    <n v="8.02"/>
    <m/>
    <m/>
    <m/>
    <m/>
  </r>
  <r>
    <x v="0"/>
    <x v="2"/>
    <n v="25"/>
    <n v="8.0500000000000007"/>
    <m/>
    <n v="6"/>
    <n v="4.88"/>
    <n v="3.99"/>
    <m/>
  </r>
  <r>
    <x v="0"/>
    <x v="0"/>
    <n v="30.627397260273973"/>
    <n v="9.94"/>
    <n v="9.3000000000000007"/>
    <m/>
    <m/>
    <m/>
    <m/>
  </r>
  <r>
    <x v="0"/>
    <x v="2"/>
    <n v="31"/>
    <n v="8.08"/>
    <n v="9.01"/>
    <m/>
    <m/>
    <n v="3.24"/>
    <n v="3.24"/>
  </r>
  <r>
    <x v="0"/>
    <x v="1"/>
    <n v="63.358904109589041"/>
    <n v="7.21"/>
    <n v="7.94"/>
    <m/>
    <m/>
    <m/>
    <m/>
  </r>
  <r>
    <x v="0"/>
    <x v="2"/>
    <n v="63"/>
    <n v="7.95"/>
    <n v="8.9600000000000009"/>
    <n v="7.86"/>
    <n v="9.7799999999999994"/>
    <m/>
    <m/>
  </r>
  <r>
    <x v="0"/>
    <x v="1"/>
    <n v="21.252054794520546"/>
    <n v="8.99"/>
    <n v="8.15"/>
    <m/>
    <m/>
    <m/>
    <m/>
  </r>
  <r>
    <x v="0"/>
    <x v="2"/>
    <n v="21"/>
    <n v="6.52"/>
    <n v="11.42"/>
    <n v="8.42"/>
    <n v="7.04"/>
    <m/>
    <m/>
  </r>
  <r>
    <x v="0"/>
    <x v="1"/>
    <n v="36.101369863013701"/>
    <n v="7.02"/>
    <n v="7.08"/>
    <m/>
    <m/>
    <m/>
    <m/>
  </r>
  <r>
    <x v="0"/>
    <x v="2"/>
    <n v="36"/>
    <n v="7.01"/>
    <n v="9.3000000000000007"/>
    <n v="4.2699999999999996"/>
    <n v="4.46"/>
    <n v="2.42"/>
    <n v="2.63"/>
  </r>
  <r>
    <x v="0"/>
    <x v="0"/>
    <n v="18.449315068493149"/>
    <n v="8.8699999999999992"/>
    <n v="8.31"/>
    <m/>
    <m/>
    <m/>
    <m/>
  </r>
  <r>
    <x v="0"/>
    <x v="2"/>
    <n v="18"/>
    <n v="9.77"/>
    <n v="10.83"/>
    <m/>
    <m/>
    <m/>
    <m/>
  </r>
  <r>
    <x v="0"/>
    <x v="2"/>
    <n v="18"/>
    <n v="12.08"/>
    <n v="11.53"/>
    <m/>
    <m/>
    <n v="4.53"/>
    <n v="3.31"/>
  </r>
  <r>
    <x v="0"/>
    <x v="0"/>
    <n v="27.846575342465755"/>
    <n v="7.77"/>
    <n v="8.0500000000000007"/>
    <m/>
    <m/>
    <m/>
    <m/>
  </r>
  <r>
    <x v="0"/>
    <x v="2"/>
    <n v="28"/>
    <n v="12.44"/>
    <n v="8.27"/>
    <n v="5.85"/>
    <n v="6.16"/>
    <n v="2.2000000000000002"/>
    <m/>
  </r>
  <r>
    <x v="0"/>
    <x v="0"/>
    <n v="14.438356164383562"/>
    <n v="8.2200000000000006"/>
    <n v="7.9"/>
    <m/>
    <m/>
    <m/>
    <m/>
  </r>
  <r>
    <x v="0"/>
    <x v="2"/>
    <n v="14"/>
    <n v="11.02"/>
    <n v="9.4499999999999993"/>
    <n v="6.24"/>
    <n v="5.45"/>
    <n v="2.4900000000000002"/>
    <n v="2.4300000000000002"/>
  </r>
  <r>
    <x v="0"/>
    <x v="0"/>
    <n v="40.221917808219175"/>
    <n v="5.4"/>
    <n v="4.29"/>
    <m/>
    <m/>
    <m/>
    <m/>
  </r>
  <r>
    <x v="0"/>
    <x v="2"/>
    <n v="40"/>
    <n v="9.85"/>
    <n v="9.7799999999999994"/>
    <n v="7.88"/>
    <n v="8.2200000000000006"/>
    <n v="4.26"/>
    <m/>
  </r>
  <r>
    <x v="0"/>
    <x v="1"/>
    <n v="26.586301369863012"/>
    <n v="10.61"/>
    <n v="9.7200000000000006"/>
    <n v="5.87"/>
    <n v="6.43"/>
    <n v="2.68"/>
    <n v="4.76"/>
  </r>
  <r>
    <x v="0"/>
    <x v="1"/>
    <n v="15.153424657534247"/>
    <n v="9.94"/>
    <n v="9.3000000000000007"/>
    <m/>
    <m/>
    <m/>
    <m/>
  </r>
  <r>
    <x v="0"/>
    <x v="2"/>
    <n v="15"/>
    <n v="8.08"/>
    <n v="9.01"/>
    <m/>
    <m/>
    <n v="3.24"/>
    <n v="3.24"/>
  </r>
  <r>
    <x v="0"/>
    <x v="1"/>
    <n v="38"/>
    <n v="8.85"/>
    <n v="9.65"/>
    <m/>
    <m/>
    <m/>
    <m/>
  </r>
  <r>
    <x v="0"/>
    <x v="2"/>
    <n v="38"/>
    <m/>
    <n v="8.92"/>
    <n v="7.52"/>
    <n v="8.85"/>
    <n v="3.71"/>
    <m/>
  </r>
  <r>
    <x v="1"/>
    <x v="0"/>
    <n v="17.07123287671233"/>
    <n v="8.65"/>
    <n v="9.6199999999999992"/>
    <m/>
    <m/>
    <m/>
    <m/>
  </r>
  <r>
    <x v="1"/>
    <x v="2"/>
    <n v="17"/>
    <n v="10.02"/>
    <n v="10.029999999999999"/>
    <m/>
    <n v="7.08"/>
    <n v="3.93"/>
    <m/>
  </r>
  <r>
    <x v="1"/>
    <x v="2"/>
    <n v="17"/>
    <n v="8.6"/>
    <m/>
    <m/>
    <m/>
    <m/>
    <m/>
  </r>
  <r>
    <x v="1"/>
    <x v="1"/>
    <n v="8.3726027397260268"/>
    <n v="8.86"/>
    <n v="8.26"/>
    <m/>
    <m/>
    <m/>
    <m/>
  </r>
  <r>
    <x v="1"/>
    <x v="2"/>
    <n v="8"/>
    <n v="7.64"/>
    <n v="9.23"/>
    <m/>
    <m/>
    <m/>
    <m/>
  </r>
  <r>
    <x v="1"/>
    <x v="2"/>
    <n v="8"/>
    <n v="8.75"/>
    <n v="9.39"/>
    <n v="4.9800000000000004"/>
    <n v="8.61"/>
    <n v="1.6"/>
    <n v="3.39"/>
  </r>
  <r>
    <x v="1"/>
    <x v="1"/>
    <n v="33.0027397260274"/>
    <n v="8.65"/>
    <n v="10.77"/>
    <m/>
    <m/>
    <m/>
    <m/>
  </r>
  <r>
    <x v="1"/>
    <x v="2"/>
    <n v="33"/>
    <n v="7.46"/>
    <n v="9.74"/>
    <m/>
    <n v="5.44"/>
    <m/>
    <m/>
  </r>
  <r>
    <x v="1"/>
    <x v="2"/>
    <n v="33"/>
    <n v="11.06"/>
    <m/>
    <m/>
    <m/>
    <m/>
    <m/>
  </r>
  <r>
    <x v="1"/>
    <x v="0"/>
    <n v="28.523287671232875"/>
    <n v="6"/>
    <n v="7"/>
    <m/>
    <m/>
    <m/>
    <m/>
  </r>
  <r>
    <x v="1"/>
    <x v="2"/>
    <n v="29"/>
    <n v="6.03"/>
    <n v="7.35"/>
    <n v="5.05"/>
    <n v="5.01"/>
    <n v="2.61"/>
    <n v="2.48"/>
  </r>
  <r>
    <x v="1"/>
    <x v="1"/>
    <n v="35.197260273972603"/>
    <n v="8.24"/>
    <n v="6.69"/>
    <m/>
    <m/>
    <m/>
    <m/>
  </r>
  <r>
    <x v="1"/>
    <x v="2"/>
    <n v="35"/>
    <n v="11.09"/>
    <n v="7.4"/>
    <m/>
    <m/>
    <m/>
    <m/>
  </r>
  <r>
    <x v="1"/>
    <x v="2"/>
    <n v="35"/>
    <n v="12"/>
    <n v="8.3699999999999992"/>
    <m/>
    <n v="4.37"/>
    <n v="2.2799999999999998"/>
    <n v="2.5299999999999998"/>
  </r>
  <r>
    <x v="1"/>
    <x v="0"/>
    <n v="12.854794520547944"/>
    <n v="7.26"/>
    <n v="8.5"/>
    <m/>
    <m/>
    <m/>
    <m/>
  </r>
  <r>
    <x v="1"/>
    <x v="2"/>
    <n v="13"/>
    <n v="6"/>
    <m/>
    <m/>
    <m/>
    <m/>
    <m/>
  </r>
  <r>
    <x v="1"/>
    <x v="2"/>
    <n v="13"/>
    <n v="8.69"/>
    <m/>
    <n v="5.14"/>
    <n v="4.72"/>
    <n v="2.7"/>
    <n v="2.2400000000000002"/>
  </r>
  <r>
    <x v="1"/>
    <x v="0"/>
    <n v="16.816438356164383"/>
    <n v="8.7899999999999991"/>
    <n v="8.33"/>
    <m/>
    <m/>
    <m/>
    <m/>
  </r>
  <r>
    <x v="1"/>
    <x v="2"/>
    <n v="17"/>
    <n v="12.59"/>
    <n v="8.49"/>
    <m/>
    <m/>
    <m/>
    <m/>
  </r>
  <r>
    <x v="1"/>
    <x v="2"/>
    <n v="17"/>
    <m/>
    <n v="10.52"/>
    <m/>
    <n v="6.12"/>
    <n v="3.9"/>
    <m/>
  </r>
  <r>
    <x v="1"/>
    <x v="1"/>
    <n v="35.975342465753428"/>
    <n v="5.81"/>
    <n v="8.73"/>
    <m/>
    <n v="5.96"/>
    <m/>
    <m/>
  </r>
  <r>
    <x v="1"/>
    <x v="2"/>
    <n v="36"/>
    <n v="9.52"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99">
  <r>
    <n v="1"/>
    <n v="1"/>
    <n v="1012320173"/>
    <s v="JUAN FERNANDO ZEA"/>
    <x v="0"/>
    <d v="2004-04-19T00:00:00"/>
    <n v="18.934246575342467"/>
    <x v="0"/>
    <x v="0"/>
    <x v="0"/>
    <x v="0"/>
    <x v="0"/>
    <x v="0"/>
    <x v="0"/>
    <x v="0"/>
    <x v="0"/>
    <x v="0"/>
    <x v="0"/>
    <x v="0"/>
    <x v="0"/>
    <x v="0"/>
    <x v="0"/>
    <x v="0"/>
    <x v="0"/>
    <x v="0"/>
    <x v="0"/>
    <n v="3.08"/>
  </r>
  <r>
    <n v="2"/>
    <n v="1"/>
    <n v="1012320173"/>
    <s v="JUAN FERNANDO ZEA"/>
    <x v="0"/>
    <d v="2004-04-19T00:00:00"/>
    <n v="18.934246575342467"/>
    <x v="0"/>
    <x v="0"/>
    <x v="1"/>
    <x v="0"/>
    <x v="1"/>
    <x v="1"/>
    <x v="0"/>
    <x v="1"/>
    <x v="1"/>
    <x v="1"/>
    <x v="0"/>
    <x v="1"/>
    <x v="1"/>
    <x v="0"/>
    <x v="1"/>
    <x v="0"/>
    <x v="1"/>
    <x v="0"/>
    <x v="1"/>
    <m/>
  </r>
  <r>
    <n v="3"/>
    <n v="1"/>
    <n v="1012320173"/>
    <s v="JUAN FERNANDO ZEA"/>
    <x v="0"/>
    <d v="2004-04-20T00:00:00"/>
    <n v="18.931506849315067"/>
    <x v="0"/>
    <x v="0"/>
    <x v="2"/>
    <x v="1"/>
    <x v="2"/>
    <x v="2"/>
    <x v="1"/>
    <x v="2"/>
    <x v="2"/>
    <x v="2"/>
    <x v="1"/>
    <x v="2"/>
    <x v="2"/>
    <x v="0"/>
    <x v="2"/>
    <x v="1"/>
    <x v="1"/>
    <x v="0"/>
    <x v="1"/>
    <m/>
  </r>
  <r>
    <n v="4"/>
    <n v="2"/>
    <n v="100131674"/>
    <s v="VALENTINA TAMAYO MONSALVE "/>
    <x v="1"/>
    <d v="2003-04-15T00:00:00"/>
    <n v="19.947945205479453"/>
    <x v="1"/>
    <x v="0"/>
    <x v="1"/>
    <x v="2"/>
    <x v="3"/>
    <x v="0"/>
    <x v="0"/>
    <x v="0"/>
    <x v="0"/>
    <x v="0"/>
    <x v="1"/>
    <x v="3"/>
    <x v="0"/>
    <x v="0"/>
    <x v="0"/>
    <x v="0"/>
    <x v="2"/>
    <x v="1"/>
    <x v="2"/>
    <n v="3.03"/>
  </r>
  <r>
    <n v="5"/>
    <n v="2"/>
    <n v="100131674"/>
    <s v="VALENTINA TAMAYO MONSALVE "/>
    <x v="1"/>
    <d v="2003-04-15T00:00:00"/>
    <n v="19.947945205479453"/>
    <x v="1"/>
    <x v="0"/>
    <x v="0"/>
    <x v="0"/>
    <x v="4"/>
    <x v="1"/>
    <x v="0"/>
    <x v="1"/>
    <x v="1"/>
    <x v="1"/>
    <x v="1"/>
    <x v="4"/>
    <x v="1"/>
    <x v="0"/>
    <x v="0"/>
    <x v="2"/>
    <x v="1"/>
    <x v="0"/>
    <x v="1"/>
    <m/>
  </r>
  <r>
    <n v="6"/>
    <n v="3"/>
    <n v="1140920369"/>
    <s v="CAROL MICHEL GAMBOA"/>
    <x v="1"/>
    <d v="2009-07-10T00:00:00"/>
    <n v="13.706849315068494"/>
    <x v="2"/>
    <x v="0"/>
    <x v="0"/>
    <x v="2"/>
    <x v="5"/>
    <x v="3"/>
    <x v="2"/>
    <x v="0"/>
    <x v="1"/>
    <x v="0"/>
    <x v="0"/>
    <x v="5"/>
    <x v="0"/>
    <x v="0"/>
    <x v="0"/>
    <x v="0"/>
    <x v="2"/>
    <x v="2"/>
    <x v="1"/>
    <n v="2.94"/>
  </r>
  <r>
    <n v="7"/>
    <n v="3"/>
    <n v="1140920369"/>
    <s v="CAROL MICHEL GAMBOA"/>
    <x v="1"/>
    <d v="2009-07-10T00:00:00"/>
    <n v="13.706849315068494"/>
    <x v="2"/>
    <x v="0"/>
    <x v="1"/>
    <x v="0"/>
    <x v="6"/>
    <x v="0"/>
    <x v="0"/>
    <x v="1"/>
    <x v="3"/>
    <x v="1"/>
    <x v="1"/>
    <x v="6"/>
    <x v="1"/>
    <x v="0"/>
    <x v="2"/>
    <x v="0"/>
    <x v="1"/>
    <x v="0"/>
    <x v="1"/>
    <m/>
  </r>
  <r>
    <n v="8"/>
    <n v="5"/>
    <n v="1000577537"/>
    <s v="INGRID GONZALEZ"/>
    <x v="1"/>
    <d v="2001-01-01T00:00:00"/>
    <n v="22.232876712328768"/>
    <x v="3"/>
    <x v="0"/>
    <x v="0"/>
    <x v="0"/>
    <x v="7"/>
    <x v="0"/>
    <x v="2"/>
    <x v="0"/>
    <x v="0"/>
    <x v="0"/>
    <x v="0"/>
    <x v="7"/>
    <x v="0"/>
    <x v="0"/>
    <x v="0"/>
    <x v="0"/>
    <x v="1"/>
    <x v="0"/>
    <x v="1"/>
    <m/>
  </r>
  <r>
    <n v="9"/>
    <m/>
    <m/>
    <m/>
    <x v="2"/>
    <m/>
    <n v="22"/>
    <x v="3"/>
    <x v="0"/>
    <x v="1"/>
    <x v="0"/>
    <x v="8"/>
    <x v="1"/>
    <x v="0"/>
    <x v="1"/>
    <x v="3"/>
    <x v="1"/>
    <x v="2"/>
    <x v="8"/>
    <x v="1"/>
    <x v="0"/>
    <x v="2"/>
    <x v="0"/>
    <x v="1"/>
    <x v="0"/>
    <x v="1"/>
    <m/>
  </r>
  <r>
    <n v="10"/>
    <m/>
    <m/>
    <m/>
    <x v="2"/>
    <m/>
    <n v="22"/>
    <x v="3"/>
    <x v="0"/>
    <x v="2"/>
    <x v="1"/>
    <x v="2"/>
    <x v="2"/>
    <x v="1"/>
    <x v="2"/>
    <x v="2"/>
    <x v="0"/>
    <x v="2"/>
    <x v="9"/>
    <x v="0"/>
    <x v="0"/>
    <x v="0"/>
    <x v="1"/>
    <x v="3"/>
    <x v="3"/>
    <x v="3"/>
    <m/>
  </r>
  <r>
    <n v="11"/>
    <n v="6"/>
    <n v="1025548404"/>
    <s v="DIEGO RAMIREZ"/>
    <x v="0"/>
    <d v="2011-05-04T00:00:00"/>
    <n v="11.890410958904109"/>
    <x v="4"/>
    <x v="0"/>
    <x v="0"/>
    <x v="0"/>
    <x v="9"/>
    <x v="0"/>
    <x v="2"/>
    <x v="0"/>
    <x v="3"/>
    <x v="0"/>
    <x v="2"/>
    <x v="10"/>
    <x v="0"/>
    <x v="0"/>
    <x v="0"/>
    <x v="0"/>
    <x v="1"/>
    <x v="0"/>
    <x v="1"/>
    <m/>
  </r>
  <r>
    <n v="12"/>
    <m/>
    <m/>
    <m/>
    <x v="2"/>
    <m/>
    <n v="12"/>
    <x v="4"/>
    <x v="0"/>
    <x v="1"/>
    <x v="0"/>
    <x v="10"/>
    <x v="1"/>
    <x v="2"/>
    <x v="1"/>
    <x v="0"/>
    <x v="1"/>
    <x v="2"/>
    <x v="11"/>
    <x v="0"/>
    <x v="0"/>
    <x v="2"/>
    <x v="0"/>
    <x v="1"/>
    <x v="0"/>
    <x v="1"/>
    <m/>
  </r>
  <r>
    <n v="13"/>
    <m/>
    <m/>
    <m/>
    <x v="2"/>
    <m/>
    <n v="12"/>
    <x v="4"/>
    <x v="0"/>
    <x v="3"/>
    <x v="0"/>
    <x v="11"/>
    <x v="3"/>
    <x v="0"/>
    <x v="3"/>
    <x v="0"/>
    <x v="2"/>
    <x v="1"/>
    <x v="12"/>
    <x v="0"/>
    <x v="1"/>
    <x v="1"/>
    <x v="2"/>
    <x v="1"/>
    <x v="0"/>
    <x v="1"/>
    <m/>
  </r>
  <r>
    <n v="14"/>
    <n v="7"/>
    <n v="52538384"/>
    <s v="YUDI BELEN  SANTOS SANCHEZ "/>
    <x v="1"/>
    <d v="1979-07-31T00:00:00"/>
    <n v="43.671232876712331"/>
    <x v="5"/>
    <x v="0"/>
    <x v="0"/>
    <x v="3"/>
    <x v="12"/>
    <x v="0"/>
    <x v="2"/>
    <x v="0"/>
    <x v="3"/>
    <x v="0"/>
    <x v="0"/>
    <x v="13"/>
    <x v="0"/>
    <x v="0"/>
    <x v="0"/>
    <x v="0"/>
    <x v="1"/>
    <x v="0"/>
    <x v="1"/>
    <m/>
  </r>
  <r>
    <n v="15"/>
    <m/>
    <m/>
    <m/>
    <x v="2"/>
    <m/>
    <n v="44"/>
    <x v="5"/>
    <x v="0"/>
    <x v="2"/>
    <x v="1"/>
    <x v="2"/>
    <x v="2"/>
    <x v="1"/>
    <x v="2"/>
    <x v="2"/>
    <x v="1"/>
    <x v="1"/>
    <x v="14"/>
    <x v="1"/>
    <x v="0"/>
    <x v="2"/>
    <x v="1"/>
    <x v="4"/>
    <x v="4"/>
    <x v="4"/>
    <n v="2.56"/>
  </r>
  <r>
    <n v="16"/>
    <n v="8"/>
    <n v="1032680818"/>
    <s v="MARIA VALERIA SIERRA"/>
    <x v="1"/>
    <d v="2008-10-25T00:00:00"/>
    <n v="14.413698630136986"/>
    <x v="6"/>
    <x v="0"/>
    <x v="0"/>
    <x v="2"/>
    <x v="13"/>
    <x v="0"/>
    <x v="2"/>
    <x v="0"/>
    <x v="0"/>
    <x v="0"/>
    <x v="2"/>
    <x v="15"/>
    <x v="0"/>
    <x v="2"/>
    <x v="0"/>
    <x v="2"/>
    <x v="1"/>
    <x v="0"/>
    <x v="1"/>
    <m/>
  </r>
  <r>
    <n v="17"/>
    <m/>
    <m/>
    <m/>
    <x v="2"/>
    <m/>
    <n v="14"/>
    <x v="6"/>
    <x v="0"/>
    <x v="2"/>
    <x v="1"/>
    <x v="2"/>
    <x v="2"/>
    <x v="1"/>
    <x v="2"/>
    <x v="2"/>
    <x v="1"/>
    <x v="1"/>
    <x v="16"/>
    <x v="1"/>
    <x v="0"/>
    <x v="2"/>
    <x v="2"/>
    <x v="5"/>
    <x v="5"/>
    <x v="5"/>
    <n v="3.2"/>
  </r>
  <r>
    <n v="18"/>
    <n v="9"/>
    <n v="1083814023"/>
    <s v="GINA ALEXANDRA MUÑOZ BOLAÑOS"/>
    <x v="1"/>
    <d v="1994-11-13T00:00:00"/>
    <n v="28.372602739726027"/>
    <x v="7"/>
    <x v="0"/>
    <x v="0"/>
    <x v="0"/>
    <x v="14"/>
    <x v="0"/>
    <x v="0"/>
    <x v="0"/>
    <x v="0"/>
    <x v="0"/>
    <x v="2"/>
    <x v="17"/>
    <x v="0"/>
    <x v="0"/>
    <x v="0"/>
    <x v="1"/>
    <x v="1"/>
    <x v="0"/>
    <x v="1"/>
    <m/>
  </r>
  <r>
    <n v="19"/>
    <m/>
    <m/>
    <m/>
    <x v="2"/>
    <m/>
    <n v="28"/>
    <x v="7"/>
    <x v="0"/>
    <x v="1"/>
    <x v="0"/>
    <x v="15"/>
    <x v="1"/>
    <x v="0"/>
    <x v="1"/>
    <x v="4"/>
    <x v="1"/>
    <x v="1"/>
    <x v="18"/>
    <x v="1"/>
    <x v="0"/>
    <x v="2"/>
    <x v="1"/>
    <x v="6"/>
    <x v="0"/>
    <x v="6"/>
    <m/>
  </r>
  <r>
    <n v="20"/>
    <n v="10"/>
    <n v="1013129067"/>
    <s v="NICOLAS SANTIAGO  VALERO PEREIRA"/>
    <x v="0"/>
    <d v="2009-12-03T00:00:00"/>
    <n v="13.306849315068494"/>
    <x v="8"/>
    <x v="0"/>
    <x v="0"/>
    <x v="2"/>
    <x v="16"/>
    <x v="0"/>
    <x v="0"/>
    <x v="0"/>
    <x v="1"/>
    <x v="0"/>
    <x v="1"/>
    <x v="19"/>
    <x v="0"/>
    <x v="0"/>
    <x v="0"/>
    <x v="0"/>
    <x v="1"/>
    <x v="0"/>
    <x v="1"/>
    <m/>
  </r>
  <r>
    <n v="21"/>
    <m/>
    <m/>
    <m/>
    <x v="2"/>
    <m/>
    <n v="13"/>
    <x v="8"/>
    <x v="0"/>
    <x v="1"/>
    <x v="0"/>
    <x v="17"/>
    <x v="1"/>
    <x v="0"/>
    <x v="1"/>
    <x v="0"/>
    <x v="1"/>
    <x v="1"/>
    <x v="20"/>
    <x v="1"/>
    <x v="0"/>
    <x v="2"/>
    <x v="0"/>
    <x v="1"/>
    <x v="0"/>
    <x v="1"/>
    <m/>
  </r>
  <r>
    <n v="22"/>
    <m/>
    <m/>
    <m/>
    <x v="2"/>
    <m/>
    <n v="13"/>
    <x v="8"/>
    <x v="0"/>
    <x v="3"/>
    <x v="0"/>
    <x v="18"/>
    <x v="3"/>
    <x v="0"/>
    <x v="3"/>
    <x v="0"/>
    <x v="3"/>
    <x v="3"/>
    <x v="21"/>
    <x v="3"/>
    <x v="3"/>
    <x v="3"/>
    <x v="3"/>
    <x v="7"/>
    <x v="0"/>
    <x v="7"/>
    <n v="3.09"/>
  </r>
  <r>
    <n v="23"/>
    <n v="12"/>
    <n v="1206213972"/>
    <s v="MARIANA LUCIA  BECERRA GARZON "/>
    <x v="1"/>
    <d v="2011-01-31T00:00:00"/>
    <n v="12.145205479452056"/>
    <x v="9"/>
    <x v="0"/>
    <x v="0"/>
    <x v="2"/>
    <x v="19"/>
    <x v="0"/>
    <x v="0"/>
    <x v="0"/>
    <x v="1"/>
    <x v="0"/>
    <x v="2"/>
    <x v="22"/>
    <x v="0"/>
    <x v="0"/>
    <x v="0"/>
    <x v="1"/>
    <x v="8"/>
    <x v="6"/>
    <x v="1"/>
    <n v="2.3199999999999998"/>
  </r>
  <r>
    <n v="24"/>
    <n v="13"/>
    <n v="80728659"/>
    <s v="GABRIEL CANCINO HUERFANO"/>
    <x v="0"/>
    <d v="1983-01-10T00:00:00"/>
    <n v="40"/>
    <x v="9"/>
    <x v="0"/>
    <x v="0"/>
    <x v="2"/>
    <x v="20"/>
    <x v="0"/>
    <x v="0"/>
    <x v="0"/>
    <x v="0"/>
    <x v="0"/>
    <x v="2"/>
    <x v="23"/>
    <x v="0"/>
    <x v="0"/>
    <x v="0"/>
    <x v="0"/>
    <x v="1"/>
    <x v="0"/>
    <x v="1"/>
    <m/>
  </r>
  <r>
    <n v="25"/>
    <m/>
    <m/>
    <m/>
    <x v="2"/>
    <m/>
    <n v="40"/>
    <x v="9"/>
    <x v="0"/>
    <x v="1"/>
    <x v="4"/>
    <x v="21"/>
    <x v="1"/>
    <x v="0"/>
    <x v="1"/>
    <x v="0"/>
    <x v="3"/>
    <x v="3"/>
    <x v="21"/>
    <x v="3"/>
    <x v="3"/>
    <x v="3"/>
    <x v="3"/>
    <x v="1"/>
    <x v="7"/>
    <x v="1"/>
    <n v="3.81"/>
  </r>
  <r>
    <n v="26"/>
    <m/>
    <m/>
    <m/>
    <x v="2"/>
    <m/>
    <n v="40"/>
    <x v="9"/>
    <x v="0"/>
    <x v="3"/>
    <x v="0"/>
    <x v="22"/>
    <x v="3"/>
    <x v="0"/>
    <x v="3"/>
    <x v="3"/>
    <x v="0"/>
    <x v="0"/>
    <x v="24"/>
    <x v="0"/>
    <x v="0"/>
    <x v="0"/>
    <x v="0"/>
    <x v="9"/>
    <x v="8"/>
    <x v="1"/>
    <n v="3.99"/>
  </r>
  <r>
    <n v="27"/>
    <n v="14"/>
    <n v="1026299779"/>
    <s v="JEFERSON ALEXANDER DIAZ REYES"/>
    <x v="0"/>
    <d v="1997-10-02T00:00:00"/>
    <n v="25.484931506849314"/>
    <x v="6"/>
    <x v="0"/>
    <x v="0"/>
    <x v="0"/>
    <x v="23"/>
    <x v="0"/>
    <x v="0"/>
    <x v="0"/>
    <x v="3"/>
    <x v="3"/>
    <x v="3"/>
    <x v="21"/>
    <x v="3"/>
    <x v="3"/>
    <x v="3"/>
    <x v="3"/>
    <x v="1"/>
    <x v="0"/>
    <x v="1"/>
    <m/>
  </r>
  <r>
    <n v="28"/>
    <m/>
    <m/>
    <m/>
    <x v="2"/>
    <m/>
    <n v="25"/>
    <x v="6"/>
    <x v="0"/>
    <x v="1"/>
    <x v="0"/>
    <x v="24"/>
    <x v="1"/>
    <x v="0"/>
    <x v="1"/>
    <x v="3"/>
    <x v="3"/>
    <x v="3"/>
    <x v="21"/>
    <x v="3"/>
    <x v="3"/>
    <x v="3"/>
    <x v="3"/>
    <x v="1"/>
    <x v="0"/>
    <x v="1"/>
    <m/>
  </r>
  <r>
    <n v="29"/>
    <n v="15"/>
    <n v="1007648178"/>
    <s v="DIEGO DAVID COLORADO CAÑON"/>
    <x v="0"/>
    <d v="2001-04-09T00:00:00"/>
    <n v="21.964383561643835"/>
    <x v="10"/>
    <x v="0"/>
    <x v="0"/>
    <x v="0"/>
    <x v="25"/>
    <x v="0"/>
    <x v="0"/>
    <x v="0"/>
    <x v="0"/>
    <x v="0"/>
    <x v="0"/>
    <x v="25"/>
    <x v="0"/>
    <x v="0"/>
    <x v="0"/>
    <x v="4"/>
    <x v="1"/>
    <x v="0"/>
    <x v="1"/>
    <m/>
  </r>
  <r>
    <n v="30"/>
    <m/>
    <m/>
    <m/>
    <x v="2"/>
    <m/>
    <n v="22"/>
    <x v="10"/>
    <x v="0"/>
    <x v="1"/>
    <x v="0"/>
    <x v="26"/>
    <x v="1"/>
    <x v="0"/>
    <x v="1"/>
    <x v="3"/>
    <x v="1"/>
    <x v="1"/>
    <x v="26"/>
    <x v="1"/>
    <x v="0"/>
    <x v="2"/>
    <x v="2"/>
    <x v="10"/>
    <x v="9"/>
    <x v="8"/>
    <n v="2.58"/>
  </r>
  <r>
    <n v="31"/>
    <n v="17"/>
    <n v="1003579223"/>
    <s v="JOSE ESTEBAN ORJUELA CASTRO"/>
    <x v="0"/>
    <d v="2002-02-14T00:00:00"/>
    <n v="21.112328767123287"/>
    <x v="6"/>
    <x v="0"/>
    <x v="0"/>
    <x v="4"/>
    <x v="27"/>
    <x v="0"/>
    <x v="0"/>
    <x v="0"/>
    <x v="0"/>
    <x v="0"/>
    <x v="0"/>
    <x v="27"/>
    <x v="0"/>
    <x v="0"/>
    <x v="0"/>
    <x v="0"/>
    <x v="1"/>
    <x v="0"/>
    <x v="1"/>
    <m/>
  </r>
  <r>
    <n v="32"/>
    <m/>
    <m/>
    <m/>
    <x v="2"/>
    <m/>
    <n v="21"/>
    <x v="6"/>
    <x v="0"/>
    <x v="1"/>
    <x v="4"/>
    <x v="28"/>
    <x v="1"/>
    <x v="0"/>
    <x v="1"/>
    <x v="0"/>
    <x v="1"/>
    <x v="0"/>
    <x v="28"/>
    <x v="1"/>
    <x v="0"/>
    <x v="2"/>
    <x v="1"/>
    <x v="1"/>
    <x v="0"/>
    <x v="9"/>
    <n v="3.24"/>
  </r>
  <r>
    <n v="33"/>
    <n v="18"/>
    <n v="1015459156"/>
    <s v="MARLON RODRIGUEZ"/>
    <x v="0"/>
    <d v="1995-12-31T00:00:00"/>
    <n v="27.241095890410961"/>
    <x v="11"/>
    <x v="0"/>
    <x v="0"/>
    <x v="4"/>
    <x v="29"/>
    <x v="0"/>
    <x v="0"/>
    <x v="0"/>
    <x v="0"/>
    <x v="0"/>
    <x v="0"/>
    <x v="29"/>
    <x v="0"/>
    <x v="0"/>
    <x v="0"/>
    <x v="0"/>
    <x v="11"/>
    <x v="10"/>
    <x v="10"/>
    <n v="5.17"/>
  </r>
  <r>
    <n v="34"/>
    <n v="19"/>
    <n v="1023381606"/>
    <s v="KAROL DANIELA BAUTISTA CASTELLANOS"/>
    <x v="1"/>
    <d v="2008-09-29T00:00:00"/>
    <n v="14.484931506849316"/>
    <x v="12"/>
    <x v="0"/>
    <x v="0"/>
    <x v="2"/>
    <x v="30"/>
    <x v="0"/>
    <x v="2"/>
    <x v="0"/>
    <x v="3"/>
    <x v="0"/>
    <x v="1"/>
    <x v="30"/>
    <x v="0"/>
    <x v="0"/>
    <x v="0"/>
    <x v="0"/>
    <x v="1"/>
    <x v="0"/>
    <x v="1"/>
    <m/>
  </r>
  <r>
    <n v="35"/>
    <m/>
    <m/>
    <m/>
    <x v="2"/>
    <m/>
    <n v="14"/>
    <x v="12"/>
    <x v="0"/>
    <x v="1"/>
    <x v="3"/>
    <x v="31"/>
    <x v="1"/>
    <x v="0"/>
    <x v="1"/>
    <x v="0"/>
    <x v="1"/>
    <x v="1"/>
    <x v="31"/>
    <x v="1"/>
    <x v="0"/>
    <x v="0"/>
    <x v="0"/>
    <x v="12"/>
    <x v="11"/>
    <x v="11"/>
    <n v="2.17"/>
  </r>
  <r>
    <n v="36"/>
    <n v="20"/>
    <n v="1011320375"/>
    <s v="LAURA CAMILA  JURADO LOZANO "/>
    <x v="1"/>
    <d v="2004-04-23T00:00:00"/>
    <n v="18.923287671232877"/>
    <x v="9"/>
    <x v="0"/>
    <x v="0"/>
    <x v="4"/>
    <x v="29"/>
    <x v="0"/>
    <x v="0"/>
    <x v="0"/>
    <x v="0"/>
    <x v="0"/>
    <x v="0"/>
    <x v="29"/>
    <x v="0"/>
    <x v="0"/>
    <x v="0"/>
    <x v="0"/>
    <x v="11"/>
    <x v="12"/>
    <x v="10"/>
    <n v="5.17"/>
  </r>
  <r>
    <n v="37"/>
    <n v="21"/>
    <n v="1141332591"/>
    <s v="ELIZABET GOMEZ GAONA"/>
    <x v="1"/>
    <d v="2011-05-25T00:00:00"/>
    <n v="11.832876712328767"/>
    <x v="13"/>
    <x v="0"/>
    <x v="0"/>
    <x v="4"/>
    <x v="32"/>
    <x v="0"/>
    <x v="0"/>
    <x v="0"/>
    <x v="3"/>
    <x v="0"/>
    <x v="0"/>
    <x v="32"/>
    <x v="0"/>
    <x v="0"/>
    <x v="0"/>
    <x v="4"/>
    <x v="1"/>
    <x v="0"/>
    <x v="1"/>
    <m/>
  </r>
  <r>
    <n v="38"/>
    <m/>
    <m/>
    <m/>
    <x v="2"/>
    <m/>
    <n v="12"/>
    <x v="13"/>
    <x v="0"/>
    <x v="1"/>
    <x v="0"/>
    <x v="33"/>
    <x v="1"/>
    <x v="0"/>
    <x v="1"/>
    <x v="1"/>
    <x v="1"/>
    <x v="1"/>
    <x v="33"/>
    <x v="1"/>
    <x v="0"/>
    <x v="2"/>
    <x v="4"/>
    <x v="1"/>
    <x v="0"/>
    <x v="1"/>
    <m/>
  </r>
  <r>
    <n v="39"/>
    <m/>
    <m/>
    <m/>
    <x v="2"/>
    <m/>
    <n v="12"/>
    <x v="13"/>
    <x v="0"/>
    <x v="3"/>
    <x v="2"/>
    <x v="34"/>
    <x v="3"/>
    <x v="0"/>
    <x v="3"/>
    <x v="1"/>
    <x v="2"/>
    <x v="0"/>
    <x v="34"/>
    <x v="2"/>
    <x v="0"/>
    <x v="1"/>
    <x v="0"/>
    <x v="13"/>
    <x v="0"/>
    <x v="1"/>
    <n v="4.37"/>
  </r>
  <r>
    <n v="40"/>
    <n v="22"/>
    <n v="1019143341"/>
    <s v="KELLY ANDREA GUZMAN ROMERO "/>
    <x v="1"/>
    <d v="1998-10-05T00:00:00"/>
    <n v="24"/>
    <x v="14"/>
    <x v="0"/>
    <x v="0"/>
    <x v="2"/>
    <x v="35"/>
    <x v="0"/>
    <x v="0"/>
    <x v="0"/>
    <x v="4"/>
    <x v="0"/>
    <x v="1"/>
    <x v="35"/>
    <x v="0"/>
    <x v="2"/>
    <x v="0"/>
    <x v="2"/>
    <x v="1"/>
    <x v="0"/>
    <x v="1"/>
    <m/>
  </r>
  <r>
    <n v="41"/>
    <m/>
    <m/>
    <m/>
    <x v="2"/>
    <m/>
    <n v="24"/>
    <x v="14"/>
    <x v="0"/>
    <x v="1"/>
    <x v="0"/>
    <x v="36"/>
    <x v="1"/>
    <x v="0"/>
    <x v="1"/>
    <x v="1"/>
    <x v="1"/>
    <x v="1"/>
    <x v="36"/>
    <x v="1"/>
    <x v="1"/>
    <x v="2"/>
    <x v="2"/>
    <x v="14"/>
    <x v="13"/>
    <x v="12"/>
    <n v="2.63"/>
  </r>
  <r>
    <n v="42"/>
    <n v="23"/>
    <n v="1074810165"/>
    <s v="JUAN ANDRES SOLORZANO CAMARGO "/>
    <x v="0"/>
    <d v="2005-10-22T00:00:00"/>
    <n v="17.424657534246574"/>
    <x v="15"/>
    <x v="0"/>
    <x v="0"/>
    <x v="4"/>
    <x v="37"/>
    <x v="0"/>
    <x v="0"/>
    <x v="0"/>
    <x v="1"/>
    <x v="0"/>
    <x v="0"/>
    <x v="37"/>
    <x v="0"/>
    <x v="0"/>
    <x v="0"/>
    <x v="0"/>
    <x v="1"/>
    <x v="0"/>
    <x v="1"/>
    <m/>
  </r>
  <r>
    <n v="43"/>
    <m/>
    <m/>
    <m/>
    <x v="2"/>
    <m/>
    <n v="17"/>
    <x v="15"/>
    <x v="0"/>
    <x v="1"/>
    <x v="4"/>
    <x v="38"/>
    <x v="1"/>
    <x v="0"/>
    <x v="1"/>
    <x v="0"/>
    <x v="1"/>
    <x v="0"/>
    <x v="27"/>
    <x v="1"/>
    <x v="1"/>
    <x v="2"/>
    <x v="0"/>
    <x v="15"/>
    <x v="14"/>
    <x v="13"/>
    <n v="2.63"/>
  </r>
  <r>
    <n v="44"/>
    <n v="24"/>
    <n v="1000184823"/>
    <s v="JHON EDWIN TORRES RUBIO "/>
    <x v="0"/>
    <d v="2011-06-30T00:00:00"/>
    <n v="11.734246575342466"/>
    <x v="16"/>
    <x v="0"/>
    <x v="0"/>
    <x v="4"/>
    <x v="39"/>
    <x v="0"/>
    <x v="0"/>
    <x v="0"/>
    <x v="0"/>
    <x v="0"/>
    <x v="2"/>
    <x v="38"/>
    <x v="0"/>
    <x v="0"/>
    <x v="0"/>
    <x v="1"/>
    <x v="1"/>
    <x v="0"/>
    <x v="1"/>
    <m/>
  </r>
  <r>
    <n v="45"/>
    <m/>
    <m/>
    <m/>
    <x v="2"/>
    <m/>
    <n v="12"/>
    <x v="16"/>
    <x v="0"/>
    <x v="1"/>
    <x v="4"/>
    <x v="40"/>
    <x v="1"/>
    <x v="0"/>
    <x v="1"/>
    <x v="1"/>
    <x v="1"/>
    <x v="0"/>
    <x v="28"/>
    <x v="1"/>
    <x v="0"/>
    <x v="2"/>
    <x v="4"/>
    <x v="16"/>
    <x v="15"/>
    <x v="14"/>
    <n v="4.03"/>
  </r>
  <r>
    <n v="46"/>
    <n v="26"/>
    <n v="1022366339"/>
    <s v="LAURA ANDREA MORA VARGAS"/>
    <x v="1"/>
    <d v="1991-01-08T00:00:00"/>
    <n v="32.221917808219175"/>
    <x v="17"/>
    <x v="0"/>
    <x v="0"/>
    <x v="0"/>
    <x v="41"/>
    <x v="0"/>
    <x v="2"/>
    <x v="0"/>
    <x v="3"/>
    <x v="0"/>
    <x v="1"/>
    <x v="39"/>
    <x v="0"/>
    <x v="0"/>
    <x v="0"/>
    <x v="0"/>
    <x v="1"/>
    <x v="0"/>
    <x v="1"/>
    <m/>
  </r>
  <r>
    <n v="47"/>
    <m/>
    <m/>
    <m/>
    <x v="2"/>
    <m/>
    <n v="32"/>
    <x v="17"/>
    <x v="0"/>
    <x v="1"/>
    <x v="0"/>
    <x v="42"/>
    <x v="1"/>
    <x v="0"/>
    <x v="1"/>
    <x v="0"/>
    <x v="1"/>
    <x v="2"/>
    <x v="40"/>
    <x v="1"/>
    <x v="1"/>
    <x v="2"/>
    <x v="2"/>
    <x v="1"/>
    <x v="16"/>
    <x v="15"/>
    <n v="3.15"/>
  </r>
  <r>
    <n v="48"/>
    <n v="27"/>
    <n v="1001205279"/>
    <s v="MAURO NICOLAS RODRIGUEZ FINO "/>
    <x v="0"/>
    <d v="2001-07-19T00:00:00"/>
    <n v="21.687671232876713"/>
    <x v="18"/>
    <x v="0"/>
    <x v="0"/>
    <x v="0"/>
    <x v="43"/>
    <x v="0"/>
    <x v="2"/>
    <x v="0"/>
    <x v="0"/>
    <x v="0"/>
    <x v="1"/>
    <x v="41"/>
    <x v="0"/>
    <x v="0"/>
    <x v="0"/>
    <x v="1"/>
    <x v="1"/>
    <x v="0"/>
    <x v="1"/>
    <m/>
  </r>
  <r>
    <n v="49"/>
    <m/>
    <m/>
    <m/>
    <x v="2"/>
    <m/>
    <n v="22"/>
    <x v="18"/>
    <x v="0"/>
    <x v="1"/>
    <x v="0"/>
    <x v="44"/>
    <x v="1"/>
    <x v="0"/>
    <x v="1"/>
    <x v="3"/>
    <x v="1"/>
    <x v="2"/>
    <x v="42"/>
    <x v="1"/>
    <x v="0"/>
    <x v="2"/>
    <x v="0"/>
    <x v="17"/>
    <x v="17"/>
    <x v="16"/>
    <n v="4.8499999999999996"/>
  </r>
  <r>
    <n v="50"/>
    <m/>
    <m/>
    <m/>
    <x v="2"/>
    <m/>
    <n v="22"/>
    <x v="18"/>
    <x v="0"/>
    <x v="3"/>
    <x v="4"/>
    <x v="45"/>
    <x v="3"/>
    <x v="0"/>
    <x v="3"/>
    <x v="4"/>
    <x v="3"/>
    <x v="3"/>
    <x v="21"/>
    <x v="3"/>
    <x v="3"/>
    <x v="3"/>
    <x v="3"/>
    <x v="1"/>
    <x v="0"/>
    <x v="1"/>
    <m/>
  </r>
  <r>
    <n v="51"/>
    <n v="29"/>
    <n v="52533784"/>
    <s v="MAYERLI MAECHA"/>
    <x v="1"/>
    <d v="1978-09-29T00:00:00"/>
    <n v="44.506849315068493"/>
    <x v="6"/>
    <x v="0"/>
    <x v="0"/>
    <x v="2"/>
    <x v="13"/>
    <x v="0"/>
    <x v="2"/>
    <x v="0"/>
    <x v="0"/>
    <x v="0"/>
    <x v="2"/>
    <x v="15"/>
    <x v="0"/>
    <x v="2"/>
    <x v="0"/>
    <x v="2"/>
    <x v="1"/>
    <x v="0"/>
    <x v="1"/>
    <m/>
  </r>
  <r>
    <n v="52"/>
    <m/>
    <m/>
    <m/>
    <x v="2"/>
    <m/>
    <n v="44"/>
    <x v="6"/>
    <x v="0"/>
    <x v="2"/>
    <x v="1"/>
    <x v="2"/>
    <x v="2"/>
    <x v="1"/>
    <x v="2"/>
    <x v="2"/>
    <x v="3"/>
    <x v="1"/>
    <x v="16"/>
    <x v="1"/>
    <x v="0"/>
    <x v="2"/>
    <x v="2"/>
    <x v="5"/>
    <x v="10"/>
    <x v="5"/>
    <n v="3.2"/>
  </r>
  <r>
    <n v="53"/>
    <n v="30"/>
    <n v="98050863166"/>
    <s v="FABIAN  DAVID LOPEZ PERILLA"/>
    <x v="0"/>
    <d v="1998-05-08T00:00:00"/>
    <n v="24.887671232876713"/>
    <x v="9"/>
    <x v="0"/>
    <x v="0"/>
    <x v="4"/>
    <x v="29"/>
    <x v="0"/>
    <x v="0"/>
    <x v="0"/>
    <x v="0"/>
    <x v="0"/>
    <x v="0"/>
    <x v="29"/>
    <x v="0"/>
    <x v="0"/>
    <x v="0"/>
    <x v="0"/>
    <x v="11"/>
    <x v="12"/>
    <x v="10"/>
    <n v="5.17"/>
  </r>
  <r>
    <n v="54"/>
    <n v="31"/>
    <n v="98080357214"/>
    <s v="KAREN  DAYANA VILLAMIL SAAVEDRA "/>
    <x v="1"/>
    <d v="1998-08-03T00:00:00"/>
    <n v="24.649315068493152"/>
    <x v="19"/>
    <x v="0"/>
    <x v="0"/>
    <x v="0"/>
    <x v="23"/>
    <x v="0"/>
    <x v="0"/>
    <x v="0"/>
    <x v="3"/>
    <x v="0"/>
    <x v="0"/>
    <x v="24"/>
    <x v="0"/>
    <x v="0"/>
    <x v="0"/>
    <x v="0"/>
    <x v="1"/>
    <x v="0"/>
    <x v="1"/>
    <m/>
  </r>
  <r>
    <n v="55"/>
    <m/>
    <m/>
    <m/>
    <x v="2"/>
    <m/>
    <n v="25"/>
    <x v="19"/>
    <x v="0"/>
    <x v="1"/>
    <x v="0"/>
    <x v="24"/>
    <x v="1"/>
    <x v="0"/>
    <x v="1"/>
    <x v="3"/>
    <x v="3"/>
    <x v="3"/>
    <x v="21"/>
    <x v="3"/>
    <x v="3"/>
    <x v="3"/>
    <x v="3"/>
    <x v="9"/>
    <x v="8"/>
    <x v="17"/>
    <m/>
  </r>
  <r>
    <n v="56"/>
    <n v="33"/>
    <n v="1023912343"/>
    <s v="DANILO  ALFONSO DUEÑAS "/>
    <x v="0"/>
    <d v="1992-08-03T00:00:00"/>
    <n v="30.652054794520549"/>
    <x v="6"/>
    <x v="0"/>
    <x v="0"/>
    <x v="4"/>
    <x v="27"/>
    <x v="0"/>
    <x v="0"/>
    <x v="0"/>
    <x v="0"/>
    <x v="0"/>
    <x v="0"/>
    <x v="27"/>
    <x v="0"/>
    <x v="0"/>
    <x v="0"/>
    <x v="0"/>
    <x v="1"/>
    <x v="0"/>
    <x v="1"/>
    <m/>
  </r>
  <r>
    <n v="57"/>
    <m/>
    <m/>
    <m/>
    <x v="2"/>
    <m/>
    <n v="31"/>
    <x v="6"/>
    <x v="0"/>
    <x v="1"/>
    <x v="4"/>
    <x v="46"/>
    <x v="1"/>
    <x v="0"/>
    <x v="1"/>
    <x v="4"/>
    <x v="1"/>
    <x v="0"/>
    <x v="28"/>
    <x v="1"/>
    <x v="0"/>
    <x v="2"/>
    <x v="1"/>
    <x v="1"/>
    <x v="0"/>
    <x v="9"/>
    <n v="3.24"/>
  </r>
  <r>
    <n v="58"/>
    <n v="35"/>
    <n v="25126656"/>
    <s v="OFFIR GARCIA ARIAS"/>
    <x v="1"/>
    <d v="1959-11-18T00:00:00"/>
    <n v="63.38356164383562"/>
    <x v="6"/>
    <x v="0"/>
    <x v="0"/>
    <x v="2"/>
    <x v="47"/>
    <x v="0"/>
    <x v="0"/>
    <x v="0"/>
    <x v="0"/>
    <x v="0"/>
    <x v="0"/>
    <x v="43"/>
    <x v="0"/>
    <x v="0"/>
    <x v="0"/>
    <x v="2"/>
    <x v="1"/>
    <x v="0"/>
    <x v="1"/>
    <m/>
  </r>
  <r>
    <n v="59"/>
    <m/>
    <m/>
    <m/>
    <x v="2"/>
    <m/>
    <n v="63"/>
    <x v="6"/>
    <x v="0"/>
    <x v="1"/>
    <x v="0"/>
    <x v="48"/>
    <x v="1"/>
    <x v="0"/>
    <x v="1"/>
    <x v="0"/>
    <x v="1"/>
    <x v="1"/>
    <x v="44"/>
    <x v="1"/>
    <x v="1"/>
    <x v="2"/>
    <x v="2"/>
    <x v="17"/>
    <x v="18"/>
    <x v="1"/>
    <m/>
  </r>
  <r>
    <n v="60"/>
    <n v="36"/>
    <n v="1000240420"/>
    <s v="WENDY CUBILLOS"/>
    <x v="1"/>
    <d v="2001-12-16T00:00:00"/>
    <n v="21.276712328767122"/>
    <x v="10"/>
    <x v="0"/>
    <x v="0"/>
    <x v="0"/>
    <x v="49"/>
    <x v="0"/>
    <x v="0"/>
    <x v="0"/>
    <x v="0"/>
    <x v="0"/>
    <x v="1"/>
    <x v="45"/>
    <x v="0"/>
    <x v="0"/>
    <x v="0"/>
    <x v="0"/>
    <x v="1"/>
    <x v="0"/>
    <x v="1"/>
    <m/>
  </r>
  <r>
    <n v="61"/>
    <m/>
    <m/>
    <m/>
    <x v="2"/>
    <m/>
    <n v="21"/>
    <x v="10"/>
    <x v="0"/>
    <x v="1"/>
    <x v="0"/>
    <x v="50"/>
    <x v="1"/>
    <x v="0"/>
    <x v="1"/>
    <x v="0"/>
    <x v="1"/>
    <x v="1"/>
    <x v="46"/>
    <x v="1"/>
    <x v="0"/>
    <x v="2"/>
    <x v="1"/>
    <x v="18"/>
    <x v="19"/>
    <x v="1"/>
    <m/>
  </r>
  <r>
    <n v="62"/>
    <n v="38"/>
    <n v="1085255756"/>
    <s v="JENY LOPEZ"/>
    <x v="1"/>
    <d v="1987-02-13T00:00:00"/>
    <n v="36.126027397260273"/>
    <x v="15"/>
    <x v="0"/>
    <x v="0"/>
    <x v="4"/>
    <x v="51"/>
    <x v="0"/>
    <x v="0"/>
    <x v="0"/>
    <x v="1"/>
    <x v="0"/>
    <x v="0"/>
    <x v="47"/>
    <x v="0"/>
    <x v="0"/>
    <x v="0"/>
    <x v="0"/>
    <x v="1"/>
    <x v="0"/>
    <x v="1"/>
    <m/>
  </r>
  <r>
    <n v="63"/>
    <m/>
    <m/>
    <m/>
    <x v="2"/>
    <m/>
    <n v="36"/>
    <x v="15"/>
    <x v="0"/>
    <x v="1"/>
    <x v="4"/>
    <x v="38"/>
    <x v="1"/>
    <x v="0"/>
    <x v="1"/>
    <x v="1"/>
    <x v="1"/>
    <x v="0"/>
    <x v="27"/>
    <x v="1"/>
    <x v="2"/>
    <x v="2"/>
    <x v="2"/>
    <x v="15"/>
    <x v="14"/>
    <x v="13"/>
    <n v="2.63"/>
  </r>
  <r>
    <n v="64"/>
    <n v="39"/>
    <n v="1010760751"/>
    <s v="SANTIAGO PATARROYO"/>
    <x v="0"/>
    <d v="2004-10-04T00:00:00"/>
    <n v="18.473972602739725"/>
    <x v="20"/>
    <x v="0"/>
    <x v="0"/>
    <x v="2"/>
    <x v="52"/>
    <x v="0"/>
    <x v="0"/>
    <x v="0"/>
    <x v="0"/>
    <x v="0"/>
    <x v="0"/>
    <x v="48"/>
    <x v="0"/>
    <x v="0"/>
    <x v="0"/>
    <x v="0"/>
    <x v="1"/>
    <x v="0"/>
    <x v="1"/>
    <m/>
  </r>
  <r>
    <n v="65"/>
    <m/>
    <m/>
    <m/>
    <x v="2"/>
    <m/>
    <n v="18"/>
    <x v="20"/>
    <x v="0"/>
    <x v="1"/>
    <x v="0"/>
    <x v="53"/>
    <x v="1"/>
    <x v="0"/>
    <x v="1"/>
    <x v="0"/>
    <x v="1"/>
    <x v="1"/>
    <x v="49"/>
    <x v="1"/>
    <x v="0"/>
    <x v="2"/>
    <x v="0"/>
    <x v="1"/>
    <x v="0"/>
    <x v="1"/>
    <m/>
  </r>
  <r>
    <n v="66"/>
    <m/>
    <m/>
    <m/>
    <x v="2"/>
    <m/>
    <n v="18"/>
    <x v="20"/>
    <x v="0"/>
    <x v="3"/>
    <x v="0"/>
    <x v="54"/>
    <x v="3"/>
    <x v="0"/>
    <x v="3"/>
    <x v="0"/>
    <x v="2"/>
    <x v="1"/>
    <x v="50"/>
    <x v="2"/>
    <x v="0"/>
    <x v="1"/>
    <x v="0"/>
    <x v="1"/>
    <x v="0"/>
    <x v="18"/>
    <n v="3.31"/>
  </r>
  <r>
    <n v="67"/>
    <n v="40"/>
    <n v="10188476996"/>
    <s v="LUIS ALEJANDRO MESA"/>
    <x v="0"/>
    <d v="1995-05-15T00:00:00"/>
    <n v="27.87123287671233"/>
    <x v="10"/>
    <x v="0"/>
    <x v="0"/>
    <x v="0"/>
    <x v="55"/>
    <x v="0"/>
    <x v="0"/>
    <x v="0"/>
    <x v="0"/>
    <x v="0"/>
    <x v="0"/>
    <x v="51"/>
    <x v="0"/>
    <x v="0"/>
    <x v="0"/>
    <x v="0"/>
    <x v="1"/>
    <x v="0"/>
    <x v="1"/>
    <m/>
  </r>
  <r>
    <n v="68"/>
    <m/>
    <m/>
    <m/>
    <x v="2"/>
    <m/>
    <n v="28"/>
    <x v="10"/>
    <x v="0"/>
    <x v="1"/>
    <x v="0"/>
    <x v="56"/>
    <x v="1"/>
    <x v="2"/>
    <x v="1"/>
    <x v="0"/>
    <x v="1"/>
    <x v="1"/>
    <x v="52"/>
    <x v="1"/>
    <x v="0"/>
    <x v="2"/>
    <x v="2"/>
    <x v="19"/>
    <x v="20"/>
    <x v="6"/>
    <m/>
  </r>
  <r>
    <n v="69"/>
    <n v="41"/>
    <n v="1150184542"/>
    <s v="SERGIO ZUÑIGA"/>
    <x v="0"/>
    <d v="2008-10-07T00:00:00"/>
    <n v="14.463013698630137"/>
    <x v="21"/>
    <x v="0"/>
    <x v="0"/>
    <x v="2"/>
    <x v="57"/>
    <x v="0"/>
    <x v="0"/>
    <x v="0"/>
    <x v="0"/>
    <x v="0"/>
    <x v="0"/>
    <x v="53"/>
    <x v="0"/>
    <x v="0"/>
    <x v="0"/>
    <x v="0"/>
    <x v="1"/>
    <x v="0"/>
    <x v="1"/>
    <m/>
  </r>
  <r>
    <n v="70"/>
    <m/>
    <m/>
    <m/>
    <x v="2"/>
    <m/>
    <n v="14"/>
    <x v="21"/>
    <x v="0"/>
    <x v="1"/>
    <x v="2"/>
    <x v="58"/>
    <x v="1"/>
    <x v="0"/>
    <x v="1"/>
    <x v="0"/>
    <x v="1"/>
    <x v="1"/>
    <x v="54"/>
    <x v="1"/>
    <x v="0"/>
    <x v="2"/>
    <x v="1"/>
    <x v="0"/>
    <x v="21"/>
    <x v="19"/>
    <n v="2.4300000000000002"/>
  </r>
  <r>
    <n v="71"/>
    <n v="42"/>
    <n v="80728570"/>
    <s v="EDWIN SILVA "/>
    <x v="0"/>
    <d v="1983-01-01T00:00:00"/>
    <n v="40.246575342465754"/>
    <x v="12"/>
    <x v="0"/>
    <x v="0"/>
    <x v="4"/>
    <x v="59"/>
    <x v="0"/>
    <x v="0"/>
    <x v="0"/>
    <x v="0"/>
    <x v="0"/>
    <x v="2"/>
    <x v="55"/>
    <x v="0"/>
    <x v="0"/>
    <x v="0"/>
    <x v="0"/>
    <x v="1"/>
    <x v="0"/>
    <x v="1"/>
    <m/>
  </r>
  <r>
    <n v="72"/>
    <m/>
    <m/>
    <m/>
    <x v="2"/>
    <m/>
    <n v="40"/>
    <x v="12"/>
    <x v="0"/>
    <x v="1"/>
    <x v="2"/>
    <x v="60"/>
    <x v="1"/>
    <x v="0"/>
    <x v="1"/>
    <x v="0"/>
    <x v="1"/>
    <x v="2"/>
    <x v="56"/>
    <x v="1"/>
    <x v="0"/>
    <x v="2"/>
    <x v="0"/>
    <x v="20"/>
    <x v="22"/>
    <x v="20"/>
    <m/>
  </r>
  <r>
    <n v="73"/>
    <n v="43"/>
    <n v="1071631611"/>
    <s v="KELLY JHOANA VARILA RUBIO"/>
    <x v="1"/>
    <d v="1996-08-17T00:00:00"/>
    <n v="26.610958904109587"/>
    <x v="15"/>
    <x v="0"/>
    <x v="0"/>
    <x v="0"/>
    <x v="61"/>
    <x v="0"/>
    <x v="2"/>
    <x v="0"/>
    <x v="3"/>
    <x v="0"/>
    <x v="1"/>
    <x v="57"/>
    <x v="0"/>
    <x v="0"/>
    <x v="0"/>
    <x v="0"/>
    <x v="21"/>
    <x v="23"/>
    <x v="21"/>
    <n v="4.76"/>
  </r>
  <r>
    <n v="74"/>
    <n v="44"/>
    <n v="1000796269"/>
    <s v="maria paula giraldo "/>
    <x v="1"/>
    <d v="2008-01-20T00:00:00"/>
    <n v="15.178082191780822"/>
    <x v="6"/>
    <x v="0"/>
    <x v="0"/>
    <x v="4"/>
    <x v="27"/>
    <x v="0"/>
    <x v="0"/>
    <x v="0"/>
    <x v="0"/>
    <x v="0"/>
    <x v="0"/>
    <x v="27"/>
    <x v="0"/>
    <x v="0"/>
    <x v="0"/>
    <x v="0"/>
    <x v="1"/>
    <x v="0"/>
    <x v="1"/>
    <m/>
  </r>
  <r>
    <n v="75"/>
    <m/>
    <m/>
    <m/>
    <x v="2"/>
    <m/>
    <n v="15"/>
    <x v="6"/>
    <x v="0"/>
    <x v="1"/>
    <x v="4"/>
    <x v="46"/>
    <x v="1"/>
    <x v="0"/>
    <x v="1"/>
    <x v="4"/>
    <x v="1"/>
    <x v="0"/>
    <x v="28"/>
    <x v="1"/>
    <x v="0"/>
    <x v="2"/>
    <x v="1"/>
    <x v="1"/>
    <x v="0"/>
    <x v="9"/>
    <n v="3.24"/>
  </r>
  <r>
    <n v="76"/>
    <n v="45"/>
    <n v="304382"/>
    <s v="maria bollo"/>
    <x v="1"/>
    <m/>
    <n v="38"/>
    <x v="20"/>
    <x v="0"/>
    <x v="0"/>
    <x v="0"/>
    <x v="62"/>
    <x v="0"/>
    <x v="0"/>
    <x v="0"/>
    <x v="0"/>
    <x v="0"/>
    <x v="0"/>
    <x v="58"/>
    <x v="0"/>
    <x v="0"/>
    <x v="0"/>
    <x v="0"/>
    <x v="1"/>
    <x v="0"/>
    <x v="1"/>
    <m/>
  </r>
  <r>
    <n v="77"/>
    <m/>
    <m/>
    <m/>
    <x v="2"/>
    <m/>
    <n v="38"/>
    <x v="20"/>
    <x v="0"/>
    <x v="2"/>
    <x v="1"/>
    <x v="2"/>
    <x v="2"/>
    <x v="1"/>
    <x v="2"/>
    <x v="2"/>
    <x v="1"/>
    <x v="0"/>
    <x v="59"/>
    <x v="1"/>
    <x v="0"/>
    <x v="2"/>
    <x v="0"/>
    <x v="22"/>
    <x v="24"/>
    <x v="22"/>
    <m/>
  </r>
  <r>
    <n v="78"/>
    <n v="4"/>
    <n v="1141114019"/>
    <s v="ANDRES DAVID LOPEZ "/>
    <x v="0"/>
    <d v="2006-02-19T00:00:00"/>
    <n v="17.095890410958905"/>
    <x v="22"/>
    <x v="1"/>
    <x v="0"/>
    <x v="2"/>
    <x v="63"/>
    <x v="0"/>
    <x v="0"/>
    <x v="0"/>
    <x v="0"/>
    <x v="0"/>
    <x v="1"/>
    <x v="60"/>
    <x v="0"/>
    <x v="1"/>
    <x v="0"/>
    <x v="2"/>
    <x v="1"/>
    <x v="0"/>
    <x v="1"/>
    <m/>
  </r>
  <r>
    <n v="79"/>
    <m/>
    <m/>
    <m/>
    <x v="2"/>
    <m/>
    <n v="17"/>
    <x v="22"/>
    <x v="1"/>
    <x v="1"/>
    <x v="0"/>
    <x v="64"/>
    <x v="1"/>
    <x v="0"/>
    <x v="1"/>
    <x v="3"/>
    <x v="1"/>
    <x v="1"/>
    <x v="61"/>
    <x v="1"/>
    <x v="0"/>
    <x v="0"/>
    <x v="0"/>
    <x v="1"/>
    <x v="5"/>
    <x v="23"/>
    <m/>
  </r>
  <r>
    <n v="80"/>
    <m/>
    <m/>
    <m/>
    <x v="2"/>
    <m/>
    <n v="17"/>
    <x v="22"/>
    <x v="1"/>
    <x v="3"/>
    <x v="0"/>
    <x v="65"/>
    <x v="3"/>
    <x v="2"/>
    <x v="3"/>
    <x v="3"/>
    <x v="3"/>
    <x v="3"/>
    <x v="21"/>
    <x v="3"/>
    <x v="3"/>
    <x v="3"/>
    <x v="3"/>
    <x v="1"/>
    <x v="0"/>
    <x v="1"/>
    <m/>
  </r>
  <r>
    <n v="81"/>
    <n v="11"/>
    <n v="111793151"/>
    <s v="KAROL MIDREY SALCEDO CUMBRE"/>
    <x v="1"/>
    <d v="2014-10-30T00:00:00"/>
    <n v="8.3972602739726021"/>
    <x v="23"/>
    <x v="1"/>
    <x v="0"/>
    <x v="0"/>
    <x v="66"/>
    <x v="0"/>
    <x v="3"/>
    <x v="0"/>
    <x v="3"/>
    <x v="0"/>
    <x v="0"/>
    <x v="62"/>
    <x v="0"/>
    <x v="0"/>
    <x v="0"/>
    <x v="0"/>
    <x v="1"/>
    <x v="0"/>
    <x v="1"/>
    <m/>
  </r>
  <r>
    <n v="82"/>
    <m/>
    <m/>
    <m/>
    <x v="2"/>
    <m/>
    <n v="8"/>
    <x v="23"/>
    <x v="1"/>
    <x v="1"/>
    <x v="0"/>
    <x v="67"/>
    <x v="1"/>
    <x v="0"/>
    <x v="1"/>
    <x v="4"/>
    <x v="1"/>
    <x v="1"/>
    <x v="63"/>
    <x v="1"/>
    <x v="0"/>
    <x v="2"/>
    <x v="0"/>
    <x v="1"/>
    <x v="0"/>
    <x v="1"/>
    <m/>
  </r>
  <r>
    <n v="83"/>
    <m/>
    <m/>
    <m/>
    <x v="2"/>
    <m/>
    <n v="8"/>
    <x v="23"/>
    <x v="1"/>
    <x v="3"/>
    <x v="0"/>
    <x v="32"/>
    <x v="3"/>
    <x v="0"/>
    <x v="3"/>
    <x v="3"/>
    <x v="2"/>
    <x v="1"/>
    <x v="64"/>
    <x v="2"/>
    <x v="0"/>
    <x v="1"/>
    <x v="0"/>
    <x v="23"/>
    <x v="25"/>
    <x v="24"/>
    <n v="3.39"/>
  </r>
  <r>
    <n v="84"/>
    <n v="16"/>
    <n v="52485501"/>
    <s v="PAULA ANDREA  REYES RAMIREZ"/>
    <x v="1"/>
    <d v="1990-03-20T00:00:00"/>
    <n v="33.027397260273972"/>
    <x v="24"/>
    <x v="1"/>
    <x v="0"/>
    <x v="2"/>
    <x v="63"/>
    <x v="0"/>
    <x v="0"/>
    <x v="0"/>
    <x v="0"/>
    <x v="0"/>
    <x v="1"/>
    <x v="65"/>
    <x v="0"/>
    <x v="1"/>
    <x v="0"/>
    <x v="2"/>
    <x v="1"/>
    <x v="0"/>
    <x v="1"/>
    <m/>
  </r>
  <r>
    <n v="85"/>
    <m/>
    <m/>
    <m/>
    <x v="2"/>
    <m/>
    <n v="33"/>
    <x v="24"/>
    <x v="1"/>
    <x v="1"/>
    <x v="2"/>
    <x v="68"/>
    <x v="1"/>
    <x v="0"/>
    <x v="1"/>
    <x v="0"/>
    <x v="1"/>
    <x v="1"/>
    <x v="66"/>
    <x v="1"/>
    <x v="0"/>
    <x v="2"/>
    <x v="2"/>
    <x v="1"/>
    <x v="26"/>
    <x v="1"/>
    <m/>
  </r>
  <r>
    <n v="86"/>
    <m/>
    <m/>
    <m/>
    <x v="2"/>
    <m/>
    <n v="33"/>
    <x v="24"/>
    <x v="1"/>
    <x v="3"/>
    <x v="0"/>
    <x v="69"/>
    <x v="3"/>
    <x v="0"/>
    <x v="3"/>
    <x v="0"/>
    <x v="3"/>
    <x v="3"/>
    <x v="21"/>
    <x v="3"/>
    <x v="3"/>
    <x v="3"/>
    <x v="3"/>
    <x v="1"/>
    <x v="0"/>
    <x v="1"/>
    <m/>
  </r>
  <r>
    <n v="87"/>
    <n v="25"/>
    <n v="1014258440"/>
    <s v="CRISTIAN SAMUEL  PEÑA RODRIGUEZ"/>
    <x v="0"/>
    <d v="1994-09-10T00:00:00"/>
    <n v="28.547945205479451"/>
    <x v="25"/>
    <x v="1"/>
    <x v="0"/>
    <x v="0"/>
    <x v="70"/>
    <x v="0"/>
    <x v="0"/>
    <x v="0"/>
    <x v="0"/>
    <x v="0"/>
    <x v="0"/>
    <x v="67"/>
    <x v="0"/>
    <x v="0"/>
    <x v="0"/>
    <x v="0"/>
    <x v="1"/>
    <x v="0"/>
    <x v="1"/>
    <m/>
  </r>
  <r>
    <n v="88"/>
    <m/>
    <m/>
    <m/>
    <x v="2"/>
    <m/>
    <n v="29"/>
    <x v="25"/>
    <x v="1"/>
    <x v="1"/>
    <x v="0"/>
    <x v="71"/>
    <x v="1"/>
    <x v="0"/>
    <x v="1"/>
    <x v="0"/>
    <x v="1"/>
    <x v="1"/>
    <x v="68"/>
    <x v="1"/>
    <x v="0"/>
    <x v="2"/>
    <x v="0"/>
    <x v="24"/>
    <x v="27"/>
    <x v="25"/>
    <n v="2.48"/>
  </r>
  <r>
    <n v="89"/>
    <n v="28"/>
    <n v="1072648049"/>
    <s v="MONICA CAROLINA BONILLA ESCURAINA"/>
    <x v="1"/>
    <d v="1988-01-09T00:00:00"/>
    <n v="35.221917808219175"/>
    <x v="26"/>
    <x v="1"/>
    <x v="0"/>
    <x v="2"/>
    <x v="72"/>
    <x v="0"/>
    <x v="0"/>
    <x v="0"/>
    <x v="0"/>
    <x v="0"/>
    <x v="0"/>
    <x v="69"/>
    <x v="0"/>
    <x v="0"/>
    <x v="0"/>
    <x v="1"/>
    <x v="1"/>
    <x v="0"/>
    <x v="1"/>
    <m/>
  </r>
  <r>
    <n v="90"/>
    <m/>
    <m/>
    <m/>
    <x v="2"/>
    <m/>
    <n v="35"/>
    <x v="26"/>
    <x v="1"/>
    <x v="1"/>
    <x v="0"/>
    <x v="73"/>
    <x v="1"/>
    <x v="3"/>
    <x v="1"/>
    <x v="3"/>
    <x v="1"/>
    <x v="0"/>
    <x v="70"/>
    <x v="1"/>
    <x v="0"/>
    <x v="2"/>
    <x v="0"/>
    <x v="1"/>
    <x v="0"/>
    <x v="1"/>
    <m/>
  </r>
  <r>
    <n v="91"/>
    <m/>
    <m/>
    <m/>
    <x v="2"/>
    <m/>
    <n v="35"/>
    <x v="26"/>
    <x v="1"/>
    <x v="3"/>
    <x v="0"/>
    <x v="74"/>
    <x v="3"/>
    <x v="3"/>
    <x v="3"/>
    <x v="3"/>
    <x v="2"/>
    <x v="1"/>
    <x v="71"/>
    <x v="2"/>
    <x v="0"/>
    <x v="1"/>
    <x v="4"/>
    <x v="1"/>
    <x v="28"/>
    <x v="26"/>
    <n v="2.5299999999999998"/>
  </r>
  <r>
    <n v="92"/>
    <n v="32"/>
    <n v="98050863166"/>
    <s v="FABIAN DAVID LOPEZ "/>
    <x v="0"/>
    <d v="2010-05-08T00:00:00"/>
    <n v="12.87945205479452"/>
    <x v="27"/>
    <x v="1"/>
    <x v="0"/>
    <x v="2"/>
    <x v="75"/>
    <x v="0"/>
    <x v="0"/>
    <x v="0"/>
    <x v="4"/>
    <x v="0"/>
    <x v="4"/>
    <x v="72"/>
    <x v="0"/>
    <x v="1"/>
    <x v="0"/>
    <x v="2"/>
    <x v="1"/>
    <x v="0"/>
    <x v="1"/>
    <m/>
  </r>
  <r>
    <n v="93"/>
    <m/>
    <m/>
    <m/>
    <x v="2"/>
    <m/>
    <n v="13"/>
    <x v="27"/>
    <x v="1"/>
    <x v="1"/>
    <x v="2"/>
    <x v="70"/>
    <x v="1"/>
    <x v="0"/>
    <x v="1"/>
    <x v="4"/>
    <x v="3"/>
    <x v="3"/>
    <x v="21"/>
    <x v="3"/>
    <x v="3"/>
    <x v="3"/>
    <x v="3"/>
    <x v="1"/>
    <x v="0"/>
    <x v="1"/>
    <m/>
  </r>
  <r>
    <n v="94"/>
    <m/>
    <m/>
    <m/>
    <x v="2"/>
    <m/>
    <n v="13"/>
    <x v="27"/>
    <x v="1"/>
    <x v="3"/>
    <x v="0"/>
    <x v="76"/>
    <x v="3"/>
    <x v="0"/>
    <x v="3"/>
    <x v="3"/>
    <x v="3"/>
    <x v="3"/>
    <x v="21"/>
    <x v="3"/>
    <x v="3"/>
    <x v="3"/>
    <x v="3"/>
    <x v="25"/>
    <x v="29"/>
    <x v="27"/>
    <n v="2.2400000000000002"/>
  </r>
  <r>
    <n v="95"/>
    <n v="34"/>
    <n v="1030546097"/>
    <s v="DANIEL PARDO"/>
    <x v="0"/>
    <d v="2006-05-23T00:00:00"/>
    <n v="16.841095890410958"/>
    <x v="22"/>
    <x v="1"/>
    <x v="0"/>
    <x v="4"/>
    <x v="77"/>
    <x v="0"/>
    <x v="0"/>
    <x v="0"/>
    <x v="4"/>
    <x v="0"/>
    <x v="1"/>
    <x v="10"/>
    <x v="0"/>
    <x v="1"/>
    <x v="0"/>
    <x v="2"/>
    <x v="1"/>
    <x v="0"/>
    <x v="1"/>
    <m/>
  </r>
  <r>
    <n v="96"/>
    <m/>
    <m/>
    <m/>
    <x v="2"/>
    <m/>
    <n v="17"/>
    <x v="22"/>
    <x v="1"/>
    <x v="1"/>
    <x v="0"/>
    <x v="78"/>
    <x v="1"/>
    <x v="0"/>
    <x v="1"/>
    <x v="0"/>
    <x v="1"/>
    <x v="1"/>
    <x v="73"/>
    <x v="1"/>
    <x v="0"/>
    <x v="2"/>
    <x v="0"/>
    <x v="1"/>
    <x v="0"/>
    <x v="1"/>
    <m/>
  </r>
  <r>
    <n v="97"/>
    <m/>
    <m/>
    <m/>
    <x v="2"/>
    <m/>
    <n v="17"/>
    <x v="22"/>
    <x v="1"/>
    <x v="2"/>
    <x v="1"/>
    <x v="2"/>
    <x v="2"/>
    <x v="1"/>
    <x v="2"/>
    <x v="2"/>
    <x v="2"/>
    <x v="1"/>
    <x v="74"/>
    <x v="2"/>
    <x v="2"/>
    <x v="1"/>
    <x v="1"/>
    <x v="1"/>
    <x v="30"/>
    <x v="28"/>
    <m/>
  </r>
  <r>
    <n v="98"/>
    <n v="37"/>
    <n v="1030539438"/>
    <s v="JENNIFER FAJARDO"/>
    <x v="1"/>
    <d v="1987-03-31T00:00:00"/>
    <n v="36"/>
    <x v="28"/>
    <x v="1"/>
    <x v="0"/>
    <x v="4"/>
    <x v="79"/>
    <x v="0"/>
    <x v="0"/>
    <x v="0"/>
    <x v="4"/>
    <x v="0"/>
    <x v="1"/>
    <x v="75"/>
    <x v="0"/>
    <x v="2"/>
    <x v="0"/>
    <x v="2"/>
    <x v="1"/>
    <x v="31"/>
    <x v="1"/>
    <m/>
  </r>
  <r>
    <n v="99"/>
    <m/>
    <m/>
    <m/>
    <x v="2"/>
    <m/>
    <n v="36"/>
    <x v="28"/>
    <x v="1"/>
    <x v="1"/>
    <x v="0"/>
    <x v="80"/>
    <x v="1"/>
    <x v="0"/>
    <x v="1"/>
    <x v="0"/>
    <x v="3"/>
    <x v="3"/>
    <x v="21"/>
    <x v="3"/>
    <x v="3"/>
    <x v="3"/>
    <x v="3"/>
    <x v="1"/>
    <x v="0"/>
    <x v="1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5359021-98D5-4E6A-BC47-FC40D2C5DCB9}" name="TablaDinámica1" cacheId="3941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D7" firstHeaderRow="1" firstDataRow="2" firstDataCol="1"/>
  <pivotFields count="9">
    <pivotField axis="axisCol" showAll="0">
      <items count="3">
        <item x="0"/>
        <item x="1"/>
        <item t="default"/>
      </items>
    </pivotField>
    <pivotField axis="axisRow" dataField="1" showAll="0">
      <items count="4">
        <item x="1"/>
        <item x="0"/>
        <item h="1"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Fields count="1">
    <field x="0"/>
  </colFields>
  <colItems count="3">
    <i>
      <x/>
    </i>
    <i>
      <x v="1"/>
    </i>
    <i t="grand">
      <x/>
    </i>
  </colItems>
  <dataFields count="1">
    <dataField name="Cuenta de GÉNERO 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7AD6AC92-42B8-4EDF-9AC8-F94429B10956}" name="TablaDinámica1" cacheId="3942" applyNumberFormats="0" applyBorderFormats="0" applyFontFormats="0" applyPatternFormats="0" applyAlignmentFormats="0" applyWidthHeightFormats="1" dataCaption="Valores" grandTotalCaption="Total " updatedVersion="7" minRefreshableVersion="3" useAutoFormatting="1" itemPrintTitles="1" createdVersion="7" indent="0" outline="1" outlineData="1" multipleFieldFilters="0" rowHeaderCaption="">
  <location ref="A19:D50" firstHeaderRow="1" firstDataRow="2" firstDataCol="1" rowPageCount="17" colPageCount="1"/>
  <pivotFields count="27">
    <pivotField showAll="0"/>
    <pivotField showAll="0"/>
    <pivotField showAll="0"/>
    <pivotField showAll="0"/>
    <pivotField multipleItemSelectionAllowed="1" showAll="0">
      <items count="4">
        <item x="1"/>
        <item x="0"/>
        <item x="2"/>
        <item t="default"/>
      </items>
    </pivotField>
    <pivotField showAll="0"/>
    <pivotField showAll="0"/>
    <pivotField axis="axisRow" showAll="0">
      <items count="30">
        <item x="6"/>
        <item x="21"/>
        <item x="15"/>
        <item x="12"/>
        <item x="8"/>
        <item x="4"/>
        <item x="16"/>
        <item x="10"/>
        <item x="1"/>
        <item x="3"/>
        <item x="5"/>
        <item x="22"/>
        <item x="9"/>
        <item x="14"/>
        <item x="19"/>
        <item x="11"/>
        <item x="18"/>
        <item x="2"/>
        <item x="24"/>
        <item x="13"/>
        <item x="27"/>
        <item x="17"/>
        <item x="26"/>
        <item x="23"/>
        <item x="20"/>
        <item x="7"/>
        <item x="0"/>
        <item x="25"/>
        <item x="28"/>
        <item t="default"/>
      </items>
    </pivotField>
    <pivotField axis="axisCol" showAll="0">
      <items count="3">
        <item x="0"/>
        <item x="1"/>
        <item t="default"/>
      </items>
    </pivotField>
    <pivotField axis="axisPage" showAll="0">
      <items count="5">
        <item x="2"/>
        <item x="0"/>
        <item x="1"/>
        <item x="3"/>
        <item t="default"/>
      </items>
    </pivotField>
    <pivotField axis="axisPage" showAll="0">
      <items count="6">
        <item x="1"/>
        <item x="3"/>
        <item x="2"/>
        <item x="0"/>
        <item x="4"/>
        <item t="default"/>
      </items>
    </pivotField>
    <pivotField axis="axisPage" showAll="0">
      <items count="82">
        <item x="5"/>
        <item x="6"/>
        <item x="25"/>
        <item x="59"/>
        <item x="35"/>
        <item x="16"/>
        <item x="79"/>
        <item x="70"/>
        <item x="71"/>
        <item x="37"/>
        <item x="50"/>
        <item x="3"/>
        <item x="30"/>
        <item x="22"/>
        <item x="38"/>
        <item x="51"/>
        <item x="23"/>
        <item x="40"/>
        <item x="20"/>
        <item x="47"/>
        <item x="75"/>
        <item x="68"/>
        <item x="12"/>
        <item x="67"/>
        <item x="36"/>
        <item x="55"/>
        <item x="21"/>
        <item x="48"/>
        <item x="24"/>
        <item x="28"/>
        <item x="46"/>
        <item x="57"/>
        <item x="72"/>
        <item x="17"/>
        <item x="14"/>
        <item x="65"/>
        <item x="0"/>
        <item x="63"/>
        <item x="76"/>
        <item x="26"/>
        <item x="32"/>
        <item x="77"/>
        <item x="62"/>
        <item x="66"/>
        <item x="52"/>
        <item x="49"/>
        <item x="9"/>
        <item x="39"/>
        <item x="18"/>
        <item x="43"/>
        <item x="80"/>
        <item x="41"/>
        <item x="15"/>
        <item x="13"/>
        <item x="4"/>
        <item x="53"/>
        <item x="60"/>
        <item x="27"/>
        <item x="7"/>
        <item x="64"/>
        <item x="19"/>
        <item x="29"/>
        <item x="61"/>
        <item x="8"/>
        <item x="58"/>
        <item x="69"/>
        <item x="73"/>
        <item x="42"/>
        <item x="45"/>
        <item x="1"/>
        <item x="34"/>
        <item x="74"/>
        <item x="54"/>
        <item x="44"/>
        <item x="56"/>
        <item x="78"/>
        <item x="33"/>
        <item x="11"/>
        <item x="10"/>
        <item x="31"/>
        <item x="2"/>
        <item t="default"/>
      </items>
    </pivotField>
    <pivotField axis="axisPage" showAll="0">
      <items count="5">
        <item x="2"/>
        <item x="0"/>
        <item x="1"/>
        <item x="3"/>
        <item t="default"/>
      </items>
    </pivotField>
    <pivotField axis="axisPage" showAll="0">
      <items count="5">
        <item x="1"/>
        <item x="3"/>
        <item x="0"/>
        <item x="2"/>
        <item t="default"/>
      </items>
    </pivotField>
    <pivotField axis="axisPage" showAll="0">
      <items count="5">
        <item x="2"/>
        <item x="0"/>
        <item x="1"/>
        <item x="3"/>
        <item t="default"/>
      </items>
    </pivotField>
    <pivotField axis="axisPage" showAll="0">
      <items count="6">
        <item x="2"/>
        <item x="0"/>
        <item x="4"/>
        <item x="1"/>
        <item x="3"/>
        <item t="default"/>
      </items>
    </pivotField>
    <pivotField axis="axisPage" showAll="0">
      <items count="5">
        <item x="3"/>
        <item x="0"/>
        <item x="1"/>
        <item x="2"/>
        <item t="default"/>
      </items>
    </pivotField>
    <pivotField axis="axisPage" showAll="0">
      <items count="6">
        <item x="3"/>
        <item x="4"/>
        <item x="0"/>
        <item x="1"/>
        <item x="2"/>
        <item t="default"/>
      </items>
    </pivotField>
    <pivotField axis="axisPage" showAll="0">
      <items count="77">
        <item x="2"/>
        <item x="5"/>
        <item x="55"/>
        <item x="6"/>
        <item x="23"/>
        <item x="17"/>
        <item x="69"/>
        <item x="67"/>
        <item x="26"/>
        <item x="47"/>
        <item x="31"/>
        <item x="68"/>
        <item x="70"/>
        <item x="19"/>
        <item x="37"/>
        <item x="53"/>
        <item x="43"/>
        <item x="24"/>
        <item x="51"/>
        <item x="45"/>
        <item x="62"/>
        <item x="52"/>
        <item x="33"/>
        <item x="48"/>
        <item x="10"/>
        <item x="71"/>
        <item x="73"/>
        <item x="72"/>
        <item x="3"/>
        <item x="38"/>
        <item x="75"/>
        <item x="59"/>
        <item x="44"/>
        <item x="35"/>
        <item x="28"/>
        <item x="15"/>
        <item x="63"/>
        <item x="25"/>
        <item x="27"/>
        <item x="64"/>
        <item x="54"/>
        <item x="34"/>
        <item x="29"/>
        <item x="30"/>
        <item x="60"/>
        <item x="58"/>
        <item x="22"/>
        <item x="36"/>
        <item x="57"/>
        <item x="66"/>
        <item x="56"/>
        <item x="16"/>
        <item x="4"/>
        <item x="18"/>
        <item x="0"/>
        <item x="40"/>
        <item x="13"/>
        <item x="61"/>
        <item x="1"/>
        <item x="9"/>
        <item x="32"/>
        <item x="74"/>
        <item x="11"/>
        <item x="14"/>
        <item x="7"/>
        <item x="8"/>
        <item x="41"/>
        <item x="65"/>
        <item x="49"/>
        <item x="39"/>
        <item x="20"/>
        <item x="46"/>
        <item x="50"/>
        <item x="42"/>
        <item x="12"/>
        <item x="21"/>
        <item t="default"/>
      </items>
    </pivotField>
    <pivotField axis="axisPage" showAll="0">
      <items count="5">
        <item x="3"/>
        <item x="0"/>
        <item x="1"/>
        <item x="2"/>
        <item t="default"/>
      </items>
    </pivotField>
    <pivotField axis="axisPage" showAll="0">
      <items count="5">
        <item x="3"/>
        <item x="1"/>
        <item x="0"/>
        <item x="2"/>
        <item t="default"/>
      </items>
    </pivotField>
    <pivotField axis="axisPage" showAll="0">
      <items count="5">
        <item x="3"/>
        <item x="0"/>
        <item x="2"/>
        <item x="1"/>
        <item t="default"/>
      </items>
    </pivotField>
    <pivotField axis="axisPage" showAll="0">
      <items count="6">
        <item x="3"/>
        <item x="0"/>
        <item x="1"/>
        <item x="4"/>
        <item x="2"/>
        <item t="default"/>
      </items>
    </pivotField>
    <pivotField axis="axisPage" showAll="0">
      <items count="27">
        <item x="15"/>
        <item x="14"/>
        <item x="23"/>
        <item x="12"/>
        <item x="4"/>
        <item x="24"/>
        <item x="25"/>
        <item x="13"/>
        <item x="10"/>
        <item x="8"/>
        <item x="2"/>
        <item x="19"/>
        <item x="21"/>
        <item x="9"/>
        <item x="0"/>
        <item x="5"/>
        <item x="7"/>
        <item x="22"/>
        <item x="6"/>
        <item x="17"/>
        <item x="20"/>
        <item x="3"/>
        <item x="16"/>
        <item x="11"/>
        <item x="18"/>
        <item x="1"/>
        <item t="default"/>
      </items>
    </pivotField>
    <pivotField axis="axisPage" showAll="0">
      <items count="33">
        <item x="28"/>
        <item x="14"/>
        <item x="16"/>
        <item x="6"/>
        <item x="29"/>
        <item x="8"/>
        <item x="4"/>
        <item x="27"/>
        <item x="3"/>
        <item x="26"/>
        <item x="21"/>
        <item x="17"/>
        <item x="7"/>
        <item x="15"/>
        <item x="31"/>
        <item x="1"/>
        <item x="30"/>
        <item x="20"/>
        <item x="9"/>
        <item x="23"/>
        <item x="2"/>
        <item x="11"/>
        <item x="19"/>
        <item x="5"/>
        <item x="12"/>
        <item x="13"/>
        <item x="10"/>
        <item x="22"/>
        <item x="25"/>
        <item x="24"/>
        <item x="18"/>
        <item x="0"/>
        <item t="default"/>
      </items>
    </pivotField>
    <pivotField axis="axisPage" showAll="0">
      <items count="30">
        <item x="11"/>
        <item x="24"/>
        <item x="6"/>
        <item x="26"/>
        <item x="13"/>
        <item x="2"/>
        <item x="19"/>
        <item x="8"/>
        <item x="25"/>
        <item x="21"/>
        <item x="27"/>
        <item x="12"/>
        <item x="4"/>
        <item x="3"/>
        <item x="14"/>
        <item x="9"/>
        <item x="0"/>
        <item x="15"/>
        <item x="5"/>
        <item x="22"/>
        <item x="28"/>
        <item x="23"/>
        <item x="17"/>
        <item x="16"/>
        <item x="20"/>
        <item x="7"/>
        <item x="18"/>
        <item x="10"/>
        <item x="1"/>
        <item t="default"/>
      </items>
    </pivotField>
    <pivotField dataField="1" showAll="0"/>
  </pivotFields>
  <rowFields count="1">
    <field x="7"/>
  </rowFields>
  <rowItems count="30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 t="grand">
      <x/>
    </i>
  </rowItems>
  <colFields count="1">
    <field x="8"/>
  </colFields>
  <colItems count="3">
    <i>
      <x/>
    </i>
    <i>
      <x v="1"/>
    </i>
    <i t="grand">
      <x/>
    </i>
  </colItems>
  <pageFields count="17">
    <pageField fld="9" hier="-1"/>
    <pageField fld="23" hier="-1"/>
    <pageField fld="25" hier="-1"/>
    <pageField fld="22" hier="-1"/>
    <pageField fld="15" hier="-1"/>
    <pageField fld="21" hier="-1"/>
    <pageField fld="14" hier="-1"/>
    <pageField fld="24" hier="-1"/>
    <pageField fld="13" hier="-1"/>
    <pageField fld="20" hier="-1"/>
    <pageField fld="19" hier="-1"/>
    <pageField fld="12" hier="-1"/>
    <pageField fld="18" hier="-1"/>
    <pageField fld="11" hier="-1"/>
    <pageField fld="17" hier="-1"/>
    <pageField fld="10" hier="-1"/>
    <pageField fld="16" hier="-1"/>
  </pageFields>
  <dataFields count="1">
    <dataField name="Desvest de MED.FRAG IZQ" fld="26" subtotal="stdDev" baseField="7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991E7D-7F07-409C-9A1F-5E78D8ABF18B}">
  <dimension ref="A1:EP104"/>
  <sheetViews>
    <sheetView zoomScale="30" zoomScaleNormal="30" workbookViewId="0">
      <selection activeCell="N72" sqref="N72"/>
    </sheetView>
  </sheetViews>
  <sheetFormatPr defaultColWidth="11" defaultRowHeight="15.75"/>
  <cols>
    <col min="3" max="3" width="35" bestFit="1" customWidth="1"/>
    <col min="11" max="11" width="19" bestFit="1" customWidth="1"/>
    <col min="23" max="27" width="11" style="128"/>
    <col min="29" max="29" width="11" style="128"/>
    <col min="30" max="30" width="19" bestFit="1" customWidth="1"/>
    <col min="32" max="33" width="11" style="128"/>
    <col min="49" max="49" width="8.125" bestFit="1" customWidth="1"/>
    <col min="50" max="50" width="9" bestFit="1" customWidth="1"/>
    <col min="51" max="51" width="5.25" customWidth="1"/>
    <col min="52" max="52" width="8.125" bestFit="1" customWidth="1"/>
    <col min="53" max="53" width="9" bestFit="1" customWidth="1"/>
    <col min="54" max="54" width="4.75" bestFit="1" customWidth="1"/>
    <col min="55" max="55" width="8.125" bestFit="1" customWidth="1"/>
    <col min="56" max="56" width="9" bestFit="1" customWidth="1"/>
    <col min="57" max="57" width="4.75" bestFit="1" customWidth="1"/>
    <col min="74" max="74" width="21.25" bestFit="1" customWidth="1"/>
    <col min="75" max="75" width="27.375" bestFit="1" customWidth="1"/>
    <col min="84" max="84" width="18" bestFit="1" customWidth="1"/>
    <col min="85" max="85" width="16.125" bestFit="1" customWidth="1"/>
    <col min="86" max="86" width="18.875" bestFit="1" customWidth="1"/>
    <col min="87" max="87" width="17" bestFit="1" customWidth="1"/>
    <col min="88" max="88" width="16.875" bestFit="1" customWidth="1"/>
    <col min="89" max="89" width="16.375" bestFit="1" customWidth="1"/>
    <col min="90" max="90" width="17.75" bestFit="1" customWidth="1"/>
    <col min="91" max="91" width="17.25" bestFit="1" customWidth="1"/>
  </cols>
  <sheetData>
    <row r="1" spans="1:146">
      <c r="A1" s="83" t="s">
        <v>0</v>
      </c>
      <c r="B1" s="85" t="s">
        <v>1</v>
      </c>
      <c r="C1" s="86" t="s">
        <v>2</v>
      </c>
      <c r="D1" s="86" t="s">
        <v>3</v>
      </c>
      <c r="E1" s="86" t="s">
        <v>4</v>
      </c>
      <c r="F1" s="86" t="s">
        <v>5</v>
      </c>
      <c r="G1" s="86" t="s">
        <v>6</v>
      </c>
      <c r="H1" s="48" t="s">
        <v>7</v>
      </c>
      <c r="I1" s="48" t="s">
        <v>8</v>
      </c>
      <c r="J1" s="48" t="s">
        <v>9</v>
      </c>
      <c r="K1" s="48" t="s">
        <v>10</v>
      </c>
      <c r="L1" s="48" t="s">
        <v>11</v>
      </c>
      <c r="M1" s="48" t="s">
        <v>12</v>
      </c>
      <c r="N1" s="48" t="s">
        <v>13</v>
      </c>
      <c r="O1" s="48" t="s">
        <v>14</v>
      </c>
      <c r="P1" s="48" t="s">
        <v>15</v>
      </c>
      <c r="Q1" s="48" t="s">
        <v>16</v>
      </c>
      <c r="R1" s="48" t="s">
        <v>17</v>
      </c>
      <c r="S1" s="48" t="s">
        <v>18</v>
      </c>
      <c r="T1" s="48" t="s">
        <v>19</v>
      </c>
      <c r="U1" s="48" t="s">
        <v>20</v>
      </c>
      <c r="V1" s="48" t="s">
        <v>21</v>
      </c>
      <c r="W1" s="160" t="s">
        <v>7</v>
      </c>
      <c r="X1" s="160" t="s">
        <v>22</v>
      </c>
      <c r="Y1" s="160" t="s">
        <v>23</v>
      </c>
      <c r="Z1" s="160" t="s">
        <v>24</v>
      </c>
      <c r="AA1" s="160" t="s">
        <v>25</v>
      </c>
      <c r="AB1" s="1"/>
      <c r="AC1" s="160" t="s">
        <v>7</v>
      </c>
      <c r="AD1" s="48" t="s">
        <v>10</v>
      </c>
      <c r="AE1" s="48" t="s">
        <v>17</v>
      </c>
      <c r="AF1" s="160" t="s">
        <v>24</v>
      </c>
      <c r="AG1" s="160" t="s">
        <v>25</v>
      </c>
      <c r="AH1" s="169"/>
      <c r="BG1" s="85" t="s">
        <v>1</v>
      </c>
      <c r="BH1" s="48" t="s">
        <v>7</v>
      </c>
      <c r="BI1" s="48" t="s">
        <v>8</v>
      </c>
      <c r="BJ1" s="48" t="s">
        <v>9</v>
      </c>
      <c r="BK1" s="48" t="s">
        <v>11</v>
      </c>
      <c r="BL1" s="48" t="s">
        <v>12</v>
      </c>
      <c r="BM1" s="48" t="s">
        <v>13</v>
      </c>
      <c r="BN1" s="48" t="s">
        <v>14</v>
      </c>
      <c r="BO1" s="48" t="s">
        <v>15</v>
      </c>
      <c r="BP1" s="48" t="s">
        <v>16</v>
      </c>
      <c r="BQ1" s="48" t="s">
        <v>18</v>
      </c>
      <c r="BR1" s="48" t="s">
        <v>19</v>
      </c>
      <c r="BS1" s="48" t="s">
        <v>20</v>
      </c>
      <c r="BT1" s="48" t="s">
        <v>21</v>
      </c>
      <c r="BV1" s="87" t="s">
        <v>7</v>
      </c>
      <c r="BW1" t="s">
        <v>26</v>
      </c>
      <c r="BZ1" s="160" t="s">
        <v>7</v>
      </c>
      <c r="CA1" s="160" t="s">
        <v>22</v>
      </c>
      <c r="CB1" s="160" t="s">
        <v>23</v>
      </c>
      <c r="CC1" s="160" t="s">
        <v>24</v>
      </c>
      <c r="CD1" s="160" t="s">
        <v>25</v>
      </c>
      <c r="CF1" s="203" t="s">
        <v>27</v>
      </c>
      <c r="CG1" s="203" t="s">
        <v>28</v>
      </c>
      <c r="CH1" s="203" t="s">
        <v>29</v>
      </c>
      <c r="CI1" s="203" t="s">
        <v>30</v>
      </c>
      <c r="CJ1" s="203" t="s">
        <v>31</v>
      </c>
      <c r="CK1" s="203" t="s">
        <v>32</v>
      </c>
      <c r="CL1" s="203" t="s">
        <v>33</v>
      </c>
      <c r="CM1" s="203" t="s">
        <v>34</v>
      </c>
    </row>
    <row r="2" spans="1:146" ht="16.5" thickBot="1">
      <c r="A2" s="9">
        <v>1</v>
      </c>
      <c r="B2" s="10">
        <v>1012320173</v>
      </c>
      <c r="C2" s="11" t="s">
        <v>35</v>
      </c>
      <c r="D2" s="12" t="s">
        <v>36</v>
      </c>
      <c r="E2" s="13">
        <v>38096</v>
      </c>
      <c r="F2" s="14">
        <v>19.010958904109589</v>
      </c>
      <c r="G2" s="15" t="s">
        <v>37</v>
      </c>
      <c r="H2" s="15" t="s">
        <v>38</v>
      </c>
      <c r="I2" s="15" t="s">
        <v>39</v>
      </c>
      <c r="J2" s="15" t="s">
        <v>40</v>
      </c>
      <c r="K2" s="15">
        <v>8.6300000000000008</v>
      </c>
      <c r="L2" s="15" t="s">
        <v>39</v>
      </c>
      <c r="M2" s="15" t="s">
        <v>41</v>
      </c>
      <c r="N2" s="15" t="s">
        <v>39</v>
      </c>
      <c r="O2" s="15" t="s">
        <v>42</v>
      </c>
      <c r="P2" s="15" t="s">
        <v>39</v>
      </c>
      <c r="Q2" s="15" t="s">
        <v>43</v>
      </c>
      <c r="R2" s="15">
        <v>9.9499999999999993</v>
      </c>
      <c r="S2" s="15" t="s">
        <v>39</v>
      </c>
      <c r="T2" s="15" t="s">
        <v>41</v>
      </c>
      <c r="U2" s="15" t="s">
        <v>39</v>
      </c>
      <c r="V2" s="15" t="s">
        <v>42</v>
      </c>
      <c r="W2" s="161" t="s">
        <v>38</v>
      </c>
      <c r="X2" s="127">
        <v>6.24</v>
      </c>
      <c r="Y2" s="127"/>
      <c r="Z2" s="127">
        <v>3.28</v>
      </c>
      <c r="AA2" s="127">
        <v>3.08</v>
      </c>
      <c r="AB2" s="16"/>
      <c r="AC2" s="161" t="s">
        <v>38</v>
      </c>
      <c r="AD2" s="15">
        <v>8.6300000000000008</v>
      </c>
      <c r="AE2" s="15">
        <v>9.9499999999999993</v>
      </c>
      <c r="AF2" s="127">
        <v>3.28</v>
      </c>
      <c r="AG2" s="127">
        <v>3.08</v>
      </c>
      <c r="AH2" s="82"/>
      <c r="AI2" s="82" t="s">
        <v>44</v>
      </c>
      <c r="AJ2" s="82"/>
      <c r="AK2" s="82"/>
      <c r="AL2" s="82"/>
      <c r="AM2" s="82" t="s">
        <v>45</v>
      </c>
      <c r="AN2" s="165">
        <v>2.2000000000000002</v>
      </c>
      <c r="AO2" s="82"/>
      <c r="AP2" s="82"/>
      <c r="AQ2" s="82" t="s">
        <v>46</v>
      </c>
      <c r="AR2" s="82"/>
      <c r="BG2" s="10">
        <v>1012320173</v>
      </c>
      <c r="BH2" s="15" t="s">
        <v>38</v>
      </c>
      <c r="BI2" s="15" t="s">
        <v>39</v>
      </c>
      <c r="BJ2" s="15" t="s">
        <v>40</v>
      </c>
      <c r="BK2" s="15" t="s">
        <v>39</v>
      </c>
      <c r="BL2" s="15" t="s">
        <v>41</v>
      </c>
      <c r="BM2" s="15" t="s">
        <v>39</v>
      </c>
      <c r="BN2" s="15" t="s">
        <v>42</v>
      </c>
      <c r="BO2" s="15" t="s">
        <v>39</v>
      </c>
      <c r="BP2" s="15" t="s">
        <v>43</v>
      </c>
      <c r="BQ2" s="15" t="s">
        <v>39</v>
      </c>
      <c r="BR2" s="15" t="s">
        <v>41</v>
      </c>
      <c r="BS2" s="15" t="s">
        <v>39</v>
      </c>
      <c r="BT2" s="15" t="s">
        <v>42</v>
      </c>
      <c r="BV2" s="87" t="s">
        <v>14</v>
      </c>
      <c r="BW2" t="s">
        <v>47</v>
      </c>
      <c r="BZ2" s="161" t="s">
        <v>38</v>
      </c>
      <c r="CA2" s="127">
        <v>6.24</v>
      </c>
      <c r="CB2" s="127"/>
      <c r="CC2" s="127">
        <v>3.28</v>
      </c>
      <c r="CD2" s="127">
        <v>3.08</v>
      </c>
      <c r="CF2" s="162">
        <v>4.2699999999999996</v>
      </c>
      <c r="CG2" s="127">
        <v>4.46</v>
      </c>
      <c r="CH2" s="162">
        <v>4.9800000000000004</v>
      </c>
      <c r="CI2" s="162">
        <v>4.37</v>
      </c>
      <c r="CJ2" s="162">
        <v>1.45</v>
      </c>
      <c r="CK2" s="162">
        <v>2.17</v>
      </c>
      <c r="CL2" s="162">
        <v>1.6</v>
      </c>
      <c r="CM2" s="162">
        <v>2.2400000000000002</v>
      </c>
      <c r="CO2" t="s">
        <v>44</v>
      </c>
      <c r="CU2" t="s">
        <v>45</v>
      </c>
      <c r="CV2" s="205">
        <v>2.2000000000000002</v>
      </c>
      <c r="DA2" t="s">
        <v>46</v>
      </c>
      <c r="DH2" t="s">
        <v>48</v>
      </c>
      <c r="DR2" t="s">
        <v>49</v>
      </c>
      <c r="DY2" t="s">
        <v>50</v>
      </c>
      <c r="EB2" t="s">
        <v>51</v>
      </c>
      <c r="EC2">
        <v>0.05</v>
      </c>
      <c r="EJ2" t="s">
        <v>52</v>
      </c>
      <c r="EM2" t="s">
        <v>51</v>
      </c>
      <c r="EN2">
        <v>0.05</v>
      </c>
    </row>
    <row r="3" spans="1:146" ht="16.5" thickTop="1">
      <c r="A3" s="9">
        <v>1</v>
      </c>
      <c r="B3" s="10">
        <v>1012320173</v>
      </c>
      <c r="C3" s="11" t="s">
        <v>35</v>
      </c>
      <c r="D3" s="12" t="s">
        <v>36</v>
      </c>
      <c r="E3" s="13">
        <v>38096</v>
      </c>
      <c r="F3" s="14">
        <v>19.010958904109589</v>
      </c>
      <c r="G3" s="15" t="s">
        <v>37</v>
      </c>
      <c r="H3" s="15" t="s">
        <v>38</v>
      </c>
      <c r="I3" s="15" t="s">
        <v>53</v>
      </c>
      <c r="J3" s="15" t="s">
        <v>40</v>
      </c>
      <c r="K3" s="15">
        <v>11.83</v>
      </c>
      <c r="L3" s="15" t="s">
        <v>53</v>
      </c>
      <c r="M3" s="15" t="s">
        <v>41</v>
      </c>
      <c r="N3" s="15" t="s">
        <v>53</v>
      </c>
      <c r="O3" s="15" t="s">
        <v>54</v>
      </c>
      <c r="P3" s="15" t="s">
        <v>53</v>
      </c>
      <c r="Q3" s="15" t="s">
        <v>43</v>
      </c>
      <c r="R3" s="15">
        <v>10.199999999999999</v>
      </c>
      <c r="S3" s="15" t="s">
        <v>53</v>
      </c>
      <c r="T3" s="15" t="s">
        <v>41</v>
      </c>
      <c r="U3" s="15" t="s">
        <v>55</v>
      </c>
      <c r="V3" s="15" t="s">
        <v>42</v>
      </c>
      <c r="W3" s="161" t="s">
        <v>38</v>
      </c>
      <c r="X3" s="127"/>
      <c r="Y3" s="127"/>
      <c r="Z3" s="127"/>
      <c r="AA3" s="127"/>
      <c r="AB3" s="16"/>
      <c r="AC3" s="161" t="s">
        <v>38</v>
      </c>
      <c r="AD3" s="15">
        <v>11.83</v>
      </c>
      <c r="AE3" s="15">
        <v>10.199999999999999</v>
      </c>
      <c r="AF3" s="127"/>
      <c r="AG3" s="127"/>
      <c r="AH3" s="82"/>
      <c r="AI3" s="82"/>
      <c r="AJ3" s="82"/>
      <c r="AK3" s="82"/>
      <c r="AL3" s="82"/>
      <c r="AM3" s="82"/>
      <c r="AN3" s="82"/>
      <c r="AO3" s="82"/>
      <c r="AP3" s="82"/>
      <c r="AQ3" s="82"/>
      <c r="AR3" s="82"/>
      <c r="BG3" s="10">
        <v>1012320173</v>
      </c>
      <c r="BH3" s="15" t="s">
        <v>38</v>
      </c>
      <c r="BI3" s="15" t="s">
        <v>53</v>
      </c>
      <c r="BJ3" s="15" t="s">
        <v>40</v>
      </c>
      <c r="BK3" s="15" t="s">
        <v>53</v>
      </c>
      <c r="BL3" s="15" t="s">
        <v>41</v>
      </c>
      <c r="BM3" s="15" t="s">
        <v>53</v>
      </c>
      <c r="BN3" s="15" t="s">
        <v>54</v>
      </c>
      <c r="BO3" s="15" t="s">
        <v>53</v>
      </c>
      <c r="BP3" s="15" t="s">
        <v>43</v>
      </c>
      <c r="BQ3" s="15" t="s">
        <v>53</v>
      </c>
      <c r="BR3" s="15" t="s">
        <v>41</v>
      </c>
      <c r="BS3" s="15" t="s">
        <v>55</v>
      </c>
      <c r="BT3" s="15" t="s">
        <v>42</v>
      </c>
      <c r="BV3" s="87" t="s">
        <v>19</v>
      </c>
      <c r="BW3" t="s">
        <v>47</v>
      </c>
      <c r="BZ3" s="161" t="s">
        <v>38</v>
      </c>
      <c r="CA3" s="127"/>
      <c r="CB3" s="127"/>
      <c r="CC3" s="127"/>
      <c r="CD3" s="127"/>
      <c r="CF3" s="162">
        <v>4.2699999999999996</v>
      </c>
      <c r="CG3" s="127">
        <v>4.46</v>
      </c>
      <c r="CH3" s="162">
        <v>5.05</v>
      </c>
      <c r="CI3" s="162">
        <v>4.72</v>
      </c>
      <c r="CJ3" s="162">
        <v>2.2000000000000002</v>
      </c>
      <c r="CK3" s="162">
        <v>2.3199999999999998</v>
      </c>
      <c r="CL3" s="162">
        <v>2.2799999999999998</v>
      </c>
      <c r="CM3" s="162">
        <v>2.48</v>
      </c>
      <c r="DY3" s="119" t="s">
        <v>56</v>
      </c>
      <c r="DZ3" s="119" t="s">
        <v>57</v>
      </c>
      <c r="EA3" s="119" t="s">
        <v>58</v>
      </c>
      <c r="EB3" s="119" t="s">
        <v>59</v>
      </c>
      <c r="EC3" s="119" t="s">
        <v>60</v>
      </c>
      <c r="ED3" s="119" t="s">
        <v>61</v>
      </c>
      <c r="EJ3" s="119" t="s">
        <v>56</v>
      </c>
      <c r="EK3" s="119" t="s">
        <v>62</v>
      </c>
      <c r="EL3" s="119" t="s">
        <v>63</v>
      </c>
      <c r="EM3" s="119" t="s">
        <v>64</v>
      </c>
      <c r="EN3" s="119" t="s">
        <v>61</v>
      </c>
    </row>
    <row r="4" spans="1:146" ht="16.5" thickBot="1">
      <c r="A4" s="9">
        <v>1</v>
      </c>
      <c r="B4" s="10">
        <v>1012320173</v>
      </c>
      <c r="C4" s="11" t="s">
        <v>35</v>
      </c>
      <c r="D4" s="12" t="s">
        <v>36</v>
      </c>
      <c r="E4" s="13">
        <v>38097</v>
      </c>
      <c r="F4" s="14">
        <v>19.008219178082193</v>
      </c>
      <c r="G4" s="15" t="s">
        <v>37</v>
      </c>
      <c r="H4" s="15" t="s">
        <v>38</v>
      </c>
      <c r="I4" s="15"/>
      <c r="J4" s="15"/>
      <c r="K4" s="15"/>
      <c r="L4" s="15"/>
      <c r="M4" s="15"/>
      <c r="N4" s="15"/>
      <c r="O4" s="15"/>
      <c r="P4" s="15" t="s">
        <v>55</v>
      </c>
      <c r="Q4" s="15" t="s">
        <v>40</v>
      </c>
      <c r="R4" s="15">
        <v>2.83</v>
      </c>
      <c r="S4" s="15" t="s">
        <v>55</v>
      </c>
      <c r="T4" s="15" t="s">
        <v>41</v>
      </c>
      <c r="U4" s="15" t="s">
        <v>53</v>
      </c>
      <c r="V4" s="15" t="s">
        <v>65</v>
      </c>
      <c r="W4" s="161" t="s">
        <v>38</v>
      </c>
      <c r="X4" s="127"/>
      <c r="Y4" s="127"/>
      <c r="Z4" s="127"/>
      <c r="AA4" s="127"/>
      <c r="AB4" s="16"/>
      <c r="AC4" s="161" t="s">
        <v>38</v>
      </c>
      <c r="AD4" s="15"/>
      <c r="AE4" s="15">
        <v>2.83</v>
      </c>
      <c r="AF4" s="127"/>
      <c r="AG4" s="127"/>
      <c r="AH4" s="82"/>
      <c r="AI4" s="112"/>
      <c r="AJ4" s="112" t="s">
        <v>66</v>
      </c>
      <c r="AK4" s="112" t="s">
        <v>67</v>
      </c>
      <c r="AL4" s="82"/>
      <c r="AM4" s="82"/>
      <c r="AN4" s="166" t="s">
        <v>66</v>
      </c>
      <c r="AO4" s="166" t="s">
        <v>67</v>
      </c>
      <c r="AP4" s="82"/>
      <c r="AQ4" s="112"/>
      <c r="AR4" s="112" t="s">
        <v>66</v>
      </c>
      <c r="AS4" s="112" t="s">
        <v>67</v>
      </c>
      <c r="BG4" s="10">
        <v>1012320173</v>
      </c>
      <c r="BH4" s="15" t="s">
        <v>38</v>
      </c>
      <c r="BI4" s="15"/>
      <c r="BJ4" s="15"/>
      <c r="BK4" s="15"/>
      <c r="BL4" s="15"/>
      <c r="BM4" s="15"/>
      <c r="BN4" s="15"/>
      <c r="BO4" s="15" t="s">
        <v>55</v>
      </c>
      <c r="BP4" s="15" t="s">
        <v>40</v>
      </c>
      <c r="BQ4" s="15" t="s">
        <v>55</v>
      </c>
      <c r="BR4" s="15" t="s">
        <v>41</v>
      </c>
      <c r="BS4" s="15" t="s">
        <v>53</v>
      </c>
      <c r="BT4" s="15" t="s">
        <v>65</v>
      </c>
      <c r="BV4" s="87" t="s">
        <v>12</v>
      </c>
      <c r="BW4" t="s">
        <v>47</v>
      </c>
      <c r="BZ4" s="161" t="s">
        <v>38</v>
      </c>
      <c r="CA4" s="127"/>
      <c r="CB4" s="127"/>
      <c r="CC4" s="127"/>
      <c r="CD4" s="127"/>
      <c r="CF4" s="162">
        <v>4.7300000000000004</v>
      </c>
      <c r="CG4" s="127">
        <v>4.5999999999999996</v>
      </c>
      <c r="CH4" s="162">
        <v>5.14</v>
      </c>
      <c r="CI4" s="162">
        <v>5.01</v>
      </c>
      <c r="CJ4" s="162">
        <v>2.2000000000000002</v>
      </c>
      <c r="CK4" s="162">
        <v>2.4300000000000002</v>
      </c>
      <c r="CL4" s="162">
        <v>2.61</v>
      </c>
      <c r="CM4" s="162">
        <v>2.5299999999999998</v>
      </c>
      <c r="CO4" s="95"/>
      <c r="CP4" s="95" t="s">
        <v>27</v>
      </c>
      <c r="CQ4" s="95" t="s">
        <v>28</v>
      </c>
      <c r="CR4" s="95" t="s">
        <v>29</v>
      </c>
      <c r="CS4" s="95" t="s">
        <v>30</v>
      </c>
      <c r="CV4" s="99" t="s">
        <v>68</v>
      </c>
      <c r="CW4" s="99" t="s">
        <v>69</v>
      </c>
      <c r="CX4" s="99" t="s">
        <v>70</v>
      </c>
      <c r="CY4" s="99" t="s">
        <v>71</v>
      </c>
      <c r="DA4" s="95"/>
      <c r="DB4" s="95" t="s">
        <v>27</v>
      </c>
      <c r="DC4" s="95" t="s">
        <v>28</v>
      </c>
      <c r="DD4" s="95" t="s">
        <v>29</v>
      </c>
      <c r="DE4" s="95" t="s">
        <v>30</v>
      </c>
      <c r="DH4" t="s">
        <v>72</v>
      </c>
      <c r="DM4" t="s">
        <v>73</v>
      </c>
      <c r="DN4">
        <v>0.05</v>
      </c>
      <c r="DS4" t="s">
        <v>27</v>
      </c>
      <c r="DT4" t="s">
        <v>28</v>
      </c>
      <c r="DU4" t="s">
        <v>29</v>
      </c>
      <c r="DV4" t="s">
        <v>30</v>
      </c>
      <c r="DY4" t="s">
        <v>27</v>
      </c>
      <c r="DZ4">
        <v>6.4993333333333316</v>
      </c>
      <c r="EA4">
        <v>30</v>
      </c>
      <c r="EB4">
        <v>46.954786666666664</v>
      </c>
      <c r="EJ4" t="s">
        <v>27</v>
      </c>
      <c r="EK4">
        <v>1292</v>
      </c>
      <c r="EL4">
        <v>30</v>
      </c>
      <c r="EM4">
        <v>43.06666666666667</v>
      </c>
    </row>
    <row r="5" spans="1:146" ht="16.5" thickTop="1">
      <c r="A5" s="16">
        <v>2</v>
      </c>
      <c r="B5" s="10">
        <v>100131674</v>
      </c>
      <c r="C5" s="11" t="s">
        <v>74</v>
      </c>
      <c r="D5" s="12" t="s">
        <v>75</v>
      </c>
      <c r="E5" s="13">
        <v>37726</v>
      </c>
      <c r="F5" s="14">
        <v>20.024657534246575</v>
      </c>
      <c r="G5" s="15">
        <v>35</v>
      </c>
      <c r="H5" s="15" t="s">
        <v>38</v>
      </c>
      <c r="I5" s="15" t="s">
        <v>53</v>
      </c>
      <c r="J5" s="15" t="s">
        <v>43</v>
      </c>
      <c r="K5" s="15">
        <v>6.53</v>
      </c>
      <c r="L5" s="15" t="s">
        <v>39</v>
      </c>
      <c r="M5" s="15" t="s">
        <v>41</v>
      </c>
      <c r="N5" s="15" t="s">
        <v>39</v>
      </c>
      <c r="O5" s="15" t="s">
        <v>42</v>
      </c>
      <c r="P5" s="15" t="s">
        <v>39</v>
      </c>
      <c r="Q5" s="15" t="s">
        <v>40</v>
      </c>
      <c r="R5" s="15">
        <v>8.56</v>
      </c>
      <c r="S5" s="15" t="s">
        <v>39</v>
      </c>
      <c r="T5" s="15" t="s">
        <v>41</v>
      </c>
      <c r="U5" s="15" t="s">
        <v>39</v>
      </c>
      <c r="V5" s="15" t="s">
        <v>42</v>
      </c>
      <c r="W5" s="161" t="s">
        <v>38</v>
      </c>
      <c r="X5" s="127">
        <v>5.77</v>
      </c>
      <c r="Y5" s="127">
        <v>5.99</v>
      </c>
      <c r="Z5" s="127">
        <v>2.4500000000000002</v>
      </c>
      <c r="AA5" s="127">
        <v>3.03</v>
      </c>
      <c r="AB5" s="16"/>
      <c r="AC5" s="161" t="s">
        <v>38</v>
      </c>
      <c r="AD5" s="15">
        <v>6.53</v>
      </c>
      <c r="AE5" s="15">
        <v>8.56</v>
      </c>
      <c r="AF5" s="127">
        <v>2.4500000000000002</v>
      </c>
      <c r="AG5" s="127">
        <v>3.03</v>
      </c>
      <c r="AH5" s="82"/>
      <c r="AI5" s="82" t="s">
        <v>76</v>
      </c>
      <c r="AJ5" s="82">
        <v>8.6528571428571439</v>
      </c>
      <c r="AK5" s="82">
        <v>8.7305882352941175</v>
      </c>
      <c r="AL5" s="82"/>
      <c r="AM5" s="82" t="s">
        <v>77</v>
      </c>
      <c r="AN5" s="101">
        <v>5.81</v>
      </c>
      <c r="AO5" s="108">
        <v>6.69</v>
      </c>
      <c r="AP5" s="82"/>
      <c r="AQ5" s="82" t="s">
        <v>78</v>
      </c>
      <c r="AR5" s="82">
        <v>0.94132752554353105</v>
      </c>
      <c r="AS5" s="82">
        <v>0.96872947660824871</v>
      </c>
      <c r="AU5" s="82"/>
      <c r="AV5" s="82"/>
      <c r="AW5" s="82"/>
      <c r="AX5" s="93"/>
      <c r="AY5" s="82"/>
      <c r="AZ5" s="82"/>
      <c r="BA5" s="82"/>
      <c r="BB5" s="82"/>
      <c r="BC5" s="82"/>
      <c r="BD5" s="82"/>
      <c r="BE5" s="82"/>
      <c r="BF5" s="82"/>
      <c r="BG5" s="10">
        <v>100131674</v>
      </c>
      <c r="BH5" s="15" t="s">
        <v>38</v>
      </c>
      <c r="BI5" s="15" t="s">
        <v>53</v>
      </c>
      <c r="BJ5" s="15" t="s">
        <v>43</v>
      </c>
      <c r="BK5" s="15" t="s">
        <v>39</v>
      </c>
      <c r="BL5" s="15" t="s">
        <v>41</v>
      </c>
      <c r="BM5" s="15" t="s">
        <v>39</v>
      </c>
      <c r="BN5" s="15" t="s">
        <v>42</v>
      </c>
      <c r="BO5" s="15" t="s">
        <v>39</v>
      </c>
      <c r="BP5" s="15" t="s">
        <v>40</v>
      </c>
      <c r="BQ5" s="15" t="s">
        <v>39</v>
      </c>
      <c r="BR5" s="15" t="s">
        <v>41</v>
      </c>
      <c r="BS5" s="15" t="s">
        <v>39</v>
      </c>
      <c r="BT5" s="15" t="s">
        <v>42</v>
      </c>
      <c r="BV5" s="87" t="s">
        <v>16</v>
      </c>
      <c r="BW5" t="s">
        <v>47</v>
      </c>
      <c r="BZ5" s="161" t="s">
        <v>38</v>
      </c>
      <c r="CA5" s="127">
        <v>5.77</v>
      </c>
      <c r="CB5" s="127">
        <v>5.99</v>
      </c>
      <c r="CC5" s="127">
        <v>2.4500000000000002</v>
      </c>
      <c r="CD5" s="127">
        <v>3.03</v>
      </c>
      <c r="CF5" s="162">
        <v>4.99</v>
      </c>
      <c r="CG5" s="127">
        <v>4.68</v>
      </c>
      <c r="CH5" s="204">
        <v>5.0566666666666675</v>
      </c>
      <c r="CI5" s="162">
        <v>5.44</v>
      </c>
      <c r="CJ5" s="162">
        <v>2.42</v>
      </c>
      <c r="CK5" s="162">
        <v>2.56</v>
      </c>
      <c r="CL5" s="162">
        <v>2.7</v>
      </c>
      <c r="CM5" s="162">
        <v>3.39</v>
      </c>
      <c r="CO5" t="s">
        <v>76</v>
      </c>
      <c r="CP5">
        <v>6.4993333333333316</v>
      </c>
      <c r="CQ5">
        <v>6.3200000000000012</v>
      </c>
      <c r="CR5">
        <v>5.0566666666666675</v>
      </c>
      <c r="CS5">
        <v>5.9137500000000003</v>
      </c>
      <c r="CU5" t="s">
        <v>77</v>
      </c>
      <c r="CV5" s="113">
        <v>4.2699999999999996</v>
      </c>
      <c r="CW5" s="206">
        <v>4.46</v>
      </c>
      <c r="CX5" s="206">
        <v>5.0566666666666675</v>
      </c>
      <c r="CY5" s="114">
        <v>4.37</v>
      </c>
      <c r="DA5" t="s">
        <v>78</v>
      </c>
      <c r="DB5">
        <v>0.92146286192340787</v>
      </c>
      <c r="DC5">
        <v>0.94902675572739215</v>
      </c>
      <c r="DD5">
        <v>0.76048090501211596</v>
      </c>
      <c r="DE5">
        <v>0.92435807895782884</v>
      </c>
      <c r="DH5" s="119" t="s">
        <v>79</v>
      </c>
      <c r="DI5" s="119" t="s">
        <v>80</v>
      </c>
      <c r="DJ5" s="119" t="s">
        <v>81</v>
      </c>
      <c r="DK5" s="119" t="s">
        <v>76</v>
      </c>
      <c r="DL5" s="119" t="s">
        <v>82</v>
      </c>
      <c r="DM5" s="119" t="s">
        <v>83</v>
      </c>
      <c r="DN5" s="119" t="s">
        <v>84</v>
      </c>
      <c r="DO5" s="119" t="s">
        <v>85</v>
      </c>
      <c r="DP5" s="119" t="s">
        <v>86</v>
      </c>
      <c r="DR5" t="s">
        <v>87</v>
      </c>
      <c r="DS5" s="113">
        <v>6.24</v>
      </c>
      <c r="DT5" s="206">
        <v>6.2200000000000006</v>
      </c>
      <c r="DU5" s="206">
        <v>5.0566666666666675</v>
      </c>
      <c r="DV5" s="114">
        <v>5.7</v>
      </c>
      <c r="DY5" t="s">
        <v>28</v>
      </c>
      <c r="DZ5">
        <v>6.3200000000000012</v>
      </c>
      <c r="EA5">
        <v>28</v>
      </c>
      <c r="EB5">
        <v>53.409000000000013</v>
      </c>
      <c r="EJ5" t="s">
        <v>28</v>
      </c>
      <c r="EK5">
        <v>1074.5</v>
      </c>
      <c r="EL5">
        <v>28</v>
      </c>
      <c r="EM5">
        <v>38.375</v>
      </c>
    </row>
    <row r="6" spans="1:146" ht="26.25" customHeight="1">
      <c r="A6" s="16">
        <v>2</v>
      </c>
      <c r="B6" s="10">
        <v>100131674</v>
      </c>
      <c r="C6" s="11" t="s">
        <v>74</v>
      </c>
      <c r="D6" s="12" t="s">
        <v>75</v>
      </c>
      <c r="E6" s="13">
        <v>37726</v>
      </c>
      <c r="F6" s="14">
        <v>20.024657534246575</v>
      </c>
      <c r="G6" s="15">
        <v>35</v>
      </c>
      <c r="H6" s="15" t="s">
        <v>38</v>
      </c>
      <c r="I6" s="15" t="s">
        <v>39</v>
      </c>
      <c r="J6" s="15" t="s">
        <v>40</v>
      </c>
      <c r="K6" s="15">
        <v>9.7200000000000006</v>
      </c>
      <c r="L6" s="15" t="s">
        <v>53</v>
      </c>
      <c r="M6" s="15" t="s">
        <v>41</v>
      </c>
      <c r="N6" s="15" t="s">
        <v>53</v>
      </c>
      <c r="O6" s="15" t="s">
        <v>54</v>
      </c>
      <c r="P6" s="15" t="s">
        <v>53</v>
      </c>
      <c r="Q6" s="15" t="s">
        <v>40</v>
      </c>
      <c r="R6" s="15">
        <v>9.9</v>
      </c>
      <c r="S6" s="15" t="s">
        <v>53</v>
      </c>
      <c r="T6" s="15" t="s">
        <v>41</v>
      </c>
      <c r="U6" s="15" t="s">
        <v>39</v>
      </c>
      <c r="V6" s="15" t="s">
        <v>88</v>
      </c>
      <c r="W6" s="161" t="s">
        <v>38</v>
      </c>
      <c r="X6" s="127"/>
      <c r="Y6" s="127"/>
      <c r="Z6" s="127"/>
      <c r="AA6" s="127"/>
      <c r="AB6" s="16"/>
      <c r="AC6" s="161" t="s">
        <v>38</v>
      </c>
      <c r="AD6" s="15">
        <v>9.7200000000000006</v>
      </c>
      <c r="AE6" s="15">
        <v>9.9</v>
      </c>
      <c r="AF6" s="127"/>
      <c r="AG6" s="127"/>
      <c r="AH6" s="82"/>
      <c r="AI6" s="82" t="s">
        <v>89</v>
      </c>
      <c r="AJ6" s="82">
        <v>0.42181757671677372</v>
      </c>
      <c r="AK6" s="82">
        <v>0.29080450097181676</v>
      </c>
      <c r="AL6" s="82"/>
      <c r="AM6" s="82" t="s">
        <v>90</v>
      </c>
      <c r="AN6" s="103">
        <v>1.6500000000000004</v>
      </c>
      <c r="AO6" s="109">
        <v>1.5699999999999994</v>
      </c>
      <c r="AP6" s="82"/>
      <c r="AQ6" s="82" t="s">
        <v>91</v>
      </c>
      <c r="AR6" s="82">
        <v>0.2314580839578898</v>
      </c>
      <c r="AS6" s="82">
        <v>0.79580837130839566</v>
      </c>
      <c r="AU6" s="211"/>
      <c r="AV6" s="211"/>
      <c r="AW6" s="212" t="s">
        <v>92</v>
      </c>
      <c r="AX6" s="212"/>
      <c r="AY6" s="212"/>
      <c r="AZ6" s="213" t="s">
        <v>38</v>
      </c>
      <c r="BA6" s="213"/>
      <c r="BB6" s="213"/>
      <c r="BC6" s="214" t="s">
        <v>93</v>
      </c>
      <c r="BD6" s="214"/>
      <c r="BE6" s="214"/>
      <c r="BF6" s="82"/>
      <c r="BG6" s="10">
        <v>100131674</v>
      </c>
      <c r="BH6" s="15" t="s">
        <v>38</v>
      </c>
      <c r="BI6" s="15" t="s">
        <v>39</v>
      </c>
      <c r="BJ6" s="15" t="s">
        <v>40</v>
      </c>
      <c r="BK6" s="15" t="s">
        <v>53</v>
      </c>
      <c r="BL6" s="15" t="s">
        <v>41</v>
      </c>
      <c r="BM6" s="15" t="s">
        <v>53</v>
      </c>
      <c r="BN6" s="15" t="s">
        <v>54</v>
      </c>
      <c r="BO6" s="15" t="s">
        <v>53</v>
      </c>
      <c r="BP6" s="15" t="s">
        <v>40</v>
      </c>
      <c r="BQ6" s="15" t="s">
        <v>53</v>
      </c>
      <c r="BR6" s="15" t="s">
        <v>41</v>
      </c>
      <c r="BS6" s="15" t="s">
        <v>39</v>
      </c>
      <c r="BT6" s="15" t="s">
        <v>88</v>
      </c>
      <c r="BV6" s="87" t="s">
        <v>9</v>
      </c>
      <c r="BW6" t="s">
        <v>47</v>
      </c>
      <c r="BZ6" s="161" t="s">
        <v>38</v>
      </c>
      <c r="CA6" s="127"/>
      <c r="CB6" s="127"/>
      <c r="CC6" s="127"/>
      <c r="CD6" s="127"/>
      <c r="CF6" s="162">
        <v>5.03</v>
      </c>
      <c r="CG6" s="127">
        <v>4.88</v>
      </c>
      <c r="CH6" s="204">
        <v>5.0566666666666675</v>
      </c>
      <c r="CI6" s="162">
        <v>5.96</v>
      </c>
      <c r="CJ6" s="162">
        <v>2.42</v>
      </c>
      <c r="CK6" s="162">
        <v>2.58</v>
      </c>
      <c r="CL6" s="162">
        <v>3.9</v>
      </c>
      <c r="CM6" s="209">
        <v>2.66</v>
      </c>
      <c r="CO6" t="s">
        <v>89</v>
      </c>
      <c r="CP6">
        <v>0.23231663555821483</v>
      </c>
      <c r="CQ6">
        <v>0.26579470535890087</v>
      </c>
      <c r="CR6">
        <v>1.5157899087997079E-2</v>
      </c>
      <c r="CS6">
        <v>0.4914262679036539</v>
      </c>
      <c r="CU6" t="s">
        <v>90</v>
      </c>
      <c r="CV6" s="115">
        <v>1.3950000000000005</v>
      </c>
      <c r="CW6">
        <v>0.80999999999999961</v>
      </c>
      <c r="CX6">
        <v>0</v>
      </c>
      <c r="CY6" s="116">
        <v>0.56749999999999989</v>
      </c>
      <c r="DA6" t="s">
        <v>91</v>
      </c>
      <c r="DB6">
        <v>2.9274880594400976E-2</v>
      </c>
      <c r="DC6">
        <v>0.18726717825361328</v>
      </c>
      <c r="DD6">
        <v>1.0658541657412757E-2</v>
      </c>
      <c r="DE6">
        <v>0.4662126242025697</v>
      </c>
      <c r="DH6" t="s">
        <v>27</v>
      </c>
      <c r="DI6">
        <v>30</v>
      </c>
      <c r="DJ6">
        <v>194.97999999999996</v>
      </c>
      <c r="DK6">
        <v>6.4993333333333316</v>
      </c>
      <c r="DL6">
        <v>1.6191305747126519</v>
      </c>
      <c r="DM6">
        <v>46.954786666666664</v>
      </c>
      <c r="DN6">
        <v>0.23289139184784266</v>
      </c>
      <c r="DO6">
        <v>6.0348460984199486</v>
      </c>
      <c r="DP6">
        <v>6.9638205682467147</v>
      </c>
      <c r="DR6" t="s">
        <v>94</v>
      </c>
      <c r="DS6" s="115">
        <v>1292</v>
      </c>
      <c r="DT6">
        <v>1074.5</v>
      </c>
      <c r="DU6">
        <v>153</v>
      </c>
      <c r="DV6" s="116">
        <v>255.5</v>
      </c>
      <c r="DY6" t="s">
        <v>29</v>
      </c>
      <c r="DZ6">
        <v>5.0566666666666675</v>
      </c>
      <c r="EA6">
        <v>8</v>
      </c>
      <c r="EB6">
        <v>1.2866666666666551E-2</v>
      </c>
      <c r="EJ6" t="s">
        <v>29</v>
      </c>
      <c r="EK6">
        <v>153</v>
      </c>
      <c r="EL6">
        <v>8</v>
      </c>
      <c r="EM6">
        <v>19.125</v>
      </c>
    </row>
    <row r="7" spans="1:146">
      <c r="A7" s="16">
        <v>3</v>
      </c>
      <c r="B7" s="10">
        <v>1140920369</v>
      </c>
      <c r="C7" s="11" t="s">
        <v>95</v>
      </c>
      <c r="D7" s="12" t="s">
        <v>75</v>
      </c>
      <c r="E7" s="13">
        <v>40004</v>
      </c>
      <c r="F7" s="14">
        <v>13.783561643835617</v>
      </c>
      <c r="G7" s="15" t="s">
        <v>96</v>
      </c>
      <c r="H7" s="15" t="s">
        <v>38</v>
      </c>
      <c r="I7" s="15" t="s">
        <v>39</v>
      </c>
      <c r="J7" s="15" t="s">
        <v>43</v>
      </c>
      <c r="K7" s="15">
        <v>4.08</v>
      </c>
      <c r="L7" s="15" t="s">
        <v>55</v>
      </c>
      <c r="M7" s="15" t="s">
        <v>97</v>
      </c>
      <c r="N7" s="15" t="s">
        <v>39</v>
      </c>
      <c r="O7" s="15" t="s">
        <v>54</v>
      </c>
      <c r="P7" s="15" t="s">
        <v>39</v>
      </c>
      <c r="Q7" s="15" t="s">
        <v>43</v>
      </c>
      <c r="R7" s="15">
        <v>2.94</v>
      </c>
      <c r="S7" s="15" t="s">
        <v>39</v>
      </c>
      <c r="T7" s="15" t="s">
        <v>41</v>
      </c>
      <c r="U7" s="15" t="s">
        <v>39</v>
      </c>
      <c r="V7" s="15" t="s">
        <v>42</v>
      </c>
      <c r="W7" s="161" t="s">
        <v>38</v>
      </c>
      <c r="X7" s="127">
        <v>5.77</v>
      </c>
      <c r="Y7" s="127">
        <v>6.45</v>
      </c>
      <c r="Z7" s="127"/>
      <c r="AA7" s="127">
        <v>2.94</v>
      </c>
      <c r="AB7" s="16"/>
      <c r="AC7" s="161" t="s">
        <v>38</v>
      </c>
      <c r="AD7" s="15">
        <v>4.08</v>
      </c>
      <c r="AE7" s="15">
        <v>2.94</v>
      </c>
      <c r="AF7" s="127"/>
      <c r="AG7" s="127">
        <v>2.94</v>
      </c>
      <c r="AH7" s="82"/>
      <c r="AI7" s="82" t="s">
        <v>98</v>
      </c>
      <c r="AJ7" s="82">
        <v>8.65</v>
      </c>
      <c r="AK7" s="82">
        <v>8.5</v>
      </c>
      <c r="AL7" s="82"/>
      <c r="AM7" s="82" t="s">
        <v>99</v>
      </c>
      <c r="AN7" s="103">
        <v>1.1900000000000004</v>
      </c>
      <c r="AO7" s="109">
        <v>0.24000000000000021</v>
      </c>
      <c r="AP7" s="82"/>
      <c r="AQ7" s="82" t="s">
        <v>51</v>
      </c>
      <c r="AR7" s="82">
        <v>0.05</v>
      </c>
      <c r="AS7" s="82">
        <v>0.05</v>
      </c>
      <c r="AU7" s="211"/>
      <c r="AV7" s="211"/>
      <c r="AW7" s="148" t="s">
        <v>100</v>
      </c>
      <c r="AX7" s="149" t="s">
        <v>101</v>
      </c>
      <c r="AY7" s="150" t="s">
        <v>102</v>
      </c>
      <c r="AZ7" s="148" t="s">
        <v>100</v>
      </c>
      <c r="BA7" s="149" t="s">
        <v>101</v>
      </c>
      <c r="BB7" s="150" t="s">
        <v>102</v>
      </c>
      <c r="BC7" s="148" t="s">
        <v>100</v>
      </c>
      <c r="BD7" s="149" t="s">
        <v>101</v>
      </c>
      <c r="BE7" s="150" t="s">
        <v>102</v>
      </c>
      <c r="BF7" s="82"/>
      <c r="BG7" s="10">
        <v>1140920369</v>
      </c>
      <c r="BH7" s="15" t="s">
        <v>38</v>
      </c>
      <c r="BI7" s="15" t="s">
        <v>39</v>
      </c>
      <c r="BJ7" s="15" t="s">
        <v>43</v>
      </c>
      <c r="BK7" s="15" t="s">
        <v>55</v>
      </c>
      <c r="BL7" s="15" t="s">
        <v>97</v>
      </c>
      <c r="BM7" s="15" t="s">
        <v>39</v>
      </c>
      <c r="BN7" s="15" t="s">
        <v>54</v>
      </c>
      <c r="BO7" s="15" t="s">
        <v>39</v>
      </c>
      <c r="BP7" s="15" t="s">
        <v>43</v>
      </c>
      <c r="BQ7" s="15" t="s">
        <v>39</v>
      </c>
      <c r="BR7" s="15" t="s">
        <v>41</v>
      </c>
      <c r="BS7" s="15" t="s">
        <v>39</v>
      </c>
      <c r="BT7" s="15" t="s">
        <v>42</v>
      </c>
      <c r="BZ7" s="161" t="s">
        <v>38</v>
      </c>
      <c r="CA7" s="127">
        <v>5.77</v>
      </c>
      <c r="CB7" s="127">
        <v>6.45</v>
      </c>
      <c r="CC7" s="127"/>
      <c r="CD7" s="127">
        <v>2.94</v>
      </c>
      <c r="CF7" s="162">
        <v>5.4</v>
      </c>
      <c r="CG7" s="127">
        <v>4.88</v>
      </c>
      <c r="CH7" s="204">
        <v>5.0566666666666675</v>
      </c>
      <c r="CI7" s="162">
        <v>6.12</v>
      </c>
      <c r="CJ7" s="162">
        <v>2.4500000000000002</v>
      </c>
      <c r="CK7" s="162">
        <v>2.63</v>
      </c>
      <c r="CL7" s="201">
        <v>3.93</v>
      </c>
      <c r="CM7" s="209">
        <v>2.66</v>
      </c>
      <c r="CO7" t="s">
        <v>98</v>
      </c>
      <c r="CP7">
        <v>6.24</v>
      </c>
      <c r="CQ7">
        <v>6.2200000000000006</v>
      </c>
      <c r="CR7">
        <v>5.0566666666666675</v>
      </c>
      <c r="CS7">
        <v>5.7</v>
      </c>
      <c r="CU7" t="s">
        <v>99</v>
      </c>
      <c r="CV7" s="115">
        <v>0.57500000000000018</v>
      </c>
      <c r="CW7">
        <v>0.95000000000000107</v>
      </c>
      <c r="CX7">
        <v>1.6666666666669272E-3</v>
      </c>
      <c r="CY7" s="116">
        <v>0.76250000000000018</v>
      </c>
      <c r="DA7" t="s">
        <v>51</v>
      </c>
      <c r="DB7">
        <v>0.05</v>
      </c>
      <c r="DC7">
        <v>0.05</v>
      </c>
      <c r="DD7">
        <v>0.05</v>
      </c>
      <c r="DE7">
        <v>0.05</v>
      </c>
      <c r="DH7" t="s">
        <v>28</v>
      </c>
      <c r="DI7">
        <v>28</v>
      </c>
      <c r="DJ7">
        <v>176.96000000000004</v>
      </c>
      <c r="DK7">
        <v>6.3200000000000012</v>
      </c>
      <c r="DL7">
        <v>1.9781111111110983</v>
      </c>
      <c r="DM7">
        <v>53.409000000000013</v>
      </c>
      <c r="DN7">
        <v>0.24106549287225143</v>
      </c>
      <c r="DO7">
        <v>5.839210034648171</v>
      </c>
      <c r="DP7">
        <v>6.8007899653518313</v>
      </c>
      <c r="DR7" t="s">
        <v>103</v>
      </c>
      <c r="DS7" s="115">
        <v>30</v>
      </c>
      <c r="DT7">
        <v>28</v>
      </c>
      <c r="DU7">
        <v>8</v>
      </c>
      <c r="DV7" s="116">
        <v>8</v>
      </c>
      <c r="DW7" s="120">
        <v>74</v>
      </c>
      <c r="DY7" t="s">
        <v>30</v>
      </c>
      <c r="DZ7">
        <v>5.9137500000000003</v>
      </c>
      <c r="EA7">
        <v>8</v>
      </c>
      <c r="EB7">
        <v>13.523987499999997</v>
      </c>
      <c r="EJ7" t="s">
        <v>30</v>
      </c>
      <c r="EK7">
        <v>255.5</v>
      </c>
      <c r="EL7">
        <v>8</v>
      </c>
      <c r="EM7">
        <v>31.9375</v>
      </c>
    </row>
    <row r="8" spans="1:146">
      <c r="A8" s="63">
        <v>3</v>
      </c>
      <c r="B8" s="64">
        <v>1140920369</v>
      </c>
      <c r="C8" s="65" t="s">
        <v>95</v>
      </c>
      <c r="D8" s="66" t="s">
        <v>75</v>
      </c>
      <c r="E8" s="67">
        <v>40004</v>
      </c>
      <c r="F8" s="68">
        <v>13.783561643835617</v>
      </c>
      <c r="G8" s="69" t="s">
        <v>96</v>
      </c>
      <c r="H8" s="69" t="s">
        <v>38</v>
      </c>
      <c r="I8" s="69" t="s">
        <v>53</v>
      </c>
      <c r="J8" s="69" t="s">
        <v>40</v>
      </c>
      <c r="K8" s="69">
        <v>5.0599999999999996</v>
      </c>
      <c r="L8" s="69" t="s">
        <v>39</v>
      </c>
      <c r="M8" s="69" t="s">
        <v>41</v>
      </c>
      <c r="N8" s="69" t="s">
        <v>53</v>
      </c>
      <c r="O8" s="69" t="s">
        <v>88</v>
      </c>
      <c r="P8" s="69" t="s">
        <v>53</v>
      </c>
      <c r="Q8" s="69" t="s">
        <v>40</v>
      </c>
      <c r="R8" s="69">
        <v>4.53</v>
      </c>
      <c r="S8" s="69" t="s">
        <v>53</v>
      </c>
      <c r="T8" s="69" t="s">
        <v>41</v>
      </c>
      <c r="U8" s="69" t="s">
        <v>53</v>
      </c>
      <c r="V8" s="69" t="s">
        <v>42</v>
      </c>
      <c r="W8" s="161" t="s">
        <v>38</v>
      </c>
      <c r="X8" s="161"/>
      <c r="Y8" s="161"/>
      <c r="Z8" s="161"/>
      <c r="AA8" s="161"/>
      <c r="AB8" s="63"/>
      <c r="AC8" s="161" t="s">
        <v>38</v>
      </c>
      <c r="AD8" s="69">
        <v>5.0599999999999996</v>
      </c>
      <c r="AE8" s="69">
        <v>4.53</v>
      </c>
      <c r="AF8" s="161"/>
      <c r="AG8" s="161"/>
      <c r="AH8" s="82"/>
      <c r="AI8" s="82" t="s">
        <v>104</v>
      </c>
      <c r="AJ8" s="82">
        <v>8.65</v>
      </c>
      <c r="AK8" s="82" t="e">
        <v>#N/A</v>
      </c>
      <c r="AL8" s="82"/>
      <c r="AM8" s="82" t="s">
        <v>105</v>
      </c>
      <c r="AN8" s="103">
        <v>0.86999999999999922</v>
      </c>
      <c r="AO8" s="109">
        <v>1.1199999999999992</v>
      </c>
      <c r="AP8" s="82"/>
      <c r="AQ8" s="111" t="s">
        <v>106</v>
      </c>
      <c r="AR8" s="167" t="s">
        <v>107</v>
      </c>
      <c r="AS8" s="167" t="s">
        <v>107</v>
      </c>
      <c r="AU8" s="215" t="s">
        <v>108</v>
      </c>
      <c r="AV8" s="215"/>
      <c r="AW8" s="175"/>
      <c r="AX8" s="175"/>
      <c r="AY8" s="175"/>
      <c r="AZ8" s="175"/>
      <c r="BA8" s="175"/>
      <c r="BB8" s="175"/>
      <c r="BC8" s="175"/>
      <c r="BD8" s="175"/>
      <c r="BE8" s="175"/>
      <c r="BF8" s="82"/>
      <c r="BG8" s="64">
        <v>1140920369</v>
      </c>
      <c r="BH8" s="69" t="s">
        <v>38</v>
      </c>
      <c r="BI8" s="69" t="s">
        <v>53</v>
      </c>
      <c r="BJ8" s="69" t="s">
        <v>40</v>
      </c>
      <c r="BK8" s="69" t="s">
        <v>39</v>
      </c>
      <c r="BL8" s="69" t="s">
        <v>41</v>
      </c>
      <c r="BM8" s="69" t="s">
        <v>53</v>
      </c>
      <c r="BN8" s="69" t="s">
        <v>88</v>
      </c>
      <c r="BO8" s="69" t="s">
        <v>53</v>
      </c>
      <c r="BP8" s="69" t="s">
        <v>40</v>
      </c>
      <c r="BQ8" s="69" t="s">
        <v>53</v>
      </c>
      <c r="BR8" s="69" t="s">
        <v>41</v>
      </c>
      <c r="BS8" s="69" t="s">
        <v>53</v>
      </c>
      <c r="BT8" s="69" t="s">
        <v>42</v>
      </c>
      <c r="BV8" t="s">
        <v>109</v>
      </c>
      <c r="BW8" t="s">
        <v>110</v>
      </c>
      <c r="BZ8" s="161" t="s">
        <v>38</v>
      </c>
      <c r="CA8" s="161"/>
      <c r="CB8" s="161"/>
      <c r="CC8" s="161"/>
      <c r="CD8" s="161"/>
      <c r="CF8" s="162">
        <v>5.62</v>
      </c>
      <c r="CG8" s="127">
        <v>4.97</v>
      </c>
      <c r="CH8" s="204">
        <v>5.0566666666666675</v>
      </c>
      <c r="CI8" s="162">
        <v>7.08</v>
      </c>
      <c r="CJ8" s="162">
        <v>2.4900000000000002</v>
      </c>
      <c r="CK8" s="162">
        <v>2.63</v>
      </c>
      <c r="CL8" s="162"/>
      <c r="CM8" s="162"/>
      <c r="CO8" t="s">
        <v>104</v>
      </c>
      <c r="CP8">
        <v>8.1300000000000008</v>
      </c>
      <c r="CQ8">
        <v>4.46</v>
      </c>
      <c r="CR8">
        <v>5.0566666666666675</v>
      </c>
      <c r="CS8" t="e">
        <v>#N/A</v>
      </c>
      <c r="CU8" t="s">
        <v>105</v>
      </c>
      <c r="CV8" s="115">
        <v>1.62</v>
      </c>
      <c r="CW8">
        <v>1.0599999999999996</v>
      </c>
      <c r="CX8">
        <v>0</v>
      </c>
      <c r="CY8" s="116">
        <v>0.66000000000000014</v>
      </c>
      <c r="DA8" s="94" t="s">
        <v>106</v>
      </c>
      <c r="DB8" s="97" t="s">
        <v>111</v>
      </c>
      <c r="DC8" s="97" t="s">
        <v>107</v>
      </c>
      <c r="DD8" s="97" t="s">
        <v>111</v>
      </c>
      <c r="DE8" s="97" t="s">
        <v>107</v>
      </c>
      <c r="DH8" t="s">
        <v>29</v>
      </c>
      <c r="DI8">
        <v>8</v>
      </c>
      <c r="DJ8">
        <v>40.45333333333334</v>
      </c>
      <c r="DK8">
        <v>5.0566666666666675</v>
      </c>
      <c r="DL8">
        <v>1.8380952380952216E-3</v>
      </c>
      <c r="DM8">
        <v>1.2866666666666551E-2</v>
      </c>
      <c r="DN8">
        <v>0.4509922410508802</v>
      </c>
      <c r="DO8">
        <v>4.1571910039939359</v>
      </c>
      <c r="DP8">
        <v>5.9561423293393991</v>
      </c>
      <c r="DR8" t="s">
        <v>112</v>
      </c>
      <c r="DS8" s="117">
        <v>55642.133333333331</v>
      </c>
      <c r="DT8" s="207">
        <v>41233.9375</v>
      </c>
      <c r="DU8" s="207">
        <v>2926.125</v>
      </c>
      <c r="DV8" s="118">
        <v>8160.03125</v>
      </c>
      <c r="DW8" s="121">
        <v>107962.22708333333</v>
      </c>
      <c r="DY8" s="98"/>
      <c r="DZ8" s="98"/>
      <c r="EA8" s="98">
        <v>74</v>
      </c>
      <c r="EB8" s="98">
        <v>113.90064083333334</v>
      </c>
      <c r="EC8" s="98">
        <v>70</v>
      </c>
      <c r="ED8" s="98">
        <v>3.722142857142857</v>
      </c>
      <c r="EJ8" s="98"/>
      <c r="EK8" s="98"/>
      <c r="EL8" s="98">
        <v>74</v>
      </c>
      <c r="EM8" s="98"/>
      <c r="EN8" s="98">
        <v>3.633</v>
      </c>
    </row>
    <row r="9" spans="1:146" ht="16.5" thickBot="1">
      <c r="A9" s="9">
        <v>5</v>
      </c>
      <c r="B9" s="10">
        <v>1000577537</v>
      </c>
      <c r="C9" s="11" t="s">
        <v>113</v>
      </c>
      <c r="D9" s="12" t="s">
        <v>75</v>
      </c>
      <c r="E9" s="13">
        <v>36892</v>
      </c>
      <c r="F9" s="14">
        <v>22.30958904109589</v>
      </c>
      <c r="G9" s="15">
        <v>37</v>
      </c>
      <c r="H9" s="15" t="s">
        <v>38</v>
      </c>
      <c r="I9" s="11" t="s">
        <v>39</v>
      </c>
      <c r="J9" s="11" t="s">
        <v>40</v>
      </c>
      <c r="K9" s="15">
        <v>9.9600000000000009</v>
      </c>
      <c r="L9" s="11" t="s">
        <v>39</v>
      </c>
      <c r="M9" s="11" t="s">
        <v>97</v>
      </c>
      <c r="N9" s="11" t="s">
        <v>39</v>
      </c>
      <c r="O9" s="11" t="s">
        <v>42</v>
      </c>
      <c r="P9" s="11" t="s">
        <v>39</v>
      </c>
      <c r="Q9" s="11" t="s">
        <v>43</v>
      </c>
      <c r="R9" s="15">
        <v>10.65</v>
      </c>
      <c r="S9" s="11" t="s">
        <v>39</v>
      </c>
      <c r="T9" s="11" t="s">
        <v>41</v>
      </c>
      <c r="U9" s="11" t="s">
        <v>39</v>
      </c>
      <c r="V9" s="11" t="s">
        <v>42</v>
      </c>
      <c r="W9" s="161" t="s">
        <v>38</v>
      </c>
      <c r="X9" s="161"/>
      <c r="Y9" s="161"/>
      <c r="Z9" s="161"/>
      <c r="AA9" s="161"/>
      <c r="AB9" s="16"/>
      <c r="AC9" s="161" t="s">
        <v>38</v>
      </c>
      <c r="AD9" s="15">
        <v>9.9600000000000009</v>
      </c>
      <c r="AE9" s="15">
        <v>10.65</v>
      </c>
      <c r="AF9" s="161"/>
      <c r="AG9" s="161"/>
      <c r="AH9" s="82"/>
      <c r="AI9" s="82" t="s">
        <v>114</v>
      </c>
      <c r="AJ9" s="82">
        <v>1.9330109747674575</v>
      </c>
      <c r="AK9" s="82">
        <v>1.1990176739118341</v>
      </c>
      <c r="AL9" s="82"/>
      <c r="AM9" s="82" t="s">
        <v>115</v>
      </c>
      <c r="AN9" s="103">
        <v>3.0700000000000003</v>
      </c>
      <c r="AO9" s="109">
        <v>1.1500000000000004</v>
      </c>
      <c r="AP9" s="82"/>
      <c r="AQ9" s="82"/>
      <c r="AR9" s="82"/>
      <c r="AU9" s="151"/>
      <c r="AV9" s="152" t="s">
        <v>116</v>
      </c>
      <c r="AX9" s="175"/>
      <c r="AY9" s="175"/>
      <c r="AZ9" s="175">
        <v>8.9044565217391298</v>
      </c>
      <c r="BA9" s="175">
        <v>8.9415909090909071</v>
      </c>
      <c r="BB9" s="175">
        <v>0.30089037592948431</v>
      </c>
      <c r="BC9">
        <v>8.6528571428571439</v>
      </c>
      <c r="BD9">
        <v>8.7305882352941175</v>
      </c>
      <c r="BE9" s="175">
        <v>0.88030881491100543</v>
      </c>
      <c r="BF9" s="82"/>
      <c r="BG9" s="10">
        <v>1000577537</v>
      </c>
      <c r="BH9" s="15" t="s">
        <v>38</v>
      </c>
      <c r="BI9" s="11" t="s">
        <v>39</v>
      </c>
      <c r="BJ9" s="11" t="s">
        <v>40</v>
      </c>
      <c r="BK9" s="11" t="s">
        <v>39</v>
      </c>
      <c r="BL9" s="11" t="s">
        <v>97</v>
      </c>
      <c r="BM9" s="11" t="s">
        <v>39</v>
      </c>
      <c r="BN9" s="11" t="s">
        <v>42</v>
      </c>
      <c r="BO9" s="11" t="s">
        <v>39</v>
      </c>
      <c r="BP9" s="11" t="s">
        <v>43</v>
      </c>
      <c r="BQ9" s="11" t="s">
        <v>39</v>
      </c>
      <c r="BR9" s="11" t="s">
        <v>41</v>
      </c>
      <c r="BS9" s="11" t="s">
        <v>39</v>
      </c>
      <c r="BT9" s="11" t="s">
        <v>42</v>
      </c>
      <c r="BV9" t="s">
        <v>42</v>
      </c>
      <c r="BW9">
        <v>8</v>
      </c>
      <c r="BZ9" s="161" t="s">
        <v>38</v>
      </c>
      <c r="CA9" s="161"/>
      <c r="CB9" s="161"/>
      <c r="CC9" s="161"/>
      <c r="CD9" s="161"/>
      <c r="CF9" s="162">
        <v>5.63</v>
      </c>
      <c r="CG9" s="127">
        <v>5.37</v>
      </c>
      <c r="CH9" s="204">
        <v>5.0566666666666675</v>
      </c>
      <c r="CI9" s="162">
        <v>8.61</v>
      </c>
      <c r="CJ9" s="162">
        <v>2.58</v>
      </c>
      <c r="CK9" s="162">
        <v>2.63</v>
      </c>
      <c r="CL9" s="162"/>
      <c r="CM9" s="162"/>
      <c r="CO9" t="s">
        <v>114</v>
      </c>
      <c r="CP9">
        <v>1.2724506177894104</v>
      </c>
      <c r="CQ9">
        <v>1.4064533803546773</v>
      </c>
      <c r="CR9">
        <v>4.2873012934656479E-2</v>
      </c>
      <c r="CS9">
        <v>1.3899633859514828</v>
      </c>
      <c r="CU9" t="s">
        <v>115</v>
      </c>
      <c r="CV9" s="115">
        <v>0.55999999999999961</v>
      </c>
      <c r="CW9">
        <v>2.4999999999999991</v>
      </c>
      <c r="CX9">
        <v>0</v>
      </c>
      <c r="CY9" s="116">
        <v>2.2499999999999991</v>
      </c>
      <c r="DH9" t="s">
        <v>30</v>
      </c>
      <c r="DI9">
        <v>8</v>
      </c>
      <c r="DJ9">
        <v>47.31</v>
      </c>
      <c r="DK9">
        <v>5.9137500000000003</v>
      </c>
      <c r="DL9">
        <v>1.9319982142857108</v>
      </c>
      <c r="DM9">
        <v>13.523987499999997</v>
      </c>
      <c r="DN9">
        <v>0.4509922410508802</v>
      </c>
      <c r="DO9">
        <v>5.0142743373272687</v>
      </c>
      <c r="DP9">
        <v>6.8132256626727319</v>
      </c>
      <c r="DR9" t="s">
        <v>117</v>
      </c>
      <c r="DW9" s="121">
        <v>8.4318423423423496</v>
      </c>
      <c r="DY9" t="s">
        <v>118</v>
      </c>
      <c r="EJ9" t="s">
        <v>118</v>
      </c>
    </row>
    <row r="10" spans="1:146" ht="16.5" thickTop="1">
      <c r="A10" s="16"/>
      <c r="B10" s="10"/>
      <c r="C10" s="11"/>
      <c r="D10" s="12"/>
      <c r="E10" s="13"/>
      <c r="F10" s="14">
        <v>22</v>
      </c>
      <c r="G10" s="15">
        <v>37</v>
      </c>
      <c r="H10" s="15" t="s">
        <v>38</v>
      </c>
      <c r="I10" s="11" t="s">
        <v>53</v>
      </c>
      <c r="J10" s="11" t="s">
        <v>40</v>
      </c>
      <c r="K10" s="15">
        <v>10.76</v>
      </c>
      <c r="L10" s="11" t="s">
        <v>53</v>
      </c>
      <c r="M10" s="11" t="s">
        <v>41</v>
      </c>
      <c r="N10" s="11" t="s">
        <v>53</v>
      </c>
      <c r="O10" s="11" t="s">
        <v>88</v>
      </c>
      <c r="P10" s="11" t="s">
        <v>53</v>
      </c>
      <c r="Q10" s="11" t="s">
        <v>119</v>
      </c>
      <c r="R10" s="15">
        <v>10.72</v>
      </c>
      <c r="S10" s="11" t="s">
        <v>53</v>
      </c>
      <c r="T10" s="11" t="s">
        <v>41</v>
      </c>
      <c r="U10" s="11" t="s">
        <v>53</v>
      </c>
      <c r="V10" s="11" t="s">
        <v>42</v>
      </c>
      <c r="W10" s="161" t="s">
        <v>38</v>
      </c>
      <c r="X10" s="161"/>
      <c r="Y10" s="161"/>
      <c r="Z10" s="161"/>
      <c r="AA10" s="161"/>
      <c r="AB10" s="16"/>
      <c r="AC10" s="161" t="s">
        <v>38</v>
      </c>
      <c r="AD10" s="15">
        <v>10.76</v>
      </c>
      <c r="AE10" s="15">
        <v>10.72</v>
      </c>
      <c r="AF10" s="161"/>
      <c r="AG10" s="161"/>
      <c r="AH10" s="82"/>
      <c r="AI10" s="82" t="s">
        <v>120</v>
      </c>
      <c r="AJ10" s="82">
        <v>3.7365314285714364</v>
      </c>
      <c r="AK10" s="82">
        <v>1.4376433823529453</v>
      </c>
      <c r="AL10" s="82"/>
      <c r="AM10" s="82" t="s">
        <v>76</v>
      </c>
      <c r="AN10" s="105">
        <v>8.6528571428571439</v>
      </c>
      <c r="AO10" s="110">
        <v>8.7305882352941175</v>
      </c>
      <c r="AP10" s="82"/>
      <c r="AQ10" s="82" t="s">
        <v>121</v>
      </c>
      <c r="AR10" s="82"/>
      <c r="AU10" s="151"/>
      <c r="AV10" s="152" t="s">
        <v>122</v>
      </c>
      <c r="AX10" s="175"/>
      <c r="AY10" s="175"/>
      <c r="AZ10" s="176">
        <v>6.4993333333333343</v>
      </c>
      <c r="BA10" s="176">
        <v>6.3199999999999985</v>
      </c>
      <c r="BB10" s="177">
        <v>0.61349996124688622</v>
      </c>
      <c r="BC10" s="176">
        <v>5.0566666666666675</v>
      </c>
      <c r="BD10" s="176">
        <v>5.7471428571428573</v>
      </c>
      <c r="BE10" s="177">
        <v>0.2443366967776831</v>
      </c>
      <c r="BF10" s="82"/>
      <c r="BG10" s="10"/>
      <c r="BH10" s="15" t="s">
        <v>38</v>
      </c>
      <c r="BI10" s="11" t="s">
        <v>53</v>
      </c>
      <c r="BJ10" s="11" t="s">
        <v>40</v>
      </c>
      <c r="BK10" s="11" t="s">
        <v>53</v>
      </c>
      <c r="BL10" s="11" t="s">
        <v>41</v>
      </c>
      <c r="BM10" s="11" t="s">
        <v>53</v>
      </c>
      <c r="BN10" s="11" t="s">
        <v>88</v>
      </c>
      <c r="BO10" s="11" t="s">
        <v>53</v>
      </c>
      <c r="BP10" s="11" t="s">
        <v>119</v>
      </c>
      <c r="BQ10" s="11" t="s">
        <v>53</v>
      </c>
      <c r="BR10" s="11" t="s">
        <v>41</v>
      </c>
      <c r="BS10" s="11" t="s">
        <v>53</v>
      </c>
      <c r="BT10" s="11" t="s">
        <v>42</v>
      </c>
      <c r="BV10" t="s">
        <v>65</v>
      </c>
      <c r="BW10">
        <v>2</v>
      </c>
      <c r="BZ10" s="161" t="s">
        <v>38</v>
      </c>
      <c r="CA10" s="161"/>
      <c r="CB10" s="161"/>
      <c r="CC10" s="161"/>
      <c r="CD10" s="161"/>
      <c r="CF10" s="127">
        <v>5.77</v>
      </c>
      <c r="CG10" s="127">
        <v>5.45</v>
      </c>
      <c r="CH10" s="162"/>
      <c r="CI10" s="162"/>
      <c r="CJ10" s="162">
        <v>2.68</v>
      </c>
      <c r="CK10" s="162">
        <v>2.94</v>
      </c>
      <c r="CL10" s="162"/>
      <c r="CM10" s="162"/>
      <c r="CO10" t="s">
        <v>120</v>
      </c>
      <c r="CP10">
        <v>1.6191305747126519</v>
      </c>
      <c r="CQ10">
        <v>1.9781111111110983</v>
      </c>
      <c r="CR10">
        <v>1.8380952380952216E-3</v>
      </c>
      <c r="CS10">
        <v>1.9319982142857108</v>
      </c>
      <c r="CU10" t="s">
        <v>76</v>
      </c>
      <c r="CV10" s="117">
        <v>6.4993333333333316</v>
      </c>
      <c r="CW10" s="207">
        <v>6.3200000000000012</v>
      </c>
      <c r="CX10" s="207">
        <v>5.0566666666666675</v>
      </c>
      <c r="CY10" s="118">
        <v>5.9137500000000003</v>
      </c>
      <c r="DA10" t="s">
        <v>121</v>
      </c>
      <c r="DH10" s="98"/>
      <c r="DI10" s="98"/>
      <c r="DJ10" s="98"/>
      <c r="DK10" s="98"/>
      <c r="DL10" s="98"/>
      <c r="DM10" s="98"/>
      <c r="DN10" s="98"/>
      <c r="DO10" s="98"/>
      <c r="DP10" s="98"/>
      <c r="DR10" t="s">
        <v>123</v>
      </c>
      <c r="DW10" s="121">
        <v>8.4362150565515961</v>
      </c>
      <c r="DY10" s="119" t="s">
        <v>124</v>
      </c>
      <c r="DZ10" s="119" t="s">
        <v>125</v>
      </c>
      <c r="EA10" s="119" t="s">
        <v>57</v>
      </c>
      <c r="EB10" s="119" t="s">
        <v>126</v>
      </c>
      <c r="EC10" s="119" t="s">
        <v>127</v>
      </c>
      <c r="ED10" s="119" t="s">
        <v>128</v>
      </c>
      <c r="EE10" s="119" t="s">
        <v>129</v>
      </c>
      <c r="EF10" s="119" t="s">
        <v>91</v>
      </c>
      <c r="EG10" s="119" t="s">
        <v>130</v>
      </c>
      <c r="EH10" s="119" t="s">
        <v>131</v>
      </c>
      <c r="EJ10" s="119" t="s">
        <v>124</v>
      </c>
      <c r="EK10" s="119" t="s">
        <v>125</v>
      </c>
      <c r="EL10" s="119" t="s">
        <v>64</v>
      </c>
      <c r="EM10" s="119" t="s">
        <v>126</v>
      </c>
      <c r="EN10" s="119" t="s">
        <v>127</v>
      </c>
      <c r="EO10" s="119" t="s">
        <v>91</v>
      </c>
      <c r="EP10" s="119" t="s">
        <v>132</v>
      </c>
    </row>
    <row r="11" spans="1:146" ht="16.5" thickBot="1">
      <c r="A11" s="16"/>
      <c r="B11" s="10"/>
      <c r="C11" s="11"/>
      <c r="D11" s="12"/>
      <c r="E11" s="13"/>
      <c r="F11" s="14">
        <v>22</v>
      </c>
      <c r="G11" s="15">
        <v>37</v>
      </c>
      <c r="H11" s="15" t="s">
        <v>38</v>
      </c>
      <c r="I11" s="11"/>
      <c r="J11" s="11"/>
      <c r="K11" s="15"/>
      <c r="L11" s="11"/>
      <c r="M11" s="11"/>
      <c r="N11" s="11"/>
      <c r="O11" s="11"/>
      <c r="P11" s="11" t="s">
        <v>39</v>
      </c>
      <c r="Q11" s="11" t="s">
        <v>119</v>
      </c>
      <c r="R11" s="15">
        <v>10.210000000000001</v>
      </c>
      <c r="S11" s="11" t="s">
        <v>39</v>
      </c>
      <c r="T11" s="11" t="s">
        <v>41</v>
      </c>
      <c r="U11" s="11" t="s">
        <v>39</v>
      </c>
      <c r="V11" s="11" t="s">
        <v>65</v>
      </c>
      <c r="W11" s="161" t="s">
        <v>38</v>
      </c>
      <c r="X11" s="162">
        <v>7.97</v>
      </c>
      <c r="Y11" s="161">
        <v>5.37</v>
      </c>
      <c r="Z11" s="162">
        <v>3.16</v>
      </c>
      <c r="AA11" s="161"/>
      <c r="AB11" s="16"/>
      <c r="AC11" s="161" t="s">
        <v>38</v>
      </c>
      <c r="AD11" s="15"/>
      <c r="AE11" s="15">
        <v>10.210000000000001</v>
      </c>
      <c r="AF11" s="162">
        <v>3.16</v>
      </c>
      <c r="AG11" s="161"/>
      <c r="AH11" s="82"/>
      <c r="AI11" s="82" t="s">
        <v>133</v>
      </c>
      <c r="AJ11" s="82">
        <v>-0.32896133731876942</v>
      </c>
      <c r="AK11" s="82">
        <v>-0.77134108348403307</v>
      </c>
      <c r="AL11" s="82"/>
      <c r="AM11" s="82"/>
      <c r="AN11" s="82"/>
      <c r="AO11" s="82"/>
      <c r="AP11" s="82"/>
      <c r="AQ11" s="82"/>
      <c r="AR11" s="82"/>
      <c r="AU11" s="151"/>
      <c r="AV11" s="152" t="s">
        <v>134</v>
      </c>
      <c r="AW11" s="175"/>
      <c r="AX11" s="175"/>
      <c r="AY11" s="175"/>
      <c r="AZ11" s="178">
        <v>3.3099999999999996</v>
      </c>
      <c r="BA11" s="179">
        <v>3.4282142857142861</v>
      </c>
      <c r="BB11" s="177">
        <v>0.41</v>
      </c>
      <c r="BC11" s="178">
        <v>2.8366666666666664</v>
      </c>
      <c r="BD11" s="179">
        <v>2.66</v>
      </c>
      <c r="BE11" s="177">
        <v>0.70635201550649518</v>
      </c>
      <c r="BF11" s="82"/>
      <c r="BG11" s="10"/>
      <c r="BH11" s="15" t="s">
        <v>38</v>
      </c>
      <c r="BI11" s="11"/>
      <c r="BJ11" s="11"/>
      <c r="BK11" s="11"/>
      <c r="BL11" s="11"/>
      <c r="BM11" s="11"/>
      <c r="BN11" s="11"/>
      <c r="BO11" s="11" t="s">
        <v>39</v>
      </c>
      <c r="BP11" s="11" t="s">
        <v>119</v>
      </c>
      <c r="BQ11" s="11" t="s">
        <v>39</v>
      </c>
      <c r="BR11" s="11" t="s">
        <v>41</v>
      </c>
      <c r="BS11" s="11" t="s">
        <v>39</v>
      </c>
      <c r="BT11" s="11" t="s">
        <v>65</v>
      </c>
      <c r="BV11" t="s">
        <v>54</v>
      </c>
      <c r="BW11">
        <v>1</v>
      </c>
      <c r="BZ11" s="161" t="s">
        <v>38</v>
      </c>
      <c r="CA11" s="162">
        <v>7.97</v>
      </c>
      <c r="CB11" s="161">
        <v>5.37</v>
      </c>
      <c r="CC11" s="162">
        <v>3.16</v>
      </c>
      <c r="CD11" s="161"/>
      <c r="CF11" s="127">
        <v>5.77</v>
      </c>
      <c r="CG11" s="127">
        <v>5.46</v>
      </c>
      <c r="CH11" s="162"/>
      <c r="CI11" s="162"/>
      <c r="CJ11" s="162">
        <v>2.85</v>
      </c>
      <c r="CK11" s="162">
        <v>3.03</v>
      </c>
      <c r="CL11" s="162"/>
      <c r="CM11" s="162"/>
      <c r="CO11" t="s">
        <v>133</v>
      </c>
      <c r="CP11">
        <v>-1.2186254501722669</v>
      </c>
      <c r="CQ11">
        <v>-0.21401356485131906</v>
      </c>
      <c r="CR11">
        <v>3.4999999999999485</v>
      </c>
      <c r="CS11">
        <v>0.8986686970433011</v>
      </c>
      <c r="DH11" t="s">
        <v>135</v>
      </c>
      <c r="DR11" t="s">
        <v>60</v>
      </c>
      <c r="DW11" s="121">
        <v>3</v>
      </c>
      <c r="DY11" s="98" t="s">
        <v>27</v>
      </c>
      <c r="DZ11" s="98" t="s">
        <v>28</v>
      </c>
      <c r="EA11" s="98">
        <v>0.17933333333333046</v>
      </c>
      <c r="EB11" s="98">
        <v>0.23701368341360263</v>
      </c>
      <c r="EC11" s="98">
        <v>0.7566370462264973</v>
      </c>
      <c r="ED11" s="98">
        <v>-0.702865455429729</v>
      </c>
      <c r="EE11" s="98">
        <v>1.06153212209639</v>
      </c>
      <c r="EF11" s="98">
        <v>0.95021631412329077</v>
      </c>
      <c r="EG11" s="98">
        <v>0.88219878876305946</v>
      </c>
      <c r="EH11" s="98">
        <v>0.14058758061702356</v>
      </c>
      <c r="EJ11" s="98" t="s">
        <v>27</v>
      </c>
      <c r="EK11" s="98" t="s">
        <v>28</v>
      </c>
      <c r="EL11" s="98">
        <v>4.69166666666667</v>
      </c>
      <c r="EM11" s="98">
        <v>3.9959056426249489</v>
      </c>
      <c r="EN11" s="98">
        <v>1.1741184818329866</v>
      </c>
      <c r="EO11" s="98">
        <v>0.84012748543045046</v>
      </c>
      <c r="EP11" s="98">
        <v>14.517125199656439</v>
      </c>
    </row>
    <row r="12" spans="1:146" ht="16.5" thickTop="1">
      <c r="A12" s="16">
        <v>6</v>
      </c>
      <c r="B12" s="10">
        <v>1025548404</v>
      </c>
      <c r="C12" s="11" t="s">
        <v>136</v>
      </c>
      <c r="D12" s="12" t="s">
        <v>36</v>
      </c>
      <c r="E12" s="13">
        <v>40667</v>
      </c>
      <c r="F12" s="14">
        <v>11.967123287671233</v>
      </c>
      <c r="G12" s="15">
        <v>31</v>
      </c>
      <c r="H12" s="15" t="s">
        <v>38</v>
      </c>
      <c r="I12" s="15" t="s">
        <v>39</v>
      </c>
      <c r="J12" s="15" t="s">
        <v>40</v>
      </c>
      <c r="K12" s="15">
        <v>9.02</v>
      </c>
      <c r="L12" s="15" t="s">
        <v>39</v>
      </c>
      <c r="M12" s="15" t="s">
        <v>97</v>
      </c>
      <c r="N12" s="15" t="s">
        <v>39</v>
      </c>
      <c r="O12" s="15" t="s">
        <v>88</v>
      </c>
      <c r="P12" s="15" t="s">
        <v>39</v>
      </c>
      <c r="Q12" s="15" t="s">
        <v>119</v>
      </c>
      <c r="R12" s="15">
        <v>8.33</v>
      </c>
      <c r="S12" s="15" t="s">
        <v>39</v>
      </c>
      <c r="T12" s="15" t="s">
        <v>41</v>
      </c>
      <c r="U12" s="15" t="s">
        <v>39</v>
      </c>
      <c r="V12" s="15" t="s">
        <v>42</v>
      </c>
      <c r="W12" s="161" t="s">
        <v>38</v>
      </c>
      <c r="X12" s="161"/>
      <c r="Y12" s="161"/>
      <c r="Z12" s="161"/>
      <c r="AA12" s="161"/>
      <c r="AB12" s="16"/>
      <c r="AC12" s="161" t="s">
        <v>38</v>
      </c>
      <c r="AD12" s="15">
        <v>9.02</v>
      </c>
      <c r="AE12" s="15">
        <v>8.33</v>
      </c>
      <c r="AF12" s="161"/>
      <c r="AG12" s="161"/>
      <c r="AH12" s="82"/>
      <c r="AI12" s="82" t="s">
        <v>137</v>
      </c>
      <c r="AJ12" s="82">
        <v>0.35428860778912291</v>
      </c>
      <c r="AK12" s="82">
        <v>-1.4767902012066757E-2</v>
      </c>
      <c r="AL12" s="82"/>
      <c r="AM12" s="82" t="s">
        <v>77</v>
      </c>
      <c r="AN12" s="101">
        <v>5.81</v>
      </c>
      <c r="AO12" s="108">
        <v>6.69</v>
      </c>
      <c r="AP12" s="82"/>
      <c r="AQ12" s="168" t="s">
        <v>138</v>
      </c>
      <c r="AR12" s="168">
        <v>0.58126850804415764</v>
      </c>
      <c r="AS12" s="168">
        <v>0.54187824495126147</v>
      </c>
      <c r="AU12" s="210" t="s">
        <v>116</v>
      </c>
      <c r="AV12" s="153" t="s">
        <v>139</v>
      </c>
      <c r="AW12" s="180"/>
      <c r="AX12" s="180"/>
      <c r="AY12" s="180"/>
      <c r="AZ12" s="178"/>
      <c r="BA12" s="179"/>
      <c r="BB12" s="181"/>
      <c r="BC12" s="178"/>
      <c r="BD12" s="179"/>
      <c r="BE12" s="181"/>
      <c r="BF12" s="82"/>
      <c r="BG12" s="10">
        <v>1025548404</v>
      </c>
      <c r="BH12" s="15" t="s">
        <v>38</v>
      </c>
      <c r="BI12" s="15" t="s">
        <v>39</v>
      </c>
      <c r="BJ12" s="15" t="s">
        <v>40</v>
      </c>
      <c r="BK12" s="15" t="s">
        <v>39</v>
      </c>
      <c r="BL12" s="15" t="s">
        <v>97</v>
      </c>
      <c r="BM12" s="15" t="s">
        <v>39</v>
      </c>
      <c r="BN12" s="15" t="s">
        <v>88</v>
      </c>
      <c r="BO12" s="15" t="s">
        <v>39</v>
      </c>
      <c r="BP12" s="15" t="s">
        <v>119</v>
      </c>
      <c r="BQ12" s="15" t="s">
        <v>39</v>
      </c>
      <c r="BR12" s="15" t="s">
        <v>41</v>
      </c>
      <c r="BS12" s="15" t="s">
        <v>39</v>
      </c>
      <c r="BT12" s="15" t="s">
        <v>42</v>
      </c>
      <c r="BV12" t="s">
        <v>88</v>
      </c>
      <c r="BW12">
        <v>6</v>
      </c>
      <c r="BZ12" s="161" t="s">
        <v>38</v>
      </c>
      <c r="CA12" s="161"/>
      <c r="CB12" s="161"/>
      <c r="CC12" s="161"/>
      <c r="CD12" s="161"/>
      <c r="CF12" s="162">
        <v>5.85</v>
      </c>
      <c r="CG12" s="127">
        <v>5.47</v>
      </c>
      <c r="CH12" s="162"/>
      <c r="CI12" s="162"/>
      <c r="CJ12" s="162">
        <v>2.87</v>
      </c>
      <c r="CK12" s="162">
        <v>3.08</v>
      </c>
      <c r="CL12" s="162"/>
      <c r="CM12" s="162"/>
      <c r="CO12" t="s">
        <v>137</v>
      </c>
      <c r="CP12">
        <v>-2.5753358666895126E-2</v>
      </c>
      <c r="CQ12">
        <v>0.59671982931313861</v>
      </c>
      <c r="CR12">
        <v>0.30884744478500825</v>
      </c>
      <c r="CS12">
        <v>1.0619377389136542</v>
      </c>
      <c r="CU12" t="s">
        <v>77</v>
      </c>
      <c r="CV12" s="113">
        <v>4.2699999999999996</v>
      </c>
      <c r="CW12" s="206">
        <v>4.46</v>
      </c>
      <c r="CX12" s="206">
        <v>5.0566666666666675</v>
      </c>
      <c r="CY12" s="114">
        <v>4.37</v>
      </c>
      <c r="DA12" s="98" t="s">
        <v>138</v>
      </c>
      <c r="DB12" s="98">
        <v>5.7474840503794011</v>
      </c>
      <c r="DC12" s="98">
        <v>1.9232296067114869</v>
      </c>
      <c r="DD12" s="98">
        <v>3.9369328431352026</v>
      </c>
      <c r="DE12" s="98">
        <v>2.572775152236336</v>
      </c>
      <c r="DH12" s="119" t="s">
        <v>140</v>
      </c>
      <c r="DI12" s="119" t="s">
        <v>83</v>
      </c>
      <c r="DJ12" s="119" t="s">
        <v>60</v>
      </c>
      <c r="DK12" s="119" t="s">
        <v>141</v>
      </c>
      <c r="DL12" s="119" t="s">
        <v>75</v>
      </c>
      <c r="DM12" s="119" t="s">
        <v>142</v>
      </c>
      <c r="DN12" s="119" t="s">
        <v>143</v>
      </c>
      <c r="DO12" s="119" t="s">
        <v>144</v>
      </c>
      <c r="DP12" s="119" t="s">
        <v>145</v>
      </c>
      <c r="DR12" t="s">
        <v>91</v>
      </c>
      <c r="DW12" s="121">
        <v>3.7806384788270496E-2</v>
      </c>
      <c r="DY12" t="s">
        <v>27</v>
      </c>
      <c r="DZ12" t="s">
        <v>29</v>
      </c>
      <c r="EA12">
        <v>1.4426666666666641</v>
      </c>
      <c r="EB12">
        <v>0.35890973926944408</v>
      </c>
      <c r="EC12">
        <v>4.0195807157621095</v>
      </c>
      <c r="ED12">
        <v>0.10675334428589767</v>
      </c>
      <c r="EE12">
        <v>2.7785799890474303</v>
      </c>
      <c r="EF12">
        <v>2.9254568922203461E-2</v>
      </c>
      <c r="EG12">
        <v>1.3359133223807664</v>
      </c>
      <c r="EH12">
        <v>1.1309722098707931</v>
      </c>
      <c r="EJ12" t="s">
        <v>27</v>
      </c>
      <c r="EK12" t="s">
        <v>29</v>
      </c>
      <c r="EL12">
        <v>23.94166666666667</v>
      </c>
      <c r="EM12">
        <v>6.0509985401860193</v>
      </c>
      <c r="EN12">
        <v>3.9566472389085483</v>
      </c>
      <c r="EO12">
        <v>2.6643426511196777E-2</v>
      </c>
      <c r="EP12">
        <v>21.983277696495808</v>
      </c>
    </row>
    <row r="13" spans="1:146">
      <c r="A13" s="16"/>
      <c r="B13" s="10"/>
      <c r="C13" s="11"/>
      <c r="D13" s="12"/>
      <c r="E13" s="13"/>
      <c r="F13" s="14">
        <v>12</v>
      </c>
      <c r="G13" s="15">
        <v>31</v>
      </c>
      <c r="H13" s="15" t="s">
        <v>38</v>
      </c>
      <c r="I13" s="15" t="s">
        <v>53</v>
      </c>
      <c r="J13" s="15" t="s">
        <v>40</v>
      </c>
      <c r="K13" s="15">
        <v>14.91</v>
      </c>
      <c r="L13" s="15" t="s">
        <v>53</v>
      </c>
      <c r="M13" s="15" t="s">
        <v>97</v>
      </c>
      <c r="N13" s="15" t="s">
        <v>53</v>
      </c>
      <c r="O13" s="15" t="s">
        <v>42</v>
      </c>
      <c r="P13" s="15" t="s">
        <v>53</v>
      </c>
      <c r="Q13" s="15" t="s">
        <v>119</v>
      </c>
      <c r="R13" s="15">
        <v>10.59</v>
      </c>
      <c r="S13" s="15" t="s">
        <v>39</v>
      </c>
      <c r="T13" s="15" t="s">
        <v>41</v>
      </c>
      <c r="U13" s="15" t="s">
        <v>53</v>
      </c>
      <c r="V13" s="15" t="s">
        <v>42</v>
      </c>
      <c r="W13" s="161" t="s">
        <v>38</v>
      </c>
      <c r="X13" s="161"/>
      <c r="Y13" s="161"/>
      <c r="Z13" s="161"/>
      <c r="AA13" s="161"/>
      <c r="AB13" s="16"/>
      <c r="AC13" s="161" t="s">
        <v>38</v>
      </c>
      <c r="AD13" s="15">
        <v>14.91</v>
      </c>
      <c r="AE13" s="15">
        <v>10.59</v>
      </c>
      <c r="AF13" s="161"/>
      <c r="AG13" s="161"/>
      <c r="AH13" s="82"/>
      <c r="AI13" s="82" t="s">
        <v>146</v>
      </c>
      <c r="AJ13" s="82">
        <v>6.78</v>
      </c>
      <c r="AK13" s="82">
        <v>4.0799999999999992</v>
      </c>
      <c r="AL13" s="82"/>
      <c r="AM13" s="82" t="s">
        <v>147</v>
      </c>
      <c r="AN13" s="103">
        <v>7.46</v>
      </c>
      <c r="AO13" s="109">
        <v>8.26</v>
      </c>
      <c r="AP13" s="82"/>
      <c r="AQ13" s="82" t="s">
        <v>91</v>
      </c>
      <c r="AR13" s="82">
        <v>0.74778912887448623</v>
      </c>
      <c r="AS13" s="82">
        <v>0.76266292402259461</v>
      </c>
      <c r="AU13" s="210"/>
      <c r="AV13" s="154" t="s">
        <v>148</v>
      </c>
      <c r="AW13" s="155"/>
      <c r="AX13" s="155"/>
      <c r="AY13" s="155"/>
      <c r="AZ13" s="178">
        <v>2</v>
      </c>
      <c r="BA13" s="172">
        <v>0</v>
      </c>
      <c r="BB13" s="173">
        <v>0.15436564694902868</v>
      </c>
      <c r="BC13" s="178">
        <v>0</v>
      </c>
      <c r="BD13" s="178">
        <v>1</v>
      </c>
      <c r="BE13" s="173">
        <v>0.2600143735074511</v>
      </c>
      <c r="BF13" s="82"/>
      <c r="BG13" s="10"/>
      <c r="BH13" s="15" t="s">
        <v>38</v>
      </c>
      <c r="BI13" s="15" t="s">
        <v>53</v>
      </c>
      <c r="BJ13" s="15" t="s">
        <v>40</v>
      </c>
      <c r="BK13" s="15" t="s">
        <v>53</v>
      </c>
      <c r="BL13" s="15" t="s">
        <v>97</v>
      </c>
      <c r="BM13" s="15" t="s">
        <v>53</v>
      </c>
      <c r="BN13" s="15" t="s">
        <v>42</v>
      </c>
      <c r="BO13" s="15" t="s">
        <v>53</v>
      </c>
      <c r="BP13" s="15" t="s">
        <v>119</v>
      </c>
      <c r="BQ13" s="15" t="s">
        <v>39</v>
      </c>
      <c r="BR13" s="15" t="s">
        <v>41</v>
      </c>
      <c r="BS13" s="15" t="s">
        <v>53</v>
      </c>
      <c r="BT13" s="15" t="s">
        <v>42</v>
      </c>
      <c r="BV13" t="s">
        <v>149</v>
      </c>
      <c r="BZ13" s="161" t="s">
        <v>38</v>
      </c>
      <c r="CA13" s="161"/>
      <c r="CB13" s="161"/>
      <c r="CC13" s="161"/>
      <c r="CD13" s="161"/>
      <c r="CF13" s="162">
        <v>5.87</v>
      </c>
      <c r="CG13" s="127">
        <v>5.58</v>
      </c>
      <c r="CH13" s="162"/>
      <c r="CI13" s="162"/>
      <c r="CJ13" s="162">
        <v>3.16</v>
      </c>
      <c r="CK13" s="162">
        <v>3.09</v>
      </c>
      <c r="CL13" s="162"/>
      <c r="CM13" s="162"/>
      <c r="CO13" t="s">
        <v>146</v>
      </c>
      <c r="CP13">
        <v>4.1500000000000004</v>
      </c>
      <c r="CQ13">
        <v>5.3199999999999994</v>
      </c>
      <c r="CR13">
        <v>0.15999999999999925</v>
      </c>
      <c r="CS13">
        <v>4.2399999999999993</v>
      </c>
      <c r="CU13" t="s">
        <v>147</v>
      </c>
      <c r="CV13" s="115">
        <v>5.665</v>
      </c>
      <c r="CW13">
        <v>5.27</v>
      </c>
      <c r="CX13">
        <v>5.0550000000000006</v>
      </c>
      <c r="CY13" s="116">
        <v>4.9375</v>
      </c>
      <c r="DA13" t="s">
        <v>91</v>
      </c>
      <c r="DB13">
        <v>5.6487154244179605E-2</v>
      </c>
      <c r="DC13">
        <v>0.3822750882031537</v>
      </c>
      <c r="DD13">
        <v>0.1396708883175527</v>
      </c>
      <c r="DE13">
        <v>0.27626697609292716</v>
      </c>
      <c r="DH13" t="s">
        <v>150</v>
      </c>
      <c r="DI13">
        <v>14.193387545045027</v>
      </c>
      <c r="DJ13">
        <v>3</v>
      </c>
      <c r="DK13">
        <v>4.7311291816816761</v>
      </c>
      <c r="DL13">
        <v>2.907613515557999</v>
      </c>
      <c r="DM13">
        <v>4.0593961209289917E-2</v>
      </c>
      <c r="DN13">
        <v>0.11080444361636456</v>
      </c>
      <c r="DO13">
        <v>0.5035997636788655</v>
      </c>
      <c r="DP13">
        <v>7.1784202713192899E-2</v>
      </c>
      <c r="DR13" t="s">
        <v>51</v>
      </c>
      <c r="DW13" s="121">
        <v>0.05</v>
      </c>
      <c r="DY13" t="s">
        <v>27</v>
      </c>
      <c r="DZ13" t="s">
        <v>30</v>
      </c>
      <c r="EA13">
        <v>0.58558333333333135</v>
      </c>
      <c r="EB13">
        <v>0.35890973926944408</v>
      </c>
      <c r="EC13">
        <v>1.6315615578593055</v>
      </c>
      <c r="ED13">
        <v>-0.75032998904743509</v>
      </c>
      <c r="EE13">
        <v>1.9214966557140978</v>
      </c>
      <c r="EF13">
        <v>0.65775371178643738</v>
      </c>
      <c r="EG13">
        <v>1.3359133223807664</v>
      </c>
      <c r="EH13">
        <v>0.45906548745159714</v>
      </c>
      <c r="EJ13" t="s">
        <v>27</v>
      </c>
      <c r="EK13" t="s">
        <v>30</v>
      </c>
      <c r="EL13">
        <v>11.12916666666667</v>
      </c>
      <c r="EM13">
        <v>6.0509985401860193</v>
      </c>
      <c r="EN13">
        <v>1.8392281195831421</v>
      </c>
      <c r="EO13">
        <v>0.56265329008867471</v>
      </c>
      <c r="EP13">
        <v>21.983277696495808</v>
      </c>
    </row>
    <row r="14" spans="1:146">
      <c r="A14" s="16"/>
      <c r="B14" s="10"/>
      <c r="C14" s="11"/>
      <c r="D14" s="12"/>
      <c r="E14" s="13"/>
      <c r="F14" s="14">
        <v>12</v>
      </c>
      <c r="G14" s="15">
        <v>31</v>
      </c>
      <c r="H14" s="15" t="s">
        <v>38</v>
      </c>
      <c r="I14" s="15" t="s">
        <v>55</v>
      </c>
      <c r="J14" s="15" t="s">
        <v>40</v>
      </c>
      <c r="K14" s="15">
        <v>14.22</v>
      </c>
      <c r="L14" s="15" t="s">
        <v>55</v>
      </c>
      <c r="M14" s="15" t="s">
        <v>41</v>
      </c>
      <c r="N14" s="15" t="s">
        <v>55</v>
      </c>
      <c r="O14" s="15" t="s">
        <v>42</v>
      </c>
      <c r="P14" s="15" t="s">
        <v>55</v>
      </c>
      <c r="Q14" s="15" t="s">
        <v>40</v>
      </c>
      <c r="R14" s="15">
        <v>13.2</v>
      </c>
      <c r="S14" s="15" t="s">
        <v>39</v>
      </c>
      <c r="T14" s="15" t="s">
        <v>151</v>
      </c>
      <c r="U14" s="15" t="s">
        <v>55</v>
      </c>
      <c r="V14" s="15" t="s">
        <v>88</v>
      </c>
      <c r="W14" s="161" t="s">
        <v>38</v>
      </c>
      <c r="X14" s="161"/>
      <c r="Y14" s="161"/>
      <c r="Z14" s="161"/>
      <c r="AA14" s="161"/>
      <c r="AB14" s="16"/>
      <c r="AC14" s="161" t="s">
        <v>38</v>
      </c>
      <c r="AD14" s="15">
        <v>14.22</v>
      </c>
      <c r="AE14" s="15">
        <v>13.2</v>
      </c>
      <c r="AF14" s="161"/>
      <c r="AG14" s="161"/>
      <c r="AH14" s="82"/>
      <c r="AI14" s="82" t="s">
        <v>152</v>
      </c>
      <c r="AJ14" s="82">
        <v>12.59</v>
      </c>
      <c r="AK14" s="82">
        <v>10.77</v>
      </c>
      <c r="AL14" s="82"/>
      <c r="AM14" s="82" t="s">
        <v>98</v>
      </c>
      <c r="AN14" s="103">
        <v>8.65</v>
      </c>
      <c r="AO14" s="109">
        <v>8.5</v>
      </c>
      <c r="AP14" s="82"/>
      <c r="AQ14" s="82" t="s">
        <v>51</v>
      </c>
      <c r="AR14" s="82">
        <v>0.05</v>
      </c>
      <c r="AS14" s="82">
        <v>0.05</v>
      </c>
      <c r="AU14" s="210"/>
      <c r="AV14" s="154" t="s">
        <v>43</v>
      </c>
      <c r="AW14" s="155"/>
      <c r="AX14" s="155"/>
      <c r="AY14" s="155"/>
      <c r="AZ14" s="178">
        <v>15</v>
      </c>
      <c r="BA14" s="172">
        <v>30</v>
      </c>
      <c r="BB14" s="173">
        <v>6.8207060855712742E-3</v>
      </c>
      <c r="BC14" s="178">
        <v>6</v>
      </c>
      <c r="BD14" s="178">
        <v>4</v>
      </c>
      <c r="BE14" s="173">
        <v>0.72562226271454966</v>
      </c>
      <c r="BF14" s="82"/>
      <c r="BG14" s="10"/>
      <c r="BH14" s="15" t="s">
        <v>38</v>
      </c>
      <c r="BI14" s="15" t="s">
        <v>55</v>
      </c>
      <c r="BJ14" s="15" t="s">
        <v>40</v>
      </c>
      <c r="BK14" s="15" t="s">
        <v>55</v>
      </c>
      <c r="BL14" s="15" t="s">
        <v>41</v>
      </c>
      <c r="BM14" s="15" t="s">
        <v>55</v>
      </c>
      <c r="BN14" s="15" t="s">
        <v>42</v>
      </c>
      <c r="BO14" s="15" t="s">
        <v>55</v>
      </c>
      <c r="BP14" s="15" t="s">
        <v>40</v>
      </c>
      <c r="BQ14" s="15" t="s">
        <v>39</v>
      </c>
      <c r="BR14" s="15" t="s">
        <v>151</v>
      </c>
      <c r="BS14" s="15" t="s">
        <v>55</v>
      </c>
      <c r="BT14" s="15" t="s">
        <v>88</v>
      </c>
      <c r="BV14" t="s">
        <v>153</v>
      </c>
      <c r="BW14">
        <v>17</v>
      </c>
      <c r="BZ14" s="161" t="s">
        <v>38</v>
      </c>
      <c r="CA14" s="161"/>
      <c r="CB14" s="161"/>
      <c r="CC14" s="161"/>
      <c r="CD14" s="161"/>
      <c r="CF14" s="162">
        <v>6</v>
      </c>
      <c r="CG14" s="127">
        <v>5.99</v>
      </c>
      <c r="CH14" s="162"/>
      <c r="CI14" s="162"/>
      <c r="CJ14" s="162">
        <v>3.21</v>
      </c>
      <c r="CK14" s="162">
        <v>3.15</v>
      </c>
      <c r="CL14" s="162"/>
      <c r="CM14" s="162"/>
      <c r="CO14" t="s">
        <v>152</v>
      </c>
      <c r="CP14">
        <v>8.42</v>
      </c>
      <c r="CQ14">
        <v>9.7799999999999994</v>
      </c>
      <c r="CR14">
        <v>5.14</v>
      </c>
      <c r="CS14">
        <v>8.61</v>
      </c>
      <c r="CU14" t="s">
        <v>98</v>
      </c>
      <c r="CV14" s="115">
        <v>6.24</v>
      </c>
      <c r="CW14">
        <v>6.2200000000000006</v>
      </c>
      <c r="CX14">
        <v>5.0566666666666675</v>
      </c>
      <c r="CY14" s="116">
        <v>5.7</v>
      </c>
      <c r="DA14" t="s">
        <v>51</v>
      </c>
      <c r="DB14">
        <v>0.05</v>
      </c>
      <c r="DC14">
        <v>0.05</v>
      </c>
      <c r="DD14">
        <v>0.05</v>
      </c>
      <c r="DE14">
        <v>0.05</v>
      </c>
      <c r="DH14" t="s">
        <v>154</v>
      </c>
      <c r="DI14">
        <v>113.90064083333334</v>
      </c>
      <c r="DJ14">
        <v>70</v>
      </c>
      <c r="DK14">
        <v>1.627152011904762</v>
      </c>
      <c r="DR14" t="s">
        <v>155</v>
      </c>
      <c r="DW14" s="208" t="s">
        <v>107</v>
      </c>
      <c r="DY14" t="s">
        <v>28</v>
      </c>
      <c r="DZ14" t="s">
        <v>29</v>
      </c>
      <c r="EA14">
        <v>1.2633333333333336</v>
      </c>
      <c r="EB14">
        <v>0.36159823930837709</v>
      </c>
      <c r="EC14">
        <v>3.4937485750751724</v>
      </c>
      <c r="ED14">
        <v>-8.2586970263775594E-2</v>
      </c>
      <c r="EE14">
        <v>2.6092536369304429</v>
      </c>
      <c r="EF14">
        <v>7.3551060209224528E-2</v>
      </c>
      <c r="EG14">
        <v>1.3459203035971092</v>
      </c>
      <c r="EH14">
        <v>0.99038462925376947</v>
      </c>
      <c r="EJ14" t="s">
        <v>28</v>
      </c>
      <c r="EK14" t="s">
        <v>29</v>
      </c>
      <c r="EL14">
        <v>19.25</v>
      </c>
      <c r="EM14">
        <v>6.0963250053969862</v>
      </c>
      <c r="EN14">
        <v>3.1576400508434608</v>
      </c>
      <c r="EO14">
        <v>0.11473894778617744</v>
      </c>
      <c r="EP14">
        <v>22.147948744607252</v>
      </c>
    </row>
    <row r="15" spans="1:146">
      <c r="A15" s="16">
        <v>7</v>
      </c>
      <c r="B15" s="10">
        <v>52538384</v>
      </c>
      <c r="C15" s="11" t="s">
        <v>156</v>
      </c>
      <c r="D15" s="12" t="s">
        <v>75</v>
      </c>
      <c r="E15" s="13">
        <v>29067</v>
      </c>
      <c r="F15" s="14">
        <v>43.747945205479454</v>
      </c>
      <c r="G15" s="15">
        <v>42</v>
      </c>
      <c r="H15" s="15" t="s">
        <v>38</v>
      </c>
      <c r="I15" s="15" t="s">
        <v>39</v>
      </c>
      <c r="J15" s="15" t="s">
        <v>148</v>
      </c>
      <c r="K15" s="15">
        <v>7.51</v>
      </c>
      <c r="L15" s="15" t="s">
        <v>39</v>
      </c>
      <c r="M15" s="15" t="s">
        <v>97</v>
      </c>
      <c r="N15" s="15" t="s">
        <v>39</v>
      </c>
      <c r="O15" s="15" t="s">
        <v>88</v>
      </c>
      <c r="P15" s="15" t="s">
        <v>39</v>
      </c>
      <c r="Q15" s="15" t="s">
        <v>43</v>
      </c>
      <c r="R15" s="15">
        <v>10.02</v>
      </c>
      <c r="S15" s="15" t="s">
        <v>39</v>
      </c>
      <c r="T15" s="15" t="s">
        <v>41</v>
      </c>
      <c r="U15" s="15" t="s">
        <v>39</v>
      </c>
      <c r="V15" s="15" t="s">
        <v>42</v>
      </c>
      <c r="W15" s="161" t="s">
        <v>38</v>
      </c>
      <c r="X15" s="162"/>
      <c r="Y15" s="162"/>
      <c r="Z15" s="162"/>
      <c r="AA15" s="162"/>
      <c r="AB15" s="16"/>
      <c r="AC15" s="161" t="s">
        <v>38</v>
      </c>
      <c r="AD15" s="15">
        <v>7.51</v>
      </c>
      <c r="AE15" s="15">
        <v>10.02</v>
      </c>
      <c r="AF15" s="162"/>
      <c r="AG15" s="162"/>
      <c r="AH15" s="82"/>
      <c r="AI15" s="82" t="s">
        <v>157</v>
      </c>
      <c r="AJ15" s="82">
        <v>5.81</v>
      </c>
      <c r="AK15" s="82">
        <v>6.69</v>
      </c>
      <c r="AL15" s="82"/>
      <c r="AM15" s="82" t="s">
        <v>158</v>
      </c>
      <c r="AN15" s="103">
        <v>9.52</v>
      </c>
      <c r="AO15" s="109">
        <v>9.6199999999999992</v>
      </c>
      <c r="AP15" s="82"/>
      <c r="AQ15" s="111" t="s">
        <v>106</v>
      </c>
      <c r="AR15" s="167" t="s">
        <v>107</v>
      </c>
      <c r="AS15" s="167" t="s">
        <v>107</v>
      </c>
      <c r="AU15" s="210"/>
      <c r="AV15" s="154" t="s">
        <v>40</v>
      </c>
      <c r="AW15" s="155"/>
      <c r="AX15" s="155"/>
      <c r="AY15" s="155"/>
      <c r="AZ15" s="178">
        <v>35</v>
      </c>
      <c r="BA15" s="172">
        <v>27</v>
      </c>
      <c r="BB15" s="173">
        <v>0.1758610668523837</v>
      </c>
      <c r="BC15" s="178">
        <v>13</v>
      </c>
      <c r="BD15" s="178">
        <v>12</v>
      </c>
      <c r="BE15" s="173">
        <v>0.57478446689198104</v>
      </c>
      <c r="BF15" s="82"/>
      <c r="BG15" s="10">
        <v>52538384</v>
      </c>
      <c r="BH15" s="15" t="s">
        <v>38</v>
      </c>
      <c r="BI15" s="15" t="s">
        <v>39</v>
      </c>
      <c r="BJ15" s="15" t="s">
        <v>148</v>
      </c>
      <c r="BK15" s="15" t="s">
        <v>39</v>
      </c>
      <c r="BL15" s="15" t="s">
        <v>97</v>
      </c>
      <c r="BM15" s="15" t="s">
        <v>39</v>
      </c>
      <c r="BN15" s="15" t="s">
        <v>88</v>
      </c>
      <c r="BO15" s="15" t="s">
        <v>39</v>
      </c>
      <c r="BP15" s="15" t="s">
        <v>43</v>
      </c>
      <c r="BQ15" s="15" t="s">
        <v>39</v>
      </c>
      <c r="BR15" s="15" t="s">
        <v>41</v>
      </c>
      <c r="BS15" s="15" t="s">
        <v>39</v>
      </c>
      <c r="BT15" s="15" t="s">
        <v>42</v>
      </c>
      <c r="BZ15" s="161" t="s">
        <v>38</v>
      </c>
      <c r="CA15" s="162"/>
      <c r="CB15" s="162"/>
      <c r="CC15" s="162"/>
      <c r="CD15" s="162"/>
      <c r="CF15" s="162">
        <v>6</v>
      </c>
      <c r="CG15" s="127">
        <v>6.16</v>
      </c>
      <c r="CH15" s="162"/>
      <c r="CI15" s="162"/>
      <c r="CJ15" s="162">
        <v>3.24</v>
      </c>
      <c r="CK15" s="162">
        <v>3.2</v>
      </c>
      <c r="CL15" s="162"/>
      <c r="CM15" s="162"/>
      <c r="CO15" t="s">
        <v>157</v>
      </c>
      <c r="CP15">
        <v>4.2699999999999996</v>
      </c>
      <c r="CQ15">
        <v>4.46</v>
      </c>
      <c r="CR15">
        <v>4.9800000000000004</v>
      </c>
      <c r="CS15">
        <v>4.37</v>
      </c>
      <c r="CU15" t="s">
        <v>158</v>
      </c>
      <c r="CV15" s="115">
        <v>7.86</v>
      </c>
      <c r="CW15">
        <v>7.28</v>
      </c>
      <c r="CX15">
        <v>5.0566666666666675</v>
      </c>
      <c r="CY15" s="116">
        <v>6.36</v>
      </c>
      <c r="DA15" s="94" t="s">
        <v>106</v>
      </c>
      <c r="DB15" s="97" t="s">
        <v>107</v>
      </c>
      <c r="DC15" s="97" t="s">
        <v>107</v>
      </c>
      <c r="DD15" s="97" t="s">
        <v>107</v>
      </c>
      <c r="DE15" s="97" t="s">
        <v>107</v>
      </c>
      <c r="DH15" s="94" t="s">
        <v>159</v>
      </c>
      <c r="DI15" s="94">
        <v>128.09402837837837</v>
      </c>
      <c r="DJ15" s="94">
        <v>73</v>
      </c>
      <c r="DK15" s="94">
        <v>1.7547127175120325</v>
      </c>
      <c r="DL15" s="94"/>
      <c r="DM15" s="94"/>
      <c r="DN15" s="94"/>
      <c r="DO15" s="94"/>
      <c r="DP15" s="94"/>
      <c r="DY15" t="s">
        <v>28</v>
      </c>
      <c r="DZ15" t="s">
        <v>30</v>
      </c>
      <c r="EA15">
        <v>0.40625000000000089</v>
      </c>
      <c r="EB15">
        <v>0.36159823930837709</v>
      </c>
      <c r="EC15">
        <v>1.1234844527369063</v>
      </c>
      <c r="ED15">
        <v>-0.93967030359710835</v>
      </c>
      <c r="EE15">
        <v>1.7521703035971101</v>
      </c>
      <c r="EF15">
        <v>0.85673994417668387</v>
      </c>
      <c r="EG15">
        <v>1.3459203035971092</v>
      </c>
      <c r="EH15">
        <v>0.31847790683457355</v>
      </c>
      <c r="EJ15" t="s">
        <v>28</v>
      </c>
      <c r="EK15" t="s">
        <v>30</v>
      </c>
      <c r="EL15">
        <v>6.4375</v>
      </c>
      <c r="EM15">
        <v>6.0963250053969862</v>
      </c>
      <c r="EN15">
        <v>1.0559640429768715</v>
      </c>
      <c r="EO15">
        <v>0.87810524017229519</v>
      </c>
      <c r="EP15">
        <v>22.147948744607252</v>
      </c>
    </row>
    <row r="16" spans="1:146">
      <c r="A16" s="16"/>
      <c r="B16" s="10"/>
      <c r="C16" s="11"/>
      <c r="D16" s="12"/>
      <c r="E16" s="13"/>
      <c r="F16" s="14">
        <v>44</v>
      </c>
      <c r="G16" s="15">
        <v>42</v>
      </c>
      <c r="H16" s="15" t="s">
        <v>38</v>
      </c>
      <c r="I16" s="15"/>
      <c r="J16" s="15"/>
      <c r="K16" s="15"/>
      <c r="L16" s="15"/>
      <c r="M16" s="15"/>
      <c r="N16" s="15"/>
      <c r="O16" s="15"/>
      <c r="P16" s="15" t="s">
        <v>53</v>
      </c>
      <c r="Q16" s="15" t="s">
        <v>40</v>
      </c>
      <c r="R16" s="15">
        <v>10.61</v>
      </c>
      <c r="S16" s="15" t="s">
        <v>53</v>
      </c>
      <c r="T16" s="15" t="s">
        <v>41</v>
      </c>
      <c r="U16" s="15" t="s">
        <v>53</v>
      </c>
      <c r="V16" s="15" t="s">
        <v>65</v>
      </c>
      <c r="W16" s="161" t="s">
        <v>38</v>
      </c>
      <c r="X16" s="162">
        <v>5.03</v>
      </c>
      <c r="Y16" s="162">
        <v>4.97</v>
      </c>
      <c r="Z16" s="162">
        <v>2.87</v>
      </c>
      <c r="AA16" s="162">
        <v>2.56</v>
      </c>
      <c r="AB16" s="16"/>
      <c r="AC16" s="161" t="s">
        <v>38</v>
      </c>
      <c r="AD16" s="15"/>
      <c r="AE16" s="15">
        <v>10.61</v>
      </c>
      <c r="AF16" s="162">
        <v>2.87</v>
      </c>
      <c r="AG16" s="162">
        <v>2.56</v>
      </c>
      <c r="AH16" s="82"/>
      <c r="AI16" s="82" t="s">
        <v>81</v>
      </c>
      <c r="AJ16" s="82">
        <v>181.71</v>
      </c>
      <c r="AK16" s="82">
        <v>148.41999999999999</v>
      </c>
      <c r="AL16" s="82"/>
      <c r="AM16" s="82" t="s">
        <v>160</v>
      </c>
      <c r="AN16" s="103">
        <v>12.59</v>
      </c>
      <c r="AO16" s="109">
        <v>10.77</v>
      </c>
      <c r="AP16" s="82"/>
      <c r="AQ16" s="82"/>
      <c r="AR16" s="82"/>
      <c r="AU16" s="210"/>
      <c r="AV16" s="154" t="s">
        <v>119</v>
      </c>
      <c r="AW16" s="182"/>
      <c r="AX16" s="182"/>
      <c r="AY16" s="182"/>
      <c r="AZ16" s="178">
        <v>19</v>
      </c>
      <c r="BA16" s="183">
        <v>14</v>
      </c>
      <c r="BB16" s="184">
        <v>0.32049299690428662</v>
      </c>
      <c r="BC16" s="178">
        <v>2</v>
      </c>
      <c r="BD16" s="183">
        <v>0</v>
      </c>
      <c r="BE16" s="184">
        <v>0.19111585382825708</v>
      </c>
      <c r="BF16" s="82"/>
      <c r="BG16" s="10"/>
      <c r="BH16" s="15" t="s">
        <v>38</v>
      </c>
      <c r="BI16" s="15"/>
      <c r="BJ16" s="15"/>
      <c r="BK16" s="15"/>
      <c r="BL16" s="15"/>
      <c r="BM16" s="15"/>
      <c r="BN16" s="15"/>
      <c r="BO16" s="15" t="s">
        <v>53</v>
      </c>
      <c r="BP16" s="15" t="s">
        <v>40</v>
      </c>
      <c r="BQ16" s="15" t="s">
        <v>53</v>
      </c>
      <c r="BR16" s="15" t="s">
        <v>41</v>
      </c>
      <c r="BS16" s="15" t="s">
        <v>53</v>
      </c>
      <c r="BT16" s="15" t="s">
        <v>65</v>
      </c>
      <c r="BZ16" s="161" t="s">
        <v>38</v>
      </c>
      <c r="CA16" s="162">
        <v>5.03</v>
      </c>
      <c r="CB16" s="162">
        <v>4.97</v>
      </c>
      <c r="CC16" s="162">
        <v>2.87</v>
      </c>
      <c r="CD16" s="162">
        <v>2.56</v>
      </c>
      <c r="CF16" s="127">
        <v>6.24</v>
      </c>
      <c r="CG16" s="127">
        <v>6.28</v>
      </c>
      <c r="CH16" s="162"/>
      <c r="CI16" s="162"/>
      <c r="CJ16" s="162">
        <v>3.24</v>
      </c>
      <c r="CK16" s="162">
        <v>3.2</v>
      </c>
      <c r="CL16" s="162"/>
      <c r="CM16" s="162"/>
      <c r="CO16" t="s">
        <v>81</v>
      </c>
      <c r="CP16">
        <v>194.97999999999996</v>
      </c>
      <c r="CQ16">
        <v>176.96000000000004</v>
      </c>
      <c r="CR16">
        <v>40.45333333333334</v>
      </c>
      <c r="CS16">
        <v>47.31</v>
      </c>
      <c r="CU16" t="s">
        <v>160</v>
      </c>
      <c r="CV16" s="115">
        <v>8.42</v>
      </c>
      <c r="CW16">
        <v>9.7799999999999994</v>
      </c>
      <c r="CX16">
        <v>5.0566666666666675</v>
      </c>
      <c r="CY16" s="116">
        <v>8.61</v>
      </c>
      <c r="DY16" s="94" t="s">
        <v>29</v>
      </c>
      <c r="DZ16" s="94" t="s">
        <v>30</v>
      </c>
      <c r="EA16" s="94">
        <v>0.85708333333333275</v>
      </c>
      <c r="EB16" s="94">
        <v>0.4509922410508802</v>
      </c>
      <c r="EC16" s="94">
        <v>1.9004391989897627</v>
      </c>
      <c r="ED16" s="94">
        <v>-0.82157421532105057</v>
      </c>
      <c r="EE16" s="94">
        <v>2.5357408819877163</v>
      </c>
      <c r="EF16" s="94">
        <v>0.53854336019869431</v>
      </c>
      <c r="EG16" s="94">
        <v>1.6786575486543833</v>
      </c>
      <c r="EH16" s="94">
        <v>0.67190672241919591</v>
      </c>
      <c r="EJ16" s="94" t="s">
        <v>29</v>
      </c>
      <c r="EK16" s="94" t="s">
        <v>30</v>
      </c>
      <c r="EL16" s="94">
        <v>12.8125</v>
      </c>
      <c r="EM16" s="94">
        <v>7.6034531628727748</v>
      </c>
      <c r="EN16" s="94">
        <v>1.6850896198799121</v>
      </c>
      <c r="EO16" s="94">
        <v>0.63226575237378135</v>
      </c>
      <c r="EP16" s="94">
        <v>27.623345340716792</v>
      </c>
    </row>
    <row r="17" spans="1:103">
      <c r="A17" s="27">
        <v>8</v>
      </c>
      <c r="B17" s="18">
        <v>1032680818</v>
      </c>
      <c r="C17" s="19" t="s">
        <v>161</v>
      </c>
      <c r="D17" s="20" t="s">
        <v>75</v>
      </c>
      <c r="E17" s="21">
        <v>39746</v>
      </c>
      <c r="F17" s="14">
        <v>14.490410958904109</v>
      </c>
      <c r="G17" s="15">
        <v>12</v>
      </c>
      <c r="H17" s="15" t="s">
        <v>38</v>
      </c>
      <c r="I17" s="15" t="s">
        <v>39</v>
      </c>
      <c r="J17" s="15" t="s">
        <v>43</v>
      </c>
      <c r="K17" s="15">
        <v>9.67</v>
      </c>
      <c r="L17" s="15" t="s">
        <v>39</v>
      </c>
      <c r="M17" s="15" t="s">
        <v>97</v>
      </c>
      <c r="N17" s="15" t="s">
        <v>39</v>
      </c>
      <c r="O17" s="15" t="s">
        <v>42</v>
      </c>
      <c r="P17" s="15" t="s">
        <v>39</v>
      </c>
      <c r="Q17" s="15" t="s">
        <v>119</v>
      </c>
      <c r="R17" s="15">
        <v>9.07</v>
      </c>
      <c r="S17" s="15" t="s">
        <v>39</v>
      </c>
      <c r="T17" s="15" t="s">
        <v>97</v>
      </c>
      <c r="U17" s="15" t="s">
        <v>39</v>
      </c>
      <c r="V17" s="15" t="s">
        <v>88</v>
      </c>
      <c r="W17" s="161" t="s">
        <v>38</v>
      </c>
      <c r="X17" s="162"/>
      <c r="Y17" s="162"/>
      <c r="Z17" s="162"/>
      <c r="AA17" s="162"/>
      <c r="AB17" s="16"/>
      <c r="AC17" s="161" t="s">
        <v>38</v>
      </c>
      <c r="AD17" s="15">
        <v>9.67</v>
      </c>
      <c r="AE17" s="15">
        <v>9.07</v>
      </c>
      <c r="AF17" s="162"/>
      <c r="AG17" s="162"/>
      <c r="AH17" s="82"/>
      <c r="AI17" s="82" t="s">
        <v>80</v>
      </c>
      <c r="AJ17" s="82">
        <v>21</v>
      </c>
      <c r="AK17" s="82">
        <v>17</v>
      </c>
      <c r="AL17" s="82"/>
      <c r="AM17" s="82" t="s">
        <v>76</v>
      </c>
      <c r="AN17" s="105">
        <v>8.6528571428571439</v>
      </c>
      <c r="AO17" s="110">
        <v>8.7305882352941175</v>
      </c>
      <c r="AP17" s="82"/>
      <c r="AQ17" s="82"/>
      <c r="AR17" s="82"/>
      <c r="AU17" s="210"/>
      <c r="AV17" s="156" t="s">
        <v>162</v>
      </c>
      <c r="AW17" s="185"/>
      <c r="AX17" s="185"/>
      <c r="AY17" s="185"/>
      <c r="AZ17" s="186"/>
      <c r="BA17" s="186"/>
      <c r="BB17" s="187"/>
      <c r="BC17" s="186"/>
      <c r="BD17" s="172"/>
      <c r="BE17" s="173"/>
      <c r="BF17" s="82"/>
      <c r="BG17" s="18">
        <v>1032680818</v>
      </c>
      <c r="BH17" s="15" t="s">
        <v>38</v>
      </c>
      <c r="BI17" s="15" t="s">
        <v>39</v>
      </c>
      <c r="BJ17" s="15" t="s">
        <v>43</v>
      </c>
      <c r="BK17" s="15" t="s">
        <v>39</v>
      </c>
      <c r="BL17" s="15" t="s">
        <v>97</v>
      </c>
      <c r="BM17" s="15" t="s">
        <v>39</v>
      </c>
      <c r="BN17" s="15" t="s">
        <v>42</v>
      </c>
      <c r="BO17" s="15" t="s">
        <v>39</v>
      </c>
      <c r="BP17" s="15" t="s">
        <v>119</v>
      </c>
      <c r="BQ17" s="15" t="s">
        <v>39</v>
      </c>
      <c r="BR17" s="15" t="s">
        <v>97</v>
      </c>
      <c r="BS17" s="15" t="s">
        <v>39</v>
      </c>
      <c r="BT17" s="15" t="s">
        <v>88</v>
      </c>
      <c r="BZ17" s="161" t="s">
        <v>38</v>
      </c>
      <c r="CA17" s="162"/>
      <c r="CB17" s="162"/>
      <c r="CC17" s="162"/>
      <c r="CD17" s="162"/>
      <c r="CF17" s="162">
        <v>6.24</v>
      </c>
      <c r="CG17" s="127">
        <v>6.43</v>
      </c>
      <c r="CH17" s="162"/>
      <c r="CI17" s="162"/>
      <c r="CJ17" s="162">
        <v>3.24</v>
      </c>
      <c r="CK17" s="162">
        <v>3.24</v>
      </c>
      <c r="CL17" s="162"/>
      <c r="CM17" s="162"/>
      <c r="CO17" t="s">
        <v>80</v>
      </c>
      <c r="CP17">
        <v>30</v>
      </c>
      <c r="CQ17">
        <v>28</v>
      </c>
      <c r="CR17">
        <v>8</v>
      </c>
      <c r="CS17">
        <v>8</v>
      </c>
      <c r="CU17" t="s">
        <v>76</v>
      </c>
      <c r="CV17" s="117">
        <v>6.4993333333333316</v>
      </c>
      <c r="CW17" s="207">
        <v>6.3200000000000012</v>
      </c>
      <c r="CX17" s="207">
        <v>5.0566666666666675</v>
      </c>
      <c r="CY17" s="118">
        <v>5.9137500000000003</v>
      </c>
    </row>
    <row r="18" spans="1:103">
      <c r="A18" s="17"/>
      <c r="B18" s="18"/>
      <c r="C18" s="19"/>
      <c r="D18" s="20"/>
      <c r="E18" s="21"/>
      <c r="F18" s="14">
        <v>14</v>
      </c>
      <c r="G18" s="15">
        <v>12</v>
      </c>
      <c r="H18" s="15" t="s">
        <v>38</v>
      </c>
      <c r="I18" s="15"/>
      <c r="J18" s="15"/>
      <c r="K18" s="15"/>
      <c r="L18" s="15"/>
      <c r="M18" s="15"/>
      <c r="N18" s="15"/>
      <c r="O18" s="15"/>
      <c r="P18" s="15" t="s">
        <v>53</v>
      </c>
      <c r="Q18" s="15" t="s">
        <v>40</v>
      </c>
      <c r="R18" s="15">
        <v>9.8000000000000007</v>
      </c>
      <c r="S18" s="15" t="s">
        <v>53</v>
      </c>
      <c r="T18" s="15" t="s">
        <v>41</v>
      </c>
      <c r="U18" s="15" t="s">
        <v>53</v>
      </c>
      <c r="V18" s="15" t="s">
        <v>88</v>
      </c>
      <c r="W18" s="161" t="s">
        <v>38</v>
      </c>
      <c r="X18" s="162">
        <v>6.53</v>
      </c>
      <c r="Y18" s="162">
        <v>7.08</v>
      </c>
      <c r="Z18" s="162">
        <v>3.59</v>
      </c>
      <c r="AA18" s="162">
        <v>3.2</v>
      </c>
      <c r="AB18" s="16"/>
      <c r="AC18" s="161" t="s">
        <v>38</v>
      </c>
      <c r="AD18" s="15"/>
      <c r="AE18" s="15">
        <v>9.8000000000000007</v>
      </c>
      <c r="AF18" s="162">
        <v>3.59</v>
      </c>
      <c r="AG18" s="162">
        <v>3.2</v>
      </c>
      <c r="AH18" s="82"/>
      <c r="AI18" s="82" t="s">
        <v>163</v>
      </c>
      <c r="AJ18" s="82">
        <v>8.4480364652020352</v>
      </c>
      <c r="AK18" s="82">
        <v>8.6518682796411017</v>
      </c>
      <c r="AL18" s="82"/>
      <c r="AM18" s="82"/>
      <c r="AN18" s="82"/>
      <c r="AO18" s="82"/>
      <c r="AP18" s="82"/>
      <c r="AQ18" s="82"/>
      <c r="AR18" s="82"/>
      <c r="AU18" s="210"/>
      <c r="AV18" s="157" t="s">
        <v>151</v>
      </c>
      <c r="AW18" s="188"/>
      <c r="AX18" s="155"/>
      <c r="AY18" s="155"/>
      <c r="AZ18" s="172">
        <v>0</v>
      </c>
      <c r="BA18" s="172">
        <v>5</v>
      </c>
      <c r="BB18" s="173">
        <v>2.2815713229188142E-2</v>
      </c>
      <c r="BC18" s="178">
        <v>3</v>
      </c>
      <c r="BD18" s="178">
        <v>4</v>
      </c>
      <c r="BE18" s="174">
        <v>0.46485688877657672</v>
      </c>
      <c r="BF18" s="82"/>
      <c r="BG18" s="18"/>
      <c r="BH18" s="15" t="s">
        <v>38</v>
      </c>
      <c r="BI18" s="15"/>
      <c r="BJ18" s="15"/>
      <c r="BK18" s="15"/>
      <c r="BL18" s="15"/>
      <c r="BM18" s="15"/>
      <c r="BN18" s="15"/>
      <c r="BO18" s="15" t="s">
        <v>53</v>
      </c>
      <c r="BP18" s="15" t="s">
        <v>40</v>
      </c>
      <c r="BQ18" s="15" t="s">
        <v>53</v>
      </c>
      <c r="BR18" s="15" t="s">
        <v>41</v>
      </c>
      <c r="BS18" s="15" t="s">
        <v>53</v>
      </c>
      <c r="BT18" s="15" t="s">
        <v>88</v>
      </c>
      <c r="BZ18" s="161" t="s">
        <v>38</v>
      </c>
      <c r="CA18" s="162">
        <v>6.53</v>
      </c>
      <c r="CB18" s="162">
        <v>7.08</v>
      </c>
      <c r="CC18" s="162">
        <v>3.59</v>
      </c>
      <c r="CD18" s="162">
        <v>3.2</v>
      </c>
      <c r="CF18" s="162">
        <v>6.53</v>
      </c>
      <c r="CG18" s="127">
        <v>6.45</v>
      </c>
      <c r="CH18" s="162"/>
      <c r="CI18" s="162"/>
      <c r="CJ18" s="162">
        <v>3.28</v>
      </c>
      <c r="CK18" s="162">
        <v>3.24</v>
      </c>
      <c r="CL18" s="162"/>
      <c r="CM18" s="162"/>
      <c r="CO18" t="s">
        <v>163</v>
      </c>
      <c r="CP18">
        <v>6.3753140626650282</v>
      </c>
      <c r="CQ18">
        <v>6.1752725720765174</v>
      </c>
      <c r="CR18">
        <v>5.0565078264389678</v>
      </c>
      <c r="CS18">
        <v>5.7824484401556697</v>
      </c>
    </row>
    <row r="19" spans="1:103">
      <c r="A19" s="16">
        <v>9</v>
      </c>
      <c r="B19" s="10">
        <v>1083814023</v>
      </c>
      <c r="C19" s="11" t="s">
        <v>164</v>
      </c>
      <c r="D19" s="12" t="s">
        <v>75</v>
      </c>
      <c r="E19" s="13">
        <v>34651</v>
      </c>
      <c r="F19" s="14">
        <v>28.449315068493149</v>
      </c>
      <c r="G19" s="15" t="s">
        <v>165</v>
      </c>
      <c r="H19" s="15" t="s">
        <v>38</v>
      </c>
      <c r="I19" s="15" t="s">
        <v>39</v>
      </c>
      <c r="J19" s="15" t="s">
        <v>40</v>
      </c>
      <c r="K19" s="15">
        <v>8.4700000000000006</v>
      </c>
      <c r="L19" s="15" t="s">
        <v>39</v>
      </c>
      <c r="M19" s="15" t="s">
        <v>41</v>
      </c>
      <c r="N19" s="15" t="s">
        <v>39</v>
      </c>
      <c r="O19" s="15" t="s">
        <v>42</v>
      </c>
      <c r="P19" s="15" t="s">
        <v>39</v>
      </c>
      <c r="Q19" s="15" t="s">
        <v>119</v>
      </c>
      <c r="R19" s="15">
        <v>6.63</v>
      </c>
      <c r="S19" s="15" t="s">
        <v>39</v>
      </c>
      <c r="T19" s="15" t="s">
        <v>41</v>
      </c>
      <c r="U19" s="15" t="s">
        <v>39</v>
      </c>
      <c r="V19" s="15" t="s">
        <v>65</v>
      </c>
      <c r="W19" s="161" t="s">
        <v>38</v>
      </c>
      <c r="X19" s="162"/>
      <c r="Y19" s="162"/>
      <c r="Z19" s="162"/>
      <c r="AA19" s="162"/>
      <c r="AB19" s="17"/>
      <c r="AC19" s="161" t="s">
        <v>38</v>
      </c>
      <c r="AD19" s="15">
        <v>8.4700000000000006</v>
      </c>
      <c r="AE19" s="15">
        <v>6.63</v>
      </c>
      <c r="AF19" s="162"/>
      <c r="AG19" s="162"/>
      <c r="AH19" s="82"/>
      <c r="AI19" s="82" t="s">
        <v>166</v>
      </c>
      <c r="AJ19" s="82">
        <v>8.2449829325580808</v>
      </c>
      <c r="AK19" s="82">
        <v>8.5721861664413215</v>
      </c>
      <c r="AL19" s="82"/>
      <c r="AM19" s="82" t="s">
        <v>167</v>
      </c>
      <c r="AN19" s="165">
        <v>0</v>
      </c>
      <c r="AO19" s="82"/>
      <c r="AP19" s="82"/>
      <c r="AQ19" s="82"/>
      <c r="AR19" s="82"/>
      <c r="AU19" s="210"/>
      <c r="AV19" s="157" t="s">
        <v>41</v>
      </c>
      <c r="AW19" s="188"/>
      <c r="AX19" s="155"/>
      <c r="AY19" s="155"/>
      <c r="AZ19" s="178">
        <v>59</v>
      </c>
      <c r="BA19" s="172">
        <v>62</v>
      </c>
      <c r="BB19" s="173">
        <v>0.47820608053142083</v>
      </c>
      <c r="BC19" s="178">
        <v>17</v>
      </c>
      <c r="BD19" s="178">
        <v>11</v>
      </c>
      <c r="BE19" s="174">
        <v>0.25811640510720668</v>
      </c>
      <c r="BF19" s="82"/>
      <c r="BG19" s="10">
        <v>1083814023</v>
      </c>
      <c r="BH19" s="15" t="s">
        <v>38</v>
      </c>
      <c r="BI19" s="15" t="s">
        <v>39</v>
      </c>
      <c r="BJ19" s="15" t="s">
        <v>40</v>
      </c>
      <c r="BK19" s="15" t="s">
        <v>39</v>
      </c>
      <c r="BL19" s="15" t="s">
        <v>41</v>
      </c>
      <c r="BM19" s="15" t="s">
        <v>39</v>
      </c>
      <c r="BN19" s="15" t="s">
        <v>42</v>
      </c>
      <c r="BO19" s="15" t="s">
        <v>39</v>
      </c>
      <c r="BP19" s="15" t="s">
        <v>119</v>
      </c>
      <c r="BQ19" s="15" t="s">
        <v>39</v>
      </c>
      <c r="BR19" s="15" t="s">
        <v>41</v>
      </c>
      <c r="BS19" s="15" t="s">
        <v>39</v>
      </c>
      <c r="BT19" s="15" t="s">
        <v>65</v>
      </c>
      <c r="BZ19" s="161" t="s">
        <v>38</v>
      </c>
      <c r="CA19" s="162"/>
      <c r="CB19" s="162"/>
      <c r="CC19" s="162"/>
      <c r="CD19" s="162"/>
      <c r="CF19" s="162">
        <v>6.53</v>
      </c>
      <c r="CG19" s="127">
        <v>6.67</v>
      </c>
      <c r="CH19" s="162"/>
      <c r="CI19" s="162"/>
      <c r="CJ19" s="162">
        <v>3.38</v>
      </c>
      <c r="CK19" s="162">
        <v>3.24</v>
      </c>
      <c r="CL19" s="162"/>
      <c r="CM19" s="162"/>
      <c r="CO19" t="s">
        <v>166</v>
      </c>
      <c r="CP19">
        <v>6.248906989937165</v>
      </c>
      <c r="CQ19">
        <v>6.0377346661239342</v>
      </c>
      <c r="CR19">
        <v>5.0563491695062881</v>
      </c>
      <c r="CS19">
        <v>5.6629447666149204</v>
      </c>
      <c r="CU19" t="s">
        <v>167</v>
      </c>
      <c r="CV19" s="205">
        <v>0</v>
      </c>
    </row>
    <row r="20" spans="1:103">
      <c r="A20" s="16"/>
      <c r="B20" s="10"/>
      <c r="C20" s="11"/>
      <c r="D20" s="12"/>
      <c r="E20" s="13"/>
      <c r="F20" s="14">
        <v>28</v>
      </c>
      <c r="G20" s="15" t="s">
        <v>165</v>
      </c>
      <c r="H20" s="15" t="s">
        <v>38</v>
      </c>
      <c r="I20" s="15" t="s">
        <v>53</v>
      </c>
      <c r="J20" s="15" t="s">
        <v>40</v>
      </c>
      <c r="K20" s="15">
        <v>9.61</v>
      </c>
      <c r="L20" s="15" t="s">
        <v>53</v>
      </c>
      <c r="M20" s="15" t="s">
        <v>41</v>
      </c>
      <c r="N20" s="15" t="s">
        <v>53</v>
      </c>
      <c r="O20" s="15" t="s">
        <v>65</v>
      </c>
      <c r="P20" s="15" t="s">
        <v>53</v>
      </c>
      <c r="Q20" s="15" t="s">
        <v>40</v>
      </c>
      <c r="R20" s="15">
        <v>9.93</v>
      </c>
      <c r="S20" s="15" t="s">
        <v>53</v>
      </c>
      <c r="T20" s="15" t="s">
        <v>41</v>
      </c>
      <c r="U20" s="15" t="s">
        <v>53</v>
      </c>
      <c r="V20" s="15" t="s">
        <v>65</v>
      </c>
      <c r="W20" s="161" t="s">
        <v>38</v>
      </c>
      <c r="X20" s="162">
        <v>7.7</v>
      </c>
      <c r="Y20" s="162"/>
      <c r="Z20" s="162">
        <v>2.2000000000000002</v>
      </c>
      <c r="AA20" s="162"/>
      <c r="AB20" s="17"/>
      <c r="AC20" s="161" t="s">
        <v>38</v>
      </c>
      <c r="AD20" s="15">
        <v>9.61</v>
      </c>
      <c r="AE20" s="15">
        <v>9.93</v>
      </c>
      <c r="AF20" s="162">
        <v>2.2000000000000002</v>
      </c>
      <c r="AG20" s="162"/>
      <c r="AH20" s="82"/>
      <c r="AI20" s="82" t="s">
        <v>168</v>
      </c>
      <c r="AJ20" s="82">
        <v>1.4134693877551019</v>
      </c>
      <c r="AK20" s="82">
        <v>0.96304498269896188</v>
      </c>
      <c r="AL20" s="82"/>
      <c r="AM20" s="82"/>
      <c r="AN20" s="82"/>
      <c r="AO20" s="82"/>
      <c r="AP20" s="82"/>
      <c r="AQ20" s="82"/>
      <c r="AR20" s="82"/>
      <c r="AU20" s="210"/>
      <c r="AV20" s="157" t="s">
        <v>97</v>
      </c>
      <c r="AW20" s="188"/>
      <c r="AX20" s="155"/>
      <c r="AY20" s="155"/>
      <c r="AZ20" s="178">
        <v>12</v>
      </c>
      <c r="BA20" s="172">
        <v>4</v>
      </c>
      <c r="BB20" s="173">
        <v>3.373791916698312E-2</v>
      </c>
      <c r="BC20" s="178">
        <v>1</v>
      </c>
      <c r="BD20" s="178">
        <v>2</v>
      </c>
      <c r="BE20" s="174">
        <v>0.42604270812491291</v>
      </c>
      <c r="BF20" s="82"/>
      <c r="BG20" s="10"/>
      <c r="BH20" s="15" t="s">
        <v>38</v>
      </c>
      <c r="BI20" s="15" t="s">
        <v>53</v>
      </c>
      <c r="BJ20" s="15" t="s">
        <v>40</v>
      </c>
      <c r="BK20" s="15" t="s">
        <v>53</v>
      </c>
      <c r="BL20" s="15" t="s">
        <v>41</v>
      </c>
      <c r="BM20" s="15" t="s">
        <v>53</v>
      </c>
      <c r="BN20" s="15" t="s">
        <v>65</v>
      </c>
      <c r="BO20" s="15" t="s">
        <v>53</v>
      </c>
      <c r="BP20" s="15" t="s">
        <v>40</v>
      </c>
      <c r="BQ20" s="15" t="s">
        <v>53</v>
      </c>
      <c r="BR20" s="15" t="s">
        <v>41</v>
      </c>
      <c r="BS20" s="15" t="s">
        <v>53</v>
      </c>
      <c r="BT20" s="15" t="s">
        <v>65</v>
      </c>
      <c r="BZ20" s="161" t="s">
        <v>38</v>
      </c>
      <c r="CA20" s="162">
        <v>7.7</v>
      </c>
      <c r="CB20" s="162"/>
      <c r="CC20" s="162">
        <v>2.2000000000000002</v>
      </c>
      <c r="CD20" s="162"/>
      <c r="CF20" s="162">
        <v>6.64</v>
      </c>
      <c r="CG20" s="127">
        <v>7.04</v>
      </c>
      <c r="CH20" s="162"/>
      <c r="CI20" s="162"/>
      <c r="CJ20" s="162">
        <v>3.59</v>
      </c>
      <c r="CK20" s="162">
        <v>3.31</v>
      </c>
      <c r="CL20" s="162"/>
      <c r="CM20" s="162"/>
      <c r="CO20" t="s">
        <v>168</v>
      </c>
      <c r="CP20">
        <v>1.0872888888888887</v>
      </c>
      <c r="CQ20">
        <v>1.150714285714286</v>
      </c>
      <c r="CR20">
        <v>2.083333333333337E-2</v>
      </c>
      <c r="CS20">
        <v>1.0287500000000001</v>
      </c>
    </row>
    <row r="21" spans="1:103">
      <c r="A21" s="16">
        <v>10</v>
      </c>
      <c r="B21" s="10">
        <v>1013129067</v>
      </c>
      <c r="C21" s="11" t="s">
        <v>169</v>
      </c>
      <c r="D21" s="12" t="s">
        <v>36</v>
      </c>
      <c r="E21" s="13">
        <v>40150</v>
      </c>
      <c r="F21" s="14">
        <v>13.383561643835616</v>
      </c>
      <c r="G21" s="15">
        <v>24</v>
      </c>
      <c r="H21" s="15" t="s">
        <v>38</v>
      </c>
      <c r="I21" s="15" t="s">
        <v>39</v>
      </c>
      <c r="J21" s="15" t="s">
        <v>43</v>
      </c>
      <c r="K21" s="15">
        <v>5.65</v>
      </c>
      <c r="L21" s="15" t="s">
        <v>39</v>
      </c>
      <c r="M21" s="15" t="s">
        <v>41</v>
      </c>
      <c r="N21" s="15" t="s">
        <v>39</v>
      </c>
      <c r="O21" s="15" t="s">
        <v>54</v>
      </c>
      <c r="P21" s="15" t="s">
        <v>39</v>
      </c>
      <c r="Q21" s="15" t="s">
        <v>40</v>
      </c>
      <c r="R21" s="15">
        <v>7.57</v>
      </c>
      <c r="S21" s="15" t="s">
        <v>39</v>
      </c>
      <c r="T21" s="15" t="s">
        <v>41</v>
      </c>
      <c r="U21" s="15" t="s">
        <v>39</v>
      </c>
      <c r="V21" s="15" t="s">
        <v>42</v>
      </c>
      <c r="W21" s="161" t="s">
        <v>38</v>
      </c>
      <c r="X21" s="162"/>
      <c r="Y21" s="162"/>
      <c r="Z21" s="162"/>
      <c r="AA21" s="162"/>
      <c r="AB21" s="16"/>
      <c r="AC21" s="161" t="s">
        <v>38</v>
      </c>
      <c r="AD21" s="15">
        <v>5.65</v>
      </c>
      <c r="AE21" s="15">
        <v>7.57</v>
      </c>
      <c r="AF21" s="162"/>
      <c r="AG21" s="162"/>
      <c r="AH21" s="82"/>
      <c r="AI21" s="82" t="s">
        <v>170</v>
      </c>
      <c r="AJ21" s="82">
        <v>1.1900000000000004</v>
      </c>
      <c r="AK21" s="82">
        <v>1.0999999999999996</v>
      </c>
      <c r="AL21" s="82"/>
      <c r="AM21" s="82" t="s">
        <v>171</v>
      </c>
      <c r="AN21" s="82" t="s">
        <v>172</v>
      </c>
      <c r="AO21" s="82" t="s">
        <v>172</v>
      </c>
      <c r="AP21" s="82"/>
      <c r="AQ21" s="82"/>
      <c r="AR21" s="82"/>
      <c r="AU21" s="210"/>
      <c r="AV21" s="158" t="s">
        <v>173</v>
      </c>
      <c r="AW21" s="189"/>
      <c r="AX21" s="189"/>
      <c r="AY21" s="189"/>
      <c r="AZ21" s="190"/>
      <c r="BA21" s="190"/>
      <c r="BB21" s="191"/>
      <c r="BC21" s="190"/>
      <c r="BD21" s="190"/>
      <c r="BE21" s="191"/>
      <c r="BF21" s="82"/>
      <c r="BG21" s="10">
        <v>1013129067</v>
      </c>
      <c r="BH21" s="15" t="s">
        <v>38</v>
      </c>
      <c r="BI21" s="15" t="s">
        <v>39</v>
      </c>
      <c r="BJ21" s="15" t="s">
        <v>43</v>
      </c>
      <c r="BK21" s="15" t="s">
        <v>39</v>
      </c>
      <c r="BL21" s="15" t="s">
        <v>41</v>
      </c>
      <c r="BM21" s="15" t="s">
        <v>39</v>
      </c>
      <c r="BN21" s="15" t="s">
        <v>54</v>
      </c>
      <c r="BO21" s="15" t="s">
        <v>39</v>
      </c>
      <c r="BP21" s="15" t="s">
        <v>40</v>
      </c>
      <c r="BQ21" s="15" t="s">
        <v>39</v>
      </c>
      <c r="BR21" s="15" t="s">
        <v>41</v>
      </c>
      <c r="BS21" s="15" t="s">
        <v>39</v>
      </c>
      <c r="BT21" s="15" t="s">
        <v>42</v>
      </c>
      <c r="BZ21" s="161" t="s">
        <v>38</v>
      </c>
      <c r="CA21" s="162"/>
      <c r="CB21" s="162"/>
      <c r="CC21" s="162"/>
      <c r="CD21" s="162"/>
      <c r="CF21" s="162">
        <v>7.52</v>
      </c>
      <c r="CG21" s="127">
        <v>7.08</v>
      </c>
      <c r="CH21" s="162"/>
      <c r="CI21" s="162"/>
      <c r="CJ21" s="162">
        <v>3.59</v>
      </c>
      <c r="CK21" s="162">
        <v>3.81</v>
      </c>
      <c r="CL21" s="162"/>
      <c r="CM21" s="162"/>
      <c r="CO21" t="s">
        <v>170</v>
      </c>
      <c r="CP21">
        <v>1.23</v>
      </c>
      <c r="CQ21">
        <v>1.0599999999999996</v>
      </c>
      <c r="CR21">
        <v>0</v>
      </c>
      <c r="CS21">
        <v>0.83500000000000041</v>
      </c>
      <c r="CU21" t="s">
        <v>171</v>
      </c>
      <c r="CV21" t="s">
        <v>172</v>
      </c>
      <c r="CW21" t="s">
        <v>172</v>
      </c>
      <c r="CX21">
        <v>4.9800000000000004</v>
      </c>
      <c r="CY21" t="s">
        <v>172</v>
      </c>
    </row>
    <row r="22" spans="1:103">
      <c r="A22" s="16"/>
      <c r="B22" s="10"/>
      <c r="C22" s="11"/>
      <c r="D22" s="12"/>
      <c r="E22" s="13"/>
      <c r="F22" s="14">
        <v>13</v>
      </c>
      <c r="G22" s="15">
        <v>24</v>
      </c>
      <c r="H22" s="15" t="s">
        <v>38</v>
      </c>
      <c r="I22" s="15" t="s">
        <v>53</v>
      </c>
      <c r="J22" s="15" t="s">
        <v>40</v>
      </c>
      <c r="K22" s="15">
        <v>8.32</v>
      </c>
      <c r="L22" s="15" t="s">
        <v>53</v>
      </c>
      <c r="M22" s="15" t="s">
        <v>41</v>
      </c>
      <c r="N22" s="15" t="s">
        <v>53</v>
      </c>
      <c r="O22" s="15" t="s">
        <v>42</v>
      </c>
      <c r="P22" s="15" t="s">
        <v>53</v>
      </c>
      <c r="Q22" s="15" t="s">
        <v>40</v>
      </c>
      <c r="R22" s="15">
        <v>11.26</v>
      </c>
      <c r="S22" s="15" t="s">
        <v>53</v>
      </c>
      <c r="T22" s="15" t="s">
        <v>41</v>
      </c>
      <c r="U22" s="15" t="s">
        <v>53</v>
      </c>
      <c r="V22" s="15" t="s">
        <v>42</v>
      </c>
      <c r="W22" s="161" t="s">
        <v>38</v>
      </c>
      <c r="X22" s="162"/>
      <c r="Y22" s="162"/>
      <c r="Z22" s="162"/>
      <c r="AA22" s="162"/>
      <c r="AB22" s="16"/>
      <c r="AC22" s="161" t="s">
        <v>38</v>
      </c>
      <c r="AD22" s="15">
        <v>8.32</v>
      </c>
      <c r="AE22" s="15">
        <v>11.26</v>
      </c>
      <c r="AF22" s="162"/>
      <c r="AG22" s="162"/>
      <c r="AH22" s="82"/>
      <c r="AI22" s="111" t="s">
        <v>174</v>
      </c>
      <c r="AJ22" s="111">
        <v>2.0599999999999996</v>
      </c>
      <c r="AK22" s="111">
        <v>1.3599999999999994</v>
      </c>
      <c r="AL22" s="82"/>
      <c r="AM22" s="82"/>
      <c r="AN22" s="82"/>
      <c r="AO22" s="82">
        <v>2.94</v>
      </c>
      <c r="AP22" s="82"/>
      <c r="AQ22" s="82"/>
      <c r="AR22" s="82"/>
      <c r="AU22" s="210"/>
      <c r="AV22" s="159" t="s">
        <v>42</v>
      </c>
      <c r="AW22" s="192"/>
      <c r="AX22" s="192"/>
      <c r="AY22" s="192"/>
      <c r="AZ22" s="178">
        <v>39</v>
      </c>
      <c r="BA22" s="178">
        <v>40</v>
      </c>
      <c r="BB22" s="193">
        <v>0.86586590681272602</v>
      </c>
      <c r="BC22" s="178">
        <v>9</v>
      </c>
      <c r="BD22" s="178">
        <v>8</v>
      </c>
      <c r="BE22" s="193">
        <v>0.79562830278582108</v>
      </c>
      <c r="BF22" s="82"/>
      <c r="BG22" s="10"/>
      <c r="BH22" s="15" t="s">
        <v>38</v>
      </c>
      <c r="BI22" s="15" t="s">
        <v>53</v>
      </c>
      <c r="BJ22" s="15" t="s">
        <v>40</v>
      </c>
      <c r="BK22" s="15" t="s">
        <v>53</v>
      </c>
      <c r="BL22" s="15" t="s">
        <v>41</v>
      </c>
      <c r="BM22" s="15" t="s">
        <v>53</v>
      </c>
      <c r="BN22" s="15" t="s">
        <v>42</v>
      </c>
      <c r="BO22" s="15" t="s">
        <v>53</v>
      </c>
      <c r="BP22" s="15" t="s">
        <v>40</v>
      </c>
      <c r="BQ22" s="15" t="s">
        <v>53</v>
      </c>
      <c r="BR22" s="15" t="s">
        <v>41</v>
      </c>
      <c r="BS22" s="15" t="s">
        <v>53</v>
      </c>
      <c r="BT22" s="15" t="s">
        <v>42</v>
      </c>
      <c r="BZ22" s="161" t="s">
        <v>38</v>
      </c>
      <c r="CA22" s="162"/>
      <c r="CB22" s="162"/>
      <c r="CC22" s="162"/>
      <c r="CD22" s="162"/>
      <c r="CF22" s="162">
        <v>7.7</v>
      </c>
      <c r="CG22" s="127">
        <v>7.28</v>
      </c>
      <c r="CH22" s="162"/>
      <c r="CI22" s="162"/>
      <c r="CJ22" s="162">
        <v>3.71</v>
      </c>
      <c r="CK22" s="162">
        <v>3.99</v>
      </c>
      <c r="CL22" s="162"/>
      <c r="CM22" s="162"/>
      <c r="CO22" s="94" t="s">
        <v>174</v>
      </c>
      <c r="CP22" s="94">
        <v>2.1950000000000003</v>
      </c>
      <c r="CQ22" s="94">
        <v>2.0100000000000007</v>
      </c>
      <c r="CR22" s="94">
        <v>1.6666666666669272E-3</v>
      </c>
      <c r="CS22" s="94">
        <v>1.4225000000000003</v>
      </c>
      <c r="CX22">
        <v>5.05</v>
      </c>
    </row>
    <row r="23" spans="1:103">
      <c r="A23" s="16"/>
      <c r="B23" s="10"/>
      <c r="C23" s="11"/>
      <c r="D23" s="12"/>
      <c r="E23" s="13"/>
      <c r="F23" s="14">
        <v>13</v>
      </c>
      <c r="G23" s="15">
        <v>24</v>
      </c>
      <c r="H23" s="15" t="s">
        <v>38</v>
      </c>
      <c r="I23" s="15" t="s">
        <v>55</v>
      </c>
      <c r="J23" s="15" t="s">
        <v>40</v>
      </c>
      <c r="K23" s="15">
        <v>9.23</v>
      </c>
      <c r="L23" s="15" t="s">
        <v>55</v>
      </c>
      <c r="M23" s="15" t="s">
        <v>41</v>
      </c>
      <c r="N23" s="15" t="s">
        <v>55</v>
      </c>
      <c r="O23" s="15" t="s">
        <v>42</v>
      </c>
      <c r="P23" s="15"/>
      <c r="Q23" s="15"/>
      <c r="R23" s="15"/>
      <c r="S23" s="15"/>
      <c r="T23" s="15"/>
      <c r="U23" s="15"/>
      <c r="V23" s="15"/>
      <c r="W23" s="161" t="s">
        <v>38</v>
      </c>
      <c r="X23" s="162">
        <v>6.64</v>
      </c>
      <c r="Y23" s="162"/>
      <c r="Z23" s="162">
        <v>4.32</v>
      </c>
      <c r="AA23" s="162">
        <v>3.09</v>
      </c>
      <c r="AB23" s="16"/>
      <c r="AC23" s="161" t="s">
        <v>38</v>
      </c>
      <c r="AD23" s="15">
        <v>9.23</v>
      </c>
      <c r="AE23" s="15"/>
      <c r="AF23" s="162">
        <v>4.32</v>
      </c>
      <c r="AG23" s="162">
        <v>3.09</v>
      </c>
      <c r="AH23" s="82"/>
      <c r="AI23" s="82"/>
      <c r="AJ23" s="82"/>
      <c r="AK23" s="82"/>
      <c r="AL23" s="82"/>
      <c r="AM23" s="82"/>
      <c r="AN23" s="82"/>
      <c r="AO23" s="82">
        <v>4.53</v>
      </c>
      <c r="AP23" s="82"/>
      <c r="AQ23" s="82"/>
      <c r="AR23" s="82"/>
      <c r="AU23" s="210"/>
      <c r="AV23" s="159" t="s">
        <v>65</v>
      </c>
      <c r="AW23" s="192"/>
      <c r="AX23" s="192"/>
      <c r="AY23" s="192"/>
      <c r="AZ23" s="178">
        <v>5</v>
      </c>
      <c r="BA23" s="178">
        <v>13</v>
      </c>
      <c r="BB23" s="193">
        <v>4.3607764305655217E-2</v>
      </c>
      <c r="BC23" s="194">
        <v>0</v>
      </c>
      <c r="BD23" s="178">
        <v>2</v>
      </c>
      <c r="BE23" s="193">
        <v>0.10633630037563882</v>
      </c>
      <c r="BF23" s="82"/>
      <c r="BG23" s="10"/>
      <c r="BH23" s="15" t="s">
        <v>38</v>
      </c>
      <c r="BI23" s="15" t="s">
        <v>55</v>
      </c>
      <c r="BJ23" s="15" t="s">
        <v>40</v>
      </c>
      <c r="BK23" s="15" t="s">
        <v>55</v>
      </c>
      <c r="BL23" s="15" t="s">
        <v>41</v>
      </c>
      <c r="BM23" s="15" t="s">
        <v>55</v>
      </c>
      <c r="BN23" s="15" t="s">
        <v>42</v>
      </c>
      <c r="BO23" s="15"/>
      <c r="BP23" s="15"/>
      <c r="BQ23" s="15"/>
      <c r="BR23" s="15"/>
      <c r="BS23" s="15"/>
      <c r="BT23" s="15"/>
      <c r="BZ23" s="161" t="s">
        <v>38</v>
      </c>
      <c r="CA23" s="162">
        <v>6.64</v>
      </c>
      <c r="CB23" s="162"/>
      <c r="CC23" s="162">
        <v>4.32</v>
      </c>
      <c r="CD23" s="162">
        <v>3.09</v>
      </c>
      <c r="CF23" s="162">
        <v>7.86</v>
      </c>
      <c r="CG23" s="127">
        <v>7.28</v>
      </c>
      <c r="CH23" s="162"/>
      <c r="CI23" s="162"/>
      <c r="CJ23" s="162">
        <v>3.99</v>
      </c>
      <c r="CK23" s="162">
        <v>4.03</v>
      </c>
      <c r="CL23" s="162"/>
      <c r="CM23" s="162"/>
      <c r="CX23">
        <v>5.14</v>
      </c>
    </row>
    <row r="24" spans="1:103">
      <c r="A24" s="27">
        <v>12</v>
      </c>
      <c r="B24" s="18">
        <v>1206213972</v>
      </c>
      <c r="C24" s="19" t="s">
        <v>175</v>
      </c>
      <c r="D24" s="20" t="s">
        <v>75</v>
      </c>
      <c r="E24" s="21">
        <v>40574</v>
      </c>
      <c r="F24" s="14">
        <v>12.221917808219178</v>
      </c>
      <c r="G24" s="15" t="s">
        <v>176</v>
      </c>
      <c r="H24" s="15" t="s">
        <v>38</v>
      </c>
      <c r="I24" s="15" t="s">
        <v>39</v>
      </c>
      <c r="J24" s="15" t="s">
        <v>43</v>
      </c>
      <c r="K24" s="15">
        <v>10.07</v>
      </c>
      <c r="L24" s="15" t="s">
        <v>39</v>
      </c>
      <c r="M24" s="15" t="s">
        <v>41</v>
      </c>
      <c r="N24" s="15" t="s">
        <v>39</v>
      </c>
      <c r="O24" s="15" t="s">
        <v>54</v>
      </c>
      <c r="P24" s="15" t="s">
        <v>39</v>
      </c>
      <c r="Q24" s="15" t="s">
        <v>119</v>
      </c>
      <c r="R24" s="15">
        <v>9.66</v>
      </c>
      <c r="S24" s="15" t="s">
        <v>39</v>
      </c>
      <c r="T24" s="15" t="s">
        <v>41</v>
      </c>
      <c r="U24" s="15" t="s">
        <v>39</v>
      </c>
      <c r="V24" s="15" t="s">
        <v>65</v>
      </c>
      <c r="W24" s="161" t="s">
        <v>38</v>
      </c>
      <c r="X24" s="162">
        <v>5.63</v>
      </c>
      <c r="Y24" s="162">
        <v>4.68</v>
      </c>
      <c r="Z24" s="162"/>
      <c r="AA24" s="162">
        <v>2.3199999999999998</v>
      </c>
      <c r="AB24" s="16"/>
      <c r="AC24" s="161" t="s">
        <v>38</v>
      </c>
      <c r="AD24" s="15">
        <v>10.07</v>
      </c>
      <c r="AE24" s="15">
        <v>9.66</v>
      </c>
      <c r="AF24" s="162"/>
      <c r="AG24" s="162">
        <v>2.3199999999999998</v>
      </c>
      <c r="AH24" s="82"/>
      <c r="AI24" s="82"/>
      <c r="AJ24" s="82"/>
      <c r="AK24" s="82"/>
      <c r="AL24" s="82"/>
      <c r="AM24" s="82"/>
      <c r="AN24" s="82"/>
      <c r="AO24" s="82">
        <v>4.29</v>
      </c>
      <c r="AP24" s="82"/>
      <c r="AQ24" s="82"/>
      <c r="AR24" s="82"/>
      <c r="AU24" s="210"/>
      <c r="AV24" s="159" t="s">
        <v>54</v>
      </c>
      <c r="AW24" s="192"/>
      <c r="AX24" s="192"/>
      <c r="AY24" s="192"/>
      <c r="AZ24" s="178">
        <v>12</v>
      </c>
      <c r="BA24" s="178">
        <v>4</v>
      </c>
      <c r="BB24" s="193">
        <v>3.373791916698312E-2</v>
      </c>
      <c r="BC24" s="178">
        <v>5</v>
      </c>
      <c r="BD24" s="178">
        <v>1</v>
      </c>
      <c r="BE24" s="193">
        <v>0.13183396360283783</v>
      </c>
      <c r="BF24" s="82"/>
      <c r="BG24" s="18">
        <v>1206213972</v>
      </c>
      <c r="BH24" s="15" t="s">
        <v>38</v>
      </c>
      <c r="BI24" s="15" t="s">
        <v>39</v>
      </c>
      <c r="BJ24" s="15" t="s">
        <v>43</v>
      </c>
      <c r="BK24" s="15" t="s">
        <v>39</v>
      </c>
      <c r="BL24" s="15" t="s">
        <v>41</v>
      </c>
      <c r="BM24" s="15" t="s">
        <v>39</v>
      </c>
      <c r="BN24" s="15" t="s">
        <v>54</v>
      </c>
      <c r="BO24" s="15" t="s">
        <v>39</v>
      </c>
      <c r="BP24" s="15" t="s">
        <v>119</v>
      </c>
      <c r="BQ24" s="15" t="s">
        <v>39</v>
      </c>
      <c r="BR24" s="15" t="s">
        <v>41</v>
      </c>
      <c r="BS24" s="15" t="s">
        <v>39</v>
      </c>
      <c r="BT24" s="15" t="s">
        <v>65</v>
      </c>
      <c r="BZ24" s="161" t="s">
        <v>38</v>
      </c>
      <c r="CA24" s="162">
        <v>5.63</v>
      </c>
      <c r="CB24" s="162">
        <v>4.68</v>
      </c>
      <c r="CC24" s="162"/>
      <c r="CD24" s="162">
        <v>2.3199999999999998</v>
      </c>
      <c r="CF24" s="162">
        <v>7.86</v>
      </c>
      <c r="CG24" s="127">
        <v>7.59</v>
      </c>
      <c r="CJ24" s="162">
        <v>4.24</v>
      </c>
      <c r="CK24" s="162">
        <v>4.37</v>
      </c>
    </row>
    <row r="25" spans="1:103">
      <c r="A25" s="17">
        <v>13</v>
      </c>
      <c r="B25" s="18">
        <v>80728659</v>
      </c>
      <c r="C25" s="19" t="s">
        <v>177</v>
      </c>
      <c r="D25" s="20" t="s">
        <v>36</v>
      </c>
      <c r="E25" s="21">
        <v>30326</v>
      </c>
      <c r="F25" s="14">
        <v>40</v>
      </c>
      <c r="G25" s="15" t="s">
        <v>176</v>
      </c>
      <c r="H25" s="15" t="s">
        <v>38</v>
      </c>
      <c r="I25" s="15" t="s">
        <v>39</v>
      </c>
      <c r="J25" s="15" t="s">
        <v>43</v>
      </c>
      <c r="K25" s="15">
        <v>7.14</v>
      </c>
      <c r="L25" s="15" t="s">
        <v>39</v>
      </c>
      <c r="M25" s="15" t="s">
        <v>41</v>
      </c>
      <c r="N25" s="15" t="s">
        <v>39</v>
      </c>
      <c r="O25" s="15" t="s">
        <v>42</v>
      </c>
      <c r="P25" s="15" t="s">
        <v>39</v>
      </c>
      <c r="Q25" s="15" t="s">
        <v>119</v>
      </c>
      <c r="R25" s="15">
        <v>5.45</v>
      </c>
      <c r="S25" s="15" t="s">
        <v>39</v>
      </c>
      <c r="T25" s="15" t="s">
        <v>41</v>
      </c>
      <c r="U25" s="15" t="s">
        <v>39</v>
      </c>
      <c r="V25" s="15" t="s">
        <v>42</v>
      </c>
      <c r="W25" s="161" t="s">
        <v>38</v>
      </c>
      <c r="X25" s="162"/>
      <c r="Y25" s="162"/>
      <c r="Z25" s="162"/>
      <c r="AA25" s="162"/>
      <c r="AB25" s="16"/>
      <c r="AC25" s="161" t="s">
        <v>38</v>
      </c>
      <c r="AD25" s="15">
        <v>7.14</v>
      </c>
      <c r="AE25" s="15">
        <v>5.45</v>
      </c>
      <c r="AF25" s="162"/>
      <c r="AG25" s="16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U25" s="210"/>
      <c r="AV25" s="159" t="s">
        <v>88</v>
      </c>
      <c r="AW25" s="192"/>
      <c r="AX25" s="192"/>
      <c r="AY25" s="192"/>
      <c r="AZ25" s="178">
        <v>15</v>
      </c>
      <c r="BA25" s="178">
        <v>14</v>
      </c>
      <c r="BB25" s="193">
        <v>0.83510079432324491</v>
      </c>
      <c r="BC25" s="178">
        <v>7</v>
      </c>
      <c r="BD25" s="178">
        <v>6</v>
      </c>
      <c r="BE25" s="193">
        <v>0.89919229184920801</v>
      </c>
      <c r="BF25" s="82"/>
      <c r="BG25" s="18">
        <v>80728659</v>
      </c>
      <c r="BH25" s="15" t="s">
        <v>38</v>
      </c>
      <c r="BI25" s="15" t="s">
        <v>39</v>
      </c>
      <c r="BJ25" s="15" t="s">
        <v>43</v>
      </c>
      <c r="BK25" s="15" t="s">
        <v>39</v>
      </c>
      <c r="BL25" s="15" t="s">
        <v>41</v>
      </c>
      <c r="BM25" s="15" t="s">
        <v>39</v>
      </c>
      <c r="BN25" s="15" t="s">
        <v>42</v>
      </c>
      <c r="BO25" s="15" t="s">
        <v>39</v>
      </c>
      <c r="BP25" s="15" t="s">
        <v>119</v>
      </c>
      <c r="BQ25" s="15" t="s">
        <v>39</v>
      </c>
      <c r="BR25" s="15" t="s">
        <v>41</v>
      </c>
      <c r="BS25" s="15" t="s">
        <v>39</v>
      </c>
      <c r="BT25" s="15" t="s">
        <v>42</v>
      </c>
      <c r="BZ25" s="161" t="s">
        <v>38</v>
      </c>
      <c r="CA25" s="162"/>
      <c r="CB25" s="162"/>
      <c r="CC25" s="162"/>
      <c r="CD25" s="162"/>
      <c r="CF25" s="162">
        <v>7.88</v>
      </c>
      <c r="CG25" s="127">
        <v>7.8</v>
      </c>
      <c r="CJ25" s="162">
        <v>4.26</v>
      </c>
      <c r="CK25" s="162">
        <v>4.76</v>
      </c>
    </row>
    <row r="26" spans="1:103">
      <c r="A26" s="17"/>
      <c r="B26" s="18"/>
      <c r="C26" s="19"/>
      <c r="D26" s="20"/>
      <c r="E26" s="21"/>
      <c r="F26" s="14">
        <v>40</v>
      </c>
      <c r="G26" s="15" t="s">
        <v>176</v>
      </c>
      <c r="H26" s="15" t="s">
        <v>38</v>
      </c>
      <c r="I26" s="15" t="s">
        <v>53</v>
      </c>
      <c r="J26" s="15" t="s">
        <v>119</v>
      </c>
      <c r="K26" s="15">
        <v>7.8</v>
      </c>
      <c r="L26" s="15" t="s">
        <v>53</v>
      </c>
      <c r="M26" s="15" t="s">
        <v>41</v>
      </c>
      <c r="N26" s="15" t="s">
        <v>53</v>
      </c>
      <c r="O26" s="15" t="s">
        <v>42</v>
      </c>
      <c r="P26" s="15"/>
      <c r="Q26" s="15"/>
      <c r="R26" s="15"/>
      <c r="S26" s="15"/>
      <c r="T26" s="15"/>
      <c r="U26" s="15"/>
      <c r="V26" s="15"/>
      <c r="W26" s="161" t="s">
        <v>38</v>
      </c>
      <c r="X26" s="162"/>
      <c r="Y26" s="163">
        <v>5.47</v>
      </c>
      <c r="Z26" s="162"/>
      <c r="AA26" s="162">
        <v>3.81</v>
      </c>
      <c r="AB26" s="16"/>
      <c r="AC26" s="161" t="s">
        <v>38</v>
      </c>
      <c r="AD26" s="15">
        <v>7.8</v>
      </c>
      <c r="AE26" s="15"/>
      <c r="AF26" s="162"/>
      <c r="AG26" s="162">
        <v>3.81</v>
      </c>
      <c r="AH26" s="82"/>
      <c r="AI26" s="82" t="s">
        <v>178</v>
      </c>
      <c r="AJ26" s="82"/>
      <c r="AK26" s="82"/>
      <c r="AL26" s="82"/>
      <c r="AM26" s="82"/>
      <c r="AN26" s="82"/>
      <c r="AO26" s="82"/>
      <c r="AP26" s="82"/>
      <c r="AQ26" s="82"/>
      <c r="AR26" s="82"/>
      <c r="AT26" t="s">
        <v>179</v>
      </c>
      <c r="AU26" s="82"/>
      <c r="AV26" s="82"/>
      <c r="AW26" s="82"/>
      <c r="AX26" s="82"/>
      <c r="AY26" s="82"/>
      <c r="AZ26" s="82"/>
      <c r="BA26" s="82"/>
      <c r="BB26" s="82"/>
      <c r="BC26" s="82"/>
      <c r="BD26" s="82"/>
      <c r="BE26" s="82"/>
      <c r="BF26" s="82"/>
      <c r="BG26" s="18"/>
      <c r="BH26" s="15" t="s">
        <v>38</v>
      </c>
      <c r="BI26" s="15" t="s">
        <v>53</v>
      </c>
      <c r="BJ26" s="15" t="s">
        <v>119</v>
      </c>
      <c r="BK26" s="15" t="s">
        <v>53</v>
      </c>
      <c r="BL26" s="15" t="s">
        <v>41</v>
      </c>
      <c r="BM26" s="15" t="s">
        <v>53</v>
      </c>
      <c r="BN26" s="15" t="s">
        <v>42</v>
      </c>
      <c r="BO26" s="15"/>
      <c r="BP26" s="15"/>
      <c r="BQ26" s="15"/>
      <c r="BR26" s="15"/>
      <c r="BS26" s="15"/>
      <c r="BT26" s="15"/>
      <c r="BZ26" s="161" t="s">
        <v>38</v>
      </c>
      <c r="CA26" s="162"/>
      <c r="CB26" s="163">
        <v>5.47</v>
      </c>
      <c r="CC26" s="162"/>
      <c r="CD26" s="162">
        <v>3.81</v>
      </c>
      <c r="CF26" s="162">
        <v>7.97</v>
      </c>
      <c r="CG26" s="202">
        <v>7.8</v>
      </c>
      <c r="CJ26" s="162">
        <v>4.32</v>
      </c>
      <c r="CK26" s="162">
        <v>4.8499999999999996</v>
      </c>
      <c r="CP26" t="s">
        <v>27</v>
      </c>
      <c r="CQ26" t="s">
        <v>28</v>
      </c>
      <c r="CR26" t="s">
        <v>29</v>
      </c>
      <c r="CS26" t="s">
        <v>30</v>
      </c>
    </row>
    <row r="27" spans="1:103">
      <c r="A27" s="17"/>
      <c r="B27" s="18"/>
      <c r="C27" s="19"/>
      <c r="D27" s="20"/>
      <c r="E27" s="21"/>
      <c r="F27" s="14">
        <v>40</v>
      </c>
      <c r="G27" s="15" t="s">
        <v>176</v>
      </c>
      <c r="H27" s="15" t="s">
        <v>38</v>
      </c>
      <c r="I27" s="15" t="s">
        <v>55</v>
      </c>
      <c r="J27" s="15" t="s">
        <v>40</v>
      </c>
      <c r="K27" s="15">
        <v>7</v>
      </c>
      <c r="L27" s="15" t="s">
        <v>55</v>
      </c>
      <c r="M27" s="15" t="s">
        <v>41</v>
      </c>
      <c r="N27" s="15" t="s">
        <v>55</v>
      </c>
      <c r="O27" s="15" t="s">
        <v>88</v>
      </c>
      <c r="P27" s="15" t="s">
        <v>39</v>
      </c>
      <c r="Q27" s="15" t="s">
        <v>43</v>
      </c>
      <c r="R27" s="15">
        <v>8.02</v>
      </c>
      <c r="S27" s="15" t="s">
        <v>39</v>
      </c>
      <c r="T27" s="15" t="s">
        <v>41</v>
      </c>
      <c r="U27" s="15" t="s">
        <v>39</v>
      </c>
      <c r="V27" s="15" t="s">
        <v>42</v>
      </c>
      <c r="W27" s="161" t="s">
        <v>38</v>
      </c>
      <c r="X27" s="162">
        <v>6</v>
      </c>
      <c r="Y27" s="164">
        <v>4.88</v>
      </c>
      <c r="Z27" s="127"/>
      <c r="AA27" s="127">
        <v>3.99</v>
      </c>
      <c r="AB27" s="16"/>
      <c r="AC27" s="161" t="s">
        <v>38</v>
      </c>
      <c r="AD27" s="15">
        <v>7</v>
      </c>
      <c r="AE27" s="15">
        <v>8.02</v>
      </c>
      <c r="AF27" s="127"/>
      <c r="AG27" s="127">
        <v>3.99</v>
      </c>
      <c r="AH27" s="82"/>
      <c r="AI27" s="82"/>
      <c r="AJ27" s="82"/>
      <c r="AK27" s="82"/>
      <c r="AL27" s="82"/>
      <c r="AM27" s="82"/>
      <c r="AN27" s="82"/>
      <c r="AO27" s="82"/>
      <c r="AP27" s="82"/>
      <c r="AQ27" s="82"/>
      <c r="AR27" s="82"/>
      <c r="AU27" s="82"/>
      <c r="AV27" s="82"/>
      <c r="AW27" s="82"/>
      <c r="AX27" s="82"/>
      <c r="AY27" s="82"/>
      <c r="AZ27" s="82"/>
      <c r="BA27" s="82"/>
      <c r="BB27" s="82"/>
      <c r="BC27" s="82"/>
      <c r="BD27" s="82"/>
      <c r="BE27" s="82"/>
      <c r="BF27" s="82"/>
      <c r="BG27" s="18"/>
      <c r="BH27" s="15" t="s">
        <v>38</v>
      </c>
      <c r="BI27" s="15" t="s">
        <v>55</v>
      </c>
      <c r="BJ27" s="15" t="s">
        <v>40</v>
      </c>
      <c r="BK27" s="15" t="s">
        <v>55</v>
      </c>
      <c r="BL27" s="15" t="s">
        <v>41</v>
      </c>
      <c r="BM27" s="15" t="s">
        <v>55</v>
      </c>
      <c r="BN27" s="15" t="s">
        <v>88</v>
      </c>
      <c r="BO27" s="15" t="s">
        <v>39</v>
      </c>
      <c r="BP27" s="15" t="s">
        <v>43</v>
      </c>
      <c r="BQ27" s="15" t="s">
        <v>39</v>
      </c>
      <c r="BR27" s="15" t="s">
        <v>41</v>
      </c>
      <c r="BS27" s="15" t="s">
        <v>39</v>
      </c>
      <c r="BT27" s="15" t="s">
        <v>42</v>
      </c>
      <c r="BZ27" s="161" t="s">
        <v>38</v>
      </c>
      <c r="CA27" s="162">
        <v>6</v>
      </c>
      <c r="CB27" s="164">
        <v>4.88</v>
      </c>
      <c r="CC27" s="127"/>
      <c r="CD27" s="127">
        <v>3.99</v>
      </c>
      <c r="CF27" s="162">
        <v>8</v>
      </c>
      <c r="CG27" s="164">
        <v>8.2200000000000006</v>
      </c>
      <c r="CJ27" s="162">
        <v>4.53</v>
      </c>
      <c r="CK27" s="162">
        <v>5.17</v>
      </c>
      <c r="CO27" t="s">
        <v>80</v>
      </c>
      <c r="CP27">
        <v>30</v>
      </c>
      <c r="CQ27">
        <v>28</v>
      </c>
      <c r="CR27">
        <v>3</v>
      </c>
      <c r="CS27">
        <v>8</v>
      </c>
    </row>
    <row r="28" spans="1:103" ht="16.5" thickBot="1">
      <c r="A28" s="16">
        <v>14</v>
      </c>
      <c r="B28" s="10">
        <v>1026299779</v>
      </c>
      <c r="C28" s="11" t="s">
        <v>180</v>
      </c>
      <c r="D28" s="12" t="s">
        <v>36</v>
      </c>
      <c r="E28" s="13">
        <v>35705</v>
      </c>
      <c r="F28" s="14">
        <v>25.561643835616437</v>
      </c>
      <c r="G28" s="15">
        <v>12</v>
      </c>
      <c r="H28" s="15" t="s">
        <v>38</v>
      </c>
      <c r="I28" s="15" t="s">
        <v>39</v>
      </c>
      <c r="J28" s="15" t="s">
        <v>40</v>
      </c>
      <c r="K28" s="15">
        <v>7.08</v>
      </c>
      <c r="L28" s="15" t="s">
        <v>39</v>
      </c>
      <c r="M28" s="15" t="s">
        <v>41</v>
      </c>
      <c r="N28" s="15" t="s">
        <v>39</v>
      </c>
      <c r="O28" s="15" t="s">
        <v>88</v>
      </c>
      <c r="P28" s="15"/>
      <c r="Q28" s="15"/>
      <c r="R28" s="15"/>
      <c r="S28" s="15"/>
      <c r="T28" s="15"/>
      <c r="U28" s="15"/>
      <c r="V28" s="15"/>
      <c r="W28" s="161" t="s">
        <v>38</v>
      </c>
      <c r="X28" s="162"/>
      <c r="Y28" s="163"/>
      <c r="Z28" s="162"/>
      <c r="AA28" s="162"/>
      <c r="AB28" s="17"/>
      <c r="AC28" s="161" t="s">
        <v>38</v>
      </c>
      <c r="AD28" s="15">
        <v>7.08</v>
      </c>
      <c r="AE28" s="15"/>
      <c r="AF28" s="162"/>
      <c r="AG28" s="162"/>
      <c r="AH28" s="82"/>
      <c r="AI28" s="82" t="s">
        <v>181</v>
      </c>
      <c r="AJ28" s="82"/>
      <c r="AK28" s="82"/>
      <c r="AL28" s="82" t="s">
        <v>182</v>
      </c>
      <c r="AM28" s="82">
        <v>0</v>
      </c>
      <c r="AN28" s="82"/>
      <c r="AO28" s="82"/>
      <c r="AP28" s="82"/>
      <c r="AQ28" s="82"/>
      <c r="AR28" s="82"/>
      <c r="AU28" s="82" t="s">
        <v>183</v>
      </c>
      <c r="AV28" s="82" t="s">
        <v>184</v>
      </c>
      <c r="AW28" s="82"/>
      <c r="AX28" s="82"/>
      <c r="AY28" s="82"/>
      <c r="AZ28" s="82"/>
      <c r="BA28" s="82"/>
      <c r="BB28" s="82"/>
      <c r="BC28" s="82"/>
      <c r="BD28" s="82"/>
      <c r="BE28" s="82"/>
      <c r="BF28" s="82"/>
      <c r="BG28" s="10">
        <v>1026299779</v>
      </c>
      <c r="BH28" s="15" t="s">
        <v>38</v>
      </c>
      <c r="BI28" s="15" t="s">
        <v>39</v>
      </c>
      <c r="BJ28" s="15" t="s">
        <v>40</v>
      </c>
      <c r="BK28" s="15" t="s">
        <v>39</v>
      </c>
      <c r="BL28" s="15" t="s">
        <v>41</v>
      </c>
      <c r="BM28" s="15" t="s">
        <v>39</v>
      </c>
      <c r="BN28" s="15" t="s">
        <v>88</v>
      </c>
      <c r="BO28" s="15"/>
      <c r="BP28" s="15"/>
      <c r="BQ28" s="15"/>
      <c r="BR28" s="15"/>
      <c r="BS28" s="15"/>
      <c r="BT28" s="15"/>
      <c r="BZ28" s="161" t="s">
        <v>38</v>
      </c>
      <c r="CA28" s="162"/>
      <c r="CB28" s="163"/>
      <c r="CC28" s="162"/>
      <c r="CD28" s="162"/>
      <c r="CF28" s="162">
        <v>8.1300000000000008</v>
      </c>
      <c r="CG28" s="202">
        <v>8.85</v>
      </c>
      <c r="CJ28" s="162">
        <v>4.8</v>
      </c>
      <c r="CK28" s="162">
        <v>5.17</v>
      </c>
      <c r="CO28" t="s">
        <v>76</v>
      </c>
      <c r="CP28">
        <v>6.4993333333333316</v>
      </c>
      <c r="CQ28">
        <v>6.3200000000000012</v>
      </c>
      <c r="CR28">
        <v>5.0566666666666675</v>
      </c>
      <c r="CS28">
        <v>5.9137500000000003</v>
      </c>
    </row>
    <row r="29" spans="1:103" ht="16.5" thickTop="1">
      <c r="A29" s="16"/>
      <c r="B29" s="10"/>
      <c r="C29" s="11"/>
      <c r="D29" s="12"/>
      <c r="E29" s="13"/>
      <c r="F29" s="14">
        <v>25</v>
      </c>
      <c r="G29" s="15">
        <v>12</v>
      </c>
      <c r="H29" s="15" t="s">
        <v>38</v>
      </c>
      <c r="I29" s="15" t="s">
        <v>53</v>
      </c>
      <c r="J29" s="15" t="s">
        <v>40</v>
      </c>
      <c r="K29" s="15">
        <v>8.0500000000000007</v>
      </c>
      <c r="L29" s="15" t="s">
        <v>53</v>
      </c>
      <c r="M29" s="15" t="s">
        <v>41</v>
      </c>
      <c r="N29" s="15" t="s">
        <v>53</v>
      </c>
      <c r="O29" s="15" t="s">
        <v>88</v>
      </c>
      <c r="P29" s="15"/>
      <c r="Q29" s="15"/>
      <c r="R29" s="15"/>
      <c r="S29" s="15"/>
      <c r="T29" s="15"/>
      <c r="U29" s="15"/>
      <c r="V29" s="15"/>
      <c r="W29" s="161" t="s">
        <v>38</v>
      </c>
      <c r="X29" s="162"/>
      <c r="Y29" s="162"/>
      <c r="Z29" s="162"/>
      <c r="AA29" s="162"/>
      <c r="AB29" s="17"/>
      <c r="AC29" s="161" t="s">
        <v>38</v>
      </c>
      <c r="AD29" s="15">
        <v>8.0500000000000007</v>
      </c>
      <c r="AE29" s="15"/>
      <c r="AF29" s="162"/>
      <c r="AG29" s="162"/>
      <c r="AH29" s="82"/>
      <c r="AI29" s="195" t="s">
        <v>185</v>
      </c>
      <c r="AJ29" s="195" t="s">
        <v>80</v>
      </c>
      <c r="AK29" s="195" t="s">
        <v>76</v>
      </c>
      <c r="AL29" s="195" t="s">
        <v>82</v>
      </c>
      <c r="AM29" s="195" t="s">
        <v>131</v>
      </c>
      <c r="AN29" s="82"/>
      <c r="AO29" s="82"/>
      <c r="AP29" s="82"/>
      <c r="AQ29" s="82"/>
      <c r="AR29" s="82"/>
      <c r="AT29" t="s">
        <v>103</v>
      </c>
      <c r="AU29" s="101">
        <v>21</v>
      </c>
      <c r="AV29" s="102">
        <v>17</v>
      </c>
      <c r="AW29" s="82"/>
      <c r="AX29" s="82"/>
      <c r="AY29" s="82"/>
      <c r="AZ29" s="82"/>
      <c r="BA29" s="82"/>
      <c r="BB29" s="82"/>
      <c r="BC29" s="82"/>
      <c r="BD29" s="82"/>
      <c r="BE29" s="82"/>
      <c r="BF29" s="82"/>
      <c r="BG29" s="10"/>
      <c r="BH29" s="15" t="s">
        <v>38</v>
      </c>
      <c r="BI29" s="15" t="s">
        <v>53</v>
      </c>
      <c r="BJ29" s="15" t="s">
        <v>40</v>
      </c>
      <c r="BK29" s="15" t="s">
        <v>53</v>
      </c>
      <c r="BL29" s="15" t="s">
        <v>41</v>
      </c>
      <c r="BM29" s="15" t="s">
        <v>53</v>
      </c>
      <c r="BN29" s="15" t="s">
        <v>88</v>
      </c>
      <c r="BO29" s="15"/>
      <c r="BP29" s="15"/>
      <c r="BQ29" s="15"/>
      <c r="BR29" s="15"/>
      <c r="BS29" s="15"/>
      <c r="BT29" s="15"/>
      <c r="BZ29" s="161" t="s">
        <v>38</v>
      </c>
      <c r="CA29" s="162"/>
      <c r="CB29" s="162"/>
      <c r="CC29" s="162"/>
      <c r="CD29" s="162"/>
      <c r="CF29" s="162">
        <v>8.1300000000000008</v>
      </c>
      <c r="CG29" s="127">
        <v>9.7799999999999994</v>
      </c>
      <c r="CJ29" s="162">
        <v>4.8</v>
      </c>
      <c r="CK29" s="162">
        <v>5.17</v>
      </c>
      <c r="CO29" t="s">
        <v>89</v>
      </c>
      <c r="CP29">
        <v>0.23231663555821483</v>
      </c>
      <c r="CQ29">
        <v>0.26579470535890087</v>
      </c>
      <c r="CR29">
        <v>1.5157899087997079E-2</v>
      </c>
      <c r="CS29">
        <v>0.4914262679036539</v>
      </c>
    </row>
    <row r="30" spans="1:103">
      <c r="A30" s="27">
        <v>15</v>
      </c>
      <c r="B30" s="18">
        <v>1007648178</v>
      </c>
      <c r="C30" s="24" t="s">
        <v>186</v>
      </c>
      <c r="D30" s="20" t="s">
        <v>36</v>
      </c>
      <c r="E30" s="21">
        <v>36990</v>
      </c>
      <c r="F30" s="14">
        <v>22.041095890410958</v>
      </c>
      <c r="G30" s="15">
        <v>34</v>
      </c>
      <c r="H30" s="15" t="s">
        <v>38</v>
      </c>
      <c r="I30" s="15" t="s">
        <v>39</v>
      </c>
      <c r="J30" s="15" t="s">
        <v>40</v>
      </c>
      <c r="K30" s="15">
        <v>5.18</v>
      </c>
      <c r="L30" s="15" t="s">
        <v>39</v>
      </c>
      <c r="M30" s="15" t="s">
        <v>41</v>
      </c>
      <c r="N30" s="15" t="s">
        <v>39</v>
      </c>
      <c r="O30" s="15" t="s">
        <v>42</v>
      </c>
      <c r="P30" s="15" t="s">
        <v>39</v>
      </c>
      <c r="Q30" s="15" t="s">
        <v>43</v>
      </c>
      <c r="R30" s="15">
        <v>9.26</v>
      </c>
      <c r="S30" s="15" t="s">
        <v>39</v>
      </c>
      <c r="T30" s="15" t="s">
        <v>41</v>
      </c>
      <c r="U30" s="15" t="s">
        <v>39</v>
      </c>
      <c r="V30" s="15" t="s">
        <v>54</v>
      </c>
      <c r="W30" s="161" t="s">
        <v>38</v>
      </c>
      <c r="X30" s="161"/>
      <c r="Y30" s="161"/>
      <c r="Z30" s="162"/>
      <c r="AA30" s="162"/>
      <c r="AB30" s="17"/>
      <c r="AC30" s="161" t="s">
        <v>38</v>
      </c>
      <c r="AD30" s="15">
        <v>5.18</v>
      </c>
      <c r="AE30" s="15">
        <v>9.26</v>
      </c>
      <c r="AF30" s="162"/>
      <c r="AG30" s="162"/>
      <c r="AH30" s="82"/>
      <c r="AI30" s="82" t="s">
        <v>66</v>
      </c>
      <c r="AJ30" s="82">
        <v>21</v>
      </c>
      <c r="AK30" s="82">
        <v>8.6528571428571439</v>
      </c>
      <c r="AL30" s="82">
        <v>3.7365314285714364</v>
      </c>
      <c r="AM30" s="82"/>
      <c r="AN30" s="82"/>
      <c r="AO30" s="82"/>
      <c r="AP30" s="82"/>
      <c r="AQ30" s="82"/>
      <c r="AR30" s="82"/>
      <c r="AT30" t="s">
        <v>87</v>
      </c>
      <c r="AU30" s="115">
        <v>8.65</v>
      </c>
      <c r="AV30" s="116">
        <v>8.5</v>
      </c>
      <c r="BA30" s="120"/>
      <c r="BF30" s="82"/>
      <c r="BG30" s="18">
        <v>1007648178</v>
      </c>
      <c r="BH30" s="15" t="s">
        <v>38</v>
      </c>
      <c r="BI30" s="15" t="s">
        <v>39</v>
      </c>
      <c r="BJ30" s="15" t="s">
        <v>40</v>
      </c>
      <c r="BK30" s="15" t="s">
        <v>39</v>
      </c>
      <c r="BL30" s="15" t="s">
        <v>41</v>
      </c>
      <c r="BM30" s="15" t="s">
        <v>39</v>
      </c>
      <c r="BN30" s="15" t="s">
        <v>42</v>
      </c>
      <c r="BO30" s="15" t="s">
        <v>39</v>
      </c>
      <c r="BP30" s="15" t="s">
        <v>43</v>
      </c>
      <c r="BQ30" s="15" t="s">
        <v>39</v>
      </c>
      <c r="BR30" s="15" t="s">
        <v>41</v>
      </c>
      <c r="BS30" s="15" t="s">
        <v>39</v>
      </c>
      <c r="BT30" s="15" t="s">
        <v>54</v>
      </c>
      <c r="BZ30" s="161" t="s">
        <v>38</v>
      </c>
      <c r="CA30" s="161"/>
      <c r="CB30" s="161"/>
      <c r="CC30" s="162"/>
      <c r="CD30" s="162"/>
      <c r="CF30" s="162">
        <v>8.1300000000000008</v>
      </c>
      <c r="CG30" s="127"/>
      <c r="CJ30" s="162">
        <v>4.8</v>
      </c>
      <c r="CK30" s="162"/>
      <c r="CO30" t="s">
        <v>98</v>
      </c>
      <c r="CP30">
        <v>6.24</v>
      </c>
      <c r="CQ30">
        <v>6.2200000000000006</v>
      </c>
      <c r="CR30">
        <v>5.0566666666666675</v>
      </c>
      <c r="CS30">
        <v>5.7</v>
      </c>
    </row>
    <row r="31" spans="1:103">
      <c r="A31" s="17"/>
      <c r="B31" s="18"/>
      <c r="C31" s="24"/>
      <c r="D31" s="20"/>
      <c r="E31" s="21"/>
      <c r="F31" s="14">
        <v>22</v>
      </c>
      <c r="G31" s="15">
        <v>34</v>
      </c>
      <c r="H31" s="15" t="s">
        <v>38</v>
      </c>
      <c r="I31" s="15" t="s">
        <v>53</v>
      </c>
      <c r="J31" s="15" t="s">
        <v>40</v>
      </c>
      <c r="K31" s="15">
        <v>8.74</v>
      </c>
      <c r="L31" s="15" t="s">
        <v>53</v>
      </c>
      <c r="M31" s="15" t="s">
        <v>41</v>
      </c>
      <c r="N31" s="15" t="s">
        <v>53</v>
      </c>
      <c r="O31" s="15" t="s">
        <v>88</v>
      </c>
      <c r="P31" s="15" t="s">
        <v>53</v>
      </c>
      <c r="Q31" s="15" t="s">
        <v>40</v>
      </c>
      <c r="R31" s="15">
        <v>7.01</v>
      </c>
      <c r="S31" s="15" t="s">
        <v>53</v>
      </c>
      <c r="T31" s="15" t="s">
        <v>41</v>
      </c>
      <c r="U31" s="15" t="s">
        <v>53</v>
      </c>
      <c r="V31" s="15" t="s">
        <v>88</v>
      </c>
      <c r="W31" s="161" t="s">
        <v>38</v>
      </c>
      <c r="X31" s="162">
        <v>5.62</v>
      </c>
      <c r="Y31" s="162">
        <v>6.28</v>
      </c>
      <c r="Z31" s="162">
        <v>2.58</v>
      </c>
      <c r="AA31" s="162">
        <v>2.58</v>
      </c>
      <c r="AB31" s="17"/>
      <c r="AC31" s="161" t="s">
        <v>38</v>
      </c>
      <c r="AD31" s="15">
        <v>8.74</v>
      </c>
      <c r="AE31" s="15">
        <v>7.01</v>
      </c>
      <c r="AF31" s="162">
        <v>2.58</v>
      </c>
      <c r="AG31" s="162">
        <v>2.58</v>
      </c>
      <c r="AH31" s="82"/>
      <c r="AI31" s="82" t="s">
        <v>67</v>
      </c>
      <c r="AJ31" s="82">
        <v>17</v>
      </c>
      <c r="AK31" s="82">
        <v>8.7305882352941175</v>
      </c>
      <c r="AL31" s="82">
        <v>1.4376433823529453</v>
      </c>
      <c r="AM31" s="82"/>
      <c r="AN31" s="82"/>
      <c r="AO31" s="82"/>
      <c r="AP31" s="82"/>
      <c r="AQ31" s="82"/>
      <c r="AR31" s="82"/>
      <c r="AT31" t="s">
        <v>94</v>
      </c>
      <c r="AU31" s="115">
        <v>405</v>
      </c>
      <c r="AV31" s="116">
        <v>336</v>
      </c>
      <c r="BA31" s="121"/>
      <c r="BF31" s="82"/>
      <c r="BG31" s="18"/>
      <c r="BH31" s="15" t="s">
        <v>38</v>
      </c>
      <c r="BI31" s="15" t="s">
        <v>53</v>
      </c>
      <c r="BJ31" s="15" t="s">
        <v>40</v>
      </c>
      <c r="BK31" s="15" t="s">
        <v>53</v>
      </c>
      <c r="BL31" s="15" t="s">
        <v>41</v>
      </c>
      <c r="BM31" s="15" t="s">
        <v>53</v>
      </c>
      <c r="BN31" s="15" t="s">
        <v>88</v>
      </c>
      <c r="BO31" s="15" t="s">
        <v>53</v>
      </c>
      <c r="BP31" s="15" t="s">
        <v>40</v>
      </c>
      <c r="BQ31" s="15" t="s">
        <v>53</v>
      </c>
      <c r="BR31" s="15" t="s">
        <v>41</v>
      </c>
      <c r="BS31" s="15" t="s">
        <v>53</v>
      </c>
      <c r="BT31" s="15" t="s">
        <v>88</v>
      </c>
      <c r="BZ31" s="161" t="s">
        <v>38</v>
      </c>
      <c r="CA31" s="162">
        <v>5.62</v>
      </c>
      <c r="CB31" s="162">
        <v>6.28</v>
      </c>
      <c r="CC31" s="162">
        <v>2.58</v>
      </c>
      <c r="CD31" s="162">
        <v>2.58</v>
      </c>
      <c r="CF31" s="162">
        <v>8.42</v>
      </c>
      <c r="CG31" s="127"/>
      <c r="CJ31" s="162"/>
      <c r="CK31" s="162"/>
      <c r="CO31" t="s">
        <v>152</v>
      </c>
      <c r="CP31">
        <v>8.42</v>
      </c>
      <c r="CQ31">
        <v>9.7799999999999994</v>
      </c>
      <c r="CR31">
        <v>5.14</v>
      </c>
      <c r="CS31">
        <v>8.61</v>
      </c>
    </row>
    <row r="32" spans="1:103">
      <c r="A32" s="16">
        <v>17</v>
      </c>
      <c r="B32" s="10">
        <v>1003579223</v>
      </c>
      <c r="C32" s="11" t="s">
        <v>187</v>
      </c>
      <c r="D32" s="12" t="s">
        <v>36</v>
      </c>
      <c r="E32" s="13">
        <v>37301</v>
      </c>
      <c r="F32" s="14">
        <v>21.18904109589041</v>
      </c>
      <c r="G32" s="15">
        <v>12</v>
      </c>
      <c r="H32" s="15" t="s">
        <v>38</v>
      </c>
      <c r="I32" s="15" t="s">
        <v>39</v>
      </c>
      <c r="J32" s="15" t="s">
        <v>119</v>
      </c>
      <c r="K32" s="15">
        <v>9.94</v>
      </c>
      <c r="L32" s="15" t="s">
        <v>39</v>
      </c>
      <c r="M32" s="15" t="s">
        <v>41</v>
      </c>
      <c r="N32" s="15" t="s">
        <v>39</v>
      </c>
      <c r="O32" s="15" t="s">
        <v>42</v>
      </c>
      <c r="P32" s="15" t="s">
        <v>39</v>
      </c>
      <c r="Q32" s="15" t="s">
        <v>43</v>
      </c>
      <c r="R32" s="15">
        <v>9.3000000000000007</v>
      </c>
      <c r="S32" s="15" t="s">
        <v>39</v>
      </c>
      <c r="T32" s="15" t="s">
        <v>41</v>
      </c>
      <c r="U32" s="15" t="s">
        <v>39</v>
      </c>
      <c r="V32" s="15" t="s">
        <v>42</v>
      </c>
      <c r="W32" s="161" t="s">
        <v>38</v>
      </c>
      <c r="X32" s="161"/>
      <c r="Y32" s="161"/>
      <c r="Z32" s="162"/>
      <c r="AA32" s="162"/>
      <c r="AB32" s="16"/>
      <c r="AC32" s="161" t="s">
        <v>38</v>
      </c>
      <c r="AD32" s="15">
        <v>9.94</v>
      </c>
      <c r="AE32" s="15">
        <v>9.3000000000000007</v>
      </c>
      <c r="AF32" s="162"/>
      <c r="AG32" s="162"/>
      <c r="AH32" s="82"/>
      <c r="AI32" s="168" t="s">
        <v>188</v>
      </c>
      <c r="AJ32" s="168"/>
      <c r="AK32" s="168"/>
      <c r="AL32" s="168">
        <v>2.7148034080298848</v>
      </c>
      <c r="AM32" s="168">
        <v>4.7176484882011642E-2</v>
      </c>
      <c r="AN32" s="82"/>
      <c r="AO32" s="82"/>
      <c r="AP32" s="82"/>
      <c r="AQ32" s="82"/>
      <c r="AR32" s="82"/>
      <c r="AT32" t="s">
        <v>189</v>
      </c>
      <c r="AU32" s="117">
        <v>183</v>
      </c>
      <c r="AV32" s="118">
        <v>174</v>
      </c>
      <c r="BA32" s="121"/>
      <c r="BG32" s="10">
        <v>1003579223</v>
      </c>
      <c r="BH32" s="15" t="s">
        <v>38</v>
      </c>
      <c r="BI32" s="15" t="s">
        <v>39</v>
      </c>
      <c r="BJ32" s="15" t="s">
        <v>119</v>
      </c>
      <c r="BK32" s="15" t="s">
        <v>39</v>
      </c>
      <c r="BL32" s="15" t="s">
        <v>41</v>
      </c>
      <c r="BM32" s="15" t="s">
        <v>39</v>
      </c>
      <c r="BN32" s="15" t="s">
        <v>42</v>
      </c>
      <c r="BO32" s="15" t="s">
        <v>39</v>
      </c>
      <c r="BP32" s="15" t="s">
        <v>43</v>
      </c>
      <c r="BQ32" s="15" t="s">
        <v>39</v>
      </c>
      <c r="BR32" s="15" t="s">
        <v>41</v>
      </c>
      <c r="BS32" s="15" t="s">
        <v>39</v>
      </c>
      <c r="BT32" s="15" t="s">
        <v>42</v>
      </c>
      <c r="BZ32" s="161" t="s">
        <v>38</v>
      </c>
      <c r="CA32" s="161"/>
      <c r="CB32" s="161"/>
      <c r="CC32" s="162"/>
      <c r="CD32" s="162"/>
      <c r="CF32" s="127"/>
      <c r="CG32" s="127"/>
      <c r="CJ32" s="162"/>
      <c r="CK32" s="162"/>
      <c r="CO32" t="s">
        <v>157</v>
      </c>
      <c r="CP32">
        <v>4.2699999999999996</v>
      </c>
      <c r="CQ32">
        <v>4.46</v>
      </c>
      <c r="CR32">
        <v>4.9800000000000004</v>
      </c>
      <c r="CS32">
        <v>4.37</v>
      </c>
    </row>
    <row r="33" spans="1:107">
      <c r="A33" s="16"/>
      <c r="B33" s="10"/>
      <c r="C33" s="11"/>
      <c r="D33" s="12"/>
      <c r="E33" s="13"/>
      <c r="F33" s="14">
        <v>21</v>
      </c>
      <c r="G33" s="15">
        <v>12</v>
      </c>
      <c r="H33" s="15" t="s">
        <v>38</v>
      </c>
      <c r="I33" s="15" t="s">
        <v>53</v>
      </c>
      <c r="J33" s="15" t="s">
        <v>119</v>
      </c>
      <c r="K33" s="15">
        <v>8.06</v>
      </c>
      <c r="L33" s="15" t="s">
        <v>53</v>
      </c>
      <c r="M33" s="15" t="s">
        <v>41</v>
      </c>
      <c r="N33" s="15" t="s">
        <v>53</v>
      </c>
      <c r="O33" s="15" t="s">
        <v>42</v>
      </c>
      <c r="P33" s="15" t="s">
        <v>53</v>
      </c>
      <c r="Q33" s="15" t="s">
        <v>43</v>
      </c>
      <c r="R33" s="15">
        <v>9.01</v>
      </c>
      <c r="S33" s="15" t="s">
        <v>53</v>
      </c>
      <c r="T33" s="15" t="s">
        <v>41</v>
      </c>
      <c r="U33" s="15" t="s">
        <v>53</v>
      </c>
      <c r="V33" s="15" t="s">
        <v>65</v>
      </c>
      <c r="W33" s="161" t="s">
        <v>38</v>
      </c>
      <c r="X33" s="161"/>
      <c r="Y33" s="161"/>
      <c r="Z33" s="162">
        <v>3.24</v>
      </c>
      <c r="AA33" s="162">
        <v>3.24</v>
      </c>
      <c r="AB33" s="16"/>
      <c r="AC33" s="161" t="s">
        <v>38</v>
      </c>
      <c r="AD33" s="15">
        <v>8.06</v>
      </c>
      <c r="AE33" s="15">
        <v>9.01</v>
      </c>
      <c r="AF33" s="162">
        <v>3.24</v>
      </c>
      <c r="AG33" s="162">
        <v>3.24</v>
      </c>
      <c r="AH33" s="82"/>
      <c r="AI33" s="82"/>
      <c r="AJ33" s="82"/>
      <c r="AK33" s="82"/>
      <c r="AL33" s="82"/>
      <c r="AM33" s="82"/>
      <c r="AN33" s="82"/>
      <c r="AO33" s="82"/>
      <c r="AP33" s="82"/>
      <c r="AQ33" s="82"/>
      <c r="AR33" s="82"/>
      <c r="BA33" s="121"/>
      <c r="BG33" s="10"/>
      <c r="BH33" s="15" t="s">
        <v>38</v>
      </c>
      <c r="BI33" s="15" t="s">
        <v>53</v>
      </c>
      <c r="BJ33" s="15" t="s">
        <v>119</v>
      </c>
      <c r="BK33" s="15" t="s">
        <v>53</v>
      </c>
      <c r="BL33" s="15" t="s">
        <v>41</v>
      </c>
      <c r="BM33" s="15" t="s">
        <v>53</v>
      </c>
      <c r="BN33" s="15" t="s">
        <v>42</v>
      </c>
      <c r="BO33" s="15" t="s">
        <v>53</v>
      </c>
      <c r="BP33" s="15" t="s">
        <v>43</v>
      </c>
      <c r="BQ33" s="15" t="s">
        <v>53</v>
      </c>
      <c r="BR33" s="15" t="s">
        <v>41</v>
      </c>
      <c r="BS33" s="15" t="s">
        <v>53</v>
      </c>
      <c r="BT33" s="15" t="s">
        <v>65</v>
      </c>
      <c r="BZ33" s="161" t="s">
        <v>38</v>
      </c>
      <c r="CA33" s="161"/>
      <c r="CB33" s="161"/>
      <c r="CC33" s="162">
        <v>3.24</v>
      </c>
      <c r="CD33" s="162">
        <v>3.24</v>
      </c>
      <c r="CF33" s="127"/>
      <c r="CG33" s="127"/>
      <c r="CJ33" s="162"/>
      <c r="CK33" s="162"/>
      <c r="CO33" t="s">
        <v>174</v>
      </c>
      <c r="CP33">
        <v>2.1950000000000003</v>
      </c>
      <c r="CQ33">
        <v>2.0100000000000007</v>
      </c>
      <c r="CR33">
        <v>1.6666666666669272E-3</v>
      </c>
      <c r="CS33">
        <v>1.4225000000000003</v>
      </c>
    </row>
    <row r="34" spans="1:107" ht="16.5" thickBot="1">
      <c r="A34" s="16">
        <v>18</v>
      </c>
      <c r="B34" s="10">
        <v>1015459156</v>
      </c>
      <c r="C34" s="11" t="s">
        <v>190</v>
      </c>
      <c r="D34" s="12" t="s">
        <v>36</v>
      </c>
      <c r="E34" s="13">
        <v>35064</v>
      </c>
      <c r="F34" s="14">
        <v>27.317808219178083</v>
      </c>
      <c r="G34" s="15" t="s">
        <v>191</v>
      </c>
      <c r="H34" s="15" t="s">
        <v>38</v>
      </c>
      <c r="I34" s="15" t="s">
        <v>39</v>
      </c>
      <c r="J34" s="15" t="s">
        <v>119</v>
      </c>
      <c r="K34" s="15">
        <v>10.45</v>
      </c>
      <c r="L34" s="15" t="s">
        <v>39</v>
      </c>
      <c r="M34" s="15" t="s">
        <v>41</v>
      </c>
      <c r="N34" s="15" t="s">
        <v>39</v>
      </c>
      <c r="O34" s="15" t="s">
        <v>42</v>
      </c>
      <c r="P34" s="15" t="s">
        <v>39</v>
      </c>
      <c r="Q34" s="15" t="s">
        <v>43</v>
      </c>
      <c r="R34" s="15">
        <v>9.49</v>
      </c>
      <c r="S34" s="15" t="s">
        <v>39</v>
      </c>
      <c r="T34" s="15" t="s">
        <v>41</v>
      </c>
      <c r="U34" s="15" t="s">
        <v>39</v>
      </c>
      <c r="V34" s="15" t="s">
        <v>42</v>
      </c>
      <c r="W34" s="161" t="s">
        <v>38</v>
      </c>
      <c r="X34" s="162">
        <v>8.1300000000000008</v>
      </c>
      <c r="Y34" s="162">
        <v>7.8</v>
      </c>
      <c r="Z34" s="162">
        <v>4.8</v>
      </c>
      <c r="AA34" s="162">
        <v>5.17</v>
      </c>
      <c r="AB34" s="17"/>
      <c r="AC34" s="161" t="s">
        <v>38</v>
      </c>
      <c r="AD34" s="15">
        <v>10.45</v>
      </c>
      <c r="AE34" s="15">
        <v>9.49</v>
      </c>
      <c r="AF34" s="162">
        <v>4.8</v>
      </c>
      <c r="AG34" s="162">
        <v>5.17</v>
      </c>
      <c r="AH34" s="82"/>
      <c r="AI34" s="82" t="s">
        <v>192</v>
      </c>
      <c r="AJ34" s="82"/>
      <c r="AK34" s="82"/>
      <c r="AL34" s="82"/>
      <c r="AM34" s="82" t="s">
        <v>73</v>
      </c>
      <c r="AN34" s="82">
        <v>0.05</v>
      </c>
      <c r="AO34" s="82"/>
      <c r="AP34" s="82"/>
      <c r="AQ34" s="82"/>
      <c r="AR34" s="82"/>
      <c r="AU34" s="2" t="s">
        <v>193</v>
      </c>
      <c r="AV34" s="2" t="s">
        <v>194</v>
      </c>
      <c r="BA34" s="121"/>
      <c r="BG34" s="10">
        <v>1015459156</v>
      </c>
      <c r="BH34" s="15" t="s">
        <v>38</v>
      </c>
      <c r="BI34" s="15" t="s">
        <v>39</v>
      </c>
      <c r="BJ34" s="15" t="s">
        <v>119</v>
      </c>
      <c r="BK34" s="15" t="s">
        <v>39</v>
      </c>
      <c r="BL34" s="15" t="s">
        <v>41</v>
      </c>
      <c r="BM34" s="15" t="s">
        <v>39</v>
      </c>
      <c r="BN34" s="15" t="s">
        <v>42</v>
      </c>
      <c r="BO34" s="15" t="s">
        <v>39</v>
      </c>
      <c r="BP34" s="15" t="s">
        <v>43</v>
      </c>
      <c r="BQ34" s="15" t="s">
        <v>39</v>
      </c>
      <c r="BR34" s="15" t="s">
        <v>41</v>
      </c>
      <c r="BS34" s="15" t="s">
        <v>39</v>
      </c>
      <c r="BT34" s="15" t="s">
        <v>42</v>
      </c>
      <c r="BZ34" s="161" t="s">
        <v>38</v>
      </c>
      <c r="CA34" s="162">
        <v>8.1300000000000008</v>
      </c>
      <c r="CB34" s="162">
        <v>7.8</v>
      </c>
      <c r="CC34" s="162">
        <v>4.8</v>
      </c>
      <c r="CD34" s="162">
        <v>5.17</v>
      </c>
      <c r="CF34" s="127"/>
      <c r="CG34" s="127"/>
      <c r="CJ34" s="162"/>
      <c r="CK34" s="162"/>
      <c r="CO34" t="s">
        <v>91</v>
      </c>
      <c r="CP34">
        <v>5.6487154244179605E-2</v>
      </c>
      <c r="CQ34">
        <v>0.3822750882031537</v>
      </c>
      <c r="CR34">
        <v>0.1396708883175527</v>
      </c>
      <c r="CS34">
        <v>0.27626697609292716</v>
      </c>
    </row>
    <row r="35" spans="1:107" ht="16.5" thickTop="1">
      <c r="A35" s="9">
        <v>19</v>
      </c>
      <c r="B35" s="10">
        <v>1023381606</v>
      </c>
      <c r="C35" s="11" t="s">
        <v>195</v>
      </c>
      <c r="D35" s="12" t="s">
        <v>75</v>
      </c>
      <c r="E35" s="13">
        <v>39720</v>
      </c>
      <c r="F35" s="14">
        <v>14.561643835616438</v>
      </c>
      <c r="G35" s="15">
        <v>23</v>
      </c>
      <c r="H35" s="15" t="s">
        <v>38</v>
      </c>
      <c r="I35" s="15" t="s">
        <v>39</v>
      </c>
      <c r="J35" s="15" t="s">
        <v>43</v>
      </c>
      <c r="K35" s="15">
        <v>6.95</v>
      </c>
      <c r="L35" s="15" t="s">
        <v>39</v>
      </c>
      <c r="M35" s="15" t="s">
        <v>97</v>
      </c>
      <c r="N35" s="15" t="s">
        <v>39</v>
      </c>
      <c r="O35" s="15" t="s">
        <v>88</v>
      </c>
      <c r="P35" s="15" t="s">
        <v>39</v>
      </c>
      <c r="Q35" s="15" t="s">
        <v>40</v>
      </c>
      <c r="R35" s="15">
        <v>9.52</v>
      </c>
      <c r="S35" s="15" t="s">
        <v>39</v>
      </c>
      <c r="T35" s="15" t="s">
        <v>41</v>
      </c>
      <c r="U35" s="15" t="s">
        <v>39</v>
      </c>
      <c r="V35" s="15" t="s">
        <v>42</v>
      </c>
      <c r="W35" s="161" t="s">
        <v>38</v>
      </c>
      <c r="X35" s="162"/>
      <c r="Y35" s="162"/>
      <c r="Z35" s="162"/>
      <c r="AA35" s="162"/>
      <c r="AB35" s="16"/>
      <c r="AC35" s="161" t="s">
        <v>38</v>
      </c>
      <c r="AD35" s="15">
        <v>6.95</v>
      </c>
      <c r="AE35" s="15">
        <v>9.52</v>
      </c>
      <c r="AF35" s="162"/>
      <c r="AG35" s="162"/>
      <c r="AH35" s="82"/>
      <c r="AI35" s="195" t="s">
        <v>196</v>
      </c>
      <c r="AJ35" s="195" t="s">
        <v>126</v>
      </c>
      <c r="AK35" s="195" t="s">
        <v>197</v>
      </c>
      <c r="AL35" s="195" t="s">
        <v>60</v>
      </c>
      <c r="AM35" s="195" t="s">
        <v>91</v>
      </c>
      <c r="AN35" s="195" t="s">
        <v>198</v>
      </c>
      <c r="AO35" s="195" t="s">
        <v>128</v>
      </c>
      <c r="AP35" s="195" t="s">
        <v>129</v>
      </c>
      <c r="AQ35" s="195" t="s">
        <v>155</v>
      </c>
      <c r="AR35" s="195" t="s">
        <v>199</v>
      </c>
      <c r="AT35" t="s">
        <v>189</v>
      </c>
      <c r="AU35" s="120">
        <v>174</v>
      </c>
      <c r="BA35" s="122"/>
      <c r="BG35" s="10">
        <v>1023381606</v>
      </c>
      <c r="BH35" s="15" t="s">
        <v>38</v>
      </c>
      <c r="BI35" s="15" t="s">
        <v>39</v>
      </c>
      <c r="BJ35" s="15" t="s">
        <v>43</v>
      </c>
      <c r="BK35" s="15" t="s">
        <v>39</v>
      </c>
      <c r="BL35" s="15" t="s">
        <v>97</v>
      </c>
      <c r="BM35" s="15" t="s">
        <v>39</v>
      </c>
      <c r="BN35" s="15" t="s">
        <v>88</v>
      </c>
      <c r="BO35" s="15" t="s">
        <v>39</v>
      </c>
      <c r="BP35" s="15" t="s">
        <v>40</v>
      </c>
      <c r="BQ35" s="15" t="s">
        <v>39</v>
      </c>
      <c r="BR35" s="15" t="s">
        <v>41</v>
      </c>
      <c r="BS35" s="15" t="s">
        <v>39</v>
      </c>
      <c r="BT35" s="15" t="s">
        <v>42</v>
      </c>
      <c r="BZ35" s="161" t="s">
        <v>38</v>
      </c>
      <c r="CA35" s="162"/>
      <c r="CB35" s="162"/>
      <c r="CC35" s="162"/>
      <c r="CD35" s="162"/>
      <c r="CF35" s="161"/>
      <c r="CG35" s="127"/>
      <c r="CJ35" s="162"/>
      <c r="CK35" s="162"/>
    </row>
    <row r="36" spans="1:107">
      <c r="A36" s="16"/>
      <c r="B36" s="10"/>
      <c r="C36" s="11"/>
      <c r="D36" s="12"/>
      <c r="E36" s="13"/>
      <c r="F36" s="14">
        <v>14</v>
      </c>
      <c r="G36" s="15">
        <v>23</v>
      </c>
      <c r="H36" s="15" t="s">
        <v>38</v>
      </c>
      <c r="I36" s="15" t="s">
        <v>53</v>
      </c>
      <c r="J36" s="15" t="s">
        <v>148</v>
      </c>
      <c r="K36" s="15">
        <v>16.07</v>
      </c>
      <c r="L36" s="15" t="s">
        <v>53</v>
      </c>
      <c r="M36" s="15" t="s">
        <v>41</v>
      </c>
      <c r="N36" s="15" t="s">
        <v>53</v>
      </c>
      <c r="O36" s="15" t="s">
        <v>42</v>
      </c>
      <c r="P36" s="15" t="s">
        <v>53</v>
      </c>
      <c r="Q36" s="15" t="s">
        <v>40</v>
      </c>
      <c r="R36" s="15">
        <v>7.33</v>
      </c>
      <c r="S36" s="15" t="s">
        <v>53</v>
      </c>
      <c r="T36" s="15" t="s">
        <v>41</v>
      </c>
      <c r="U36" s="15" t="s">
        <v>39</v>
      </c>
      <c r="V36" s="15" t="s">
        <v>42</v>
      </c>
      <c r="W36" s="161" t="s">
        <v>38</v>
      </c>
      <c r="X36" s="162">
        <v>4.99</v>
      </c>
      <c r="Y36" s="162">
        <v>6.67</v>
      </c>
      <c r="Z36" s="162">
        <v>1.45</v>
      </c>
      <c r="AA36" s="162">
        <v>2.17</v>
      </c>
      <c r="AB36" s="16"/>
      <c r="AC36" s="161" t="s">
        <v>38</v>
      </c>
      <c r="AD36" s="15">
        <v>16.07</v>
      </c>
      <c r="AE36" s="15">
        <v>7.33</v>
      </c>
      <c r="AF36" s="162">
        <v>1.45</v>
      </c>
      <c r="AG36" s="162">
        <v>2.17</v>
      </c>
      <c r="AH36" s="82"/>
      <c r="AI36" s="82" t="s">
        <v>200</v>
      </c>
      <c r="AJ36" s="82">
        <v>0.53755992306228784</v>
      </c>
      <c r="AK36" s="82">
        <v>0.14459986524696114</v>
      </c>
      <c r="AL36" s="82">
        <v>36</v>
      </c>
      <c r="AM36" s="82">
        <v>0.4429166553587196</v>
      </c>
      <c r="AN36" s="82">
        <v>1.6882977141168172</v>
      </c>
      <c r="AO36" s="82"/>
      <c r="AP36" s="82"/>
      <c r="AQ36" s="170" t="s">
        <v>111</v>
      </c>
      <c r="AR36" s="82">
        <v>2.4092981847450165E-2</v>
      </c>
      <c r="AT36" t="s">
        <v>57</v>
      </c>
      <c r="AU36" s="121">
        <v>178.5</v>
      </c>
      <c r="BG36" s="10"/>
      <c r="BH36" s="15" t="s">
        <v>38</v>
      </c>
      <c r="BI36" s="15" t="s">
        <v>53</v>
      </c>
      <c r="BJ36" s="15" t="s">
        <v>148</v>
      </c>
      <c r="BK36" s="15" t="s">
        <v>53</v>
      </c>
      <c r="BL36" s="15" t="s">
        <v>41</v>
      </c>
      <c r="BM36" s="15" t="s">
        <v>53</v>
      </c>
      <c r="BN36" s="15" t="s">
        <v>42</v>
      </c>
      <c r="BO36" s="15" t="s">
        <v>53</v>
      </c>
      <c r="BP36" s="15" t="s">
        <v>40</v>
      </c>
      <c r="BQ36" s="15" t="s">
        <v>53</v>
      </c>
      <c r="BR36" s="15" t="s">
        <v>41</v>
      </c>
      <c r="BS36" s="15" t="s">
        <v>39</v>
      </c>
      <c r="BT36" s="15" t="s">
        <v>42</v>
      </c>
      <c r="BZ36" s="161" t="s">
        <v>38</v>
      </c>
      <c r="CA36" s="162">
        <v>4.99</v>
      </c>
      <c r="CB36" s="162">
        <v>6.67</v>
      </c>
      <c r="CC36" s="162">
        <v>1.45</v>
      </c>
      <c r="CD36" s="162">
        <v>2.17</v>
      </c>
      <c r="CF36" s="161"/>
      <c r="CG36" s="127"/>
      <c r="CJ36" s="162"/>
      <c r="CK36" s="162"/>
    </row>
    <row r="37" spans="1:107">
      <c r="A37" s="11">
        <v>20</v>
      </c>
      <c r="B37" s="18">
        <v>1011320375</v>
      </c>
      <c r="C37" s="24" t="s">
        <v>201</v>
      </c>
      <c r="D37" s="20" t="s">
        <v>75</v>
      </c>
      <c r="E37" s="21">
        <v>38100</v>
      </c>
      <c r="F37" s="14">
        <v>19</v>
      </c>
      <c r="G37" s="15" t="s">
        <v>176</v>
      </c>
      <c r="H37" s="15" t="s">
        <v>38</v>
      </c>
      <c r="I37" s="15" t="s">
        <v>39</v>
      </c>
      <c r="J37" s="15" t="s">
        <v>119</v>
      </c>
      <c r="K37" s="15">
        <v>10.45</v>
      </c>
      <c r="L37" s="15" t="s">
        <v>39</v>
      </c>
      <c r="M37" s="15" t="s">
        <v>41</v>
      </c>
      <c r="N37" s="15" t="s">
        <v>39</v>
      </c>
      <c r="O37" s="15" t="s">
        <v>42</v>
      </c>
      <c r="P37" s="15" t="s">
        <v>39</v>
      </c>
      <c r="Q37" s="15" t="s">
        <v>43</v>
      </c>
      <c r="R37" s="15">
        <v>9.49</v>
      </c>
      <c r="S37" s="15" t="s">
        <v>39</v>
      </c>
      <c r="T37" s="15" t="s">
        <v>41</v>
      </c>
      <c r="U37" s="15" t="s">
        <v>39</v>
      </c>
      <c r="V37" s="15" t="s">
        <v>42</v>
      </c>
      <c r="W37" s="161" t="s">
        <v>38</v>
      </c>
      <c r="X37" s="162">
        <v>8.1300000000000008</v>
      </c>
      <c r="Y37" s="162">
        <v>7.28</v>
      </c>
      <c r="Z37" s="162">
        <v>4.8</v>
      </c>
      <c r="AA37" s="162">
        <v>5.17</v>
      </c>
      <c r="AB37" s="16"/>
      <c r="AC37" s="161" t="s">
        <v>38</v>
      </c>
      <c r="AD37" s="15">
        <v>10.45</v>
      </c>
      <c r="AE37" s="15">
        <v>9.49</v>
      </c>
      <c r="AF37" s="162">
        <v>4.8</v>
      </c>
      <c r="AG37" s="162">
        <v>5.17</v>
      </c>
      <c r="AH37" s="82"/>
      <c r="AI37" s="82" t="s">
        <v>202</v>
      </c>
      <c r="AJ37" s="82">
        <v>0.53755992306228784</v>
      </c>
      <c r="AK37" s="82">
        <v>0.14459986524696114</v>
      </c>
      <c r="AL37" s="82">
        <v>36</v>
      </c>
      <c r="AM37" s="82">
        <v>0.8858333107174392</v>
      </c>
      <c r="AN37" s="82">
        <v>2.028094000980452</v>
      </c>
      <c r="AO37" s="82">
        <v>-1.167953147567113</v>
      </c>
      <c r="AP37" s="82">
        <v>1.0124909626931657</v>
      </c>
      <c r="AQ37" s="170" t="s">
        <v>111</v>
      </c>
      <c r="AR37" s="82">
        <v>2.4092981847450165E-2</v>
      </c>
      <c r="AT37" t="s">
        <v>203</v>
      </c>
      <c r="AU37" s="121">
        <v>34.058715304506961</v>
      </c>
      <c r="AV37" t="s">
        <v>204</v>
      </c>
      <c r="BA37" s="120"/>
      <c r="BG37" s="18">
        <v>1011320375</v>
      </c>
      <c r="BH37" s="15" t="s">
        <v>38</v>
      </c>
      <c r="BI37" s="15" t="s">
        <v>39</v>
      </c>
      <c r="BJ37" s="15" t="s">
        <v>119</v>
      </c>
      <c r="BK37" s="15" t="s">
        <v>39</v>
      </c>
      <c r="BL37" s="15" t="s">
        <v>41</v>
      </c>
      <c r="BM37" s="15" t="s">
        <v>39</v>
      </c>
      <c r="BN37" s="15" t="s">
        <v>42</v>
      </c>
      <c r="BO37" s="15" t="s">
        <v>39</v>
      </c>
      <c r="BP37" s="15" t="s">
        <v>43</v>
      </c>
      <c r="BQ37" s="15" t="s">
        <v>39</v>
      </c>
      <c r="BR37" s="15" t="s">
        <v>41</v>
      </c>
      <c r="BS37" s="15" t="s">
        <v>39</v>
      </c>
      <c r="BT37" s="15" t="s">
        <v>42</v>
      </c>
      <c r="BZ37" s="161" t="s">
        <v>38</v>
      </c>
      <c r="CA37" s="162">
        <v>8.1300000000000008</v>
      </c>
      <c r="CB37" s="162">
        <v>7.28</v>
      </c>
      <c r="CC37" s="162">
        <v>4.8</v>
      </c>
      <c r="CD37" s="162">
        <v>5.17</v>
      </c>
      <c r="CF37" s="161"/>
      <c r="CG37" s="127"/>
      <c r="CJ37" s="162"/>
      <c r="CK37" s="162"/>
      <c r="CP37" t="s">
        <v>80</v>
      </c>
      <c r="CQ37" t="s">
        <v>76</v>
      </c>
      <c r="CR37" t="s">
        <v>89</v>
      </c>
      <c r="CS37" t="s">
        <v>98</v>
      </c>
      <c r="CT37" t="s">
        <v>152</v>
      </c>
      <c r="CU37" t="s">
        <v>157</v>
      </c>
      <c r="CV37" t="s">
        <v>174</v>
      </c>
      <c r="CW37" t="s">
        <v>91</v>
      </c>
      <c r="CX37" t="s">
        <v>49</v>
      </c>
      <c r="CZ37" t="s">
        <v>52</v>
      </c>
    </row>
    <row r="38" spans="1:107">
      <c r="A38" s="11">
        <v>21</v>
      </c>
      <c r="B38" s="18">
        <v>1141332591</v>
      </c>
      <c r="C38" s="24" t="s">
        <v>205</v>
      </c>
      <c r="D38" s="20" t="s">
        <v>75</v>
      </c>
      <c r="E38" s="21">
        <v>40688</v>
      </c>
      <c r="F38" s="14">
        <v>11.90958904109589</v>
      </c>
      <c r="G38" s="15" t="s">
        <v>206</v>
      </c>
      <c r="H38" s="15" t="s">
        <v>38</v>
      </c>
      <c r="I38" s="15" t="s">
        <v>39</v>
      </c>
      <c r="J38" s="15" t="s">
        <v>119</v>
      </c>
      <c r="K38" s="15">
        <v>8.75</v>
      </c>
      <c r="L38" s="15" t="s">
        <v>39</v>
      </c>
      <c r="M38" s="15" t="s">
        <v>41</v>
      </c>
      <c r="N38" s="15" t="s">
        <v>39</v>
      </c>
      <c r="O38" s="15" t="s">
        <v>88</v>
      </c>
      <c r="P38" s="15" t="s">
        <v>39</v>
      </c>
      <c r="Q38" s="15" t="s">
        <v>43</v>
      </c>
      <c r="R38" s="15">
        <v>10.38</v>
      </c>
      <c r="S38" s="15" t="s">
        <v>39</v>
      </c>
      <c r="T38" s="15" t="s">
        <v>41</v>
      </c>
      <c r="U38" s="15" t="s">
        <v>39</v>
      </c>
      <c r="V38" s="15" t="s">
        <v>54</v>
      </c>
      <c r="W38" s="161" t="s">
        <v>38</v>
      </c>
      <c r="X38" s="162"/>
      <c r="Y38" s="162"/>
      <c r="Z38" s="162"/>
      <c r="AA38" s="162"/>
      <c r="AB38" s="16"/>
      <c r="AC38" s="161" t="s">
        <v>38</v>
      </c>
      <c r="AD38" s="15">
        <v>8.75</v>
      </c>
      <c r="AE38" s="15">
        <v>10.38</v>
      </c>
      <c r="AF38" s="162"/>
      <c r="AG38" s="162"/>
      <c r="AH38" s="82"/>
      <c r="AI38" s="168"/>
      <c r="AJ38" s="168"/>
      <c r="AK38" s="168"/>
      <c r="AL38" s="168"/>
      <c r="AM38" s="168"/>
      <c r="AN38" s="168"/>
      <c r="AO38" s="168"/>
      <c r="AP38" s="168"/>
      <c r="AQ38" s="168"/>
      <c r="AR38" s="168"/>
      <c r="AT38" t="s">
        <v>207</v>
      </c>
      <c r="AU38" s="121">
        <v>0.11744424192860509</v>
      </c>
      <c r="AV38" t="s">
        <v>208</v>
      </c>
      <c r="BA38" s="121"/>
      <c r="BG38" s="18">
        <v>1141332591</v>
      </c>
      <c r="BH38" s="15" t="s">
        <v>38</v>
      </c>
      <c r="BI38" s="15" t="s">
        <v>39</v>
      </c>
      <c r="BJ38" s="15" t="s">
        <v>119</v>
      </c>
      <c r="BK38" s="15" t="s">
        <v>39</v>
      </c>
      <c r="BL38" s="15" t="s">
        <v>41</v>
      </c>
      <c r="BM38" s="15" t="s">
        <v>39</v>
      </c>
      <c r="BN38" s="15" t="s">
        <v>88</v>
      </c>
      <c r="BO38" s="15" t="s">
        <v>39</v>
      </c>
      <c r="BP38" s="15" t="s">
        <v>43</v>
      </c>
      <c r="BQ38" s="15" t="s">
        <v>39</v>
      </c>
      <c r="BR38" s="15" t="s">
        <v>41</v>
      </c>
      <c r="BS38" s="15" t="s">
        <v>39</v>
      </c>
      <c r="BT38" s="15" t="s">
        <v>54</v>
      </c>
      <c r="BZ38" s="161" t="s">
        <v>38</v>
      </c>
      <c r="CA38" s="162"/>
      <c r="CB38" s="162"/>
      <c r="CC38" s="162"/>
      <c r="CD38" s="162"/>
      <c r="CF38" s="161"/>
      <c r="CG38" s="127"/>
      <c r="CJ38" s="162"/>
      <c r="CK38" s="162"/>
      <c r="CO38" t="s">
        <v>27</v>
      </c>
      <c r="CP38">
        <v>30</v>
      </c>
      <c r="CQ38">
        <v>6.4993333333333316</v>
      </c>
      <c r="CR38">
        <v>0.23231663555821483</v>
      </c>
      <c r="CS38">
        <v>6.24</v>
      </c>
      <c r="CT38">
        <v>8.42</v>
      </c>
      <c r="CU38">
        <v>4.2699999999999996</v>
      </c>
      <c r="CV38">
        <v>2.1950000000000003</v>
      </c>
      <c r="CW38">
        <v>5.6487154244179605E-2</v>
      </c>
      <c r="CX38">
        <v>3.7806384788270496E-2</v>
      </c>
      <c r="CZ38" t="s">
        <v>124</v>
      </c>
      <c r="DA38" t="s">
        <v>125</v>
      </c>
      <c r="DB38" t="s">
        <v>57</v>
      </c>
      <c r="DC38" t="s">
        <v>91</v>
      </c>
    </row>
    <row r="39" spans="1:107" ht="16.5" thickBot="1">
      <c r="A39" s="11"/>
      <c r="B39" s="18"/>
      <c r="C39" s="24"/>
      <c r="D39" s="20"/>
      <c r="E39" s="21"/>
      <c r="F39" s="14">
        <v>12</v>
      </c>
      <c r="G39" s="15" t="s">
        <v>206</v>
      </c>
      <c r="H39" s="15" t="s">
        <v>38</v>
      </c>
      <c r="I39" s="15" t="s">
        <v>53</v>
      </c>
      <c r="J39" s="15" t="s">
        <v>40</v>
      </c>
      <c r="K39" s="15">
        <v>13.34</v>
      </c>
      <c r="L39" s="15" t="s">
        <v>53</v>
      </c>
      <c r="M39" s="15" t="s">
        <v>41</v>
      </c>
      <c r="N39" s="15" t="s">
        <v>53</v>
      </c>
      <c r="O39" s="15" t="s">
        <v>54</v>
      </c>
      <c r="P39" s="15" t="s">
        <v>53</v>
      </c>
      <c r="Q39" s="15" t="s">
        <v>40</v>
      </c>
      <c r="R39" s="15">
        <v>8.2899999999999991</v>
      </c>
      <c r="S39" s="15" t="s">
        <v>53</v>
      </c>
      <c r="T39" s="15" t="s">
        <v>41</v>
      </c>
      <c r="U39" s="15" t="s">
        <v>53</v>
      </c>
      <c r="V39" s="15" t="s">
        <v>54</v>
      </c>
      <c r="W39" s="161" t="s">
        <v>38</v>
      </c>
      <c r="X39" s="162"/>
      <c r="Y39" s="162"/>
      <c r="Z39" s="162"/>
      <c r="AA39" s="162"/>
      <c r="AB39" s="16"/>
      <c r="AC39" s="161" t="s">
        <v>38</v>
      </c>
      <c r="AD39" s="15">
        <v>13.34</v>
      </c>
      <c r="AE39" s="15">
        <v>8.2899999999999991</v>
      </c>
      <c r="AF39" s="162"/>
      <c r="AG39" s="162"/>
      <c r="AH39" s="82"/>
      <c r="AI39" s="82" t="s">
        <v>209</v>
      </c>
      <c r="AJ39" s="82"/>
      <c r="AK39" s="82"/>
      <c r="AL39" s="82"/>
      <c r="AM39" s="82" t="s">
        <v>73</v>
      </c>
      <c r="AN39" s="82">
        <v>0.05</v>
      </c>
      <c r="AO39" s="82"/>
      <c r="AP39" s="82"/>
      <c r="AQ39" s="82"/>
      <c r="AR39" s="82"/>
      <c r="AT39" t="s">
        <v>199</v>
      </c>
      <c r="AU39" s="121">
        <v>1.9051971829283407E-2</v>
      </c>
      <c r="BA39" s="121"/>
      <c r="BG39" s="18"/>
      <c r="BH39" s="15" t="s">
        <v>38</v>
      </c>
      <c r="BI39" s="15" t="s">
        <v>53</v>
      </c>
      <c r="BJ39" s="15" t="s">
        <v>40</v>
      </c>
      <c r="BK39" s="15" t="s">
        <v>53</v>
      </c>
      <c r="BL39" s="15" t="s">
        <v>41</v>
      </c>
      <c r="BM39" s="15" t="s">
        <v>53</v>
      </c>
      <c r="BN39" s="15" t="s">
        <v>54</v>
      </c>
      <c r="BO39" s="15" t="s">
        <v>53</v>
      </c>
      <c r="BP39" s="15" t="s">
        <v>40</v>
      </c>
      <c r="BQ39" s="15" t="s">
        <v>53</v>
      </c>
      <c r="BR39" s="15" t="s">
        <v>41</v>
      </c>
      <c r="BS39" s="15" t="s">
        <v>53</v>
      </c>
      <c r="BT39" s="15" t="s">
        <v>54</v>
      </c>
      <c r="BZ39" s="161" t="s">
        <v>38</v>
      </c>
      <c r="CA39" s="162"/>
      <c r="CB39" s="162"/>
      <c r="CC39" s="162"/>
      <c r="CD39" s="162"/>
      <c r="CF39" s="161"/>
      <c r="CG39" s="127"/>
      <c r="CJ39" s="162"/>
      <c r="CK39" s="162"/>
      <c r="CO39" t="s">
        <v>28</v>
      </c>
      <c r="CP39">
        <v>28</v>
      </c>
      <c r="CQ39">
        <v>6.3200000000000012</v>
      </c>
      <c r="CR39">
        <v>0.26579470535890087</v>
      </c>
      <c r="CS39">
        <v>6.2200000000000006</v>
      </c>
      <c r="CT39">
        <v>9.7799999999999994</v>
      </c>
      <c r="CU39">
        <v>4.46</v>
      </c>
      <c r="CV39">
        <v>2.0100000000000007</v>
      </c>
      <c r="CW39">
        <v>0.3822750882031537</v>
      </c>
      <c r="CZ39" t="s">
        <v>27</v>
      </c>
      <c r="DA39" t="s">
        <v>28</v>
      </c>
      <c r="DB39">
        <v>0.17933333333333046</v>
      </c>
      <c r="DC39">
        <v>0.84012748543045046</v>
      </c>
    </row>
    <row r="40" spans="1:107" ht="16.5" thickTop="1">
      <c r="A40" s="11"/>
      <c r="B40" s="18"/>
      <c r="C40" s="24"/>
      <c r="D40" s="20"/>
      <c r="E40" s="21"/>
      <c r="F40" s="14">
        <v>12</v>
      </c>
      <c r="G40" s="15" t="s">
        <v>206</v>
      </c>
      <c r="H40" s="15" t="s">
        <v>38</v>
      </c>
      <c r="I40" s="15" t="s">
        <v>55</v>
      </c>
      <c r="J40" s="15" t="s">
        <v>43</v>
      </c>
      <c r="K40" s="15">
        <v>11.87</v>
      </c>
      <c r="L40" s="15" t="s">
        <v>55</v>
      </c>
      <c r="M40" s="15" t="s">
        <v>41</v>
      </c>
      <c r="N40" s="15" t="s">
        <v>55</v>
      </c>
      <c r="O40" s="15" t="s">
        <v>54</v>
      </c>
      <c r="P40" s="15" t="s">
        <v>55</v>
      </c>
      <c r="Q40" s="15" t="s">
        <v>43</v>
      </c>
      <c r="R40" s="15">
        <v>9.48</v>
      </c>
      <c r="S40" s="15" t="s">
        <v>55</v>
      </c>
      <c r="T40" s="15" t="s">
        <v>41</v>
      </c>
      <c r="U40" s="15" t="s">
        <v>55</v>
      </c>
      <c r="V40" s="15" t="s">
        <v>42</v>
      </c>
      <c r="W40" s="161" t="s">
        <v>38</v>
      </c>
      <c r="X40" s="162">
        <v>5.4</v>
      </c>
      <c r="Y40" s="162"/>
      <c r="Z40" s="162"/>
      <c r="AA40" s="162">
        <v>4.37</v>
      </c>
      <c r="AB40" s="16"/>
      <c r="AC40" s="161" t="s">
        <v>38</v>
      </c>
      <c r="AD40" s="15">
        <v>11.87</v>
      </c>
      <c r="AE40" s="15">
        <v>9.48</v>
      </c>
      <c r="AF40" s="162"/>
      <c r="AG40" s="162">
        <v>4.37</v>
      </c>
      <c r="AH40" s="82"/>
      <c r="AI40" s="195" t="s">
        <v>196</v>
      </c>
      <c r="AJ40" s="195" t="s">
        <v>126</v>
      </c>
      <c r="AK40" s="195" t="s">
        <v>197</v>
      </c>
      <c r="AL40" s="195" t="s">
        <v>60</v>
      </c>
      <c r="AM40" s="195" t="s">
        <v>91</v>
      </c>
      <c r="AN40" s="195" t="s">
        <v>198</v>
      </c>
      <c r="AO40" s="195" t="s">
        <v>128</v>
      </c>
      <c r="AP40" s="195" t="s">
        <v>129</v>
      </c>
      <c r="AQ40" s="195" t="s">
        <v>155</v>
      </c>
      <c r="AR40" s="195" t="s">
        <v>199</v>
      </c>
      <c r="AT40" t="s">
        <v>210</v>
      </c>
      <c r="AU40" s="120">
        <v>0.45325401332058535</v>
      </c>
      <c r="AV40" s="114">
        <v>0.90650802664117069</v>
      </c>
      <c r="BA40" s="121"/>
      <c r="BG40" s="18"/>
      <c r="BH40" s="15" t="s">
        <v>38</v>
      </c>
      <c r="BI40" s="15" t="s">
        <v>55</v>
      </c>
      <c r="BJ40" s="15" t="s">
        <v>43</v>
      </c>
      <c r="BK40" s="15" t="s">
        <v>55</v>
      </c>
      <c r="BL40" s="15" t="s">
        <v>41</v>
      </c>
      <c r="BM40" s="15" t="s">
        <v>55</v>
      </c>
      <c r="BN40" s="15" t="s">
        <v>54</v>
      </c>
      <c r="BO40" s="15" t="s">
        <v>55</v>
      </c>
      <c r="BP40" s="15" t="s">
        <v>43</v>
      </c>
      <c r="BQ40" s="15" t="s">
        <v>55</v>
      </c>
      <c r="BR40" s="15" t="s">
        <v>41</v>
      </c>
      <c r="BS40" s="15" t="s">
        <v>55</v>
      </c>
      <c r="BT40" s="15" t="s">
        <v>42</v>
      </c>
      <c r="BZ40" s="161" t="s">
        <v>38</v>
      </c>
      <c r="CA40" s="162">
        <v>5.4</v>
      </c>
      <c r="CB40" s="162"/>
      <c r="CC40" s="162"/>
      <c r="CD40" s="162">
        <v>4.37</v>
      </c>
      <c r="CF40" s="161"/>
      <c r="CG40" s="127"/>
      <c r="CJ40" s="162"/>
      <c r="CK40" s="162"/>
      <c r="CO40" t="s">
        <v>29</v>
      </c>
      <c r="CP40">
        <v>3</v>
      </c>
      <c r="CQ40">
        <v>5.0566666666666675</v>
      </c>
      <c r="CR40">
        <v>1.5157899087997079E-2</v>
      </c>
      <c r="CS40">
        <v>5.0566666666666675</v>
      </c>
      <c r="CT40">
        <v>5.14</v>
      </c>
      <c r="CU40">
        <v>4.9800000000000004</v>
      </c>
      <c r="CV40">
        <v>1.6666666666669272E-3</v>
      </c>
      <c r="CW40">
        <v>0.1396708883175527</v>
      </c>
      <c r="CZ40" t="s">
        <v>27</v>
      </c>
      <c r="DA40" t="s">
        <v>29</v>
      </c>
      <c r="DB40">
        <v>1.4426666666666641</v>
      </c>
      <c r="DC40">
        <v>2.6643426511196777E-2</v>
      </c>
    </row>
    <row r="41" spans="1:107">
      <c r="A41" s="11">
        <v>22</v>
      </c>
      <c r="B41" s="10">
        <v>1019143341</v>
      </c>
      <c r="C41" s="11" t="s">
        <v>211</v>
      </c>
      <c r="D41" s="12" t="s">
        <v>75</v>
      </c>
      <c r="E41" s="13">
        <v>36073</v>
      </c>
      <c r="F41" s="10">
        <v>24</v>
      </c>
      <c r="G41" s="15" t="s">
        <v>212</v>
      </c>
      <c r="H41" s="15" t="s">
        <v>38</v>
      </c>
      <c r="I41" s="15" t="s">
        <v>39</v>
      </c>
      <c r="J41" s="15" t="s">
        <v>43</v>
      </c>
      <c r="K41" s="15">
        <v>5.46</v>
      </c>
      <c r="L41" s="15" t="s">
        <v>39</v>
      </c>
      <c r="M41" s="15" t="s">
        <v>41</v>
      </c>
      <c r="N41" s="15" t="s">
        <v>39</v>
      </c>
      <c r="O41" s="15" t="s">
        <v>65</v>
      </c>
      <c r="P41" s="15" t="s">
        <v>39</v>
      </c>
      <c r="Q41" s="15" t="s">
        <v>40</v>
      </c>
      <c r="R41" s="15">
        <v>9</v>
      </c>
      <c r="S41" s="15" t="s">
        <v>39</v>
      </c>
      <c r="T41" s="15" t="s">
        <v>97</v>
      </c>
      <c r="U41" s="15" t="s">
        <v>39</v>
      </c>
      <c r="V41" s="15" t="s">
        <v>88</v>
      </c>
      <c r="W41" s="161" t="s">
        <v>38</v>
      </c>
      <c r="X41" s="162"/>
      <c r="Y41" s="162"/>
      <c r="Z41" s="162"/>
      <c r="AA41" s="162"/>
      <c r="AB41" s="16"/>
      <c r="AC41" s="161" t="s">
        <v>38</v>
      </c>
      <c r="AD41" s="15">
        <v>5.46</v>
      </c>
      <c r="AE41" s="15">
        <v>9</v>
      </c>
      <c r="AF41" s="162"/>
      <c r="AG41" s="162"/>
      <c r="AH41" s="82"/>
      <c r="AI41" s="82" t="s">
        <v>200</v>
      </c>
      <c r="AJ41" s="82">
        <v>0.51234492855173119</v>
      </c>
      <c r="AK41" s="82">
        <v>0.15171633035716711</v>
      </c>
      <c r="AL41" s="82">
        <v>33.944414762393443</v>
      </c>
      <c r="AM41" s="82">
        <v>0.44015440745550272</v>
      </c>
      <c r="AN41" s="82">
        <v>1.6910017963791415</v>
      </c>
      <c r="AO41" s="82"/>
      <c r="AP41" s="82"/>
      <c r="AQ41" s="170" t="s">
        <v>111</v>
      </c>
      <c r="AR41" s="82">
        <v>2.6031606361907274E-2</v>
      </c>
      <c r="AT41" t="s">
        <v>213</v>
      </c>
      <c r="AU41" s="121">
        <v>0.45382232312828985</v>
      </c>
      <c r="AV41" s="116">
        <v>0.9076446462565797</v>
      </c>
      <c r="BA41" s="171"/>
      <c r="BG41" s="10">
        <v>1019143341</v>
      </c>
      <c r="BH41" s="15" t="s">
        <v>38</v>
      </c>
      <c r="BI41" s="15" t="s">
        <v>39</v>
      </c>
      <c r="BJ41" s="15" t="s">
        <v>43</v>
      </c>
      <c r="BK41" s="15" t="s">
        <v>39</v>
      </c>
      <c r="BL41" s="15" t="s">
        <v>41</v>
      </c>
      <c r="BM41" s="15" t="s">
        <v>39</v>
      </c>
      <c r="BN41" s="15" t="s">
        <v>65</v>
      </c>
      <c r="BO41" s="15" t="s">
        <v>39</v>
      </c>
      <c r="BP41" s="15" t="s">
        <v>40</v>
      </c>
      <c r="BQ41" s="15" t="s">
        <v>39</v>
      </c>
      <c r="BR41" s="15" t="s">
        <v>97</v>
      </c>
      <c r="BS41" s="15" t="s">
        <v>39</v>
      </c>
      <c r="BT41" s="15" t="s">
        <v>88</v>
      </c>
      <c r="BZ41" s="161" t="s">
        <v>38</v>
      </c>
      <c r="CA41" s="162"/>
      <c r="CB41" s="162"/>
      <c r="CC41" s="162"/>
      <c r="CD41" s="162"/>
      <c r="CF41" s="162"/>
      <c r="CG41" s="127"/>
      <c r="CJ41" s="162"/>
      <c r="CK41" s="162"/>
      <c r="CO41" t="s">
        <v>30</v>
      </c>
      <c r="CP41">
        <v>8</v>
      </c>
      <c r="CQ41">
        <v>5.9137500000000003</v>
      </c>
      <c r="CR41">
        <v>0.4914262679036539</v>
      </c>
      <c r="CS41">
        <v>5.7</v>
      </c>
      <c r="CT41">
        <v>8.61</v>
      </c>
      <c r="CU41">
        <v>4.37</v>
      </c>
      <c r="CV41">
        <v>1.4225000000000003</v>
      </c>
      <c r="CW41">
        <v>0.27626697609292716</v>
      </c>
      <c r="CZ41" t="s">
        <v>27</v>
      </c>
      <c r="DA41" t="s">
        <v>30</v>
      </c>
      <c r="DB41">
        <v>0.58558333333333135</v>
      </c>
      <c r="DC41">
        <v>0.56265329008867471</v>
      </c>
    </row>
    <row r="42" spans="1:107">
      <c r="A42" s="11"/>
      <c r="B42" s="10"/>
      <c r="C42" s="11"/>
      <c r="D42" s="12"/>
      <c r="E42" s="13"/>
      <c r="F42" s="10">
        <v>24</v>
      </c>
      <c r="G42" s="15" t="s">
        <v>212</v>
      </c>
      <c r="H42" s="15" t="s">
        <v>38</v>
      </c>
      <c r="I42" s="15" t="s">
        <v>53</v>
      </c>
      <c r="J42" s="15" t="s">
        <v>40</v>
      </c>
      <c r="K42" s="15">
        <v>7.71</v>
      </c>
      <c r="L42" s="15" t="s">
        <v>53</v>
      </c>
      <c r="M42" s="15" t="s">
        <v>41</v>
      </c>
      <c r="N42" s="15" t="s">
        <v>53</v>
      </c>
      <c r="O42" s="15" t="s">
        <v>54</v>
      </c>
      <c r="P42" s="15" t="s">
        <v>53</v>
      </c>
      <c r="Q42" s="15" t="s">
        <v>40</v>
      </c>
      <c r="R42" s="15">
        <v>9.68</v>
      </c>
      <c r="S42" s="15" t="s">
        <v>53</v>
      </c>
      <c r="T42" s="15" t="s">
        <v>151</v>
      </c>
      <c r="U42" s="15" t="s">
        <v>53</v>
      </c>
      <c r="V42" s="15" t="s">
        <v>88</v>
      </c>
      <c r="W42" s="161" t="s">
        <v>38</v>
      </c>
      <c r="X42" s="162">
        <v>4.7300000000000004</v>
      </c>
      <c r="Y42" s="162">
        <v>7.59</v>
      </c>
      <c r="Z42" s="162">
        <v>2.85</v>
      </c>
      <c r="AA42" s="162">
        <v>2.63</v>
      </c>
      <c r="AB42" s="16"/>
      <c r="AC42" s="161" t="s">
        <v>38</v>
      </c>
      <c r="AD42" s="15">
        <v>7.71</v>
      </c>
      <c r="AE42" s="15">
        <v>9.68</v>
      </c>
      <c r="AF42" s="162">
        <v>2.85</v>
      </c>
      <c r="AG42" s="162">
        <v>2.63</v>
      </c>
      <c r="AH42" s="82"/>
      <c r="AI42" s="82" t="s">
        <v>202</v>
      </c>
      <c r="AJ42" s="82">
        <v>0.51234492855173119</v>
      </c>
      <c r="AK42" s="82">
        <v>0.15171633035716711</v>
      </c>
      <c r="AL42" s="82">
        <v>33.944414762393443</v>
      </c>
      <c r="AM42" s="82">
        <v>0.88030881491100543</v>
      </c>
      <c r="AN42" s="82">
        <v>2.0323670955932949</v>
      </c>
      <c r="AO42" s="82">
        <v>-1.1190040668196097</v>
      </c>
      <c r="AP42" s="82">
        <v>0.96354188194566248</v>
      </c>
      <c r="AQ42" s="170" t="s">
        <v>111</v>
      </c>
      <c r="AR42" s="82">
        <v>2.6031606361907274E-2</v>
      </c>
      <c r="AT42" t="s">
        <v>214</v>
      </c>
      <c r="AU42" s="122" t="s">
        <v>215</v>
      </c>
      <c r="AV42" s="118" t="s">
        <v>215</v>
      </c>
      <c r="BA42" s="121"/>
      <c r="BG42" s="10"/>
      <c r="BH42" s="15" t="s">
        <v>38</v>
      </c>
      <c r="BI42" s="15" t="s">
        <v>53</v>
      </c>
      <c r="BJ42" s="15" t="s">
        <v>40</v>
      </c>
      <c r="BK42" s="15" t="s">
        <v>53</v>
      </c>
      <c r="BL42" s="15" t="s">
        <v>41</v>
      </c>
      <c r="BM42" s="15" t="s">
        <v>53</v>
      </c>
      <c r="BN42" s="15" t="s">
        <v>54</v>
      </c>
      <c r="BO42" s="15" t="s">
        <v>53</v>
      </c>
      <c r="BP42" s="15" t="s">
        <v>40</v>
      </c>
      <c r="BQ42" s="15" t="s">
        <v>53</v>
      </c>
      <c r="BR42" s="15" t="s">
        <v>151</v>
      </c>
      <c r="BS42" s="15" t="s">
        <v>53</v>
      </c>
      <c r="BT42" s="15" t="s">
        <v>88</v>
      </c>
      <c r="BZ42" s="161" t="s">
        <v>38</v>
      </c>
      <c r="CA42" s="162">
        <v>4.7300000000000004</v>
      </c>
      <c r="CB42" s="162">
        <v>7.59</v>
      </c>
      <c r="CC42" s="162">
        <v>2.85</v>
      </c>
      <c r="CD42" s="162">
        <v>2.63</v>
      </c>
      <c r="CF42" s="162"/>
      <c r="CG42" s="127"/>
      <c r="CJ42" s="162"/>
      <c r="CK42" s="162"/>
      <c r="CO42" t="s">
        <v>31</v>
      </c>
      <c r="CP42">
        <v>29</v>
      </c>
      <c r="CQ42">
        <v>3.3100000000000009</v>
      </c>
      <c r="CR42">
        <v>0.16468883930947889</v>
      </c>
      <c r="CS42">
        <v>3.24</v>
      </c>
      <c r="CT42">
        <v>4.8</v>
      </c>
      <c r="CU42">
        <v>1.45</v>
      </c>
      <c r="CV42">
        <v>1.4100000000000001</v>
      </c>
      <c r="CW42">
        <v>0.34724653691555185</v>
      </c>
      <c r="CX42">
        <v>0.19504674876226119</v>
      </c>
      <c r="CZ42" t="s">
        <v>28</v>
      </c>
      <c r="DA42" t="s">
        <v>29</v>
      </c>
      <c r="DB42">
        <v>1.2633333333333336</v>
      </c>
      <c r="DC42">
        <v>0.11473894778617744</v>
      </c>
    </row>
    <row r="43" spans="1:107">
      <c r="A43" s="11">
        <v>23</v>
      </c>
      <c r="B43" s="10">
        <v>1074810165</v>
      </c>
      <c r="C43" s="11" t="s">
        <v>216</v>
      </c>
      <c r="D43" s="12" t="s">
        <v>36</v>
      </c>
      <c r="E43" s="13">
        <v>38647</v>
      </c>
      <c r="F43" s="14">
        <v>17.5013698630137</v>
      </c>
      <c r="G43" s="15">
        <v>22</v>
      </c>
      <c r="H43" s="15" t="s">
        <v>38</v>
      </c>
      <c r="I43" s="15" t="s">
        <v>39</v>
      </c>
      <c r="J43" s="15" t="s">
        <v>119</v>
      </c>
      <c r="K43" s="15">
        <v>6.2</v>
      </c>
      <c r="L43" s="15" t="s">
        <v>39</v>
      </c>
      <c r="M43" s="15" t="s">
        <v>41</v>
      </c>
      <c r="N43" s="15" t="s">
        <v>39</v>
      </c>
      <c r="O43" s="15" t="s">
        <v>54</v>
      </c>
      <c r="P43" s="15" t="s">
        <v>39</v>
      </c>
      <c r="Q43" s="15" t="s">
        <v>43</v>
      </c>
      <c r="R43" s="15">
        <v>7.8</v>
      </c>
      <c r="S43" s="15" t="s">
        <v>39</v>
      </c>
      <c r="T43" s="15" t="s">
        <v>41</v>
      </c>
      <c r="U43" s="15" t="s">
        <v>39</v>
      </c>
      <c r="V43" s="15" t="s">
        <v>42</v>
      </c>
      <c r="W43" s="161" t="s">
        <v>38</v>
      </c>
      <c r="X43" s="162"/>
      <c r="Y43" s="162"/>
      <c r="Z43" s="162"/>
      <c r="AA43" s="162"/>
      <c r="AB43" s="17"/>
      <c r="AC43" s="161" t="s">
        <v>38</v>
      </c>
      <c r="AD43" s="15">
        <v>6.2</v>
      </c>
      <c r="AE43" s="15">
        <v>7.8</v>
      </c>
      <c r="AF43" s="162"/>
      <c r="AG43" s="162"/>
      <c r="AH43" s="82"/>
      <c r="AI43" s="168"/>
      <c r="AJ43" s="168"/>
      <c r="AK43" s="168"/>
      <c r="AL43" s="168"/>
      <c r="AM43" s="168"/>
      <c r="AN43" s="168"/>
      <c r="AO43" s="168"/>
      <c r="AP43" s="168"/>
      <c r="AQ43" s="168"/>
      <c r="AR43" s="168"/>
      <c r="BA43" s="121"/>
      <c r="BG43" s="10">
        <v>1074810165</v>
      </c>
      <c r="BH43" s="15" t="s">
        <v>38</v>
      </c>
      <c r="BI43" s="15" t="s">
        <v>39</v>
      </c>
      <c r="BJ43" s="15" t="s">
        <v>119</v>
      </c>
      <c r="BK43" s="15" t="s">
        <v>39</v>
      </c>
      <c r="BL43" s="15" t="s">
        <v>41</v>
      </c>
      <c r="BM43" s="15" t="s">
        <v>39</v>
      </c>
      <c r="BN43" s="15" t="s">
        <v>54</v>
      </c>
      <c r="BO43" s="15" t="s">
        <v>39</v>
      </c>
      <c r="BP43" s="15" t="s">
        <v>43</v>
      </c>
      <c r="BQ43" s="15" t="s">
        <v>39</v>
      </c>
      <c r="BR43" s="15" t="s">
        <v>41</v>
      </c>
      <c r="BS43" s="15" t="s">
        <v>39</v>
      </c>
      <c r="BT43" s="15" t="s">
        <v>42</v>
      </c>
      <c r="BZ43" s="161" t="s">
        <v>38</v>
      </c>
      <c r="CA43" s="162"/>
      <c r="CB43" s="162"/>
      <c r="CC43" s="162"/>
      <c r="CD43" s="162"/>
      <c r="CF43" s="162"/>
      <c r="CG43" s="127"/>
      <c r="CJ43" s="162"/>
      <c r="CK43" s="162"/>
      <c r="CO43" t="s">
        <v>32</v>
      </c>
      <c r="CP43">
        <v>28</v>
      </c>
      <c r="CQ43">
        <v>3.4282142857142865</v>
      </c>
      <c r="CR43">
        <v>0.17341043277005988</v>
      </c>
      <c r="CS43">
        <v>3.2</v>
      </c>
      <c r="CT43">
        <v>5.17</v>
      </c>
      <c r="CU43">
        <v>2.17</v>
      </c>
      <c r="CV43">
        <v>1.37</v>
      </c>
      <c r="CW43">
        <v>6.5969514668076101E-3</v>
      </c>
      <c r="CZ43" t="s">
        <v>28</v>
      </c>
      <c r="DA43" t="s">
        <v>30</v>
      </c>
      <c r="DB43">
        <v>0.40625000000000089</v>
      </c>
      <c r="DC43">
        <v>0.87810524017229519</v>
      </c>
    </row>
    <row r="44" spans="1:107">
      <c r="A44" s="11"/>
      <c r="B44" s="10"/>
      <c r="C44" s="11"/>
      <c r="D44" s="12"/>
      <c r="E44" s="13"/>
      <c r="F44" s="14">
        <v>17</v>
      </c>
      <c r="G44" s="15">
        <v>22</v>
      </c>
      <c r="H44" s="15" t="s">
        <v>38</v>
      </c>
      <c r="I44" s="15" t="s">
        <v>53</v>
      </c>
      <c r="J44" s="15" t="s">
        <v>119</v>
      </c>
      <c r="K44" s="15">
        <v>7.01</v>
      </c>
      <c r="L44" s="15" t="s">
        <v>53</v>
      </c>
      <c r="M44" s="15" t="s">
        <v>41</v>
      </c>
      <c r="N44" s="15" t="s">
        <v>53</v>
      </c>
      <c r="O44" s="15" t="s">
        <v>42</v>
      </c>
      <c r="P44" s="15" t="s">
        <v>53</v>
      </c>
      <c r="Q44" s="15" t="s">
        <v>43</v>
      </c>
      <c r="R44" s="15">
        <v>9.3000000000000007</v>
      </c>
      <c r="S44" s="15" t="s">
        <v>53</v>
      </c>
      <c r="T44" s="15" t="s">
        <v>151</v>
      </c>
      <c r="U44" s="15" t="s">
        <v>53</v>
      </c>
      <c r="V44" s="15" t="s">
        <v>42</v>
      </c>
      <c r="W44" s="161" t="s">
        <v>38</v>
      </c>
      <c r="X44" s="162">
        <v>4.2699999999999996</v>
      </c>
      <c r="Y44" s="162">
        <v>4.46</v>
      </c>
      <c r="Z44" s="162">
        <v>2.42</v>
      </c>
      <c r="AA44" s="162">
        <v>2.63</v>
      </c>
      <c r="AB44" s="17"/>
      <c r="AC44" s="161" t="s">
        <v>38</v>
      </c>
      <c r="AD44" s="15">
        <v>7.01</v>
      </c>
      <c r="AE44" s="15">
        <v>9.3000000000000007</v>
      </c>
      <c r="AF44" s="162">
        <v>2.42</v>
      </c>
      <c r="AG44" s="162">
        <v>2.63</v>
      </c>
      <c r="AH44" s="82"/>
      <c r="AI44" s="82"/>
      <c r="AJ44" s="82"/>
      <c r="AK44" s="82"/>
      <c r="AL44" s="82"/>
      <c r="AM44" s="82"/>
      <c r="AN44" s="82"/>
      <c r="AO44" s="82"/>
      <c r="AP44" s="82"/>
      <c r="AQ44" s="82"/>
      <c r="AR44" s="82"/>
      <c r="BA44" s="122"/>
      <c r="BG44" s="10"/>
      <c r="BH44" s="15" t="s">
        <v>38</v>
      </c>
      <c r="BI44" s="15" t="s">
        <v>53</v>
      </c>
      <c r="BJ44" s="15" t="s">
        <v>119</v>
      </c>
      <c r="BK44" s="15" t="s">
        <v>53</v>
      </c>
      <c r="BL44" s="15" t="s">
        <v>41</v>
      </c>
      <c r="BM44" s="15" t="s">
        <v>53</v>
      </c>
      <c r="BN44" s="15" t="s">
        <v>42</v>
      </c>
      <c r="BO44" s="15" t="s">
        <v>53</v>
      </c>
      <c r="BP44" s="15" t="s">
        <v>43</v>
      </c>
      <c r="BQ44" s="15" t="s">
        <v>53</v>
      </c>
      <c r="BR44" s="15" t="s">
        <v>151</v>
      </c>
      <c r="BS44" s="15" t="s">
        <v>53</v>
      </c>
      <c r="BT44" s="15" t="s">
        <v>42</v>
      </c>
      <c r="BZ44" s="161" t="s">
        <v>38</v>
      </c>
      <c r="CA44" s="162">
        <v>4.2699999999999996</v>
      </c>
      <c r="CB44" s="162">
        <v>4.46</v>
      </c>
      <c r="CC44" s="162">
        <v>2.42</v>
      </c>
      <c r="CD44" s="162">
        <v>2.63</v>
      </c>
      <c r="CF44" s="162"/>
      <c r="CG44" s="127"/>
      <c r="CJ44" s="162"/>
      <c r="CK44" s="162"/>
      <c r="CO44" t="s">
        <v>33</v>
      </c>
      <c r="CP44">
        <v>6</v>
      </c>
      <c r="CQ44">
        <v>2.8366666666666673</v>
      </c>
      <c r="CR44">
        <v>0.37573631415898168</v>
      </c>
      <c r="CS44">
        <v>2.6550000000000002</v>
      </c>
      <c r="CT44">
        <v>3.93</v>
      </c>
      <c r="CU44">
        <v>1.6</v>
      </c>
      <c r="CV44">
        <v>1.2375000000000003</v>
      </c>
      <c r="CW44">
        <v>0.42205013457637819</v>
      </c>
      <c r="CZ44" t="s">
        <v>29</v>
      </c>
      <c r="DA44" t="s">
        <v>30</v>
      </c>
      <c r="DB44">
        <v>0.85708333333333275</v>
      </c>
      <c r="DC44">
        <v>0.63226575237378135</v>
      </c>
    </row>
    <row r="45" spans="1:107">
      <c r="A45" s="11">
        <v>24</v>
      </c>
      <c r="B45" s="18">
        <v>1000184823</v>
      </c>
      <c r="C45" s="24" t="s">
        <v>217</v>
      </c>
      <c r="D45" s="20" t="s">
        <v>36</v>
      </c>
      <c r="E45" s="21">
        <v>40724</v>
      </c>
      <c r="F45" s="14">
        <v>11.810958904109588</v>
      </c>
      <c r="G45" s="15">
        <v>32</v>
      </c>
      <c r="H45" s="15" t="s">
        <v>38</v>
      </c>
      <c r="I45" s="15" t="s">
        <v>39</v>
      </c>
      <c r="J45" s="15" t="s">
        <v>119</v>
      </c>
      <c r="K45" s="15">
        <v>9.07</v>
      </c>
      <c r="L45" s="15" t="s">
        <v>39</v>
      </c>
      <c r="M45" s="15" t="s">
        <v>41</v>
      </c>
      <c r="N45" s="15" t="s">
        <v>39</v>
      </c>
      <c r="O45" s="15" t="s">
        <v>42</v>
      </c>
      <c r="P45" s="15" t="s">
        <v>39</v>
      </c>
      <c r="Q45" s="15" t="s">
        <v>119</v>
      </c>
      <c r="R45" s="15">
        <v>8.6</v>
      </c>
      <c r="S45" s="15" t="s">
        <v>39</v>
      </c>
      <c r="T45" s="15" t="s">
        <v>41</v>
      </c>
      <c r="U45" s="15" t="s">
        <v>39</v>
      </c>
      <c r="V45" s="15" t="s">
        <v>65</v>
      </c>
      <c r="W45" s="161" t="s">
        <v>38</v>
      </c>
      <c r="X45" s="162"/>
      <c r="Y45" s="162"/>
      <c r="Z45" s="162"/>
      <c r="AA45" s="162"/>
      <c r="AB45" s="17"/>
      <c r="AC45" s="161" t="s">
        <v>38</v>
      </c>
      <c r="AD45" s="15">
        <v>9.07</v>
      </c>
      <c r="AE45" s="15">
        <v>8.6</v>
      </c>
      <c r="AF45" s="162"/>
      <c r="AG45" s="162"/>
      <c r="AH45" s="82"/>
      <c r="AI45" s="82"/>
      <c r="AJ45" s="82"/>
      <c r="AK45" s="82"/>
      <c r="AL45" s="82"/>
      <c r="AM45" s="82"/>
      <c r="AN45" s="82"/>
      <c r="AO45" s="82"/>
      <c r="AP45" s="82"/>
      <c r="AQ45" s="82"/>
      <c r="AR45" s="82"/>
      <c r="BG45" s="18">
        <v>1000184823</v>
      </c>
      <c r="BH45" s="15" t="s">
        <v>38</v>
      </c>
      <c r="BI45" s="15" t="s">
        <v>39</v>
      </c>
      <c r="BJ45" s="15" t="s">
        <v>119</v>
      </c>
      <c r="BK45" s="15" t="s">
        <v>39</v>
      </c>
      <c r="BL45" s="15" t="s">
        <v>41</v>
      </c>
      <c r="BM45" s="15" t="s">
        <v>39</v>
      </c>
      <c r="BN45" s="15" t="s">
        <v>42</v>
      </c>
      <c r="BO45" s="15" t="s">
        <v>39</v>
      </c>
      <c r="BP45" s="15" t="s">
        <v>119</v>
      </c>
      <c r="BQ45" s="15" t="s">
        <v>39</v>
      </c>
      <c r="BR45" s="15" t="s">
        <v>41</v>
      </c>
      <c r="BS45" s="15" t="s">
        <v>39</v>
      </c>
      <c r="BT45" s="15" t="s">
        <v>65</v>
      </c>
      <c r="BZ45" s="161" t="s">
        <v>38</v>
      </c>
      <c r="CA45" s="162"/>
      <c r="CB45" s="162"/>
      <c r="CC45" s="162"/>
      <c r="CD45" s="162"/>
      <c r="CF45" s="162"/>
      <c r="CG45" s="127"/>
      <c r="CJ45" s="162"/>
      <c r="CK45" s="162"/>
      <c r="CO45" t="s">
        <v>34</v>
      </c>
      <c r="CP45">
        <v>6</v>
      </c>
      <c r="CQ45">
        <v>2.66</v>
      </c>
      <c r="CR45">
        <v>0.15901781870805143</v>
      </c>
      <c r="CS45">
        <v>2.5949999999999998</v>
      </c>
      <c r="CT45">
        <v>3.39</v>
      </c>
      <c r="CU45">
        <v>2.2400000000000002</v>
      </c>
      <c r="CV45">
        <v>0.16750000000000043</v>
      </c>
      <c r="CW45">
        <v>0.14785683294638963</v>
      </c>
    </row>
    <row r="46" spans="1:107">
      <c r="A46" s="11"/>
      <c r="B46" s="18"/>
      <c r="C46" s="24"/>
      <c r="D46" s="20"/>
      <c r="E46" s="21"/>
      <c r="F46" s="14">
        <v>12</v>
      </c>
      <c r="G46" s="15">
        <v>32</v>
      </c>
      <c r="H46" s="15" t="s">
        <v>38</v>
      </c>
      <c r="I46" s="15" t="s">
        <v>53</v>
      </c>
      <c r="J46" s="15" t="s">
        <v>119</v>
      </c>
      <c r="K46" s="15">
        <v>7.09</v>
      </c>
      <c r="L46" s="15" t="s">
        <v>53</v>
      </c>
      <c r="M46" s="15" t="s">
        <v>41</v>
      </c>
      <c r="N46" s="15" t="s">
        <v>53</v>
      </c>
      <c r="O46" s="15" t="s">
        <v>54</v>
      </c>
      <c r="P46" s="15" t="s">
        <v>53</v>
      </c>
      <c r="Q46" s="15" t="s">
        <v>43</v>
      </c>
      <c r="R46" s="15">
        <v>9.01</v>
      </c>
      <c r="S46" s="15" t="s">
        <v>53</v>
      </c>
      <c r="T46" s="15" t="s">
        <v>41</v>
      </c>
      <c r="U46" s="15" t="s">
        <v>53</v>
      </c>
      <c r="V46" s="15" t="s">
        <v>54</v>
      </c>
      <c r="W46" s="161" t="s">
        <v>38</v>
      </c>
      <c r="X46" s="162">
        <v>8</v>
      </c>
      <c r="Y46" s="162">
        <v>5.58</v>
      </c>
      <c r="Z46" s="162">
        <v>3.21</v>
      </c>
      <c r="AA46" s="162">
        <v>4.03</v>
      </c>
      <c r="AB46" s="17"/>
      <c r="AC46" s="161" t="s">
        <v>38</v>
      </c>
      <c r="AD46" s="15">
        <v>7.09</v>
      </c>
      <c r="AE46" s="15">
        <v>9.01</v>
      </c>
      <c r="AF46" s="162">
        <v>3.21</v>
      </c>
      <c r="AG46" s="162">
        <v>4.03</v>
      </c>
      <c r="AH46" s="82"/>
      <c r="AI46" s="82"/>
      <c r="AJ46" s="82"/>
      <c r="AK46" s="82"/>
      <c r="AL46" s="82"/>
      <c r="AM46" s="82"/>
      <c r="AN46" s="82"/>
      <c r="AO46" s="82"/>
      <c r="AP46" s="82"/>
      <c r="AQ46" s="82"/>
      <c r="AR46" s="82"/>
      <c r="BG46" s="18"/>
      <c r="BH46" s="15" t="s">
        <v>38</v>
      </c>
      <c r="BI46" s="15" t="s">
        <v>53</v>
      </c>
      <c r="BJ46" s="15" t="s">
        <v>119</v>
      </c>
      <c r="BK46" s="15" t="s">
        <v>53</v>
      </c>
      <c r="BL46" s="15" t="s">
        <v>41</v>
      </c>
      <c r="BM46" s="15" t="s">
        <v>53</v>
      </c>
      <c r="BN46" s="15" t="s">
        <v>54</v>
      </c>
      <c r="BO46" s="15" t="s">
        <v>53</v>
      </c>
      <c r="BP46" s="15" t="s">
        <v>43</v>
      </c>
      <c r="BQ46" s="15" t="s">
        <v>53</v>
      </c>
      <c r="BR46" s="15" t="s">
        <v>41</v>
      </c>
      <c r="BS46" s="15" t="s">
        <v>53</v>
      </c>
      <c r="BT46" s="15" t="s">
        <v>54</v>
      </c>
      <c r="BZ46" s="161" t="s">
        <v>38</v>
      </c>
      <c r="CA46" s="162">
        <v>8</v>
      </c>
      <c r="CB46" s="162">
        <v>5.58</v>
      </c>
      <c r="CC46" s="162">
        <v>3.21</v>
      </c>
      <c r="CD46" s="162">
        <v>4.03</v>
      </c>
      <c r="CF46" s="162"/>
      <c r="CG46" s="127"/>
      <c r="CJ46" s="162"/>
      <c r="CK46" s="162"/>
    </row>
    <row r="47" spans="1:107">
      <c r="A47" s="11">
        <v>26</v>
      </c>
      <c r="B47" s="10">
        <v>1022366339</v>
      </c>
      <c r="C47" s="11" t="s">
        <v>218</v>
      </c>
      <c r="D47" s="12" t="s">
        <v>75</v>
      </c>
      <c r="E47" s="13">
        <v>33246</v>
      </c>
      <c r="F47" s="14">
        <v>32.298630136986304</v>
      </c>
      <c r="G47" s="15" t="s">
        <v>219</v>
      </c>
      <c r="H47" s="15" t="s">
        <v>38</v>
      </c>
      <c r="I47" s="15" t="s">
        <v>39</v>
      </c>
      <c r="J47" s="15" t="s">
        <v>40</v>
      </c>
      <c r="K47" s="15">
        <v>9.57</v>
      </c>
      <c r="L47" s="15" t="s">
        <v>39</v>
      </c>
      <c r="M47" s="15" t="s">
        <v>97</v>
      </c>
      <c r="N47" s="15" t="s">
        <v>39</v>
      </c>
      <c r="O47" s="15" t="s">
        <v>88</v>
      </c>
      <c r="P47" s="15" t="s">
        <v>39</v>
      </c>
      <c r="Q47" s="15" t="s">
        <v>40</v>
      </c>
      <c r="R47" s="15">
        <v>10.91</v>
      </c>
      <c r="S47" s="15" t="s">
        <v>39</v>
      </c>
      <c r="T47" s="15" t="s">
        <v>41</v>
      </c>
      <c r="U47" s="15" t="s">
        <v>39</v>
      </c>
      <c r="V47" s="15" t="s">
        <v>42</v>
      </c>
      <c r="W47" s="161" t="s">
        <v>38</v>
      </c>
      <c r="X47" s="162"/>
      <c r="Y47" s="162"/>
      <c r="Z47" s="162"/>
      <c r="AA47" s="162"/>
      <c r="AB47" s="16"/>
      <c r="AC47" s="161" t="s">
        <v>38</v>
      </c>
      <c r="AD47" s="15">
        <v>9.57</v>
      </c>
      <c r="AE47" s="15">
        <v>10.91</v>
      </c>
      <c r="AF47" s="162"/>
      <c r="AG47" s="162"/>
      <c r="AH47" s="82"/>
      <c r="AI47" s="82"/>
      <c r="AJ47" s="82"/>
      <c r="AK47" s="82"/>
      <c r="AL47" s="82"/>
      <c r="AM47" s="82"/>
      <c r="AN47" s="82"/>
      <c r="AO47" s="82"/>
      <c r="AP47" s="82"/>
      <c r="AQ47" s="82"/>
      <c r="AR47" s="82"/>
      <c r="BG47" s="10">
        <v>1022366339</v>
      </c>
      <c r="BH47" s="15" t="s">
        <v>38</v>
      </c>
      <c r="BI47" s="15" t="s">
        <v>39</v>
      </c>
      <c r="BJ47" s="15" t="s">
        <v>40</v>
      </c>
      <c r="BK47" s="15" t="s">
        <v>39</v>
      </c>
      <c r="BL47" s="15" t="s">
        <v>97</v>
      </c>
      <c r="BM47" s="15" t="s">
        <v>39</v>
      </c>
      <c r="BN47" s="15" t="s">
        <v>88</v>
      </c>
      <c r="BO47" s="15" t="s">
        <v>39</v>
      </c>
      <c r="BP47" s="15" t="s">
        <v>40</v>
      </c>
      <c r="BQ47" s="15" t="s">
        <v>39</v>
      </c>
      <c r="BR47" s="15" t="s">
        <v>41</v>
      </c>
      <c r="BS47" s="15" t="s">
        <v>39</v>
      </c>
      <c r="BT47" s="15" t="s">
        <v>42</v>
      </c>
      <c r="BZ47" s="161" t="s">
        <v>38</v>
      </c>
      <c r="CA47" s="162"/>
      <c r="CB47" s="162"/>
      <c r="CC47" s="162"/>
      <c r="CD47" s="162"/>
      <c r="CF47" s="162"/>
      <c r="CG47" s="127"/>
      <c r="CJ47" s="162"/>
      <c r="CK47" s="162"/>
    </row>
    <row r="48" spans="1:107">
      <c r="A48" s="11"/>
      <c r="B48" s="10"/>
      <c r="C48" s="11"/>
      <c r="D48" s="12"/>
      <c r="E48" s="13"/>
      <c r="F48" s="14">
        <v>32</v>
      </c>
      <c r="G48" s="15" t="s">
        <v>219</v>
      </c>
      <c r="H48" s="15" t="s">
        <v>38</v>
      </c>
      <c r="I48" s="15" t="s">
        <v>53</v>
      </c>
      <c r="J48" s="15" t="s">
        <v>40</v>
      </c>
      <c r="K48" s="15">
        <v>11.29</v>
      </c>
      <c r="L48" s="15" t="s">
        <v>53</v>
      </c>
      <c r="M48" s="15" t="s">
        <v>41</v>
      </c>
      <c r="N48" s="15" t="s">
        <v>53</v>
      </c>
      <c r="O48" s="15" t="s">
        <v>42</v>
      </c>
      <c r="P48" s="15" t="s">
        <v>53</v>
      </c>
      <c r="Q48" s="15" t="s">
        <v>119</v>
      </c>
      <c r="R48" s="15">
        <v>9.9700000000000006</v>
      </c>
      <c r="S48" s="15" t="s">
        <v>53</v>
      </c>
      <c r="T48" s="15" t="s">
        <v>151</v>
      </c>
      <c r="U48" s="15" t="s">
        <v>53</v>
      </c>
      <c r="V48" s="15" t="s">
        <v>88</v>
      </c>
      <c r="W48" s="161" t="s">
        <v>38</v>
      </c>
      <c r="X48" s="162"/>
      <c r="Y48" s="162">
        <v>4.5999999999999996</v>
      </c>
      <c r="Z48" s="162">
        <v>3.38</v>
      </c>
      <c r="AA48" s="162">
        <v>3.15</v>
      </c>
      <c r="AB48" s="16"/>
      <c r="AC48" s="161" t="s">
        <v>38</v>
      </c>
      <c r="AD48" s="15">
        <v>11.29</v>
      </c>
      <c r="AE48" s="15">
        <v>9.9700000000000006</v>
      </c>
      <c r="AF48" s="162">
        <v>3.38</v>
      </c>
      <c r="AG48" s="162">
        <v>3.15</v>
      </c>
      <c r="AH48" s="82"/>
      <c r="AI48" s="82"/>
      <c r="AJ48" s="82"/>
      <c r="AK48" s="82"/>
      <c r="AL48" s="82"/>
      <c r="AM48" s="82"/>
      <c r="AN48" s="82"/>
      <c r="AO48" s="82"/>
      <c r="AP48" s="82"/>
      <c r="AQ48" s="82"/>
      <c r="AR48" s="82"/>
      <c r="BG48" s="10"/>
      <c r="BH48" s="15" t="s">
        <v>38</v>
      </c>
      <c r="BI48" s="15" t="s">
        <v>53</v>
      </c>
      <c r="BJ48" s="15" t="s">
        <v>40</v>
      </c>
      <c r="BK48" s="15" t="s">
        <v>53</v>
      </c>
      <c r="BL48" s="15" t="s">
        <v>41</v>
      </c>
      <c r="BM48" s="15" t="s">
        <v>53</v>
      </c>
      <c r="BN48" s="15" t="s">
        <v>42</v>
      </c>
      <c r="BO48" s="15" t="s">
        <v>53</v>
      </c>
      <c r="BP48" s="15" t="s">
        <v>119</v>
      </c>
      <c r="BQ48" s="15" t="s">
        <v>53</v>
      </c>
      <c r="BR48" s="15" t="s">
        <v>151</v>
      </c>
      <c r="BS48" s="15" t="s">
        <v>53</v>
      </c>
      <c r="BT48" s="15" t="s">
        <v>88</v>
      </c>
      <c r="BZ48" s="161" t="s">
        <v>38</v>
      </c>
      <c r="CA48" s="162"/>
      <c r="CB48" s="162">
        <v>4.5999999999999996</v>
      </c>
      <c r="CC48" s="162">
        <v>3.38</v>
      </c>
      <c r="CD48" s="162">
        <v>3.15</v>
      </c>
      <c r="CF48" s="162"/>
      <c r="CG48" s="127"/>
      <c r="CJ48" s="162"/>
      <c r="CK48" s="162"/>
    </row>
    <row r="49" spans="1:89">
      <c r="A49" s="11">
        <v>27</v>
      </c>
      <c r="B49" s="10">
        <v>1001205279</v>
      </c>
      <c r="C49" s="25" t="s">
        <v>220</v>
      </c>
      <c r="D49" s="12" t="s">
        <v>36</v>
      </c>
      <c r="E49" s="13">
        <v>37091</v>
      </c>
      <c r="F49" s="14">
        <v>21.764383561643836</v>
      </c>
      <c r="G49" s="15" t="s">
        <v>221</v>
      </c>
      <c r="H49" s="15" t="s">
        <v>38</v>
      </c>
      <c r="I49" s="15" t="s">
        <v>39</v>
      </c>
      <c r="J49" s="15" t="s">
        <v>40</v>
      </c>
      <c r="K49" s="15">
        <v>9.26</v>
      </c>
      <c r="L49" s="15" t="s">
        <v>39</v>
      </c>
      <c r="M49" s="15" t="s">
        <v>97</v>
      </c>
      <c r="N49" s="15" t="s">
        <v>39</v>
      </c>
      <c r="O49" s="15" t="s">
        <v>42</v>
      </c>
      <c r="P49" s="15" t="s">
        <v>39</v>
      </c>
      <c r="Q49" s="15" t="s">
        <v>40</v>
      </c>
      <c r="R49" s="15">
        <v>10.73</v>
      </c>
      <c r="S49" s="15" t="s">
        <v>39</v>
      </c>
      <c r="T49" s="15" t="s">
        <v>41</v>
      </c>
      <c r="U49" s="15" t="s">
        <v>39</v>
      </c>
      <c r="V49" s="15" t="s">
        <v>65</v>
      </c>
      <c r="W49" s="161" t="s">
        <v>38</v>
      </c>
      <c r="X49" s="162"/>
      <c r="Y49" s="162"/>
      <c r="Z49" s="162"/>
      <c r="AA49" s="162"/>
      <c r="AB49" s="16"/>
      <c r="AC49" s="161" t="s">
        <v>38</v>
      </c>
      <c r="AD49" s="15">
        <v>9.26</v>
      </c>
      <c r="AE49" s="15">
        <v>10.73</v>
      </c>
      <c r="AF49" s="162"/>
      <c r="AG49" s="162"/>
      <c r="AH49" s="82"/>
      <c r="AI49" s="82"/>
      <c r="AJ49" s="82"/>
      <c r="AK49" s="82"/>
      <c r="AL49" s="82"/>
      <c r="AM49" s="82"/>
      <c r="AN49" s="82"/>
      <c r="AO49" s="82"/>
      <c r="AP49" s="82"/>
      <c r="AQ49" s="82"/>
      <c r="AR49" s="82"/>
      <c r="BG49" s="10">
        <v>1001205279</v>
      </c>
      <c r="BH49" s="15" t="s">
        <v>38</v>
      </c>
      <c r="BI49" s="15" t="s">
        <v>39</v>
      </c>
      <c r="BJ49" s="15" t="s">
        <v>40</v>
      </c>
      <c r="BK49" s="15" t="s">
        <v>39</v>
      </c>
      <c r="BL49" s="15" t="s">
        <v>97</v>
      </c>
      <c r="BM49" s="15" t="s">
        <v>39</v>
      </c>
      <c r="BN49" s="15" t="s">
        <v>42</v>
      </c>
      <c r="BO49" s="15" t="s">
        <v>39</v>
      </c>
      <c r="BP49" s="15" t="s">
        <v>40</v>
      </c>
      <c r="BQ49" s="15" t="s">
        <v>39</v>
      </c>
      <c r="BR49" s="15" t="s">
        <v>41</v>
      </c>
      <c r="BS49" s="15" t="s">
        <v>39</v>
      </c>
      <c r="BT49" s="15" t="s">
        <v>65</v>
      </c>
      <c r="BZ49" s="161" t="s">
        <v>38</v>
      </c>
      <c r="CA49" s="162"/>
      <c r="CB49" s="162"/>
      <c r="CC49" s="162"/>
      <c r="CD49" s="162"/>
      <c r="CF49" s="162"/>
      <c r="CG49" s="127"/>
      <c r="CJ49" s="162"/>
      <c r="CK49" s="162"/>
    </row>
    <row r="50" spans="1:89">
      <c r="A50" s="11"/>
      <c r="B50" s="10"/>
      <c r="C50" s="25"/>
      <c r="D50" s="12"/>
      <c r="E50" s="13"/>
      <c r="F50" s="14">
        <v>22</v>
      </c>
      <c r="G50" s="15" t="s">
        <v>221</v>
      </c>
      <c r="H50" s="15" t="s">
        <v>38</v>
      </c>
      <c r="I50" s="15" t="s">
        <v>53</v>
      </c>
      <c r="J50" s="15" t="s">
        <v>40</v>
      </c>
      <c r="K50" s="15">
        <v>12.15</v>
      </c>
      <c r="L50" s="15" t="s">
        <v>53</v>
      </c>
      <c r="M50" s="15" t="s">
        <v>41</v>
      </c>
      <c r="N50" s="15" t="s">
        <v>53</v>
      </c>
      <c r="O50" s="15" t="s">
        <v>88</v>
      </c>
      <c r="P50" s="15" t="s">
        <v>53</v>
      </c>
      <c r="Q50" s="15" t="s">
        <v>119</v>
      </c>
      <c r="R50" s="15">
        <v>11.7</v>
      </c>
      <c r="S50" s="15" t="s">
        <v>53</v>
      </c>
      <c r="T50" s="15" t="s">
        <v>41</v>
      </c>
      <c r="U50" s="15" t="s">
        <v>53</v>
      </c>
      <c r="V50" s="15" t="s">
        <v>42</v>
      </c>
      <c r="W50" s="161" t="s">
        <v>38</v>
      </c>
      <c r="X50" s="162">
        <v>7.86</v>
      </c>
      <c r="Y50" s="162">
        <v>5.46</v>
      </c>
      <c r="Z50" s="162">
        <v>4.24</v>
      </c>
      <c r="AA50" s="162">
        <v>4.8499999999999996</v>
      </c>
      <c r="AB50" s="16"/>
      <c r="AC50" s="161" t="s">
        <v>38</v>
      </c>
      <c r="AD50" s="15">
        <v>12.15</v>
      </c>
      <c r="AE50" s="15">
        <v>11.7</v>
      </c>
      <c r="AF50" s="162">
        <v>4.24</v>
      </c>
      <c r="AG50" s="162">
        <v>4.8499999999999996</v>
      </c>
      <c r="AH50" s="82"/>
      <c r="AI50" s="82"/>
      <c r="AJ50" s="82"/>
      <c r="AK50" s="82"/>
      <c r="AL50" s="82"/>
      <c r="AM50" s="82"/>
      <c r="AN50" s="82"/>
      <c r="AO50" s="82"/>
      <c r="AP50" s="82"/>
      <c r="AQ50" s="82"/>
      <c r="AR50" s="82"/>
      <c r="BG50" s="10"/>
      <c r="BH50" s="15" t="s">
        <v>38</v>
      </c>
      <c r="BI50" s="15" t="s">
        <v>53</v>
      </c>
      <c r="BJ50" s="15" t="s">
        <v>40</v>
      </c>
      <c r="BK50" s="15" t="s">
        <v>53</v>
      </c>
      <c r="BL50" s="15" t="s">
        <v>41</v>
      </c>
      <c r="BM50" s="15" t="s">
        <v>53</v>
      </c>
      <c r="BN50" s="15" t="s">
        <v>88</v>
      </c>
      <c r="BO50" s="15" t="s">
        <v>53</v>
      </c>
      <c r="BP50" s="15" t="s">
        <v>119</v>
      </c>
      <c r="BQ50" s="15" t="s">
        <v>53</v>
      </c>
      <c r="BR50" s="15" t="s">
        <v>41</v>
      </c>
      <c r="BS50" s="15" t="s">
        <v>53</v>
      </c>
      <c r="BT50" s="15" t="s">
        <v>42</v>
      </c>
      <c r="BZ50" s="161" t="s">
        <v>38</v>
      </c>
      <c r="CA50" s="162">
        <v>7.86</v>
      </c>
      <c r="CB50" s="162">
        <v>5.46</v>
      </c>
      <c r="CC50" s="162">
        <v>4.24</v>
      </c>
      <c r="CD50" s="162">
        <v>4.8499999999999996</v>
      </c>
      <c r="CF50" s="161"/>
      <c r="CG50" s="127"/>
      <c r="CJ50" s="162"/>
      <c r="CK50" s="162"/>
    </row>
    <row r="51" spans="1:89">
      <c r="A51" s="11"/>
      <c r="B51" s="10"/>
      <c r="C51" s="25"/>
      <c r="D51" s="12"/>
      <c r="E51" s="13"/>
      <c r="F51" s="14">
        <v>22</v>
      </c>
      <c r="G51" s="15" t="s">
        <v>221</v>
      </c>
      <c r="H51" s="15" t="s">
        <v>38</v>
      </c>
      <c r="I51" s="15" t="s">
        <v>55</v>
      </c>
      <c r="J51" s="15" t="s">
        <v>119</v>
      </c>
      <c r="K51" s="15">
        <v>11.7</v>
      </c>
      <c r="L51" s="15" t="s">
        <v>55</v>
      </c>
      <c r="M51" s="15" t="s">
        <v>41</v>
      </c>
      <c r="N51" s="15" t="s">
        <v>55</v>
      </c>
      <c r="O51" s="15" t="s">
        <v>65</v>
      </c>
      <c r="P51" s="15"/>
      <c r="Q51" s="15"/>
      <c r="R51" s="15"/>
      <c r="S51" s="15"/>
      <c r="T51" s="15"/>
      <c r="U51" s="15"/>
      <c r="V51" s="15"/>
      <c r="W51" s="161" t="s">
        <v>38</v>
      </c>
      <c r="X51" s="162"/>
      <c r="Y51" s="162"/>
      <c r="Z51" s="162"/>
      <c r="AA51" s="162"/>
      <c r="AB51" s="16"/>
      <c r="AC51" s="161" t="s">
        <v>38</v>
      </c>
      <c r="AD51" s="15">
        <v>11.7</v>
      </c>
      <c r="AE51" s="15"/>
      <c r="AF51" s="162"/>
      <c r="AG51" s="162"/>
      <c r="AH51" s="82"/>
      <c r="AI51" s="82"/>
      <c r="AJ51" s="82"/>
      <c r="AK51" s="82"/>
      <c r="AL51" s="82"/>
      <c r="AM51" s="82"/>
      <c r="AN51" s="82"/>
      <c r="AO51" s="82"/>
      <c r="AP51" s="82"/>
      <c r="AQ51" s="82"/>
      <c r="AR51" s="82"/>
      <c r="BG51" s="10"/>
      <c r="BH51" s="15" t="s">
        <v>38</v>
      </c>
      <c r="BI51" s="15" t="s">
        <v>55</v>
      </c>
      <c r="BJ51" s="15" t="s">
        <v>119</v>
      </c>
      <c r="BK51" s="15" t="s">
        <v>55</v>
      </c>
      <c r="BL51" s="15" t="s">
        <v>41</v>
      </c>
      <c r="BM51" s="15" t="s">
        <v>55</v>
      </c>
      <c r="BN51" s="15" t="s">
        <v>65</v>
      </c>
      <c r="BO51" s="15"/>
      <c r="BP51" s="15"/>
      <c r="BQ51" s="15"/>
      <c r="BR51" s="15"/>
      <c r="BS51" s="15"/>
      <c r="BT51" s="15"/>
      <c r="BZ51" s="161" t="s">
        <v>38</v>
      </c>
      <c r="CA51" s="162"/>
      <c r="CB51" s="162"/>
      <c r="CC51" s="162"/>
      <c r="CD51" s="162"/>
      <c r="CF51" s="161"/>
      <c r="CG51" s="127"/>
      <c r="CJ51" s="162"/>
      <c r="CK51" s="162"/>
    </row>
    <row r="52" spans="1:89">
      <c r="A52" s="11">
        <v>29</v>
      </c>
      <c r="B52" s="10">
        <v>52533784</v>
      </c>
      <c r="C52" s="11" t="s">
        <v>222</v>
      </c>
      <c r="D52" s="12" t="s">
        <v>75</v>
      </c>
      <c r="E52" s="13">
        <v>28762</v>
      </c>
      <c r="F52" s="14">
        <v>44.583561643835615</v>
      </c>
      <c r="G52" s="15">
        <v>12</v>
      </c>
      <c r="H52" s="15" t="s">
        <v>38</v>
      </c>
      <c r="I52" s="15" t="s">
        <v>39</v>
      </c>
      <c r="J52" s="15" t="s">
        <v>43</v>
      </c>
      <c r="K52" s="15">
        <v>9.67</v>
      </c>
      <c r="L52" s="15" t="s">
        <v>39</v>
      </c>
      <c r="M52" s="15" t="s">
        <v>97</v>
      </c>
      <c r="N52" s="15" t="s">
        <v>39</v>
      </c>
      <c r="O52" s="15" t="s">
        <v>42</v>
      </c>
      <c r="P52" s="15" t="s">
        <v>39</v>
      </c>
      <c r="Q52" s="15" t="s">
        <v>119</v>
      </c>
      <c r="R52" s="15">
        <v>9.07</v>
      </c>
      <c r="S52" s="15" t="s">
        <v>39</v>
      </c>
      <c r="T52" s="15" t="s">
        <v>97</v>
      </c>
      <c r="U52" s="15" t="s">
        <v>39</v>
      </c>
      <c r="V52" s="15" t="s">
        <v>88</v>
      </c>
      <c r="W52" s="161" t="s">
        <v>38</v>
      </c>
      <c r="X52" s="162"/>
      <c r="Y52" s="162"/>
      <c r="Z52" s="162"/>
      <c r="AA52" s="162"/>
      <c r="AB52" s="17"/>
      <c r="AC52" s="161" t="s">
        <v>38</v>
      </c>
      <c r="AD52" s="15">
        <v>9.67</v>
      </c>
      <c r="AE52" s="15">
        <v>9.07</v>
      </c>
      <c r="AF52" s="162"/>
      <c r="AG52" s="162"/>
      <c r="AH52" s="82"/>
      <c r="AI52" s="82"/>
      <c r="AJ52" s="82"/>
      <c r="AK52" s="82"/>
      <c r="AL52" s="82"/>
      <c r="AM52" s="82"/>
      <c r="AN52" s="82"/>
      <c r="AO52" s="82"/>
      <c r="AP52" s="82"/>
      <c r="AQ52" s="82"/>
      <c r="AR52" s="82"/>
      <c r="BG52" s="10">
        <v>52533784</v>
      </c>
      <c r="BH52" s="15" t="s">
        <v>38</v>
      </c>
      <c r="BI52" s="15" t="s">
        <v>39</v>
      </c>
      <c r="BJ52" s="15" t="s">
        <v>43</v>
      </c>
      <c r="BK52" s="15" t="s">
        <v>39</v>
      </c>
      <c r="BL52" s="15" t="s">
        <v>97</v>
      </c>
      <c r="BM52" s="15" t="s">
        <v>39</v>
      </c>
      <c r="BN52" s="15" t="s">
        <v>42</v>
      </c>
      <c r="BO52" s="15" t="s">
        <v>39</v>
      </c>
      <c r="BP52" s="15" t="s">
        <v>119</v>
      </c>
      <c r="BQ52" s="15" t="s">
        <v>39</v>
      </c>
      <c r="BR52" s="15" t="s">
        <v>97</v>
      </c>
      <c r="BS52" s="15" t="s">
        <v>39</v>
      </c>
      <c r="BT52" s="15" t="s">
        <v>88</v>
      </c>
      <c r="BZ52" s="161" t="s">
        <v>38</v>
      </c>
      <c r="CA52" s="162"/>
      <c r="CB52" s="162"/>
      <c r="CC52" s="162"/>
      <c r="CD52" s="162"/>
      <c r="CF52" s="161"/>
      <c r="CG52" s="127"/>
      <c r="CJ52" s="162"/>
      <c r="CK52" s="162"/>
    </row>
    <row r="53" spans="1:89">
      <c r="A53" s="11"/>
      <c r="B53" s="10"/>
      <c r="C53" s="11"/>
      <c r="D53" s="12"/>
      <c r="E53" s="13"/>
      <c r="F53" s="14">
        <v>44</v>
      </c>
      <c r="G53" s="15">
        <v>12</v>
      </c>
      <c r="H53" s="15" t="s">
        <v>38</v>
      </c>
      <c r="I53" s="15"/>
      <c r="J53" s="15"/>
      <c r="K53" s="15"/>
      <c r="L53" s="15"/>
      <c r="M53" s="15"/>
      <c r="N53" s="15"/>
      <c r="O53" s="15"/>
      <c r="P53" s="15"/>
      <c r="Q53" s="15" t="s">
        <v>40</v>
      </c>
      <c r="R53" s="15">
        <v>9.8000000000000007</v>
      </c>
      <c r="S53" s="15" t="s">
        <v>53</v>
      </c>
      <c r="T53" s="15" t="s">
        <v>41</v>
      </c>
      <c r="U53" s="15" t="s">
        <v>53</v>
      </c>
      <c r="V53" s="15" t="s">
        <v>88</v>
      </c>
      <c r="W53" s="161" t="s">
        <v>38</v>
      </c>
      <c r="X53" s="162">
        <v>6.53</v>
      </c>
      <c r="Y53" s="162">
        <v>7.8</v>
      </c>
      <c r="Z53" s="162">
        <v>3.59</v>
      </c>
      <c r="AA53" s="162">
        <v>3.2</v>
      </c>
      <c r="AB53" s="17"/>
      <c r="AC53" s="161" t="s">
        <v>38</v>
      </c>
      <c r="AD53" s="15"/>
      <c r="AE53" s="15">
        <v>9.8000000000000007</v>
      </c>
      <c r="AF53" s="162">
        <v>3.59</v>
      </c>
      <c r="AG53" s="162">
        <v>3.2</v>
      </c>
      <c r="AH53" s="82"/>
      <c r="AI53" s="82"/>
      <c r="AJ53" s="82"/>
      <c r="AK53" s="82"/>
      <c r="AL53" s="82"/>
      <c r="AM53" s="82"/>
      <c r="AN53" s="82"/>
      <c r="AO53" s="82"/>
      <c r="AP53" s="82"/>
      <c r="AQ53" s="82"/>
      <c r="AR53" s="82"/>
      <c r="BG53" s="10"/>
      <c r="BH53" s="15" t="s">
        <v>38</v>
      </c>
      <c r="BI53" s="15"/>
      <c r="BJ53" s="15"/>
      <c r="BK53" s="15"/>
      <c r="BL53" s="15"/>
      <c r="BM53" s="15"/>
      <c r="BN53" s="15"/>
      <c r="BO53" s="15"/>
      <c r="BP53" s="15" t="s">
        <v>40</v>
      </c>
      <c r="BQ53" s="15" t="s">
        <v>53</v>
      </c>
      <c r="BR53" s="15" t="s">
        <v>41</v>
      </c>
      <c r="BS53" s="15" t="s">
        <v>53</v>
      </c>
      <c r="BT53" s="15" t="s">
        <v>88</v>
      </c>
      <c r="BZ53" s="161" t="s">
        <v>38</v>
      </c>
      <c r="CA53" s="162">
        <v>6.53</v>
      </c>
      <c r="CB53" s="162">
        <v>7.8</v>
      </c>
      <c r="CC53" s="162">
        <v>3.59</v>
      </c>
      <c r="CD53" s="162">
        <v>3.2</v>
      </c>
      <c r="CF53" s="162"/>
      <c r="CG53" s="127"/>
      <c r="CJ53" s="162"/>
      <c r="CK53" s="162"/>
    </row>
    <row r="54" spans="1:89">
      <c r="A54" s="11">
        <v>30</v>
      </c>
      <c r="B54" s="10">
        <v>98050863166</v>
      </c>
      <c r="C54" s="11" t="s">
        <v>223</v>
      </c>
      <c r="D54" s="12" t="s">
        <v>36</v>
      </c>
      <c r="E54" s="13">
        <v>35923</v>
      </c>
      <c r="F54" s="14">
        <v>24.964383561643835</v>
      </c>
      <c r="G54" s="15" t="s">
        <v>176</v>
      </c>
      <c r="H54" s="15" t="s">
        <v>38</v>
      </c>
      <c r="I54" s="15" t="s">
        <v>39</v>
      </c>
      <c r="J54" s="15" t="s">
        <v>119</v>
      </c>
      <c r="K54" s="15">
        <v>10.45</v>
      </c>
      <c r="L54" s="15" t="s">
        <v>39</v>
      </c>
      <c r="M54" s="15" t="s">
        <v>41</v>
      </c>
      <c r="N54" s="15" t="s">
        <v>39</v>
      </c>
      <c r="O54" s="15" t="s">
        <v>42</v>
      </c>
      <c r="P54" s="15" t="s">
        <v>39</v>
      </c>
      <c r="Q54" s="15" t="s">
        <v>43</v>
      </c>
      <c r="R54" s="15">
        <v>9.49</v>
      </c>
      <c r="S54" s="15" t="s">
        <v>39</v>
      </c>
      <c r="T54" s="15" t="s">
        <v>41</v>
      </c>
      <c r="U54" s="15" t="s">
        <v>39</v>
      </c>
      <c r="V54" s="15" t="s">
        <v>42</v>
      </c>
      <c r="W54" s="161" t="s">
        <v>38</v>
      </c>
      <c r="X54" s="162">
        <v>8.1300000000000008</v>
      </c>
      <c r="Y54" s="162">
        <v>7.28</v>
      </c>
      <c r="Z54" s="162">
        <v>4.8</v>
      </c>
      <c r="AA54" s="162">
        <v>5.17</v>
      </c>
      <c r="AB54" s="17"/>
      <c r="AC54" s="161" t="s">
        <v>38</v>
      </c>
      <c r="AD54" s="15">
        <v>10.45</v>
      </c>
      <c r="AE54" s="15">
        <v>9.49</v>
      </c>
      <c r="AF54" s="162">
        <v>4.8</v>
      </c>
      <c r="AG54" s="162">
        <v>5.17</v>
      </c>
      <c r="AH54" s="82"/>
      <c r="AI54" s="82"/>
      <c r="AJ54" s="82"/>
      <c r="AK54" s="82"/>
      <c r="AL54" s="82"/>
      <c r="AM54" s="82"/>
      <c r="AN54" s="82"/>
      <c r="AO54" s="82"/>
      <c r="AP54" s="82"/>
      <c r="AQ54" s="82"/>
      <c r="AR54" s="82"/>
      <c r="BG54" s="10">
        <v>98050863166</v>
      </c>
      <c r="BH54" s="15" t="s">
        <v>38</v>
      </c>
      <c r="BI54" s="15" t="s">
        <v>39</v>
      </c>
      <c r="BJ54" s="15" t="s">
        <v>119</v>
      </c>
      <c r="BK54" s="15" t="s">
        <v>39</v>
      </c>
      <c r="BL54" s="15" t="s">
        <v>41</v>
      </c>
      <c r="BM54" s="15" t="s">
        <v>39</v>
      </c>
      <c r="BN54" s="15" t="s">
        <v>42</v>
      </c>
      <c r="BO54" s="15" t="s">
        <v>39</v>
      </c>
      <c r="BP54" s="15" t="s">
        <v>43</v>
      </c>
      <c r="BQ54" s="15" t="s">
        <v>39</v>
      </c>
      <c r="BR54" s="15" t="s">
        <v>41</v>
      </c>
      <c r="BS54" s="15" t="s">
        <v>39</v>
      </c>
      <c r="BT54" s="15" t="s">
        <v>42</v>
      </c>
      <c r="BZ54" s="161" t="s">
        <v>38</v>
      </c>
      <c r="CA54" s="162">
        <v>8.1300000000000008</v>
      </c>
      <c r="CB54" s="162">
        <v>7.28</v>
      </c>
      <c r="CC54" s="162">
        <v>4.8</v>
      </c>
      <c r="CD54" s="162">
        <v>5.17</v>
      </c>
      <c r="CF54" s="162"/>
      <c r="CG54" s="127"/>
      <c r="CJ54" s="162"/>
      <c r="CK54" s="162"/>
    </row>
    <row r="55" spans="1:89">
      <c r="A55" s="11">
        <v>31</v>
      </c>
      <c r="B55" s="18">
        <v>98080357214</v>
      </c>
      <c r="C55" s="24" t="s">
        <v>224</v>
      </c>
      <c r="D55" s="20" t="s">
        <v>75</v>
      </c>
      <c r="E55" s="21">
        <v>36010</v>
      </c>
      <c r="F55" s="14">
        <v>24.726027397260275</v>
      </c>
      <c r="G55" s="15" t="s">
        <v>225</v>
      </c>
      <c r="H55" s="15" t="s">
        <v>38</v>
      </c>
      <c r="I55" s="15" t="s">
        <v>39</v>
      </c>
      <c r="J55" s="15" t="s">
        <v>40</v>
      </c>
      <c r="K55" s="15">
        <v>7.08</v>
      </c>
      <c r="L55" s="15" t="s">
        <v>39</v>
      </c>
      <c r="M55" s="15" t="s">
        <v>41</v>
      </c>
      <c r="N55" s="15" t="s">
        <v>39</v>
      </c>
      <c r="O55" s="15" t="s">
        <v>88</v>
      </c>
      <c r="P55" s="15" t="s">
        <v>39</v>
      </c>
      <c r="Q55" s="15" t="s">
        <v>43</v>
      </c>
      <c r="R55" s="15">
        <v>8.02</v>
      </c>
      <c r="S55" s="15" t="s">
        <v>39</v>
      </c>
      <c r="T55" s="15" t="s">
        <v>41</v>
      </c>
      <c r="U55" s="15" t="s">
        <v>39</v>
      </c>
      <c r="V55" s="15" t="s">
        <v>42</v>
      </c>
      <c r="W55" s="161" t="s">
        <v>38</v>
      </c>
      <c r="X55" s="162"/>
      <c r="Y55" s="162"/>
      <c r="Z55" s="162"/>
      <c r="AA55" s="162"/>
      <c r="AB55" s="16"/>
      <c r="AC55" s="161" t="s">
        <v>38</v>
      </c>
      <c r="AD55" s="15">
        <v>7.08</v>
      </c>
      <c r="AE55" s="15">
        <v>8.02</v>
      </c>
      <c r="AF55" s="162"/>
      <c r="AG55" s="162"/>
      <c r="AH55" s="82"/>
      <c r="AI55" s="82"/>
      <c r="AJ55" s="82"/>
      <c r="AK55" s="82"/>
      <c r="AL55" s="82"/>
      <c r="AM55" s="82"/>
      <c r="AN55" s="82"/>
      <c r="AO55" s="82"/>
      <c r="AP55" s="82"/>
      <c r="AQ55" s="82"/>
      <c r="AR55" s="82"/>
      <c r="BG55" s="18">
        <v>98080357214</v>
      </c>
      <c r="BH55" s="15" t="s">
        <v>38</v>
      </c>
      <c r="BI55" s="15" t="s">
        <v>39</v>
      </c>
      <c r="BJ55" s="15" t="s">
        <v>40</v>
      </c>
      <c r="BK55" s="15" t="s">
        <v>39</v>
      </c>
      <c r="BL55" s="15" t="s">
        <v>41</v>
      </c>
      <c r="BM55" s="15" t="s">
        <v>39</v>
      </c>
      <c r="BN55" s="15" t="s">
        <v>88</v>
      </c>
      <c r="BO55" s="15" t="s">
        <v>39</v>
      </c>
      <c r="BP55" s="15" t="s">
        <v>43</v>
      </c>
      <c r="BQ55" s="15" t="s">
        <v>39</v>
      </c>
      <c r="BR55" s="15" t="s">
        <v>41</v>
      </c>
      <c r="BS55" s="15" t="s">
        <v>39</v>
      </c>
      <c r="BT55" s="15" t="s">
        <v>42</v>
      </c>
      <c r="BZ55" s="161" t="s">
        <v>38</v>
      </c>
      <c r="CA55" s="162"/>
      <c r="CB55" s="162"/>
      <c r="CC55" s="162"/>
      <c r="CD55" s="162"/>
      <c r="CF55" s="162"/>
      <c r="CG55" s="127"/>
      <c r="CJ55" s="162"/>
      <c r="CK55" s="162"/>
    </row>
    <row r="56" spans="1:89">
      <c r="A56" s="11"/>
      <c r="B56" s="18"/>
      <c r="C56" s="24"/>
      <c r="D56" s="20"/>
      <c r="E56" s="21"/>
      <c r="F56" s="14">
        <v>25</v>
      </c>
      <c r="G56" s="15" t="s">
        <v>225</v>
      </c>
      <c r="H56" s="15" t="s">
        <v>38</v>
      </c>
      <c r="I56" s="15" t="s">
        <v>53</v>
      </c>
      <c r="J56" s="15" t="s">
        <v>40</v>
      </c>
      <c r="K56" s="15">
        <v>8.0500000000000007</v>
      </c>
      <c r="L56" s="15" t="s">
        <v>53</v>
      </c>
      <c r="M56" s="15" t="s">
        <v>41</v>
      </c>
      <c r="N56" s="15" t="s">
        <v>53</v>
      </c>
      <c r="O56" s="15" t="s">
        <v>88</v>
      </c>
      <c r="P56" s="15"/>
      <c r="Q56" s="15"/>
      <c r="R56" s="15"/>
      <c r="S56" s="15"/>
      <c r="T56" s="15"/>
      <c r="U56" s="15"/>
      <c r="V56" s="15"/>
      <c r="W56" s="161" t="s">
        <v>38</v>
      </c>
      <c r="X56" s="162">
        <v>6</v>
      </c>
      <c r="Y56" s="162">
        <v>4.88</v>
      </c>
      <c r="Z56" s="162">
        <v>3.99</v>
      </c>
      <c r="AA56" s="162"/>
      <c r="AB56" s="16"/>
      <c r="AC56" s="161" t="s">
        <v>38</v>
      </c>
      <c r="AD56" s="15">
        <v>8.0500000000000007</v>
      </c>
      <c r="AE56" s="15"/>
      <c r="AF56" s="162">
        <v>3.99</v>
      </c>
      <c r="AG56" s="162"/>
      <c r="AH56" s="82"/>
      <c r="AI56" s="82"/>
      <c r="AJ56" s="82"/>
      <c r="AK56" s="82"/>
      <c r="AL56" s="82"/>
      <c r="AM56" s="82"/>
      <c r="AN56" s="82"/>
      <c r="AO56" s="82"/>
      <c r="AP56" s="82"/>
      <c r="AQ56" s="82"/>
      <c r="AR56" s="82"/>
      <c r="BG56" s="18"/>
      <c r="BH56" s="15" t="s">
        <v>38</v>
      </c>
      <c r="BI56" s="15" t="s">
        <v>53</v>
      </c>
      <c r="BJ56" s="15" t="s">
        <v>40</v>
      </c>
      <c r="BK56" s="15" t="s">
        <v>53</v>
      </c>
      <c r="BL56" s="15" t="s">
        <v>41</v>
      </c>
      <c r="BM56" s="15" t="s">
        <v>53</v>
      </c>
      <c r="BN56" s="15" t="s">
        <v>88</v>
      </c>
      <c r="BO56" s="15"/>
      <c r="BP56" s="15"/>
      <c r="BQ56" s="15"/>
      <c r="BR56" s="15"/>
      <c r="BS56" s="15"/>
      <c r="BT56" s="15"/>
      <c r="BZ56" s="161" t="s">
        <v>38</v>
      </c>
      <c r="CA56" s="162">
        <v>6</v>
      </c>
      <c r="CB56" s="162">
        <v>4.88</v>
      </c>
      <c r="CC56" s="162">
        <v>3.99</v>
      </c>
      <c r="CD56" s="162"/>
      <c r="CF56" s="162"/>
      <c r="CG56" s="127"/>
      <c r="CJ56" s="162"/>
      <c r="CK56" s="162"/>
    </row>
    <row r="57" spans="1:89">
      <c r="A57" s="11">
        <v>33</v>
      </c>
      <c r="B57" s="10">
        <v>1023912343</v>
      </c>
      <c r="C57" s="11" t="s">
        <v>226</v>
      </c>
      <c r="D57" s="12" t="s">
        <v>36</v>
      </c>
      <c r="E57" s="13">
        <v>33819</v>
      </c>
      <c r="F57" s="14">
        <v>30.728767123287671</v>
      </c>
      <c r="G57" s="15">
        <v>12</v>
      </c>
      <c r="H57" s="15" t="s">
        <v>38</v>
      </c>
      <c r="I57" s="15" t="s">
        <v>39</v>
      </c>
      <c r="J57" s="15" t="s">
        <v>119</v>
      </c>
      <c r="K57" s="15">
        <v>9.94</v>
      </c>
      <c r="L57" s="15" t="s">
        <v>39</v>
      </c>
      <c r="M57" s="15" t="s">
        <v>41</v>
      </c>
      <c r="N57" s="15" t="s">
        <v>39</v>
      </c>
      <c r="O57" s="15" t="s">
        <v>42</v>
      </c>
      <c r="P57" s="15" t="s">
        <v>39</v>
      </c>
      <c r="Q57" s="15" t="s">
        <v>43</v>
      </c>
      <c r="R57" s="15">
        <v>9.3000000000000007</v>
      </c>
      <c r="S57" s="15" t="s">
        <v>39</v>
      </c>
      <c r="T57" s="15" t="s">
        <v>41</v>
      </c>
      <c r="U57" s="15" t="s">
        <v>39</v>
      </c>
      <c r="V57" s="15" t="s">
        <v>42</v>
      </c>
      <c r="W57" s="161" t="s">
        <v>38</v>
      </c>
      <c r="X57" s="162"/>
      <c r="Y57" s="162"/>
      <c r="Z57" s="162"/>
      <c r="AA57" s="162"/>
      <c r="AB57" s="16"/>
      <c r="AC57" s="161" t="s">
        <v>38</v>
      </c>
      <c r="AD57" s="15">
        <v>9.94</v>
      </c>
      <c r="AE57" s="15">
        <v>9.3000000000000007</v>
      </c>
      <c r="AF57" s="162"/>
      <c r="AG57" s="162"/>
      <c r="AH57" s="82"/>
      <c r="AI57" s="82"/>
      <c r="AJ57" s="82"/>
      <c r="AK57" s="82"/>
      <c r="AL57" s="82"/>
      <c r="AM57" s="82"/>
      <c r="AN57" s="82"/>
      <c r="AO57" s="82"/>
      <c r="AP57" s="82"/>
      <c r="AQ57" s="82"/>
      <c r="AR57" s="82"/>
      <c r="BG57" s="10">
        <v>1023912343</v>
      </c>
      <c r="BH57" s="15" t="s">
        <v>38</v>
      </c>
      <c r="BI57" s="15" t="s">
        <v>39</v>
      </c>
      <c r="BJ57" s="15" t="s">
        <v>119</v>
      </c>
      <c r="BK57" s="15" t="s">
        <v>39</v>
      </c>
      <c r="BL57" s="15" t="s">
        <v>41</v>
      </c>
      <c r="BM57" s="15" t="s">
        <v>39</v>
      </c>
      <c r="BN57" s="15" t="s">
        <v>42</v>
      </c>
      <c r="BO57" s="15" t="s">
        <v>39</v>
      </c>
      <c r="BP57" s="15" t="s">
        <v>43</v>
      </c>
      <c r="BQ57" s="15" t="s">
        <v>39</v>
      </c>
      <c r="BR57" s="15" t="s">
        <v>41</v>
      </c>
      <c r="BS57" s="15" t="s">
        <v>39</v>
      </c>
      <c r="BT57" s="15" t="s">
        <v>42</v>
      </c>
      <c r="BZ57" s="161" t="s">
        <v>38</v>
      </c>
      <c r="CA57" s="162"/>
      <c r="CB57" s="162"/>
      <c r="CC57" s="162"/>
      <c r="CD57" s="162"/>
      <c r="CF57" s="162"/>
      <c r="CG57" s="127"/>
      <c r="CJ57" s="162"/>
      <c r="CK57" s="162"/>
    </row>
    <row r="58" spans="1:89">
      <c r="A58" s="11"/>
      <c r="B58" s="10"/>
      <c r="C58" s="11"/>
      <c r="D58" s="12"/>
      <c r="E58" s="13"/>
      <c r="F58" s="14">
        <v>31</v>
      </c>
      <c r="G58" s="15">
        <v>12</v>
      </c>
      <c r="H58" s="15" t="s">
        <v>38</v>
      </c>
      <c r="I58" s="15" t="s">
        <v>53</v>
      </c>
      <c r="J58" s="15" t="s">
        <v>119</v>
      </c>
      <c r="K58" s="15">
        <v>8.08</v>
      </c>
      <c r="L58" s="15" t="s">
        <v>53</v>
      </c>
      <c r="M58" s="15" t="s">
        <v>41</v>
      </c>
      <c r="N58" s="15" t="s">
        <v>53</v>
      </c>
      <c r="O58" s="15" t="s">
        <v>65</v>
      </c>
      <c r="P58" s="15" t="s">
        <v>53</v>
      </c>
      <c r="Q58" s="15" t="s">
        <v>43</v>
      </c>
      <c r="R58" s="15">
        <v>9.01</v>
      </c>
      <c r="S58" s="15" t="s">
        <v>53</v>
      </c>
      <c r="T58" s="15" t="s">
        <v>41</v>
      </c>
      <c r="U58" s="15" t="s">
        <v>53</v>
      </c>
      <c r="V58" s="15" t="s">
        <v>65</v>
      </c>
      <c r="W58" s="161" t="s">
        <v>38</v>
      </c>
      <c r="X58" s="162"/>
      <c r="Y58" s="162"/>
      <c r="Z58" s="162">
        <v>3.24</v>
      </c>
      <c r="AA58" s="162">
        <v>3.24</v>
      </c>
      <c r="AB58" s="16"/>
      <c r="AC58" s="161" t="s">
        <v>38</v>
      </c>
      <c r="AD58" s="15">
        <v>8.08</v>
      </c>
      <c r="AE58" s="15">
        <v>9.01</v>
      </c>
      <c r="AF58" s="162">
        <v>3.24</v>
      </c>
      <c r="AG58" s="162">
        <v>3.24</v>
      </c>
      <c r="AH58" s="82"/>
      <c r="AI58" s="82"/>
      <c r="AJ58" s="82"/>
      <c r="AK58" s="82"/>
      <c r="AL58" s="82"/>
      <c r="AM58" s="82"/>
      <c r="AN58" s="82"/>
      <c r="AO58" s="82"/>
      <c r="AP58" s="82"/>
      <c r="AQ58" s="82"/>
      <c r="AR58" s="82"/>
      <c r="BG58" s="10"/>
      <c r="BH58" s="15" t="s">
        <v>38</v>
      </c>
      <c r="BI58" s="15" t="s">
        <v>53</v>
      </c>
      <c r="BJ58" s="15" t="s">
        <v>119</v>
      </c>
      <c r="BK58" s="15" t="s">
        <v>53</v>
      </c>
      <c r="BL58" s="15" t="s">
        <v>41</v>
      </c>
      <c r="BM58" s="15" t="s">
        <v>53</v>
      </c>
      <c r="BN58" s="15" t="s">
        <v>65</v>
      </c>
      <c r="BO58" s="15" t="s">
        <v>53</v>
      </c>
      <c r="BP58" s="15" t="s">
        <v>43</v>
      </c>
      <c r="BQ58" s="15" t="s">
        <v>53</v>
      </c>
      <c r="BR58" s="15" t="s">
        <v>41</v>
      </c>
      <c r="BS58" s="15" t="s">
        <v>53</v>
      </c>
      <c r="BT58" s="15" t="s">
        <v>65</v>
      </c>
      <c r="BZ58" s="161" t="s">
        <v>38</v>
      </c>
      <c r="CA58" s="162"/>
      <c r="CB58" s="162"/>
      <c r="CC58" s="162">
        <v>3.24</v>
      </c>
      <c r="CD58" s="162">
        <v>3.24</v>
      </c>
      <c r="CF58" s="162"/>
      <c r="CG58" s="127"/>
      <c r="CJ58" s="162"/>
      <c r="CK58" s="162"/>
    </row>
    <row r="59" spans="1:89">
      <c r="A59" s="11">
        <v>35</v>
      </c>
      <c r="B59" s="10">
        <v>25126656</v>
      </c>
      <c r="C59" s="11" t="s">
        <v>227</v>
      </c>
      <c r="D59" s="12" t="s">
        <v>75</v>
      </c>
      <c r="E59" s="13">
        <v>21872</v>
      </c>
      <c r="F59" s="14">
        <v>63.460273972602742</v>
      </c>
      <c r="G59" s="15">
        <v>12</v>
      </c>
      <c r="H59" s="15" t="s">
        <v>38</v>
      </c>
      <c r="I59" s="15" t="s">
        <v>39</v>
      </c>
      <c r="J59" s="15" t="s">
        <v>43</v>
      </c>
      <c r="K59" s="15">
        <v>7.21</v>
      </c>
      <c r="L59" s="15" t="s">
        <v>39</v>
      </c>
      <c r="M59" s="15" t="s">
        <v>41</v>
      </c>
      <c r="N59" s="15" t="s">
        <v>39</v>
      </c>
      <c r="O59" s="15" t="s">
        <v>42</v>
      </c>
      <c r="P59" s="15" t="s">
        <v>39</v>
      </c>
      <c r="Q59" s="15" t="s">
        <v>43</v>
      </c>
      <c r="R59" s="15">
        <v>7.94</v>
      </c>
      <c r="S59" s="15" t="s">
        <v>39</v>
      </c>
      <c r="T59" s="15" t="s">
        <v>41</v>
      </c>
      <c r="U59" s="15" t="s">
        <v>39</v>
      </c>
      <c r="V59" s="15" t="s">
        <v>88</v>
      </c>
      <c r="W59" s="161" t="s">
        <v>38</v>
      </c>
      <c r="X59" s="162"/>
      <c r="Y59" s="162"/>
      <c r="Z59" s="162"/>
      <c r="AA59" s="162"/>
      <c r="AB59" s="16"/>
      <c r="AC59" s="161" t="s">
        <v>38</v>
      </c>
      <c r="AD59" s="15">
        <v>7.21</v>
      </c>
      <c r="AE59" s="15">
        <v>7.94</v>
      </c>
      <c r="AF59" s="162"/>
      <c r="AG59" s="162"/>
      <c r="AH59" s="82"/>
      <c r="AI59" s="82"/>
      <c r="AJ59" s="82"/>
      <c r="AK59" s="82"/>
      <c r="AL59" s="82"/>
      <c r="AM59" s="82"/>
      <c r="AN59" s="82"/>
      <c r="AO59" s="82"/>
      <c r="AP59" s="82"/>
      <c r="AQ59" s="82"/>
      <c r="AR59" s="82"/>
      <c r="BG59" s="10">
        <v>25126656</v>
      </c>
      <c r="BH59" s="15" t="s">
        <v>38</v>
      </c>
      <c r="BI59" s="15" t="s">
        <v>39</v>
      </c>
      <c r="BJ59" s="15" t="s">
        <v>43</v>
      </c>
      <c r="BK59" s="15" t="s">
        <v>39</v>
      </c>
      <c r="BL59" s="15" t="s">
        <v>41</v>
      </c>
      <c r="BM59" s="15" t="s">
        <v>39</v>
      </c>
      <c r="BN59" s="15" t="s">
        <v>42</v>
      </c>
      <c r="BO59" s="15" t="s">
        <v>39</v>
      </c>
      <c r="BP59" s="15" t="s">
        <v>43</v>
      </c>
      <c r="BQ59" s="15" t="s">
        <v>39</v>
      </c>
      <c r="BR59" s="15" t="s">
        <v>41</v>
      </c>
      <c r="BS59" s="15" t="s">
        <v>39</v>
      </c>
      <c r="BT59" s="15" t="s">
        <v>88</v>
      </c>
      <c r="BZ59" s="161" t="s">
        <v>38</v>
      </c>
      <c r="CA59" s="162"/>
      <c r="CB59" s="162"/>
      <c r="CC59" s="162"/>
      <c r="CD59" s="162"/>
      <c r="CF59" s="162"/>
      <c r="CG59" s="127"/>
      <c r="CJ59" s="162"/>
      <c r="CK59" s="162"/>
    </row>
    <row r="60" spans="1:89">
      <c r="A60" s="11"/>
      <c r="B60" s="10"/>
      <c r="C60" s="11"/>
      <c r="D60" s="12"/>
      <c r="E60" s="13"/>
      <c r="F60" s="14">
        <v>63</v>
      </c>
      <c r="G60" s="15">
        <v>12</v>
      </c>
      <c r="H60" s="15" t="s">
        <v>38</v>
      </c>
      <c r="I60" s="15" t="s">
        <v>53</v>
      </c>
      <c r="J60" s="15" t="s">
        <v>40</v>
      </c>
      <c r="K60" s="15">
        <v>7.95</v>
      </c>
      <c r="L60" s="15" t="s">
        <v>53</v>
      </c>
      <c r="M60" s="15" t="s">
        <v>41</v>
      </c>
      <c r="N60" s="15" t="s">
        <v>53</v>
      </c>
      <c r="O60" s="15" t="s">
        <v>42</v>
      </c>
      <c r="P60" s="15" t="s">
        <v>53</v>
      </c>
      <c r="Q60" s="15" t="s">
        <v>40</v>
      </c>
      <c r="R60" s="15">
        <v>8.9600000000000009</v>
      </c>
      <c r="S60" s="15" t="s">
        <v>53</v>
      </c>
      <c r="T60" s="15" t="s">
        <v>151</v>
      </c>
      <c r="U60" s="15" t="s">
        <v>53</v>
      </c>
      <c r="V60" s="15" t="s">
        <v>88</v>
      </c>
      <c r="W60" s="161" t="s">
        <v>38</v>
      </c>
      <c r="X60" s="162">
        <v>7.86</v>
      </c>
      <c r="Y60" s="162">
        <v>9.7799999999999994</v>
      </c>
      <c r="Z60" s="162"/>
      <c r="AA60" s="162"/>
      <c r="AB60" s="16"/>
      <c r="AC60" s="161" t="s">
        <v>38</v>
      </c>
      <c r="AD60" s="15">
        <v>7.95</v>
      </c>
      <c r="AE60" s="15">
        <v>8.9600000000000009</v>
      </c>
      <c r="AF60" s="162"/>
      <c r="AG60" s="162"/>
      <c r="AH60" s="82"/>
      <c r="AI60" s="82"/>
      <c r="AJ60" s="82"/>
      <c r="AK60" s="82"/>
      <c r="AL60" s="82"/>
      <c r="AM60" s="82"/>
      <c r="AN60" s="82"/>
      <c r="AO60" s="82"/>
      <c r="AP60" s="82"/>
      <c r="AQ60" s="82"/>
      <c r="AR60" s="82"/>
      <c r="BG60" s="10"/>
      <c r="BH60" s="15" t="s">
        <v>38</v>
      </c>
      <c r="BI60" s="15" t="s">
        <v>53</v>
      </c>
      <c r="BJ60" s="15" t="s">
        <v>40</v>
      </c>
      <c r="BK60" s="15" t="s">
        <v>53</v>
      </c>
      <c r="BL60" s="15" t="s">
        <v>41</v>
      </c>
      <c r="BM60" s="15" t="s">
        <v>53</v>
      </c>
      <c r="BN60" s="15" t="s">
        <v>42</v>
      </c>
      <c r="BO60" s="15" t="s">
        <v>53</v>
      </c>
      <c r="BP60" s="15" t="s">
        <v>40</v>
      </c>
      <c r="BQ60" s="15" t="s">
        <v>53</v>
      </c>
      <c r="BR60" s="15" t="s">
        <v>151</v>
      </c>
      <c r="BS60" s="15" t="s">
        <v>53</v>
      </c>
      <c r="BT60" s="15" t="s">
        <v>88</v>
      </c>
      <c r="BZ60" s="161" t="s">
        <v>38</v>
      </c>
      <c r="CA60" s="162">
        <v>7.86</v>
      </c>
      <c r="CB60" s="162">
        <v>9.7799999999999994</v>
      </c>
      <c r="CC60" s="162"/>
      <c r="CD60" s="162"/>
      <c r="CF60" s="162"/>
      <c r="CG60" s="127"/>
      <c r="CJ60" s="162"/>
      <c r="CK60" s="162"/>
    </row>
    <row r="61" spans="1:89">
      <c r="A61" s="11">
        <v>36</v>
      </c>
      <c r="B61" s="10">
        <v>1000240420</v>
      </c>
      <c r="C61" s="11" t="s">
        <v>228</v>
      </c>
      <c r="D61" s="12" t="s">
        <v>75</v>
      </c>
      <c r="E61" s="13">
        <v>37241</v>
      </c>
      <c r="F61" s="14">
        <v>21.353424657534248</v>
      </c>
      <c r="G61" s="15">
        <v>34</v>
      </c>
      <c r="H61" s="15" t="s">
        <v>38</v>
      </c>
      <c r="I61" s="15" t="s">
        <v>39</v>
      </c>
      <c r="J61" s="15" t="s">
        <v>40</v>
      </c>
      <c r="K61" s="15">
        <v>8.99</v>
      </c>
      <c r="L61" s="15" t="s">
        <v>39</v>
      </c>
      <c r="M61" s="15" t="s">
        <v>41</v>
      </c>
      <c r="N61" s="15" t="s">
        <v>39</v>
      </c>
      <c r="O61" s="15" t="s">
        <v>42</v>
      </c>
      <c r="P61" s="15" t="s">
        <v>39</v>
      </c>
      <c r="Q61" s="15" t="s">
        <v>40</v>
      </c>
      <c r="R61" s="15">
        <v>8.15</v>
      </c>
      <c r="S61" s="15" t="s">
        <v>39</v>
      </c>
      <c r="T61" s="15" t="s">
        <v>41</v>
      </c>
      <c r="U61" s="15" t="s">
        <v>39</v>
      </c>
      <c r="V61" s="15" t="s">
        <v>42</v>
      </c>
      <c r="W61" s="161" t="s">
        <v>38</v>
      </c>
      <c r="X61" s="162"/>
      <c r="Y61" s="162"/>
      <c r="Z61" s="162"/>
      <c r="AA61" s="162"/>
      <c r="AB61" s="16"/>
      <c r="AC61" s="161" t="s">
        <v>38</v>
      </c>
      <c r="AD61" s="15">
        <v>8.99</v>
      </c>
      <c r="AE61" s="15">
        <v>8.15</v>
      </c>
      <c r="AF61" s="162"/>
      <c r="AG61" s="162"/>
      <c r="AH61" s="82"/>
      <c r="AI61" s="82"/>
      <c r="AJ61" s="82"/>
      <c r="AK61" s="82"/>
      <c r="AL61" s="82"/>
      <c r="AM61" s="82"/>
      <c r="AN61" s="82"/>
      <c r="AO61" s="82"/>
      <c r="AP61" s="82"/>
      <c r="AQ61" s="82"/>
      <c r="AR61" s="82"/>
      <c r="BG61" s="10">
        <v>1000240420</v>
      </c>
      <c r="BH61" s="15" t="s">
        <v>38</v>
      </c>
      <c r="BI61" s="15" t="s">
        <v>39</v>
      </c>
      <c r="BJ61" s="15" t="s">
        <v>40</v>
      </c>
      <c r="BK61" s="15" t="s">
        <v>39</v>
      </c>
      <c r="BL61" s="15" t="s">
        <v>41</v>
      </c>
      <c r="BM61" s="15" t="s">
        <v>39</v>
      </c>
      <c r="BN61" s="15" t="s">
        <v>42</v>
      </c>
      <c r="BO61" s="15" t="s">
        <v>39</v>
      </c>
      <c r="BP61" s="15" t="s">
        <v>40</v>
      </c>
      <c r="BQ61" s="15" t="s">
        <v>39</v>
      </c>
      <c r="BR61" s="15" t="s">
        <v>41</v>
      </c>
      <c r="BS61" s="15" t="s">
        <v>39</v>
      </c>
      <c r="BT61" s="15" t="s">
        <v>42</v>
      </c>
      <c r="BZ61" s="161" t="s">
        <v>38</v>
      </c>
      <c r="CA61" s="162"/>
      <c r="CB61" s="162"/>
      <c r="CC61" s="162"/>
      <c r="CD61" s="162"/>
      <c r="CF61" s="162"/>
      <c r="CG61" s="127"/>
      <c r="CJ61" s="162"/>
      <c r="CK61" s="162"/>
    </row>
    <row r="62" spans="1:89">
      <c r="A62" s="11"/>
      <c r="B62" s="10"/>
      <c r="C62" s="11"/>
      <c r="D62" s="12"/>
      <c r="E62" s="13"/>
      <c r="F62" s="14">
        <v>21</v>
      </c>
      <c r="G62" s="15">
        <v>34</v>
      </c>
      <c r="H62" s="15" t="s">
        <v>38</v>
      </c>
      <c r="I62" s="15" t="s">
        <v>53</v>
      </c>
      <c r="J62" s="15" t="s">
        <v>40</v>
      </c>
      <c r="K62" s="15">
        <v>6.52</v>
      </c>
      <c r="L62" s="15" t="s">
        <v>53</v>
      </c>
      <c r="M62" s="15" t="s">
        <v>41</v>
      </c>
      <c r="N62" s="15" t="s">
        <v>53</v>
      </c>
      <c r="O62" s="15" t="s">
        <v>42</v>
      </c>
      <c r="P62" s="15" t="s">
        <v>53</v>
      </c>
      <c r="Q62" s="15" t="s">
        <v>40</v>
      </c>
      <c r="R62" s="15">
        <v>11.42</v>
      </c>
      <c r="S62" s="15" t="s">
        <v>53</v>
      </c>
      <c r="T62" s="15" t="s">
        <v>41</v>
      </c>
      <c r="U62" s="15" t="s">
        <v>53</v>
      </c>
      <c r="V62" s="15" t="s">
        <v>65</v>
      </c>
      <c r="W62" s="161" t="s">
        <v>38</v>
      </c>
      <c r="X62" s="162">
        <v>8.42</v>
      </c>
      <c r="Y62" s="162">
        <v>7.04</v>
      </c>
      <c r="Z62" s="162"/>
      <c r="AA62" s="162"/>
      <c r="AB62" s="16"/>
      <c r="AC62" s="161" t="s">
        <v>38</v>
      </c>
      <c r="AD62" s="15">
        <v>6.52</v>
      </c>
      <c r="AE62" s="15">
        <v>11.42</v>
      </c>
      <c r="AF62" s="162"/>
      <c r="AG62" s="162"/>
      <c r="AH62" s="82"/>
      <c r="AI62" s="82"/>
      <c r="AJ62" s="82"/>
      <c r="AK62" s="82"/>
      <c r="AL62" s="82"/>
      <c r="AM62" s="82"/>
      <c r="AN62" s="82"/>
      <c r="AO62" s="82"/>
      <c r="AP62" s="82"/>
      <c r="AQ62" s="82"/>
      <c r="AR62" s="82"/>
      <c r="BG62" s="10"/>
      <c r="BH62" s="15" t="s">
        <v>38</v>
      </c>
      <c r="BI62" s="15" t="s">
        <v>53</v>
      </c>
      <c r="BJ62" s="15" t="s">
        <v>40</v>
      </c>
      <c r="BK62" s="15" t="s">
        <v>53</v>
      </c>
      <c r="BL62" s="15" t="s">
        <v>41</v>
      </c>
      <c r="BM62" s="15" t="s">
        <v>53</v>
      </c>
      <c r="BN62" s="15" t="s">
        <v>42</v>
      </c>
      <c r="BO62" s="15" t="s">
        <v>53</v>
      </c>
      <c r="BP62" s="15" t="s">
        <v>40</v>
      </c>
      <c r="BQ62" s="15" t="s">
        <v>53</v>
      </c>
      <c r="BR62" s="15" t="s">
        <v>41</v>
      </c>
      <c r="BS62" s="15" t="s">
        <v>53</v>
      </c>
      <c r="BT62" s="15" t="s">
        <v>65</v>
      </c>
      <c r="BZ62" s="161" t="s">
        <v>38</v>
      </c>
      <c r="CA62" s="162">
        <v>8.42</v>
      </c>
      <c r="CB62" s="162">
        <v>7.04</v>
      </c>
      <c r="CC62" s="162"/>
      <c r="CD62" s="162"/>
      <c r="CF62" s="162"/>
      <c r="CG62" s="127"/>
      <c r="CJ62" s="162"/>
      <c r="CK62" s="162"/>
    </row>
    <row r="63" spans="1:89">
      <c r="A63" s="11">
        <v>38</v>
      </c>
      <c r="B63" s="18">
        <v>1085255756</v>
      </c>
      <c r="C63" s="24" t="s">
        <v>229</v>
      </c>
      <c r="D63" s="20" t="s">
        <v>75</v>
      </c>
      <c r="E63" s="21">
        <v>31821</v>
      </c>
      <c r="F63" s="14">
        <v>36.202739726027396</v>
      </c>
      <c r="G63" s="15">
        <v>22</v>
      </c>
      <c r="H63" s="15" t="s">
        <v>38</v>
      </c>
      <c r="I63" s="15" t="s">
        <v>39</v>
      </c>
      <c r="J63" s="15" t="s">
        <v>119</v>
      </c>
      <c r="K63" s="15">
        <v>7.02</v>
      </c>
      <c r="L63" s="15" t="s">
        <v>39</v>
      </c>
      <c r="M63" s="15" t="s">
        <v>41</v>
      </c>
      <c r="N63" s="15" t="s">
        <v>39</v>
      </c>
      <c r="O63" s="15" t="s">
        <v>54</v>
      </c>
      <c r="P63" s="15" t="s">
        <v>39</v>
      </c>
      <c r="Q63" s="15" t="s">
        <v>43</v>
      </c>
      <c r="R63" s="15">
        <v>7.08</v>
      </c>
      <c r="S63" s="15" t="s">
        <v>39</v>
      </c>
      <c r="T63" s="15" t="s">
        <v>41</v>
      </c>
      <c r="U63" s="15" t="s">
        <v>39</v>
      </c>
      <c r="V63" s="15" t="s">
        <v>42</v>
      </c>
      <c r="W63" s="161" t="s">
        <v>38</v>
      </c>
      <c r="X63" s="162"/>
      <c r="Y63" s="162"/>
      <c r="Z63" s="162"/>
      <c r="AA63" s="162"/>
      <c r="AB63" s="16"/>
      <c r="AC63" s="161" t="s">
        <v>38</v>
      </c>
      <c r="AD63" s="15">
        <v>7.02</v>
      </c>
      <c r="AE63" s="15">
        <v>7.08</v>
      </c>
      <c r="AF63" s="162"/>
      <c r="AG63" s="162"/>
      <c r="AH63" s="82"/>
      <c r="AI63" s="82"/>
      <c r="AJ63" s="82"/>
      <c r="AK63" s="82"/>
      <c r="AL63" s="82"/>
      <c r="AM63" s="82"/>
      <c r="AN63" s="82"/>
      <c r="AO63" s="82"/>
      <c r="AP63" s="82"/>
      <c r="AQ63" s="82"/>
      <c r="AR63" s="82"/>
      <c r="BG63" s="18">
        <v>1085255756</v>
      </c>
      <c r="BH63" s="15" t="s">
        <v>38</v>
      </c>
      <c r="BI63" s="15" t="s">
        <v>39</v>
      </c>
      <c r="BJ63" s="15" t="s">
        <v>119</v>
      </c>
      <c r="BK63" s="15" t="s">
        <v>39</v>
      </c>
      <c r="BL63" s="15" t="s">
        <v>41</v>
      </c>
      <c r="BM63" s="15" t="s">
        <v>39</v>
      </c>
      <c r="BN63" s="15" t="s">
        <v>54</v>
      </c>
      <c r="BO63" s="15" t="s">
        <v>39</v>
      </c>
      <c r="BP63" s="15" t="s">
        <v>43</v>
      </c>
      <c r="BQ63" s="15" t="s">
        <v>39</v>
      </c>
      <c r="BR63" s="15" t="s">
        <v>41</v>
      </c>
      <c r="BS63" s="15" t="s">
        <v>39</v>
      </c>
      <c r="BT63" s="15" t="s">
        <v>42</v>
      </c>
      <c r="BZ63" s="161" t="s">
        <v>38</v>
      </c>
      <c r="CA63" s="162"/>
      <c r="CB63" s="162"/>
      <c r="CC63" s="162"/>
      <c r="CD63" s="162"/>
      <c r="CF63" s="162"/>
      <c r="CG63" s="127"/>
      <c r="CJ63" s="162"/>
      <c r="CK63" s="162"/>
    </row>
    <row r="64" spans="1:89">
      <c r="A64" s="11"/>
      <c r="B64" s="18"/>
      <c r="C64" s="24"/>
      <c r="D64" s="20"/>
      <c r="E64" s="21"/>
      <c r="F64" s="14">
        <v>36</v>
      </c>
      <c r="G64" s="15">
        <v>22</v>
      </c>
      <c r="H64" s="15" t="s">
        <v>38</v>
      </c>
      <c r="I64" s="15" t="s">
        <v>53</v>
      </c>
      <c r="J64" s="15" t="s">
        <v>119</v>
      </c>
      <c r="K64" s="15">
        <v>7.01</v>
      </c>
      <c r="L64" s="15" t="s">
        <v>53</v>
      </c>
      <c r="M64" s="15" t="s">
        <v>41</v>
      </c>
      <c r="N64" s="15" t="s">
        <v>53</v>
      </c>
      <c r="O64" s="15" t="s">
        <v>54</v>
      </c>
      <c r="P64" s="15" t="s">
        <v>53</v>
      </c>
      <c r="Q64" s="15" t="s">
        <v>43</v>
      </c>
      <c r="R64" s="15">
        <v>9.3000000000000007</v>
      </c>
      <c r="S64" s="15" t="s">
        <v>53</v>
      </c>
      <c r="T64" s="15" t="s">
        <v>97</v>
      </c>
      <c r="U64" s="15" t="s">
        <v>53</v>
      </c>
      <c r="V64" s="15" t="s">
        <v>88</v>
      </c>
      <c r="W64" s="161" t="s">
        <v>38</v>
      </c>
      <c r="X64" s="162">
        <v>4.2699999999999996</v>
      </c>
      <c r="Y64" s="162">
        <v>4.46</v>
      </c>
      <c r="Z64" s="162">
        <v>2.42</v>
      </c>
      <c r="AA64" s="162">
        <v>2.63</v>
      </c>
      <c r="AB64" s="16"/>
      <c r="AC64" s="161" t="s">
        <v>38</v>
      </c>
      <c r="AD64" s="15">
        <v>7.01</v>
      </c>
      <c r="AE64" s="15">
        <v>9.3000000000000007</v>
      </c>
      <c r="AF64" s="162">
        <v>2.42</v>
      </c>
      <c r="AG64" s="162">
        <v>2.63</v>
      </c>
      <c r="AH64" s="82"/>
      <c r="AI64" s="82"/>
      <c r="AJ64" s="82"/>
      <c r="AK64" s="82"/>
      <c r="AL64" s="82"/>
      <c r="AM64" s="82"/>
      <c r="AN64" s="82"/>
      <c r="AO64" s="82"/>
      <c r="AP64" s="82"/>
      <c r="AQ64" s="82"/>
      <c r="AR64" s="82"/>
      <c r="BG64" s="18"/>
      <c r="BH64" s="15" t="s">
        <v>38</v>
      </c>
      <c r="BI64" s="15" t="s">
        <v>53</v>
      </c>
      <c r="BJ64" s="15" t="s">
        <v>119</v>
      </c>
      <c r="BK64" s="15" t="s">
        <v>53</v>
      </c>
      <c r="BL64" s="15" t="s">
        <v>41</v>
      </c>
      <c r="BM64" s="15" t="s">
        <v>53</v>
      </c>
      <c r="BN64" s="15" t="s">
        <v>54</v>
      </c>
      <c r="BO64" s="15" t="s">
        <v>53</v>
      </c>
      <c r="BP64" s="15" t="s">
        <v>43</v>
      </c>
      <c r="BQ64" s="15" t="s">
        <v>53</v>
      </c>
      <c r="BR64" s="15" t="s">
        <v>97</v>
      </c>
      <c r="BS64" s="15" t="s">
        <v>53</v>
      </c>
      <c r="BT64" s="15" t="s">
        <v>88</v>
      </c>
      <c r="BZ64" s="161" t="s">
        <v>38</v>
      </c>
      <c r="CA64" s="162">
        <v>4.2699999999999996</v>
      </c>
      <c r="CB64" s="162">
        <v>4.46</v>
      </c>
      <c r="CC64" s="162">
        <v>2.42</v>
      </c>
      <c r="CD64" s="162">
        <v>2.63</v>
      </c>
      <c r="CF64" s="162"/>
      <c r="CG64" s="127"/>
      <c r="CJ64" s="162"/>
      <c r="CK64" s="162"/>
    </row>
    <row r="65" spans="1:145">
      <c r="A65" s="11">
        <v>39</v>
      </c>
      <c r="B65" s="10">
        <v>1010760751</v>
      </c>
      <c r="C65" s="11" t="s">
        <v>230</v>
      </c>
      <c r="D65" s="12" t="s">
        <v>36</v>
      </c>
      <c r="E65" s="13">
        <v>38264</v>
      </c>
      <c r="F65" s="14">
        <v>18.550684931506851</v>
      </c>
      <c r="G65" s="15" t="s">
        <v>231</v>
      </c>
      <c r="H65" s="15" t="s">
        <v>38</v>
      </c>
      <c r="I65" s="15" t="s">
        <v>39</v>
      </c>
      <c r="J65" s="15" t="s">
        <v>43</v>
      </c>
      <c r="K65" s="15">
        <v>8.8699999999999992</v>
      </c>
      <c r="L65" s="15" t="s">
        <v>39</v>
      </c>
      <c r="M65" s="15" t="s">
        <v>41</v>
      </c>
      <c r="N65" s="15" t="s">
        <v>39</v>
      </c>
      <c r="O65" s="15" t="s">
        <v>42</v>
      </c>
      <c r="P65" s="15" t="s">
        <v>39</v>
      </c>
      <c r="Q65" s="15" t="s">
        <v>43</v>
      </c>
      <c r="R65" s="15">
        <v>8.31</v>
      </c>
      <c r="S65" s="15" t="s">
        <v>39</v>
      </c>
      <c r="T65" s="15" t="s">
        <v>41</v>
      </c>
      <c r="U65" s="15" t="s">
        <v>39</v>
      </c>
      <c r="V65" s="15" t="s">
        <v>42</v>
      </c>
      <c r="W65" s="161" t="s">
        <v>38</v>
      </c>
      <c r="X65" s="162"/>
      <c r="Y65" s="162"/>
      <c r="Z65" s="162"/>
      <c r="AA65" s="162"/>
      <c r="AB65" s="17"/>
      <c r="AC65" s="161" t="s">
        <v>38</v>
      </c>
      <c r="AD65" s="15">
        <v>8.8699999999999992</v>
      </c>
      <c r="AE65" s="15">
        <v>8.31</v>
      </c>
      <c r="AF65" s="162"/>
      <c r="AG65" s="162"/>
      <c r="AH65" s="82"/>
      <c r="AI65" s="82"/>
      <c r="AJ65" s="82"/>
      <c r="AK65" s="82"/>
      <c r="AL65" s="82"/>
      <c r="AM65" s="82"/>
      <c r="AN65" s="82"/>
      <c r="AO65" s="82"/>
      <c r="AP65" s="82"/>
      <c r="AQ65" s="82"/>
      <c r="AR65" s="82"/>
      <c r="BG65" s="10">
        <v>1010760751</v>
      </c>
      <c r="BH65" s="15" t="s">
        <v>38</v>
      </c>
      <c r="BI65" s="15" t="s">
        <v>39</v>
      </c>
      <c r="BJ65" s="15" t="s">
        <v>43</v>
      </c>
      <c r="BK65" s="15" t="s">
        <v>39</v>
      </c>
      <c r="BL65" s="15" t="s">
        <v>41</v>
      </c>
      <c r="BM65" s="15" t="s">
        <v>39</v>
      </c>
      <c r="BN65" s="15" t="s">
        <v>42</v>
      </c>
      <c r="BO65" s="15" t="s">
        <v>39</v>
      </c>
      <c r="BP65" s="15" t="s">
        <v>43</v>
      </c>
      <c r="BQ65" s="15" t="s">
        <v>39</v>
      </c>
      <c r="BR65" s="15" t="s">
        <v>41</v>
      </c>
      <c r="BS65" s="15" t="s">
        <v>39</v>
      </c>
      <c r="BT65" s="15" t="s">
        <v>42</v>
      </c>
      <c r="BZ65" s="161" t="s">
        <v>38</v>
      </c>
      <c r="CA65" s="162"/>
      <c r="CB65" s="162"/>
      <c r="CC65" s="162"/>
      <c r="CD65" s="162"/>
      <c r="CF65" s="162"/>
      <c r="CG65" s="127"/>
      <c r="CJ65" s="162"/>
      <c r="CK65" s="162"/>
      <c r="CO65" t="s">
        <v>44</v>
      </c>
      <c r="CU65" t="s">
        <v>45</v>
      </c>
      <c r="CV65" s="205">
        <v>2.2000000000000002</v>
      </c>
      <c r="DA65" t="s">
        <v>46</v>
      </c>
    </row>
    <row r="66" spans="1:145" ht="16.5" thickBot="1">
      <c r="A66" s="11"/>
      <c r="B66" s="10"/>
      <c r="C66" s="11"/>
      <c r="D66" s="12"/>
      <c r="E66" s="13"/>
      <c r="F66" s="14">
        <v>18</v>
      </c>
      <c r="G66" s="15" t="s">
        <v>231</v>
      </c>
      <c r="H66" s="15" t="s">
        <v>38</v>
      </c>
      <c r="I66" s="15" t="s">
        <v>53</v>
      </c>
      <c r="J66" s="15" t="s">
        <v>40</v>
      </c>
      <c r="K66" s="15">
        <v>9.77</v>
      </c>
      <c r="L66" s="15" t="s">
        <v>53</v>
      </c>
      <c r="M66" s="15" t="s">
        <v>41</v>
      </c>
      <c r="N66" s="15" t="s">
        <v>53</v>
      </c>
      <c r="O66" s="15" t="s">
        <v>42</v>
      </c>
      <c r="P66" s="15" t="s">
        <v>53</v>
      </c>
      <c r="Q66" s="15" t="s">
        <v>40</v>
      </c>
      <c r="R66" s="15">
        <v>10.83</v>
      </c>
      <c r="S66" s="15" t="s">
        <v>53</v>
      </c>
      <c r="T66" s="15" t="s">
        <v>41</v>
      </c>
      <c r="U66" s="15" t="s">
        <v>53</v>
      </c>
      <c r="V66" s="15" t="s">
        <v>42</v>
      </c>
      <c r="W66" s="161" t="s">
        <v>38</v>
      </c>
      <c r="X66" s="162"/>
      <c r="Y66" s="162"/>
      <c r="Z66" s="162"/>
      <c r="AA66" s="162"/>
      <c r="AB66" s="17"/>
      <c r="AC66" s="161" t="s">
        <v>38</v>
      </c>
      <c r="AD66" s="15">
        <v>9.77</v>
      </c>
      <c r="AE66" s="15">
        <v>10.83</v>
      </c>
      <c r="AF66" s="162"/>
      <c r="AG66" s="162"/>
      <c r="AH66" s="82"/>
      <c r="AI66" s="82"/>
      <c r="AJ66" s="82"/>
      <c r="AK66" s="82"/>
      <c r="AL66" s="82"/>
      <c r="AM66" s="82"/>
      <c r="AN66" s="82"/>
      <c r="AO66" s="82"/>
      <c r="AP66" s="82"/>
      <c r="AQ66" s="82"/>
      <c r="AR66" s="82"/>
      <c r="BG66" s="10"/>
      <c r="BH66" s="15" t="s">
        <v>38</v>
      </c>
      <c r="BI66" s="15" t="s">
        <v>53</v>
      </c>
      <c r="BJ66" s="15" t="s">
        <v>40</v>
      </c>
      <c r="BK66" s="15" t="s">
        <v>53</v>
      </c>
      <c r="BL66" s="15" t="s">
        <v>41</v>
      </c>
      <c r="BM66" s="15" t="s">
        <v>53</v>
      </c>
      <c r="BN66" s="15" t="s">
        <v>42</v>
      </c>
      <c r="BO66" s="15" t="s">
        <v>53</v>
      </c>
      <c r="BP66" s="15" t="s">
        <v>40</v>
      </c>
      <c r="BQ66" s="15" t="s">
        <v>53</v>
      </c>
      <c r="BR66" s="15" t="s">
        <v>41</v>
      </c>
      <c r="BS66" s="15" t="s">
        <v>53</v>
      </c>
      <c r="BT66" s="15" t="s">
        <v>42</v>
      </c>
      <c r="BZ66" s="161" t="s">
        <v>38</v>
      </c>
      <c r="CA66" s="162"/>
      <c r="CB66" s="162"/>
      <c r="CC66" s="162"/>
      <c r="CD66" s="162"/>
      <c r="CF66" s="162"/>
      <c r="CG66" s="127"/>
      <c r="CJ66" s="162"/>
      <c r="CK66" s="162"/>
      <c r="DG66" t="s">
        <v>48</v>
      </c>
      <c r="DQ66" t="s">
        <v>49</v>
      </c>
      <c r="DX66" t="s">
        <v>50</v>
      </c>
      <c r="EA66" t="s">
        <v>51</v>
      </c>
      <c r="EB66">
        <v>0.05</v>
      </c>
      <c r="EI66" t="s">
        <v>52</v>
      </c>
      <c r="EL66" t="s">
        <v>51</v>
      </c>
      <c r="EM66">
        <v>0.05</v>
      </c>
    </row>
    <row r="67" spans="1:145" ht="16.5" thickTop="1">
      <c r="A67" s="11"/>
      <c r="B67" s="10"/>
      <c r="C67" s="11"/>
      <c r="D67" s="12"/>
      <c r="E67" s="13"/>
      <c r="F67" s="14">
        <v>18</v>
      </c>
      <c r="G67" s="15" t="s">
        <v>231</v>
      </c>
      <c r="H67" s="15" t="s">
        <v>38</v>
      </c>
      <c r="I67" s="15" t="s">
        <v>55</v>
      </c>
      <c r="J67" s="15" t="s">
        <v>40</v>
      </c>
      <c r="K67" s="15">
        <v>12.08</v>
      </c>
      <c r="L67" s="15" t="s">
        <v>55</v>
      </c>
      <c r="M67" s="15" t="s">
        <v>41</v>
      </c>
      <c r="N67" s="15" t="s">
        <v>55</v>
      </c>
      <c r="O67" s="15" t="s">
        <v>42</v>
      </c>
      <c r="P67" s="15" t="s">
        <v>55</v>
      </c>
      <c r="Q67" s="15" t="s">
        <v>40</v>
      </c>
      <c r="R67" s="15">
        <v>11.53</v>
      </c>
      <c r="S67" s="15" t="s">
        <v>55</v>
      </c>
      <c r="T67" s="15" t="s">
        <v>41</v>
      </c>
      <c r="U67" s="15" t="s">
        <v>55</v>
      </c>
      <c r="V67" s="15" t="s">
        <v>42</v>
      </c>
      <c r="W67" s="161" t="s">
        <v>38</v>
      </c>
      <c r="X67" s="162"/>
      <c r="Y67" s="162"/>
      <c r="Z67" s="162">
        <v>4.53</v>
      </c>
      <c r="AA67" s="162">
        <v>3.31</v>
      </c>
      <c r="AB67" s="17"/>
      <c r="AC67" s="161" t="s">
        <v>38</v>
      </c>
      <c r="AD67" s="15">
        <v>12.08</v>
      </c>
      <c r="AE67" s="15">
        <v>11.53</v>
      </c>
      <c r="AF67" s="162">
        <v>4.53</v>
      </c>
      <c r="AG67" s="162">
        <v>3.31</v>
      </c>
      <c r="AH67" s="82"/>
      <c r="AI67" s="82"/>
      <c r="AJ67" s="82"/>
      <c r="AK67" s="82"/>
      <c r="AL67" s="82"/>
      <c r="AM67" s="82"/>
      <c r="AN67" s="82"/>
      <c r="AO67" s="82"/>
      <c r="AP67" s="82"/>
      <c r="AQ67" s="82"/>
      <c r="AR67" s="82"/>
      <c r="BG67" s="10"/>
      <c r="BH67" s="15" t="s">
        <v>38</v>
      </c>
      <c r="BI67" s="15" t="s">
        <v>55</v>
      </c>
      <c r="BJ67" s="15" t="s">
        <v>40</v>
      </c>
      <c r="BK67" s="15" t="s">
        <v>55</v>
      </c>
      <c r="BL67" s="15" t="s">
        <v>41</v>
      </c>
      <c r="BM67" s="15" t="s">
        <v>55</v>
      </c>
      <c r="BN67" s="15" t="s">
        <v>42</v>
      </c>
      <c r="BO67" s="15" t="s">
        <v>55</v>
      </c>
      <c r="BP67" s="15" t="s">
        <v>40</v>
      </c>
      <c r="BQ67" s="15" t="s">
        <v>55</v>
      </c>
      <c r="BR67" s="15" t="s">
        <v>41</v>
      </c>
      <c r="BS67" s="15" t="s">
        <v>55</v>
      </c>
      <c r="BT67" s="15" t="s">
        <v>42</v>
      </c>
      <c r="BZ67" s="161" t="s">
        <v>38</v>
      </c>
      <c r="CA67" s="162"/>
      <c r="CB67" s="162"/>
      <c r="CC67" s="162">
        <v>4.53</v>
      </c>
      <c r="CD67" s="162">
        <v>3.31</v>
      </c>
      <c r="CF67" s="162"/>
      <c r="CG67" s="127"/>
      <c r="CJ67" s="162"/>
      <c r="CK67" s="162"/>
      <c r="CO67" s="95"/>
      <c r="CP67" s="95" t="s">
        <v>31</v>
      </c>
      <c r="CQ67" s="95" t="s">
        <v>32</v>
      </c>
      <c r="CR67" s="95" t="s">
        <v>33</v>
      </c>
      <c r="CS67" s="95" t="s">
        <v>34</v>
      </c>
      <c r="CV67" s="99" t="s">
        <v>68</v>
      </c>
      <c r="CW67" s="99" t="s">
        <v>69</v>
      </c>
      <c r="CX67" s="99" t="s">
        <v>70</v>
      </c>
      <c r="CY67" s="99" t="s">
        <v>71</v>
      </c>
      <c r="DA67" s="95"/>
      <c r="DB67" s="95" t="s">
        <v>31</v>
      </c>
      <c r="DC67" s="95" t="s">
        <v>32</v>
      </c>
      <c r="DD67" s="95" t="s">
        <v>33</v>
      </c>
      <c r="DE67" s="95" t="s">
        <v>34</v>
      </c>
      <c r="DX67" s="119" t="s">
        <v>56</v>
      </c>
      <c r="DY67" s="119" t="s">
        <v>57</v>
      </c>
      <c r="DZ67" s="119" t="s">
        <v>58</v>
      </c>
      <c r="EA67" s="119" t="s">
        <v>59</v>
      </c>
      <c r="EB67" s="119" t="s">
        <v>60</v>
      </c>
      <c r="EC67" s="119" t="s">
        <v>61</v>
      </c>
      <c r="EI67" s="119" t="s">
        <v>56</v>
      </c>
      <c r="EJ67" s="119" t="s">
        <v>62</v>
      </c>
      <c r="EK67" s="119" t="s">
        <v>63</v>
      </c>
      <c r="EL67" s="119" t="s">
        <v>64</v>
      </c>
      <c r="EM67" s="119" t="s">
        <v>61</v>
      </c>
    </row>
    <row r="68" spans="1:145" ht="16.5" thickBot="1">
      <c r="A68" s="11">
        <v>40</v>
      </c>
      <c r="B68" s="10">
        <v>10188476996</v>
      </c>
      <c r="C68" s="11" t="s">
        <v>232</v>
      </c>
      <c r="D68" s="12" t="s">
        <v>36</v>
      </c>
      <c r="E68" s="13">
        <v>34834</v>
      </c>
      <c r="F68" s="14">
        <v>27.947945205479453</v>
      </c>
      <c r="G68" s="15">
        <v>34</v>
      </c>
      <c r="H68" s="15" t="s">
        <v>38</v>
      </c>
      <c r="I68" s="15" t="s">
        <v>39</v>
      </c>
      <c r="J68" s="15" t="s">
        <v>40</v>
      </c>
      <c r="K68" s="15">
        <v>7.77</v>
      </c>
      <c r="L68" s="15" t="s">
        <v>39</v>
      </c>
      <c r="M68" s="15" t="s">
        <v>41</v>
      </c>
      <c r="N68" s="15" t="s">
        <v>39</v>
      </c>
      <c r="O68" s="15" t="s">
        <v>42</v>
      </c>
      <c r="P68" s="15" t="s">
        <v>39</v>
      </c>
      <c r="Q68" s="15" t="s">
        <v>43</v>
      </c>
      <c r="R68" s="15">
        <v>8.0500000000000007</v>
      </c>
      <c r="S68" s="15" t="s">
        <v>39</v>
      </c>
      <c r="T68" s="15" t="s">
        <v>41</v>
      </c>
      <c r="U68" s="15" t="s">
        <v>39</v>
      </c>
      <c r="V68" s="15" t="s">
        <v>42</v>
      </c>
      <c r="W68" s="161" t="s">
        <v>38</v>
      </c>
      <c r="X68" s="162"/>
      <c r="Y68" s="162"/>
      <c r="Z68" s="162"/>
      <c r="AA68" s="162"/>
      <c r="AB68" s="17"/>
      <c r="AC68" s="161" t="s">
        <v>38</v>
      </c>
      <c r="AD68" s="15">
        <v>7.77</v>
      </c>
      <c r="AE68" s="15">
        <v>8.0500000000000007</v>
      </c>
      <c r="AF68" s="162"/>
      <c r="AG68" s="162"/>
      <c r="AH68" s="82"/>
      <c r="AI68" s="82"/>
      <c r="AJ68" s="82"/>
      <c r="AK68" s="82"/>
      <c r="AL68" s="82"/>
      <c r="AM68" s="82"/>
      <c r="AN68" s="82"/>
      <c r="AO68" s="82"/>
      <c r="AP68" s="82"/>
      <c r="AQ68" s="82"/>
      <c r="AR68" s="82"/>
      <c r="BG68" s="10">
        <v>10188476996</v>
      </c>
      <c r="BH68" s="15" t="s">
        <v>38</v>
      </c>
      <c r="BI68" s="15" t="s">
        <v>39</v>
      </c>
      <c r="BJ68" s="15" t="s">
        <v>40</v>
      </c>
      <c r="BK68" s="15" t="s">
        <v>39</v>
      </c>
      <c r="BL68" s="15" t="s">
        <v>41</v>
      </c>
      <c r="BM68" s="15" t="s">
        <v>39</v>
      </c>
      <c r="BN68" s="15" t="s">
        <v>42</v>
      </c>
      <c r="BO68" s="15" t="s">
        <v>39</v>
      </c>
      <c r="BP68" s="15" t="s">
        <v>43</v>
      </c>
      <c r="BQ68" s="15" t="s">
        <v>39</v>
      </c>
      <c r="BR68" s="15" t="s">
        <v>41</v>
      </c>
      <c r="BS68" s="15" t="s">
        <v>39</v>
      </c>
      <c r="BT68" s="15" t="s">
        <v>42</v>
      </c>
      <c r="BZ68" s="161" t="s">
        <v>38</v>
      </c>
      <c r="CA68" s="162"/>
      <c r="CB68" s="162"/>
      <c r="CC68" s="162"/>
      <c r="CD68" s="162"/>
      <c r="CF68" s="162"/>
      <c r="CG68" s="127"/>
      <c r="CJ68" s="162"/>
      <c r="CK68" s="162"/>
      <c r="CO68" t="s">
        <v>76</v>
      </c>
      <c r="CP68">
        <v>3.3100000000000009</v>
      </c>
      <c r="CQ68">
        <v>3.4282142857142865</v>
      </c>
      <c r="CR68">
        <v>2.8366666666666673</v>
      </c>
      <c r="CS68">
        <v>2.66</v>
      </c>
      <c r="CU68" t="s">
        <v>77</v>
      </c>
      <c r="CV68" s="113">
        <v>1.45</v>
      </c>
      <c r="CW68" s="206">
        <v>2.17</v>
      </c>
      <c r="CX68" s="206">
        <v>1.6</v>
      </c>
      <c r="CY68" s="114">
        <v>2.2400000000000002</v>
      </c>
      <c r="DA68" t="s">
        <v>78</v>
      </c>
      <c r="DB68">
        <v>0.96096968174143582</v>
      </c>
      <c r="DC68">
        <v>0.88963311267902567</v>
      </c>
      <c r="DD68">
        <v>0.90779507413974225</v>
      </c>
      <c r="DE68">
        <v>0.84665275879507929</v>
      </c>
      <c r="DG68" t="s">
        <v>72</v>
      </c>
      <c r="DL68" t="s">
        <v>73</v>
      </c>
      <c r="DM68">
        <v>0.05</v>
      </c>
      <c r="DR68" t="s">
        <v>31</v>
      </c>
      <c r="DS68" t="s">
        <v>32</v>
      </c>
      <c r="DT68" t="s">
        <v>33</v>
      </c>
      <c r="DU68" t="s">
        <v>34</v>
      </c>
      <c r="DX68" t="s">
        <v>31</v>
      </c>
      <c r="DY68">
        <v>3.3100000000000009</v>
      </c>
      <c r="DZ68">
        <v>29</v>
      </c>
      <c r="EA68">
        <v>22.023399999999995</v>
      </c>
      <c r="EI68" t="s">
        <v>31</v>
      </c>
      <c r="EJ68">
        <v>1063.5</v>
      </c>
      <c r="EK68">
        <v>29</v>
      </c>
      <c r="EL68">
        <v>36.672413793103445</v>
      </c>
    </row>
    <row r="69" spans="1:145" ht="16.5" thickTop="1">
      <c r="A69" s="11"/>
      <c r="B69" s="10"/>
      <c r="C69" s="11"/>
      <c r="D69" s="12"/>
      <c r="E69" s="13"/>
      <c r="F69" s="14">
        <v>28</v>
      </c>
      <c r="G69" s="15">
        <v>34</v>
      </c>
      <c r="H69" s="15" t="s">
        <v>38</v>
      </c>
      <c r="I69" s="15" t="s">
        <v>53</v>
      </c>
      <c r="J69" s="15" t="s">
        <v>40</v>
      </c>
      <c r="K69" s="15">
        <v>12.44</v>
      </c>
      <c r="L69" s="15" t="s">
        <v>53</v>
      </c>
      <c r="M69" s="15" t="s">
        <v>97</v>
      </c>
      <c r="N69" s="15" t="s">
        <v>53</v>
      </c>
      <c r="O69" s="15" t="s">
        <v>42</v>
      </c>
      <c r="P69" s="15" t="s">
        <v>53</v>
      </c>
      <c r="Q69" s="15" t="s">
        <v>40</v>
      </c>
      <c r="R69" s="15">
        <v>8.27</v>
      </c>
      <c r="S69" s="15" t="s">
        <v>53</v>
      </c>
      <c r="T69" s="15" t="s">
        <v>41</v>
      </c>
      <c r="U69" s="15" t="s">
        <v>53</v>
      </c>
      <c r="V69" s="15" t="s">
        <v>88</v>
      </c>
      <c r="W69" s="161" t="s">
        <v>38</v>
      </c>
      <c r="X69" s="162">
        <v>5.85</v>
      </c>
      <c r="Y69" s="162">
        <v>6.16</v>
      </c>
      <c r="Z69" s="162">
        <v>2.2000000000000002</v>
      </c>
      <c r="AA69" s="162"/>
      <c r="AB69" s="17"/>
      <c r="AC69" s="161" t="s">
        <v>38</v>
      </c>
      <c r="AD69" s="15">
        <v>12.44</v>
      </c>
      <c r="AE69" s="15">
        <v>8.27</v>
      </c>
      <c r="AF69" s="162">
        <v>2.2000000000000002</v>
      </c>
      <c r="AG69" s="162"/>
      <c r="AH69" s="82"/>
      <c r="AI69" s="82"/>
      <c r="AJ69" s="82"/>
      <c r="AK69" s="82"/>
      <c r="AL69" s="82"/>
      <c r="AM69" s="82"/>
      <c r="AN69" s="82"/>
      <c r="AO69" s="82"/>
      <c r="AP69" s="82"/>
      <c r="AQ69" s="82"/>
      <c r="AR69" s="82"/>
      <c r="BG69" s="10"/>
      <c r="BH69" s="15" t="s">
        <v>38</v>
      </c>
      <c r="BI69" s="15" t="s">
        <v>53</v>
      </c>
      <c r="BJ69" s="15" t="s">
        <v>40</v>
      </c>
      <c r="BK69" s="15" t="s">
        <v>53</v>
      </c>
      <c r="BL69" s="15" t="s">
        <v>97</v>
      </c>
      <c r="BM69" s="15" t="s">
        <v>53</v>
      </c>
      <c r="BN69" s="15" t="s">
        <v>42</v>
      </c>
      <c r="BO69" s="15" t="s">
        <v>53</v>
      </c>
      <c r="BP69" s="15" t="s">
        <v>40</v>
      </c>
      <c r="BQ69" s="15" t="s">
        <v>53</v>
      </c>
      <c r="BR69" s="15" t="s">
        <v>41</v>
      </c>
      <c r="BS69" s="15" t="s">
        <v>53</v>
      </c>
      <c r="BT69" s="15" t="s">
        <v>88</v>
      </c>
      <c r="BZ69" s="161" t="s">
        <v>38</v>
      </c>
      <c r="CA69" s="162">
        <v>5.85</v>
      </c>
      <c r="CB69" s="162">
        <v>6.16</v>
      </c>
      <c r="CC69" s="162">
        <v>2.2000000000000002</v>
      </c>
      <c r="CD69" s="162"/>
      <c r="CF69" s="162"/>
      <c r="CG69" s="127"/>
      <c r="CJ69" s="162"/>
      <c r="CK69" s="162"/>
      <c r="CO69" t="s">
        <v>89</v>
      </c>
      <c r="CP69">
        <v>0.16468883930947889</v>
      </c>
      <c r="CQ69">
        <v>0.17341043277005988</v>
      </c>
      <c r="CR69">
        <v>0.37573631415898168</v>
      </c>
      <c r="CS69">
        <v>0.15901781870805143</v>
      </c>
      <c r="CU69" t="s">
        <v>90</v>
      </c>
      <c r="CV69" s="115">
        <v>1.1300000000000001</v>
      </c>
      <c r="CW69">
        <v>0.45999999999999996</v>
      </c>
      <c r="CX69">
        <v>0.76249999999999973</v>
      </c>
      <c r="CY69" s="116">
        <v>0.2524999999999995</v>
      </c>
      <c r="DA69" t="s">
        <v>91</v>
      </c>
      <c r="DB69">
        <v>0.34724653691555185</v>
      </c>
      <c r="DC69">
        <v>6.5969514668076101E-3</v>
      </c>
      <c r="DD69">
        <v>0.42205013457637819</v>
      </c>
      <c r="DE69">
        <v>0.14785683294638963</v>
      </c>
      <c r="DG69" s="119" t="s">
        <v>79</v>
      </c>
      <c r="DH69" s="119" t="s">
        <v>80</v>
      </c>
      <c r="DI69" s="119" t="s">
        <v>81</v>
      </c>
      <c r="DJ69" s="119" t="s">
        <v>76</v>
      </c>
      <c r="DK69" s="119" t="s">
        <v>82</v>
      </c>
      <c r="DL69" s="119" t="s">
        <v>83</v>
      </c>
      <c r="DM69" s="119" t="s">
        <v>84</v>
      </c>
      <c r="DN69" s="119" t="s">
        <v>85</v>
      </c>
      <c r="DO69" s="119" t="s">
        <v>86</v>
      </c>
      <c r="DQ69" t="s">
        <v>87</v>
      </c>
      <c r="DR69" s="113">
        <v>3.24</v>
      </c>
      <c r="DS69" s="206">
        <v>3.2</v>
      </c>
      <c r="DT69" s="206">
        <v>2.6550000000000002</v>
      </c>
      <c r="DU69" s="114">
        <v>2.5949999999999998</v>
      </c>
      <c r="DX69" t="s">
        <v>32</v>
      </c>
      <c r="DY69">
        <v>3.4282142857142865</v>
      </c>
      <c r="DZ69">
        <v>28</v>
      </c>
      <c r="EA69">
        <v>22.73381071428572</v>
      </c>
      <c r="EI69" t="s">
        <v>32</v>
      </c>
      <c r="EJ69">
        <v>1064.5</v>
      </c>
      <c r="EK69">
        <v>28</v>
      </c>
      <c r="EL69">
        <v>38.017857142857146</v>
      </c>
    </row>
    <row r="70" spans="1:145">
      <c r="A70" s="11">
        <v>41</v>
      </c>
      <c r="B70" s="10">
        <v>1150184542</v>
      </c>
      <c r="C70" s="11" t="s">
        <v>233</v>
      </c>
      <c r="D70" s="12" t="s">
        <v>36</v>
      </c>
      <c r="E70" s="13">
        <v>39728</v>
      </c>
      <c r="F70" s="14">
        <v>14.53972602739726</v>
      </c>
      <c r="G70" s="15">
        <v>14</v>
      </c>
      <c r="H70" s="15" t="s">
        <v>38</v>
      </c>
      <c r="I70" s="15" t="s">
        <v>39</v>
      </c>
      <c r="J70" s="15" t="s">
        <v>43</v>
      </c>
      <c r="K70" s="15">
        <v>8.2200000000000006</v>
      </c>
      <c r="L70" s="15" t="s">
        <v>39</v>
      </c>
      <c r="M70" s="15" t="s">
        <v>41</v>
      </c>
      <c r="N70" s="15" t="s">
        <v>39</v>
      </c>
      <c r="O70" s="15" t="s">
        <v>42</v>
      </c>
      <c r="P70" s="15" t="s">
        <v>39</v>
      </c>
      <c r="Q70" s="15" t="s">
        <v>43</v>
      </c>
      <c r="R70" s="15">
        <v>7.9</v>
      </c>
      <c r="S70" s="15" t="s">
        <v>39</v>
      </c>
      <c r="T70" s="15" t="s">
        <v>41</v>
      </c>
      <c r="U70" s="15" t="s">
        <v>39</v>
      </c>
      <c r="V70" s="15" t="s">
        <v>42</v>
      </c>
      <c r="W70" s="161" t="s">
        <v>38</v>
      </c>
      <c r="X70" s="162"/>
      <c r="Y70" s="162"/>
      <c r="Z70" s="162"/>
      <c r="AA70" s="162"/>
      <c r="AB70" s="16"/>
      <c r="AC70" s="161" t="s">
        <v>38</v>
      </c>
      <c r="AD70" s="15">
        <v>8.2200000000000006</v>
      </c>
      <c r="AE70" s="15">
        <v>7.9</v>
      </c>
      <c r="AF70" s="162"/>
      <c r="AG70" s="162"/>
      <c r="AH70" s="82"/>
      <c r="AI70" s="82"/>
      <c r="AJ70" s="82"/>
      <c r="AK70" s="82"/>
      <c r="AL70" s="82"/>
      <c r="AM70" s="82"/>
      <c r="AN70" s="82"/>
      <c r="AO70" s="82"/>
      <c r="AP70" s="82"/>
      <c r="AQ70" s="82"/>
      <c r="AR70" s="82"/>
      <c r="BG70" s="10">
        <v>1150184542</v>
      </c>
      <c r="BH70" s="15" t="s">
        <v>38</v>
      </c>
      <c r="BI70" s="15" t="s">
        <v>39</v>
      </c>
      <c r="BJ70" s="15" t="s">
        <v>43</v>
      </c>
      <c r="BK70" s="15" t="s">
        <v>39</v>
      </c>
      <c r="BL70" s="15" t="s">
        <v>41</v>
      </c>
      <c r="BM70" s="15" t="s">
        <v>39</v>
      </c>
      <c r="BN70" s="15" t="s">
        <v>42</v>
      </c>
      <c r="BO70" s="15" t="s">
        <v>39</v>
      </c>
      <c r="BP70" s="15" t="s">
        <v>43</v>
      </c>
      <c r="BQ70" s="15" t="s">
        <v>39</v>
      </c>
      <c r="BR70" s="15" t="s">
        <v>41</v>
      </c>
      <c r="BS70" s="15" t="s">
        <v>39</v>
      </c>
      <c r="BT70" s="15" t="s">
        <v>42</v>
      </c>
      <c r="BZ70" s="161" t="s">
        <v>38</v>
      </c>
      <c r="CA70" s="162"/>
      <c r="CB70" s="162"/>
      <c r="CC70" s="162"/>
      <c r="CD70" s="162"/>
      <c r="CF70" s="162"/>
      <c r="CG70" s="127"/>
      <c r="CJ70" s="162"/>
      <c r="CK70" s="162"/>
      <c r="CO70" t="s">
        <v>98</v>
      </c>
      <c r="CP70">
        <v>3.24</v>
      </c>
      <c r="CQ70">
        <v>3.2</v>
      </c>
      <c r="CR70">
        <v>2.6550000000000002</v>
      </c>
      <c r="CS70">
        <v>2.5949999999999998</v>
      </c>
      <c r="CU70" t="s">
        <v>99</v>
      </c>
      <c r="CV70" s="115">
        <v>0.66000000000000014</v>
      </c>
      <c r="CW70">
        <v>0.57000000000000028</v>
      </c>
      <c r="CX70">
        <v>0.29250000000000043</v>
      </c>
      <c r="CY70" s="116">
        <v>0.10250000000000004</v>
      </c>
      <c r="DA70" t="s">
        <v>51</v>
      </c>
      <c r="DB70">
        <v>0.05</v>
      </c>
      <c r="DC70">
        <v>0.05</v>
      </c>
      <c r="DD70">
        <v>0.05</v>
      </c>
      <c r="DE70">
        <v>0.05</v>
      </c>
      <c r="DG70" t="s">
        <v>31</v>
      </c>
      <c r="DH70">
        <v>29</v>
      </c>
      <c r="DI70">
        <v>95.990000000000023</v>
      </c>
      <c r="DJ70">
        <v>3.3100000000000009</v>
      </c>
      <c r="DK70">
        <v>0.78654999999999731</v>
      </c>
      <c r="DL70">
        <v>22.023399999999995</v>
      </c>
      <c r="DM70">
        <v>0.16245977922584687</v>
      </c>
      <c r="DN70">
        <v>2.9855454163190664</v>
      </c>
      <c r="DO70">
        <v>3.6344545836809354</v>
      </c>
      <c r="DQ70" t="s">
        <v>94</v>
      </c>
      <c r="DR70" s="115">
        <v>1063.5</v>
      </c>
      <c r="DS70">
        <v>1064.5</v>
      </c>
      <c r="DT70">
        <v>159</v>
      </c>
      <c r="DU70" s="116">
        <v>128</v>
      </c>
      <c r="DX70" t="s">
        <v>33</v>
      </c>
      <c r="DY70">
        <v>2.8366666666666673</v>
      </c>
      <c r="DZ70">
        <v>6</v>
      </c>
      <c r="EA70">
        <v>4.2353333333333341</v>
      </c>
      <c r="EI70" t="s">
        <v>33</v>
      </c>
      <c r="EJ70">
        <v>159</v>
      </c>
      <c r="EK70">
        <v>6</v>
      </c>
      <c r="EL70">
        <v>26.5</v>
      </c>
    </row>
    <row r="71" spans="1:145">
      <c r="A71" s="11"/>
      <c r="B71" s="10"/>
      <c r="C71" s="11"/>
      <c r="D71" s="12"/>
      <c r="E71" s="13"/>
      <c r="F71" s="14">
        <v>14</v>
      </c>
      <c r="G71" s="15">
        <v>14</v>
      </c>
      <c r="H71" s="15" t="s">
        <v>38</v>
      </c>
      <c r="I71" s="15" t="s">
        <v>53</v>
      </c>
      <c r="J71" s="15" t="s">
        <v>43</v>
      </c>
      <c r="K71" s="15">
        <v>11.02</v>
      </c>
      <c r="L71" s="15" t="s">
        <v>53</v>
      </c>
      <c r="M71" s="15" t="s">
        <v>41</v>
      </c>
      <c r="N71" s="15" t="s">
        <v>53</v>
      </c>
      <c r="O71" s="15" t="s">
        <v>42</v>
      </c>
      <c r="P71" s="15" t="s">
        <v>53</v>
      </c>
      <c r="Q71" s="15" t="s">
        <v>40</v>
      </c>
      <c r="R71" s="15">
        <v>9.4499999999999993</v>
      </c>
      <c r="S71" s="15" t="s">
        <v>53</v>
      </c>
      <c r="T71" s="15" t="s">
        <v>41</v>
      </c>
      <c r="U71" s="15" t="s">
        <v>53</v>
      </c>
      <c r="V71" s="15" t="s">
        <v>65</v>
      </c>
      <c r="W71" s="161" t="s">
        <v>38</v>
      </c>
      <c r="X71" s="162">
        <v>6.24</v>
      </c>
      <c r="Y71" s="162">
        <v>5.45</v>
      </c>
      <c r="Z71" s="162">
        <v>2.4900000000000002</v>
      </c>
      <c r="AA71" s="162">
        <v>2.4300000000000002</v>
      </c>
      <c r="AB71" s="16"/>
      <c r="AC71" s="161" t="s">
        <v>38</v>
      </c>
      <c r="AD71" s="15">
        <v>11.02</v>
      </c>
      <c r="AE71" s="15">
        <v>9.4499999999999993</v>
      </c>
      <c r="AF71" s="162">
        <v>2.4900000000000002</v>
      </c>
      <c r="AG71" s="162">
        <v>2.4300000000000002</v>
      </c>
      <c r="AH71" s="82"/>
      <c r="AI71" s="82"/>
      <c r="AJ71" s="82"/>
      <c r="AK71" s="82"/>
      <c r="AL71" s="82"/>
      <c r="AM71" s="82"/>
      <c r="AN71" s="82"/>
      <c r="AO71" s="82"/>
      <c r="AP71" s="82"/>
      <c r="AQ71" s="82"/>
      <c r="AR71" s="82"/>
      <c r="BG71" s="10"/>
      <c r="BH71" s="15" t="s">
        <v>38</v>
      </c>
      <c r="BI71" s="15" t="s">
        <v>53</v>
      </c>
      <c r="BJ71" s="15" t="s">
        <v>43</v>
      </c>
      <c r="BK71" s="15" t="s">
        <v>53</v>
      </c>
      <c r="BL71" s="15" t="s">
        <v>41</v>
      </c>
      <c r="BM71" s="15" t="s">
        <v>53</v>
      </c>
      <c r="BN71" s="15" t="s">
        <v>42</v>
      </c>
      <c r="BO71" s="15" t="s">
        <v>53</v>
      </c>
      <c r="BP71" s="15" t="s">
        <v>40</v>
      </c>
      <c r="BQ71" s="15" t="s">
        <v>53</v>
      </c>
      <c r="BR71" s="15" t="s">
        <v>41</v>
      </c>
      <c r="BS71" s="15" t="s">
        <v>53</v>
      </c>
      <c r="BT71" s="15" t="s">
        <v>65</v>
      </c>
      <c r="BZ71" s="161" t="s">
        <v>38</v>
      </c>
      <c r="CA71" s="162">
        <v>6.24</v>
      </c>
      <c r="CB71" s="162">
        <v>5.45</v>
      </c>
      <c r="CC71" s="162">
        <v>2.4900000000000002</v>
      </c>
      <c r="CD71" s="162">
        <v>2.4300000000000002</v>
      </c>
      <c r="CF71" s="162"/>
      <c r="CG71" s="127"/>
      <c r="CJ71" s="162"/>
      <c r="CK71" s="162"/>
      <c r="CO71" t="s">
        <v>104</v>
      </c>
      <c r="CP71">
        <v>3.24</v>
      </c>
      <c r="CQ71">
        <v>2.63</v>
      </c>
      <c r="CR71" t="e">
        <v>#N/A</v>
      </c>
      <c r="CS71">
        <v>2.66</v>
      </c>
      <c r="CU71" t="s">
        <v>105</v>
      </c>
      <c r="CV71" s="115">
        <v>0.75</v>
      </c>
      <c r="CW71">
        <v>0.79999999999999982</v>
      </c>
      <c r="CX71">
        <v>0.94499999999999984</v>
      </c>
      <c r="CY71" s="116">
        <v>6.5000000000000391E-2</v>
      </c>
      <c r="DA71" s="94" t="s">
        <v>106</v>
      </c>
      <c r="DB71" s="97" t="s">
        <v>107</v>
      </c>
      <c r="DC71" s="97" t="s">
        <v>111</v>
      </c>
      <c r="DD71" s="97" t="s">
        <v>107</v>
      </c>
      <c r="DE71" s="97" t="s">
        <v>107</v>
      </c>
      <c r="DG71" t="s">
        <v>32</v>
      </c>
      <c r="DH71">
        <v>28</v>
      </c>
      <c r="DI71">
        <v>95.990000000000023</v>
      </c>
      <c r="DJ71">
        <v>3.4282142857142865</v>
      </c>
      <c r="DK71">
        <v>0.84199298941798506</v>
      </c>
      <c r="DL71">
        <v>22.73381071428572</v>
      </c>
      <c r="DM71">
        <v>0.16533539679317832</v>
      </c>
      <c r="DN71">
        <v>3.0980166971795962</v>
      </c>
      <c r="DO71">
        <v>3.7584118742489769</v>
      </c>
      <c r="DQ71" t="s">
        <v>103</v>
      </c>
      <c r="DR71" s="115">
        <v>29</v>
      </c>
      <c r="DS71">
        <v>28</v>
      </c>
      <c r="DT71">
        <v>6</v>
      </c>
      <c r="DU71" s="116">
        <v>6</v>
      </c>
      <c r="DV71" s="120">
        <v>69</v>
      </c>
      <c r="DX71" t="s">
        <v>34</v>
      </c>
      <c r="DY71">
        <v>2.66</v>
      </c>
      <c r="DZ71">
        <v>6</v>
      </c>
      <c r="EA71">
        <v>0.75860000000000005</v>
      </c>
      <c r="EI71" t="s">
        <v>34</v>
      </c>
      <c r="EJ71">
        <v>128</v>
      </c>
      <c r="EK71">
        <v>6</v>
      </c>
      <c r="EL71">
        <v>21.333333333333332</v>
      </c>
    </row>
    <row r="72" spans="1:145">
      <c r="A72" s="11">
        <v>42</v>
      </c>
      <c r="B72" s="18">
        <v>80728570</v>
      </c>
      <c r="C72" s="24" t="s">
        <v>234</v>
      </c>
      <c r="D72" s="20" t="s">
        <v>36</v>
      </c>
      <c r="E72" s="21">
        <v>30317</v>
      </c>
      <c r="F72" s="14">
        <v>40.323287671232876</v>
      </c>
      <c r="G72" s="15">
        <v>23</v>
      </c>
      <c r="H72" s="15" t="s">
        <v>38</v>
      </c>
      <c r="I72" s="15" t="s">
        <v>39</v>
      </c>
      <c r="J72" s="15" t="s">
        <v>119</v>
      </c>
      <c r="K72" s="15">
        <v>5.4</v>
      </c>
      <c r="L72" s="15" t="s">
        <v>39</v>
      </c>
      <c r="M72" s="15" t="s">
        <v>41</v>
      </c>
      <c r="N72" s="15" t="s">
        <v>39</v>
      </c>
      <c r="O72" s="15" t="s">
        <v>42</v>
      </c>
      <c r="P72" s="15" t="s">
        <v>39</v>
      </c>
      <c r="Q72" s="15" t="s">
        <v>119</v>
      </c>
      <c r="R72" s="15">
        <v>4.29</v>
      </c>
      <c r="S72" s="15" t="s">
        <v>39</v>
      </c>
      <c r="T72" s="15" t="s">
        <v>41</v>
      </c>
      <c r="U72" s="15" t="s">
        <v>39</v>
      </c>
      <c r="V72" s="15" t="s">
        <v>42</v>
      </c>
      <c r="W72" s="161" t="s">
        <v>38</v>
      </c>
      <c r="X72" s="161"/>
      <c r="Y72" s="161"/>
      <c r="Z72" s="161"/>
      <c r="AA72" s="161"/>
      <c r="AB72" s="16"/>
      <c r="AC72" s="161" t="s">
        <v>38</v>
      </c>
      <c r="AD72" s="15">
        <v>5.4</v>
      </c>
      <c r="AE72" s="15">
        <v>4.29</v>
      </c>
      <c r="AF72" s="161"/>
      <c r="AG72" s="161"/>
      <c r="AH72" s="82"/>
      <c r="AI72" s="82"/>
      <c r="AJ72" s="82"/>
      <c r="AK72" s="82"/>
      <c r="AL72" s="82"/>
      <c r="AM72" s="82"/>
      <c r="AN72" s="82"/>
      <c r="AO72" s="82"/>
      <c r="AP72" s="82"/>
      <c r="AQ72" s="82"/>
      <c r="AR72" s="82"/>
      <c r="BG72" s="18">
        <v>80728570</v>
      </c>
      <c r="BH72" s="15" t="s">
        <v>38</v>
      </c>
      <c r="BI72" s="15" t="s">
        <v>39</v>
      </c>
      <c r="BJ72" s="15" t="s">
        <v>119</v>
      </c>
      <c r="BK72" s="15" t="s">
        <v>39</v>
      </c>
      <c r="BL72" s="15" t="s">
        <v>41</v>
      </c>
      <c r="BM72" s="15" t="s">
        <v>39</v>
      </c>
      <c r="BN72" s="15" t="s">
        <v>42</v>
      </c>
      <c r="BO72" s="15" t="s">
        <v>39</v>
      </c>
      <c r="BP72" s="15" t="s">
        <v>119</v>
      </c>
      <c r="BQ72" s="15" t="s">
        <v>39</v>
      </c>
      <c r="BR72" s="15" t="s">
        <v>41</v>
      </c>
      <c r="BS72" s="15" t="s">
        <v>39</v>
      </c>
      <c r="BT72" s="15" t="s">
        <v>42</v>
      </c>
      <c r="BZ72" s="161" t="s">
        <v>38</v>
      </c>
      <c r="CA72" s="161"/>
      <c r="CB72" s="161"/>
      <c r="CC72" s="161"/>
      <c r="CD72" s="161"/>
      <c r="CF72" s="162"/>
      <c r="CG72" s="127"/>
      <c r="CJ72" s="162"/>
      <c r="CK72" s="162"/>
      <c r="CO72" t="s">
        <v>114</v>
      </c>
      <c r="CP72">
        <v>0.88687654157723517</v>
      </c>
      <c r="CQ72">
        <v>0.91760175970732805</v>
      </c>
      <c r="CR72">
        <v>0.92036224752358331</v>
      </c>
      <c r="CS72">
        <v>0.38951251584512692</v>
      </c>
      <c r="CU72" t="s">
        <v>115</v>
      </c>
      <c r="CV72" s="115">
        <v>0.80999999999999961</v>
      </c>
      <c r="CW72">
        <v>1.17</v>
      </c>
      <c r="CX72">
        <v>0.33000000000000007</v>
      </c>
      <c r="CY72" s="116">
        <v>0</v>
      </c>
      <c r="DG72" t="s">
        <v>33</v>
      </c>
      <c r="DH72">
        <v>6</v>
      </c>
      <c r="DI72">
        <v>17.020000000000003</v>
      </c>
      <c r="DJ72">
        <v>2.8366666666666673</v>
      </c>
      <c r="DK72">
        <v>0.84706666666666164</v>
      </c>
      <c r="DL72">
        <v>4.2353333333333341</v>
      </c>
      <c r="DM72">
        <v>0.35716527829498773</v>
      </c>
      <c r="DN72">
        <v>2.1233583498223672</v>
      </c>
      <c r="DO72">
        <v>3.5499749835109675</v>
      </c>
      <c r="DQ72" t="s">
        <v>112</v>
      </c>
      <c r="DR72" s="117">
        <v>39001.112068965514</v>
      </c>
      <c r="DS72" s="207">
        <v>40470.008928571428</v>
      </c>
      <c r="DT72" s="207">
        <v>4213.5</v>
      </c>
      <c r="DU72" s="118">
        <v>2730.6666666666665</v>
      </c>
      <c r="DV72" s="121">
        <v>86415.287664203614</v>
      </c>
      <c r="DX72" s="98"/>
      <c r="DY72" s="98"/>
      <c r="DZ72" s="98">
        <v>69</v>
      </c>
      <c r="EA72" s="98">
        <v>49.751144047619057</v>
      </c>
      <c r="EB72" s="98">
        <v>65</v>
      </c>
      <c r="EC72" s="98">
        <v>3.7290000000000001</v>
      </c>
      <c r="EI72" s="98"/>
      <c r="EJ72" s="98"/>
      <c r="EK72" s="98">
        <v>69</v>
      </c>
      <c r="EL72" s="98"/>
      <c r="EM72" s="98">
        <v>3.633</v>
      </c>
    </row>
    <row r="73" spans="1:145" ht="16.5" thickBot="1">
      <c r="A73" s="11"/>
      <c r="B73" s="18"/>
      <c r="C73" s="24"/>
      <c r="D73" s="20"/>
      <c r="E73" s="21"/>
      <c r="F73" s="14">
        <v>40</v>
      </c>
      <c r="G73" s="15">
        <v>23</v>
      </c>
      <c r="H73" s="15" t="s">
        <v>38</v>
      </c>
      <c r="I73" s="15" t="s">
        <v>53</v>
      </c>
      <c r="J73" s="15" t="s">
        <v>43</v>
      </c>
      <c r="K73" s="15">
        <v>9.85</v>
      </c>
      <c r="L73" s="15" t="s">
        <v>53</v>
      </c>
      <c r="M73" s="15" t="s">
        <v>41</v>
      </c>
      <c r="N73" s="15" t="s">
        <v>53</v>
      </c>
      <c r="O73" s="15" t="s">
        <v>42</v>
      </c>
      <c r="P73" s="15" t="s">
        <v>53</v>
      </c>
      <c r="Q73" s="15" t="s">
        <v>119</v>
      </c>
      <c r="R73" s="15">
        <v>9.7799999999999994</v>
      </c>
      <c r="S73" s="15" t="s">
        <v>53</v>
      </c>
      <c r="T73" s="15" t="s">
        <v>41</v>
      </c>
      <c r="U73" s="15" t="s">
        <v>53</v>
      </c>
      <c r="V73" s="15" t="s">
        <v>42</v>
      </c>
      <c r="W73" s="161" t="s">
        <v>38</v>
      </c>
      <c r="X73" s="162">
        <v>7.88</v>
      </c>
      <c r="Y73" s="162">
        <v>8.2200000000000006</v>
      </c>
      <c r="Z73" s="162">
        <v>4.26</v>
      </c>
      <c r="AA73" s="161"/>
      <c r="AB73" s="16"/>
      <c r="AC73" s="161" t="s">
        <v>38</v>
      </c>
      <c r="AD73" s="15">
        <v>9.85</v>
      </c>
      <c r="AE73" s="15">
        <v>9.7799999999999994</v>
      </c>
      <c r="AF73" s="162">
        <v>4.26</v>
      </c>
      <c r="AG73" s="161"/>
      <c r="AH73" s="82"/>
      <c r="AI73" s="82"/>
      <c r="AJ73" s="82"/>
      <c r="AK73" s="82"/>
      <c r="AL73" s="82"/>
      <c r="AM73" s="82"/>
      <c r="AN73" s="82"/>
      <c r="AO73" s="82"/>
      <c r="AP73" s="82"/>
      <c r="AQ73" s="82"/>
      <c r="AR73" s="82"/>
      <c r="BG73" s="18"/>
      <c r="BH73" s="15" t="s">
        <v>38</v>
      </c>
      <c r="BI73" s="15" t="s">
        <v>53</v>
      </c>
      <c r="BJ73" s="15" t="s">
        <v>43</v>
      </c>
      <c r="BK73" s="15" t="s">
        <v>53</v>
      </c>
      <c r="BL73" s="15" t="s">
        <v>41</v>
      </c>
      <c r="BM73" s="15" t="s">
        <v>53</v>
      </c>
      <c r="BN73" s="15" t="s">
        <v>42</v>
      </c>
      <c r="BO73" s="15" t="s">
        <v>53</v>
      </c>
      <c r="BP73" s="15" t="s">
        <v>119</v>
      </c>
      <c r="BQ73" s="15" t="s">
        <v>53</v>
      </c>
      <c r="BR73" s="15" t="s">
        <v>41</v>
      </c>
      <c r="BS73" s="15" t="s">
        <v>53</v>
      </c>
      <c r="BT73" s="15" t="s">
        <v>42</v>
      </c>
      <c r="BZ73" s="161" t="s">
        <v>38</v>
      </c>
      <c r="CA73" s="162">
        <v>7.88</v>
      </c>
      <c r="CB73" s="162">
        <v>8.2200000000000006</v>
      </c>
      <c r="CC73" s="162">
        <v>4.26</v>
      </c>
      <c r="CD73" s="161"/>
      <c r="CF73" s="162"/>
      <c r="CG73" s="127"/>
      <c r="CJ73" s="162"/>
      <c r="CK73" s="162"/>
      <c r="CO73" t="s">
        <v>120</v>
      </c>
      <c r="CP73">
        <v>0.78654999999999731</v>
      </c>
      <c r="CQ73">
        <v>0.84199298941798506</v>
      </c>
      <c r="CR73">
        <v>0.84706666666666164</v>
      </c>
      <c r="CS73">
        <v>0.15172000000000024</v>
      </c>
      <c r="CU73" t="s">
        <v>76</v>
      </c>
      <c r="CV73" s="117">
        <v>3.3100000000000009</v>
      </c>
      <c r="CW73" s="207">
        <v>3.4282142857142865</v>
      </c>
      <c r="CX73" s="207">
        <v>2.8366666666666673</v>
      </c>
      <c r="CY73" s="118">
        <v>2.66</v>
      </c>
      <c r="DA73" t="s">
        <v>121</v>
      </c>
      <c r="DG73" t="s">
        <v>34</v>
      </c>
      <c r="DH73">
        <v>6</v>
      </c>
      <c r="DI73">
        <v>15.96</v>
      </c>
      <c r="DJ73">
        <v>2.66</v>
      </c>
      <c r="DK73">
        <v>0.15172000000000024</v>
      </c>
      <c r="DL73">
        <v>0.75860000000000005</v>
      </c>
      <c r="DM73">
        <v>0.35716527829498773</v>
      </c>
      <c r="DN73">
        <v>1.9466916831557</v>
      </c>
      <c r="DO73">
        <v>3.3733083168443003</v>
      </c>
      <c r="DQ73" t="s">
        <v>117</v>
      </c>
      <c r="DV73" s="121">
        <v>4.6963668675866188</v>
      </c>
      <c r="DX73" t="s">
        <v>118</v>
      </c>
      <c r="EI73" t="s">
        <v>118</v>
      </c>
    </row>
    <row r="74" spans="1:145" ht="16.5" thickTop="1">
      <c r="A74" s="11">
        <v>43</v>
      </c>
      <c r="B74" s="18">
        <v>1071631611</v>
      </c>
      <c r="C74" s="24" t="s">
        <v>235</v>
      </c>
      <c r="D74" s="20" t="s">
        <v>75</v>
      </c>
      <c r="E74" s="21">
        <v>35294</v>
      </c>
      <c r="F74" s="14">
        <v>26.687671232876713</v>
      </c>
      <c r="G74" s="15">
        <v>22</v>
      </c>
      <c r="H74" s="15" t="s">
        <v>38</v>
      </c>
      <c r="I74" s="15" t="s">
        <v>39</v>
      </c>
      <c r="J74" s="15" t="s">
        <v>40</v>
      </c>
      <c r="K74" s="15">
        <v>10.61</v>
      </c>
      <c r="L74" s="15" t="s">
        <v>39</v>
      </c>
      <c r="M74" s="15" t="s">
        <v>97</v>
      </c>
      <c r="N74" s="15" t="s">
        <v>39</v>
      </c>
      <c r="O74" s="15" t="s">
        <v>88</v>
      </c>
      <c r="P74" s="15" t="s">
        <v>39</v>
      </c>
      <c r="Q74" s="15" t="s">
        <v>40</v>
      </c>
      <c r="R74" s="15">
        <v>9.7200000000000006</v>
      </c>
      <c r="S74" s="15" t="s">
        <v>39</v>
      </c>
      <c r="T74" s="15" t="s">
        <v>41</v>
      </c>
      <c r="U74" s="15" t="s">
        <v>39</v>
      </c>
      <c r="V74" s="15" t="s">
        <v>42</v>
      </c>
      <c r="W74" s="161" t="s">
        <v>38</v>
      </c>
      <c r="X74" s="162">
        <v>5.87</v>
      </c>
      <c r="Y74" s="162">
        <v>6.43</v>
      </c>
      <c r="Z74" s="162">
        <v>2.68</v>
      </c>
      <c r="AA74" s="162">
        <v>4.76</v>
      </c>
      <c r="AB74" s="16"/>
      <c r="AC74" s="161" t="s">
        <v>38</v>
      </c>
      <c r="AD74" s="15">
        <v>10.61</v>
      </c>
      <c r="AE74" s="15">
        <v>9.7200000000000006</v>
      </c>
      <c r="AF74" s="162">
        <v>2.68</v>
      </c>
      <c r="AG74" s="162">
        <v>4.76</v>
      </c>
      <c r="AH74" s="82"/>
      <c r="AI74" s="82"/>
      <c r="AJ74" s="82"/>
      <c r="AK74" s="82"/>
      <c r="AL74" s="82"/>
      <c r="AM74" s="82"/>
      <c r="AN74" s="82"/>
      <c r="AO74" s="82"/>
      <c r="AP74" s="82"/>
      <c r="AQ74" s="82"/>
      <c r="AR74" s="82"/>
      <c r="BG74" s="18">
        <v>1071631611</v>
      </c>
      <c r="BH74" s="15" t="s">
        <v>38</v>
      </c>
      <c r="BI74" s="15" t="s">
        <v>39</v>
      </c>
      <c r="BJ74" s="15" t="s">
        <v>40</v>
      </c>
      <c r="BK74" s="15" t="s">
        <v>39</v>
      </c>
      <c r="BL74" s="15" t="s">
        <v>97</v>
      </c>
      <c r="BM74" s="15" t="s">
        <v>39</v>
      </c>
      <c r="BN74" s="15" t="s">
        <v>88</v>
      </c>
      <c r="BO74" s="15" t="s">
        <v>39</v>
      </c>
      <c r="BP74" s="15" t="s">
        <v>40</v>
      </c>
      <c r="BQ74" s="15" t="s">
        <v>39</v>
      </c>
      <c r="BR74" s="15" t="s">
        <v>41</v>
      </c>
      <c r="BS74" s="15" t="s">
        <v>39</v>
      </c>
      <c r="BT74" s="15" t="s">
        <v>42</v>
      </c>
      <c r="BZ74" s="161" t="s">
        <v>38</v>
      </c>
      <c r="CA74" s="162">
        <v>5.87</v>
      </c>
      <c r="CB74" s="162">
        <v>6.43</v>
      </c>
      <c r="CC74" s="162">
        <v>2.68</v>
      </c>
      <c r="CD74" s="162">
        <v>4.76</v>
      </c>
      <c r="CF74" s="162"/>
      <c r="CG74" s="127"/>
      <c r="CJ74" s="162"/>
      <c r="CK74" s="162"/>
      <c r="CO74" t="s">
        <v>133</v>
      </c>
      <c r="CP74">
        <v>-0.65751119890028464</v>
      </c>
      <c r="CQ74">
        <v>-0.53750118815549142</v>
      </c>
      <c r="CR74">
        <v>-1.2303803338299524</v>
      </c>
      <c r="CS74">
        <v>3.3726907469453451</v>
      </c>
      <c r="DG74" s="98"/>
      <c r="DH74" s="98"/>
      <c r="DI74" s="98"/>
      <c r="DJ74" s="98"/>
      <c r="DK74" s="98"/>
      <c r="DL74" s="98"/>
      <c r="DM74" s="98"/>
      <c r="DN74" s="98"/>
      <c r="DO74" s="98"/>
      <c r="DQ74" t="s">
        <v>123</v>
      </c>
      <c r="DV74" s="121">
        <v>4.7010043216123236</v>
      </c>
      <c r="DX74" s="119" t="s">
        <v>124</v>
      </c>
      <c r="DY74" s="119" t="s">
        <v>125</v>
      </c>
      <c r="DZ74" s="119" t="s">
        <v>57</v>
      </c>
      <c r="EA74" s="119" t="s">
        <v>126</v>
      </c>
      <c r="EB74" s="119" t="s">
        <v>127</v>
      </c>
      <c r="EC74" s="119" t="s">
        <v>128</v>
      </c>
      <c r="ED74" s="119" t="s">
        <v>129</v>
      </c>
      <c r="EE74" s="119" t="s">
        <v>91</v>
      </c>
      <c r="EF74" s="119" t="s">
        <v>130</v>
      </c>
      <c r="EG74" s="119" t="s">
        <v>131</v>
      </c>
      <c r="EI74" s="119" t="s">
        <v>124</v>
      </c>
      <c r="EJ74" s="119" t="s">
        <v>125</v>
      </c>
      <c r="EK74" s="119" t="s">
        <v>64</v>
      </c>
      <c r="EL74" s="119" t="s">
        <v>126</v>
      </c>
      <c r="EM74" s="119" t="s">
        <v>127</v>
      </c>
      <c r="EN74" s="119" t="s">
        <v>91</v>
      </c>
      <c r="EO74" s="119" t="s">
        <v>132</v>
      </c>
    </row>
    <row r="75" spans="1:145" ht="16.5" thickBot="1">
      <c r="A75" s="11">
        <v>44</v>
      </c>
      <c r="B75" s="18">
        <v>1000796269</v>
      </c>
      <c r="C75" s="24" t="s">
        <v>236</v>
      </c>
      <c r="D75" s="20" t="s">
        <v>75</v>
      </c>
      <c r="E75" s="21">
        <v>39467</v>
      </c>
      <c r="F75" s="14">
        <v>15.254794520547945</v>
      </c>
      <c r="G75" s="15">
        <v>12</v>
      </c>
      <c r="H75" s="15" t="s">
        <v>38</v>
      </c>
      <c r="I75" s="15" t="s">
        <v>39</v>
      </c>
      <c r="J75" s="15" t="s">
        <v>119</v>
      </c>
      <c r="K75" s="15">
        <v>9.94</v>
      </c>
      <c r="L75" s="15" t="s">
        <v>39</v>
      </c>
      <c r="M75" s="15" t="s">
        <v>41</v>
      </c>
      <c r="N75" s="15" t="s">
        <v>39</v>
      </c>
      <c r="O75" s="15" t="s">
        <v>42</v>
      </c>
      <c r="P75" s="15" t="s">
        <v>39</v>
      </c>
      <c r="Q75" s="15" t="s">
        <v>43</v>
      </c>
      <c r="R75" s="15">
        <v>9.3000000000000007</v>
      </c>
      <c r="S75" s="15" t="s">
        <v>39</v>
      </c>
      <c r="T75" s="15" t="s">
        <v>41</v>
      </c>
      <c r="U75" s="15" t="s">
        <v>39</v>
      </c>
      <c r="V75" s="15" t="s">
        <v>42</v>
      </c>
      <c r="W75" s="161" t="s">
        <v>38</v>
      </c>
      <c r="X75" s="161"/>
      <c r="Y75" s="161"/>
      <c r="Z75" s="161"/>
      <c r="AA75" s="161"/>
      <c r="AB75" s="16"/>
      <c r="AC75" s="161" t="s">
        <v>38</v>
      </c>
      <c r="AD75" s="15">
        <v>9.94</v>
      </c>
      <c r="AE75" s="15">
        <v>9.3000000000000007</v>
      </c>
      <c r="AF75" s="161"/>
      <c r="AG75" s="161"/>
      <c r="AH75" s="82"/>
      <c r="AI75" s="82"/>
      <c r="AJ75" s="82"/>
      <c r="AK75" s="82"/>
      <c r="AL75" s="82"/>
      <c r="AM75" s="82"/>
      <c r="AN75" s="82"/>
      <c r="AO75" s="82"/>
      <c r="AP75" s="82"/>
      <c r="AQ75" s="82"/>
      <c r="AR75" s="82"/>
      <c r="BG75" s="18">
        <v>1000796269</v>
      </c>
      <c r="BH75" s="15" t="s">
        <v>38</v>
      </c>
      <c r="BI75" s="15" t="s">
        <v>39</v>
      </c>
      <c r="BJ75" s="15" t="s">
        <v>119</v>
      </c>
      <c r="BK75" s="15" t="s">
        <v>39</v>
      </c>
      <c r="BL75" s="15" t="s">
        <v>41</v>
      </c>
      <c r="BM75" s="15" t="s">
        <v>39</v>
      </c>
      <c r="BN75" s="15" t="s">
        <v>42</v>
      </c>
      <c r="BO75" s="15" t="s">
        <v>39</v>
      </c>
      <c r="BP75" s="15" t="s">
        <v>43</v>
      </c>
      <c r="BQ75" s="15" t="s">
        <v>39</v>
      </c>
      <c r="BR75" s="15" t="s">
        <v>41</v>
      </c>
      <c r="BS75" s="15" t="s">
        <v>39</v>
      </c>
      <c r="BT75" s="15" t="s">
        <v>42</v>
      </c>
      <c r="BZ75" s="161" t="s">
        <v>38</v>
      </c>
      <c r="CA75" s="161"/>
      <c r="CB75" s="161"/>
      <c r="CC75" s="161"/>
      <c r="CD75" s="161"/>
      <c r="CF75" s="161"/>
      <c r="CG75" s="127"/>
      <c r="CJ75" s="162"/>
      <c r="CK75" s="162"/>
      <c r="CO75" t="s">
        <v>137</v>
      </c>
      <c r="CP75">
        <v>0.12427341349705194</v>
      </c>
      <c r="CQ75">
        <v>0.76971530787581954</v>
      </c>
      <c r="CR75">
        <v>0.1659478053170326</v>
      </c>
      <c r="CS75">
        <v>1.5579513508248397</v>
      </c>
      <c r="CU75" t="s">
        <v>77</v>
      </c>
      <c r="CV75" s="113">
        <v>1.45</v>
      </c>
      <c r="CW75" s="206">
        <v>2.17</v>
      </c>
      <c r="CX75" s="206">
        <v>1.6</v>
      </c>
      <c r="CY75" s="114">
        <v>2.2400000000000002</v>
      </c>
      <c r="DA75" s="98" t="s">
        <v>138</v>
      </c>
      <c r="DB75" s="98">
        <v>0.77510142280714323</v>
      </c>
      <c r="DC75" s="98">
        <v>3.3925791058275769</v>
      </c>
      <c r="DD75" s="98" t="e">
        <v>#N/A</v>
      </c>
      <c r="DE75" s="98" t="e">
        <v>#N/A</v>
      </c>
      <c r="DG75" t="s">
        <v>135</v>
      </c>
      <c r="DQ75" t="s">
        <v>60</v>
      </c>
      <c r="DV75" s="121">
        <v>3</v>
      </c>
      <c r="DX75" s="98" t="s">
        <v>31</v>
      </c>
      <c r="DY75" s="98" t="s">
        <v>32</v>
      </c>
      <c r="DZ75" s="98">
        <v>0.11821428571428561</v>
      </c>
      <c r="EA75" s="98">
        <v>0.16390389455236967</v>
      </c>
      <c r="EB75" s="98">
        <v>0.72124146919836873</v>
      </c>
      <c r="EC75" s="98">
        <v>-0.49298333707150088</v>
      </c>
      <c r="ED75" s="98">
        <v>0.72941190850007209</v>
      </c>
      <c r="EE75" s="98">
        <v>0.9564275650080728</v>
      </c>
      <c r="EF75" s="98">
        <v>0.61119762278578649</v>
      </c>
      <c r="EG75" s="98">
        <v>0.13512170130771925</v>
      </c>
      <c r="EI75" s="98" t="s">
        <v>31</v>
      </c>
      <c r="EJ75" s="98" t="s">
        <v>32</v>
      </c>
      <c r="EK75" s="98">
        <v>1.3454433497537011</v>
      </c>
      <c r="EL75" s="98">
        <v>3.7586108035301811</v>
      </c>
      <c r="EM75" s="98">
        <v>0.35796293366954279</v>
      </c>
      <c r="EN75" s="98">
        <v>0.99431153350556933</v>
      </c>
      <c r="EO75" s="98">
        <v>13.655033049225148</v>
      </c>
    </row>
    <row r="76" spans="1:145" ht="16.5" thickTop="1">
      <c r="A76" s="11"/>
      <c r="B76" s="18"/>
      <c r="C76" s="24"/>
      <c r="D76" s="20"/>
      <c r="E76" s="21"/>
      <c r="F76" s="14">
        <v>15</v>
      </c>
      <c r="G76" s="15">
        <v>12</v>
      </c>
      <c r="H76" s="15" t="s">
        <v>38</v>
      </c>
      <c r="I76" s="15" t="s">
        <v>53</v>
      </c>
      <c r="J76" s="15" t="s">
        <v>119</v>
      </c>
      <c r="K76" s="15">
        <v>8.08</v>
      </c>
      <c r="L76" s="15" t="s">
        <v>53</v>
      </c>
      <c r="M76" s="15" t="s">
        <v>41</v>
      </c>
      <c r="N76" s="15" t="s">
        <v>53</v>
      </c>
      <c r="O76" s="15" t="s">
        <v>65</v>
      </c>
      <c r="P76" s="15" t="s">
        <v>53</v>
      </c>
      <c r="Q76" s="15" t="s">
        <v>43</v>
      </c>
      <c r="R76" s="15">
        <v>9.01</v>
      </c>
      <c r="S76" s="15" t="s">
        <v>53</v>
      </c>
      <c r="T76" s="15" t="s">
        <v>41</v>
      </c>
      <c r="U76" s="15" t="s">
        <v>53</v>
      </c>
      <c r="V76" s="15" t="s">
        <v>65</v>
      </c>
      <c r="W76" s="161" t="s">
        <v>38</v>
      </c>
      <c r="X76" s="161"/>
      <c r="Y76" s="161"/>
      <c r="Z76" s="161">
        <v>3.24</v>
      </c>
      <c r="AA76" s="161">
        <v>3.24</v>
      </c>
      <c r="AB76" s="16"/>
      <c r="AC76" s="161" t="s">
        <v>38</v>
      </c>
      <c r="AD76" s="15">
        <v>8.08</v>
      </c>
      <c r="AE76" s="15">
        <v>9.01</v>
      </c>
      <c r="AF76" s="161">
        <v>3.24</v>
      </c>
      <c r="AG76" s="161">
        <v>3.24</v>
      </c>
      <c r="AH76" s="82"/>
      <c r="AI76" s="82"/>
      <c r="AJ76" s="82"/>
      <c r="AK76" s="82"/>
      <c r="AL76" s="82"/>
      <c r="AM76" s="82"/>
      <c r="AN76" s="82"/>
      <c r="AO76" s="82"/>
      <c r="AP76" s="82"/>
      <c r="AQ76" s="82"/>
      <c r="AR76" s="82"/>
      <c r="BG76" s="18"/>
      <c r="BH76" s="15" t="s">
        <v>38</v>
      </c>
      <c r="BI76" s="15" t="s">
        <v>53</v>
      </c>
      <c r="BJ76" s="15" t="s">
        <v>119</v>
      </c>
      <c r="BK76" s="15" t="s">
        <v>53</v>
      </c>
      <c r="BL76" s="15" t="s">
        <v>41</v>
      </c>
      <c r="BM76" s="15" t="s">
        <v>53</v>
      </c>
      <c r="BN76" s="15" t="s">
        <v>65</v>
      </c>
      <c r="BO76" s="15" t="s">
        <v>53</v>
      </c>
      <c r="BP76" s="15" t="s">
        <v>43</v>
      </c>
      <c r="BQ76" s="15" t="s">
        <v>53</v>
      </c>
      <c r="BR76" s="15" t="s">
        <v>41</v>
      </c>
      <c r="BS76" s="15" t="s">
        <v>53</v>
      </c>
      <c r="BT76" s="15" t="s">
        <v>65</v>
      </c>
      <c r="BZ76" s="161" t="s">
        <v>38</v>
      </c>
      <c r="CA76" s="161"/>
      <c r="CB76" s="161"/>
      <c r="CC76" s="161">
        <v>3.24</v>
      </c>
      <c r="CD76" s="161">
        <v>3.24</v>
      </c>
      <c r="CF76" s="161"/>
      <c r="CG76" s="127"/>
      <c r="CJ76" s="162"/>
      <c r="CK76" s="162"/>
      <c r="CO76" t="s">
        <v>146</v>
      </c>
      <c r="CP76">
        <v>3.3499999999999996</v>
      </c>
      <c r="CQ76">
        <v>3</v>
      </c>
      <c r="CR76">
        <v>2.33</v>
      </c>
      <c r="CS76">
        <v>1.1499999999999999</v>
      </c>
      <c r="CU76" t="s">
        <v>147</v>
      </c>
      <c r="CV76" s="115">
        <v>2.58</v>
      </c>
      <c r="CW76">
        <v>2.63</v>
      </c>
      <c r="CX76">
        <v>2.3624999999999998</v>
      </c>
      <c r="CY76" s="116">
        <v>2.4924999999999997</v>
      </c>
      <c r="DA76" t="s">
        <v>91</v>
      </c>
      <c r="DB76">
        <v>0.67871721467610491</v>
      </c>
      <c r="DC76">
        <v>0.18336262069922449</v>
      </c>
      <c r="DD76" t="e">
        <v>#N/A</v>
      </c>
      <c r="DE76" t="e">
        <v>#N/A</v>
      </c>
      <c r="DG76" s="119" t="s">
        <v>140</v>
      </c>
      <c r="DH76" s="119" t="s">
        <v>83</v>
      </c>
      <c r="DI76" s="119" t="s">
        <v>60</v>
      </c>
      <c r="DJ76" s="119" t="s">
        <v>141</v>
      </c>
      <c r="DK76" s="119" t="s">
        <v>75</v>
      </c>
      <c r="DL76" s="119" t="s">
        <v>142</v>
      </c>
      <c r="DM76" s="119" t="s">
        <v>143</v>
      </c>
      <c r="DN76" s="119" t="s">
        <v>144</v>
      </c>
      <c r="DO76" s="119" t="s">
        <v>145</v>
      </c>
      <c r="DQ76" t="s">
        <v>91</v>
      </c>
      <c r="DV76" s="121">
        <v>0.19504674876226119</v>
      </c>
      <c r="DX76" t="s">
        <v>31</v>
      </c>
      <c r="DY76" t="s">
        <v>33</v>
      </c>
      <c r="DZ76">
        <v>0.47333333333333361</v>
      </c>
      <c r="EA76">
        <v>0.27745289319598643</v>
      </c>
      <c r="EB76">
        <v>1.7059953056571</v>
      </c>
      <c r="EC76">
        <v>-0.56128850539449981</v>
      </c>
      <c r="ED76">
        <v>1.507955172061167</v>
      </c>
      <c r="EE76">
        <v>0.62510466754636551</v>
      </c>
      <c r="EF76">
        <v>1.0346218387278334</v>
      </c>
      <c r="EG76">
        <v>0.54103110211429262</v>
      </c>
      <c r="EI76" t="s">
        <v>31</v>
      </c>
      <c r="EJ76" t="s">
        <v>33</v>
      </c>
      <c r="EK76">
        <v>10.172413793103445</v>
      </c>
      <c r="EL76">
        <v>6.3624933665254577</v>
      </c>
      <c r="EM76">
        <v>1.5988093357586597</v>
      </c>
      <c r="EN76">
        <v>0.67066063782802221</v>
      </c>
      <c r="EO76">
        <v>23.114938400586986</v>
      </c>
    </row>
    <row r="77" spans="1:145">
      <c r="A77" s="11">
        <v>45</v>
      </c>
      <c r="B77" s="10">
        <v>304382</v>
      </c>
      <c r="C77" s="11" t="s">
        <v>237</v>
      </c>
      <c r="D77" s="12" t="s">
        <v>75</v>
      </c>
      <c r="E77" s="12"/>
      <c r="F77" s="14">
        <v>38</v>
      </c>
      <c r="G77" s="15" t="s">
        <v>231</v>
      </c>
      <c r="H77" s="15" t="s">
        <v>38</v>
      </c>
      <c r="I77" s="15" t="s">
        <v>39</v>
      </c>
      <c r="J77" s="15" t="s">
        <v>40</v>
      </c>
      <c r="K77" s="15">
        <v>8.85</v>
      </c>
      <c r="L77" s="15" t="s">
        <v>39</v>
      </c>
      <c r="M77" s="15" t="s">
        <v>41</v>
      </c>
      <c r="N77" s="15" t="s">
        <v>39</v>
      </c>
      <c r="O77" s="15" t="s">
        <v>42</v>
      </c>
      <c r="P77" s="15" t="s">
        <v>39</v>
      </c>
      <c r="Q77" s="15" t="s">
        <v>43</v>
      </c>
      <c r="R77" s="15">
        <v>9.65</v>
      </c>
      <c r="S77" s="15" t="s">
        <v>39</v>
      </c>
      <c r="T77" s="15" t="s">
        <v>41</v>
      </c>
      <c r="U77" s="15" t="s">
        <v>39</v>
      </c>
      <c r="V77" s="15" t="s">
        <v>42</v>
      </c>
      <c r="W77" s="161" t="s">
        <v>38</v>
      </c>
      <c r="X77" s="161"/>
      <c r="Y77" s="161"/>
      <c r="Z77" s="161"/>
      <c r="AA77" s="161"/>
      <c r="AB77" s="16"/>
      <c r="AC77" s="161" t="s">
        <v>38</v>
      </c>
      <c r="AD77" s="15">
        <v>8.85</v>
      </c>
      <c r="AE77" s="15">
        <v>9.65</v>
      </c>
      <c r="AF77" s="161"/>
      <c r="AG77" s="161"/>
      <c r="AH77" s="82"/>
      <c r="AI77" s="82"/>
      <c r="AJ77" s="82"/>
      <c r="AK77" s="82"/>
      <c r="AL77" s="82"/>
      <c r="AM77" s="82"/>
      <c r="AN77" s="82"/>
      <c r="AO77" s="82"/>
      <c r="AP77" s="82"/>
      <c r="AQ77" s="82"/>
      <c r="AR77" s="82"/>
      <c r="BG77" s="10">
        <v>304382</v>
      </c>
      <c r="BH77" s="15" t="s">
        <v>38</v>
      </c>
      <c r="BI77" s="15" t="s">
        <v>39</v>
      </c>
      <c r="BJ77" s="15" t="s">
        <v>40</v>
      </c>
      <c r="BK77" s="15" t="s">
        <v>39</v>
      </c>
      <c r="BL77" s="15" t="s">
        <v>41</v>
      </c>
      <c r="BM77" s="15" t="s">
        <v>39</v>
      </c>
      <c r="BN77" s="15" t="s">
        <v>42</v>
      </c>
      <c r="BO77" s="15" t="s">
        <v>39</v>
      </c>
      <c r="BP77" s="15" t="s">
        <v>43</v>
      </c>
      <c r="BQ77" s="15" t="s">
        <v>39</v>
      </c>
      <c r="BR77" s="15" t="s">
        <v>41</v>
      </c>
      <c r="BS77" s="15" t="s">
        <v>39</v>
      </c>
      <c r="BT77" s="15" t="s">
        <v>42</v>
      </c>
      <c r="BZ77" s="161" t="s">
        <v>38</v>
      </c>
      <c r="CA77" s="161"/>
      <c r="CB77" s="161"/>
      <c r="CC77" s="161"/>
      <c r="CD77" s="161"/>
      <c r="CF77" s="161"/>
      <c r="CG77" s="127"/>
      <c r="CJ77" s="162"/>
      <c r="CK77" s="162"/>
      <c r="CO77" t="s">
        <v>152</v>
      </c>
      <c r="CP77">
        <v>4.8</v>
      </c>
      <c r="CQ77">
        <v>5.17</v>
      </c>
      <c r="CR77">
        <v>3.93</v>
      </c>
      <c r="CS77">
        <v>3.39</v>
      </c>
      <c r="CU77" t="s">
        <v>98</v>
      </c>
      <c r="CV77" s="115">
        <v>3.24</v>
      </c>
      <c r="CW77">
        <v>3.2</v>
      </c>
      <c r="CX77">
        <v>2.6550000000000002</v>
      </c>
      <c r="CY77" s="116">
        <v>2.5949999999999998</v>
      </c>
      <c r="DA77" t="s">
        <v>51</v>
      </c>
      <c r="DB77">
        <v>0.05</v>
      </c>
      <c r="DC77">
        <v>0.05</v>
      </c>
      <c r="DD77">
        <v>0.05</v>
      </c>
      <c r="DE77">
        <v>0.05</v>
      </c>
      <c r="DG77" t="s">
        <v>150</v>
      </c>
      <c r="DH77">
        <v>4.1000501552795043</v>
      </c>
      <c r="DI77">
        <v>3</v>
      </c>
      <c r="DJ77">
        <v>1.3666833850931681</v>
      </c>
      <c r="DK77">
        <v>1.7855754220652396</v>
      </c>
      <c r="DL77">
        <v>0.15863876078896513</v>
      </c>
      <c r="DM77">
        <v>7.6136661702087521E-2</v>
      </c>
      <c r="DN77">
        <v>0.42150193583496581</v>
      </c>
      <c r="DO77">
        <v>3.3027387739229634E-2</v>
      </c>
      <c r="DQ77" t="s">
        <v>51</v>
      </c>
      <c r="DV77" s="121">
        <v>0.05</v>
      </c>
      <c r="DX77" t="s">
        <v>31</v>
      </c>
      <c r="DY77" t="s">
        <v>34</v>
      </c>
      <c r="DZ77">
        <v>0.6500000000000008</v>
      </c>
      <c r="EA77">
        <v>0.27745289319598643</v>
      </c>
      <c r="EB77">
        <v>2.3427400324164416</v>
      </c>
      <c r="EC77">
        <v>-0.38462183872783262</v>
      </c>
      <c r="ED77">
        <v>1.6846218387278342</v>
      </c>
      <c r="EE77">
        <v>0.35487219977526419</v>
      </c>
      <c r="EF77">
        <v>1.0346218387278334</v>
      </c>
      <c r="EG77">
        <v>0.74296524586117696</v>
      </c>
      <c r="EI77" t="s">
        <v>31</v>
      </c>
      <c r="EJ77" t="s">
        <v>34</v>
      </c>
      <c r="EK77">
        <v>15.339080459770113</v>
      </c>
      <c r="EL77">
        <v>6.3624933665254577</v>
      </c>
      <c r="EM77">
        <v>2.4108599531863635</v>
      </c>
      <c r="EN77">
        <v>0.32136485258848657</v>
      </c>
      <c r="EO77">
        <v>23.114938400586986</v>
      </c>
    </row>
    <row r="78" spans="1:145">
      <c r="A78" s="11"/>
      <c r="B78" s="10"/>
      <c r="C78" s="11"/>
      <c r="D78" s="12"/>
      <c r="E78" s="12"/>
      <c r="F78" s="14">
        <v>38</v>
      </c>
      <c r="G78" s="15" t="s">
        <v>231</v>
      </c>
      <c r="H78" s="15" t="s">
        <v>38</v>
      </c>
      <c r="I78" s="15"/>
      <c r="J78" s="15"/>
      <c r="K78" s="15"/>
      <c r="L78" s="15"/>
      <c r="M78" s="15"/>
      <c r="N78" s="15"/>
      <c r="O78" s="15"/>
      <c r="P78" s="15" t="s">
        <v>53</v>
      </c>
      <c r="Q78" s="15" t="s">
        <v>43</v>
      </c>
      <c r="R78" s="15">
        <v>8.92</v>
      </c>
      <c r="S78" s="15" t="s">
        <v>53</v>
      </c>
      <c r="T78" s="15" t="s">
        <v>41</v>
      </c>
      <c r="U78" s="15" t="s">
        <v>53</v>
      </c>
      <c r="V78" s="15" t="s">
        <v>42</v>
      </c>
      <c r="W78" s="161" t="s">
        <v>38</v>
      </c>
      <c r="X78" s="162">
        <v>7.52</v>
      </c>
      <c r="Y78" s="162">
        <v>8.85</v>
      </c>
      <c r="Z78" s="162">
        <v>3.71</v>
      </c>
      <c r="AA78" s="161"/>
      <c r="AB78" s="16"/>
      <c r="AC78" s="161" t="s">
        <v>38</v>
      </c>
      <c r="AD78" s="15"/>
      <c r="AE78" s="15">
        <v>8.92</v>
      </c>
      <c r="AF78" s="162">
        <v>3.71</v>
      </c>
      <c r="AG78" s="161"/>
      <c r="AH78" s="82"/>
      <c r="AI78" s="82"/>
      <c r="AJ78" s="82"/>
      <c r="AK78" s="82"/>
      <c r="AL78" s="82"/>
      <c r="AM78" s="82"/>
      <c r="AN78" s="82"/>
      <c r="AO78" s="82"/>
      <c r="AP78" s="82"/>
      <c r="AQ78" s="82"/>
      <c r="AR78" s="82"/>
      <c r="BG78" s="10"/>
      <c r="BH78" s="15" t="s">
        <v>38</v>
      </c>
      <c r="BI78" s="15"/>
      <c r="BJ78" s="15"/>
      <c r="BK78" s="15"/>
      <c r="BL78" s="15"/>
      <c r="BM78" s="15"/>
      <c r="BN78" s="15"/>
      <c r="BO78" s="15" t="s">
        <v>53</v>
      </c>
      <c r="BP78" s="15" t="s">
        <v>43</v>
      </c>
      <c r="BQ78" s="15" t="s">
        <v>53</v>
      </c>
      <c r="BR78" s="15" t="s">
        <v>41</v>
      </c>
      <c r="BS78" s="15" t="s">
        <v>53</v>
      </c>
      <c r="BT78" s="15" t="s">
        <v>42</v>
      </c>
      <c r="BZ78" s="161" t="s">
        <v>38</v>
      </c>
      <c r="CA78" s="162">
        <v>7.52</v>
      </c>
      <c r="CB78" s="162">
        <v>8.85</v>
      </c>
      <c r="CC78" s="162">
        <v>3.71</v>
      </c>
      <c r="CD78" s="161"/>
      <c r="CF78" s="161"/>
      <c r="CG78" s="127"/>
      <c r="CJ78" s="162"/>
      <c r="CK78" s="162"/>
      <c r="CO78" t="s">
        <v>157</v>
      </c>
      <c r="CP78">
        <v>1.45</v>
      </c>
      <c r="CQ78">
        <v>2.17</v>
      </c>
      <c r="CR78">
        <v>1.6</v>
      </c>
      <c r="CS78">
        <v>2.2400000000000002</v>
      </c>
      <c r="CU78" t="s">
        <v>158</v>
      </c>
      <c r="CV78" s="115">
        <v>3.99</v>
      </c>
      <c r="CW78">
        <v>4</v>
      </c>
      <c r="CX78">
        <v>3.6</v>
      </c>
      <c r="CY78" s="116">
        <v>2.66</v>
      </c>
      <c r="DA78" s="94" t="s">
        <v>106</v>
      </c>
      <c r="DB78" s="97" t="s">
        <v>107</v>
      </c>
      <c r="DC78" s="97" t="s">
        <v>107</v>
      </c>
      <c r="DD78" s="97" t="e">
        <v>#N/A</v>
      </c>
      <c r="DE78" s="97" t="e">
        <v>#N/A</v>
      </c>
      <c r="DG78" t="s">
        <v>154</v>
      </c>
      <c r="DH78">
        <v>49.751144047619057</v>
      </c>
      <c r="DI78">
        <v>65</v>
      </c>
      <c r="DJ78">
        <v>0.76540221611721626</v>
      </c>
      <c r="DQ78" t="s">
        <v>155</v>
      </c>
      <c r="DV78" s="208" t="s">
        <v>111</v>
      </c>
      <c r="DX78" t="s">
        <v>32</v>
      </c>
      <c r="DY78" t="s">
        <v>33</v>
      </c>
      <c r="DZ78">
        <v>0.59154761904761921</v>
      </c>
      <c r="EA78">
        <v>0.27830094273312633</v>
      </c>
      <c r="EB78">
        <v>2.1255681466191705</v>
      </c>
      <c r="EC78">
        <v>-0.44623659640420898</v>
      </c>
      <c r="ED78">
        <v>1.6293318344994474</v>
      </c>
      <c r="EE78">
        <v>0.44162847929038795</v>
      </c>
      <c r="EF78">
        <v>1.0377842154518282</v>
      </c>
      <c r="EG78">
        <v>0.67615280342201189</v>
      </c>
      <c r="EI78" t="s">
        <v>32</v>
      </c>
      <c r="EJ78" t="s">
        <v>33</v>
      </c>
      <c r="EK78">
        <v>11.517857142857146</v>
      </c>
      <c r="EL78">
        <v>6.3819406661819302</v>
      </c>
      <c r="EM78">
        <v>1.8047577916057056</v>
      </c>
      <c r="EN78">
        <v>0.57825479231680621</v>
      </c>
      <c r="EO78">
        <v>23.185590440238954</v>
      </c>
    </row>
    <row r="79" spans="1:145">
      <c r="A79" s="11">
        <v>4</v>
      </c>
      <c r="B79" s="10">
        <v>1141114019</v>
      </c>
      <c r="C79" s="11" t="s">
        <v>238</v>
      </c>
      <c r="D79" s="12" t="s">
        <v>36</v>
      </c>
      <c r="E79" s="13">
        <v>38767</v>
      </c>
      <c r="F79" s="14">
        <v>17.172602739726027</v>
      </c>
      <c r="G79" s="15" t="s">
        <v>239</v>
      </c>
      <c r="H79" s="15" t="s">
        <v>26</v>
      </c>
      <c r="I79" s="15" t="s">
        <v>39</v>
      </c>
      <c r="J79" s="15" t="s">
        <v>43</v>
      </c>
      <c r="K79" s="15">
        <v>8.65</v>
      </c>
      <c r="L79" s="15" t="s">
        <v>39</v>
      </c>
      <c r="M79" s="15" t="s">
        <v>41</v>
      </c>
      <c r="N79" s="15" t="s">
        <v>39</v>
      </c>
      <c r="O79" s="15" t="s">
        <v>42</v>
      </c>
      <c r="P79" s="15" t="s">
        <v>39</v>
      </c>
      <c r="Q79" s="15" t="s">
        <v>40</v>
      </c>
      <c r="R79" s="15">
        <v>9.6199999999999992</v>
      </c>
      <c r="S79" s="15" t="s">
        <v>39</v>
      </c>
      <c r="T79" s="15" t="s">
        <v>151</v>
      </c>
      <c r="U79" s="15" t="s">
        <v>39</v>
      </c>
      <c r="V79" s="15" t="s">
        <v>88</v>
      </c>
      <c r="W79" s="161" t="s">
        <v>26</v>
      </c>
      <c r="X79" s="161"/>
      <c r="Y79" s="161"/>
      <c r="Z79" s="161"/>
      <c r="AA79" s="161"/>
      <c r="AB79" s="16"/>
      <c r="AC79" s="161" t="s">
        <v>26</v>
      </c>
      <c r="AD79" s="15">
        <v>8.65</v>
      </c>
      <c r="AE79" s="15">
        <v>9.6199999999999992</v>
      </c>
      <c r="AF79" s="161"/>
      <c r="AG79" s="161"/>
      <c r="AH79" s="82"/>
      <c r="AI79" s="82"/>
      <c r="AJ79" s="82"/>
      <c r="AK79" s="82"/>
      <c r="AL79" s="82"/>
      <c r="AM79" s="82"/>
      <c r="AN79" s="82"/>
      <c r="AO79" s="82"/>
      <c r="AP79" s="82"/>
      <c r="AQ79" s="82"/>
      <c r="AR79" s="82"/>
      <c r="BG79" s="10">
        <v>1141114019</v>
      </c>
      <c r="BH79" s="15" t="s">
        <v>26</v>
      </c>
      <c r="BI79" s="15" t="s">
        <v>39</v>
      </c>
      <c r="BJ79" s="15" t="s">
        <v>43</v>
      </c>
      <c r="BK79" s="15" t="s">
        <v>39</v>
      </c>
      <c r="BL79" s="15" t="s">
        <v>41</v>
      </c>
      <c r="BM79" s="15" t="s">
        <v>39</v>
      </c>
      <c r="BN79" s="15" t="s">
        <v>42</v>
      </c>
      <c r="BO79" s="15" t="s">
        <v>39</v>
      </c>
      <c r="BP79" s="15" t="s">
        <v>40</v>
      </c>
      <c r="BQ79" s="15" t="s">
        <v>39</v>
      </c>
      <c r="BR79" s="15" t="s">
        <v>151</v>
      </c>
      <c r="BS79" s="15" t="s">
        <v>39</v>
      </c>
      <c r="BT79" s="15" t="s">
        <v>88</v>
      </c>
      <c r="BZ79" s="161" t="s">
        <v>26</v>
      </c>
      <c r="CA79" s="161"/>
      <c r="CB79" s="161"/>
      <c r="CC79" s="161"/>
      <c r="CD79" s="161"/>
      <c r="CO79" t="s">
        <v>81</v>
      </c>
      <c r="CP79">
        <v>95.990000000000023</v>
      </c>
      <c r="CQ79">
        <v>95.990000000000023</v>
      </c>
      <c r="CR79">
        <v>17.020000000000003</v>
      </c>
      <c r="CS79">
        <v>15.96</v>
      </c>
      <c r="CU79" t="s">
        <v>160</v>
      </c>
      <c r="CV79" s="115">
        <v>4.8</v>
      </c>
      <c r="CW79">
        <v>5.17</v>
      </c>
      <c r="CX79">
        <v>3.93</v>
      </c>
      <c r="CY79" s="116">
        <v>2.66</v>
      </c>
      <c r="DG79" s="94" t="s">
        <v>159</v>
      </c>
      <c r="DH79" s="94">
        <v>53.851194202898562</v>
      </c>
      <c r="DI79" s="94">
        <v>68</v>
      </c>
      <c r="DJ79" s="94">
        <v>0.79192932651321413</v>
      </c>
      <c r="DK79" s="94"/>
      <c r="DL79" s="94"/>
      <c r="DM79" s="94"/>
      <c r="DN79" s="94"/>
      <c r="DO79" s="94"/>
      <c r="DX79" t="s">
        <v>32</v>
      </c>
      <c r="DY79" t="s">
        <v>34</v>
      </c>
      <c r="DZ79">
        <v>0.7682142857142864</v>
      </c>
      <c r="EA79">
        <v>0.27830094273312633</v>
      </c>
      <c r="EB79">
        <v>2.7603725598980708</v>
      </c>
      <c r="EC79">
        <v>-0.26956992973754179</v>
      </c>
      <c r="ED79">
        <v>1.8059985011661146</v>
      </c>
      <c r="EE79">
        <v>0.21701610735646482</v>
      </c>
      <c r="EF79">
        <v>1.0377842154518282</v>
      </c>
      <c r="EG79">
        <v>0.87808694716889624</v>
      </c>
      <c r="EI79" t="s">
        <v>32</v>
      </c>
      <c r="EJ79" t="s">
        <v>34</v>
      </c>
      <c r="EK79">
        <v>16.684523809523814</v>
      </c>
      <c r="EL79">
        <v>6.3819406661819302</v>
      </c>
      <c r="EM79">
        <v>2.614333896574053</v>
      </c>
      <c r="EN79">
        <v>0.25088957269765377</v>
      </c>
      <c r="EO79">
        <v>23.185590440238954</v>
      </c>
    </row>
    <row r="80" spans="1:145">
      <c r="A80" s="11"/>
      <c r="B80" s="10"/>
      <c r="C80" s="11"/>
      <c r="D80" s="12"/>
      <c r="E80" s="13"/>
      <c r="F80" s="14">
        <v>17</v>
      </c>
      <c r="G80" s="15" t="s">
        <v>239</v>
      </c>
      <c r="H80" s="15" t="s">
        <v>26</v>
      </c>
      <c r="I80" s="15" t="s">
        <v>53</v>
      </c>
      <c r="J80" s="15" t="s">
        <v>40</v>
      </c>
      <c r="K80" s="15">
        <v>10.02</v>
      </c>
      <c r="L80" s="15" t="s">
        <v>53</v>
      </c>
      <c r="M80" s="15" t="s">
        <v>41</v>
      </c>
      <c r="N80" s="15" t="s">
        <v>53</v>
      </c>
      <c r="O80" s="15" t="s">
        <v>88</v>
      </c>
      <c r="P80" s="15" t="s">
        <v>53</v>
      </c>
      <c r="Q80" s="15" t="s">
        <v>40</v>
      </c>
      <c r="R80" s="15">
        <v>10.029999999999999</v>
      </c>
      <c r="S80" s="15" t="s">
        <v>53</v>
      </c>
      <c r="T80" s="15" t="s">
        <v>41</v>
      </c>
      <c r="U80" s="15" t="s">
        <v>39</v>
      </c>
      <c r="V80" s="15" t="s">
        <v>42</v>
      </c>
      <c r="W80" s="161" t="s">
        <v>26</v>
      </c>
      <c r="X80" s="161"/>
      <c r="Y80" s="161">
        <v>7.08</v>
      </c>
      <c r="Z80" s="162">
        <v>3.93</v>
      </c>
      <c r="AA80" s="161"/>
      <c r="AB80" s="16"/>
      <c r="AC80" s="161" t="s">
        <v>26</v>
      </c>
      <c r="AD80" s="15">
        <v>10.02</v>
      </c>
      <c r="AE80" s="15">
        <v>10.029999999999999</v>
      </c>
      <c r="AF80" s="162">
        <v>3.93</v>
      </c>
      <c r="AG80" s="161"/>
      <c r="AH80" s="82"/>
      <c r="AI80" s="82"/>
      <c r="AJ80" s="82"/>
      <c r="AK80" s="82"/>
      <c r="AL80" s="82"/>
      <c r="AM80" s="82"/>
      <c r="AN80" s="82"/>
      <c r="AO80" s="82"/>
      <c r="AP80" s="82"/>
      <c r="AQ80" s="82"/>
      <c r="AR80" s="82"/>
      <c r="BG80" s="10"/>
      <c r="BH80" s="15" t="s">
        <v>26</v>
      </c>
      <c r="BI80" s="15" t="s">
        <v>53</v>
      </c>
      <c r="BJ80" s="15" t="s">
        <v>40</v>
      </c>
      <c r="BK80" s="15" t="s">
        <v>53</v>
      </c>
      <c r="BL80" s="15" t="s">
        <v>41</v>
      </c>
      <c r="BM80" s="15" t="s">
        <v>53</v>
      </c>
      <c r="BN80" s="15" t="s">
        <v>88</v>
      </c>
      <c r="BO80" s="15" t="s">
        <v>53</v>
      </c>
      <c r="BP80" s="15" t="s">
        <v>40</v>
      </c>
      <c r="BQ80" s="15" t="s">
        <v>53</v>
      </c>
      <c r="BR80" s="15" t="s">
        <v>41</v>
      </c>
      <c r="BS80" s="15" t="s">
        <v>39</v>
      </c>
      <c r="BT80" s="15" t="s">
        <v>42</v>
      </c>
      <c r="BZ80" s="161" t="s">
        <v>26</v>
      </c>
      <c r="CA80" s="161"/>
      <c r="CB80" s="161">
        <v>7.08</v>
      </c>
      <c r="CC80" s="162">
        <v>3.93</v>
      </c>
      <c r="CD80" s="161"/>
      <c r="CO80" t="s">
        <v>80</v>
      </c>
      <c r="CP80">
        <v>29</v>
      </c>
      <c r="CQ80">
        <v>28</v>
      </c>
      <c r="CR80">
        <v>6</v>
      </c>
      <c r="CS80">
        <v>6</v>
      </c>
      <c r="CU80" t="s">
        <v>76</v>
      </c>
      <c r="CV80" s="117">
        <v>3.3100000000000009</v>
      </c>
      <c r="CW80" s="207">
        <v>3.4282142857142865</v>
      </c>
      <c r="CX80" s="207">
        <v>2.8366666666666673</v>
      </c>
      <c r="CY80" s="118">
        <v>2.66</v>
      </c>
      <c r="DX80" s="94" t="s">
        <v>33</v>
      </c>
      <c r="DY80" s="94" t="s">
        <v>34</v>
      </c>
      <c r="DZ80" s="94">
        <v>0.17666666666666719</v>
      </c>
      <c r="EA80" s="94">
        <v>0.35716527829498773</v>
      </c>
      <c r="EB80" s="94">
        <v>0.4946356138256971</v>
      </c>
      <c r="EC80" s="94">
        <v>-1.1552026560953421</v>
      </c>
      <c r="ED80" s="94">
        <v>1.5085359894286765</v>
      </c>
      <c r="EE80" s="94">
        <v>0.98517963098100414</v>
      </c>
      <c r="EF80" s="94">
        <v>1.3318693227620093</v>
      </c>
      <c r="EG80" s="94">
        <v>0.20193414374688434</v>
      </c>
      <c r="EI80" s="94" t="s">
        <v>33</v>
      </c>
      <c r="EJ80" s="94" t="s">
        <v>34</v>
      </c>
      <c r="EK80" s="94">
        <v>5.1666666666666679</v>
      </c>
      <c r="EL80" s="94">
        <v>8.1904415835370763</v>
      </c>
      <c r="EM80" s="94">
        <v>0.63081661885627194</v>
      </c>
      <c r="EN80" s="94">
        <v>0.97039077565011633</v>
      </c>
      <c r="EO80" s="94">
        <v>29.755874272990198</v>
      </c>
    </row>
    <row r="81" spans="1:103">
      <c r="A81" s="11"/>
      <c r="B81" s="10"/>
      <c r="C81" s="11"/>
      <c r="D81" s="12"/>
      <c r="E81" s="13"/>
      <c r="F81" s="14">
        <v>17</v>
      </c>
      <c r="G81" s="15" t="s">
        <v>239</v>
      </c>
      <c r="H81" s="15" t="s">
        <v>26</v>
      </c>
      <c r="I81" s="15" t="s">
        <v>55</v>
      </c>
      <c r="J81" s="15" t="s">
        <v>40</v>
      </c>
      <c r="K81" s="15">
        <v>8.6</v>
      </c>
      <c r="L81" s="15" t="s">
        <v>55</v>
      </c>
      <c r="M81" s="15" t="s">
        <v>97</v>
      </c>
      <c r="N81" s="15" t="s">
        <v>55</v>
      </c>
      <c r="O81" s="15" t="s">
        <v>88</v>
      </c>
      <c r="P81" s="15"/>
      <c r="Q81" s="15"/>
      <c r="R81" s="15"/>
      <c r="S81" s="15"/>
      <c r="T81" s="15"/>
      <c r="U81" s="15"/>
      <c r="V81" s="15"/>
      <c r="W81" s="161" t="s">
        <v>26</v>
      </c>
      <c r="X81" s="161"/>
      <c r="Y81" s="161"/>
      <c r="Z81" s="161"/>
      <c r="AA81" s="161"/>
      <c r="AB81" s="17"/>
      <c r="AC81" s="161" t="s">
        <v>26</v>
      </c>
      <c r="AD81" s="15">
        <v>8.6</v>
      </c>
      <c r="AE81" s="15"/>
      <c r="AF81" s="161"/>
      <c r="AG81" s="161"/>
      <c r="AH81" s="82"/>
      <c r="AI81" s="82"/>
      <c r="AJ81" s="82"/>
      <c r="AK81" s="82"/>
      <c r="AL81" s="82"/>
      <c r="AM81" s="82"/>
      <c r="AN81" s="82"/>
      <c r="AO81" s="82"/>
      <c r="AP81" s="82"/>
      <c r="AQ81" s="82"/>
      <c r="AR81" s="82"/>
      <c r="BG81" s="10"/>
      <c r="BH81" s="15" t="s">
        <v>26</v>
      </c>
      <c r="BI81" s="15" t="s">
        <v>55</v>
      </c>
      <c r="BJ81" s="15" t="s">
        <v>40</v>
      </c>
      <c r="BK81" s="15" t="s">
        <v>55</v>
      </c>
      <c r="BL81" s="15" t="s">
        <v>97</v>
      </c>
      <c r="BM81" s="15" t="s">
        <v>55</v>
      </c>
      <c r="BN81" s="15" t="s">
        <v>88</v>
      </c>
      <c r="BO81" s="15"/>
      <c r="BP81" s="15"/>
      <c r="BQ81" s="15"/>
      <c r="BR81" s="15"/>
      <c r="BS81" s="15"/>
      <c r="BT81" s="15"/>
      <c r="BZ81" s="161" t="s">
        <v>26</v>
      </c>
      <c r="CA81" s="161"/>
      <c r="CB81" s="161"/>
      <c r="CC81" s="161"/>
      <c r="CD81" s="161"/>
      <c r="CO81" t="s">
        <v>163</v>
      </c>
      <c r="CP81">
        <v>3.1892390938802886</v>
      </c>
      <c r="CQ81">
        <v>3.3187148477761057</v>
      </c>
      <c r="CR81">
        <v>2.7076095865725383</v>
      </c>
      <c r="CS81">
        <v>2.6381361111178254</v>
      </c>
    </row>
    <row r="82" spans="1:103">
      <c r="A82" s="11">
        <v>11</v>
      </c>
      <c r="B82" s="10">
        <v>111793151</v>
      </c>
      <c r="C82" s="25" t="s">
        <v>240</v>
      </c>
      <c r="D82" s="12" t="s">
        <v>75</v>
      </c>
      <c r="E82" s="13">
        <v>41942</v>
      </c>
      <c r="F82" s="14">
        <v>8.4739726027397264</v>
      </c>
      <c r="G82" s="15" t="s">
        <v>241</v>
      </c>
      <c r="H82" s="15" t="s">
        <v>26</v>
      </c>
      <c r="I82" s="15" t="s">
        <v>39</v>
      </c>
      <c r="J82" s="15" t="s">
        <v>40</v>
      </c>
      <c r="K82" s="15">
        <v>8.86</v>
      </c>
      <c r="L82" s="15" t="s">
        <v>39</v>
      </c>
      <c r="M82" s="15" t="s">
        <v>151</v>
      </c>
      <c r="N82" s="15" t="s">
        <v>39</v>
      </c>
      <c r="O82" s="15" t="s">
        <v>88</v>
      </c>
      <c r="P82" s="15" t="s">
        <v>39</v>
      </c>
      <c r="Q82" s="15" t="s">
        <v>43</v>
      </c>
      <c r="R82" s="15">
        <v>8.26</v>
      </c>
      <c r="S82" s="15" t="s">
        <v>39</v>
      </c>
      <c r="T82" s="15" t="s">
        <v>41</v>
      </c>
      <c r="U82" s="15" t="s">
        <v>39</v>
      </c>
      <c r="V82" s="15" t="s">
        <v>42</v>
      </c>
      <c r="W82" s="161" t="s">
        <v>26</v>
      </c>
      <c r="X82" s="161"/>
      <c r="Y82" s="161"/>
      <c r="Z82" s="161"/>
      <c r="AA82" s="161"/>
      <c r="AB82" s="17"/>
      <c r="AC82" s="161" t="s">
        <v>26</v>
      </c>
      <c r="AD82" s="15">
        <v>8.86</v>
      </c>
      <c r="AE82" s="15">
        <v>8.26</v>
      </c>
      <c r="AF82" s="161"/>
      <c r="AG82" s="161"/>
      <c r="AH82" s="82"/>
      <c r="AI82" s="82"/>
      <c r="AJ82" s="82"/>
      <c r="AK82" s="82"/>
      <c r="AL82" s="82"/>
      <c r="AM82" s="82"/>
      <c r="AN82" s="82"/>
      <c r="AO82" s="82"/>
      <c r="AP82" s="82"/>
      <c r="AQ82" s="82"/>
      <c r="AR82" s="82"/>
      <c r="BG82" s="10">
        <v>111793151</v>
      </c>
      <c r="BH82" s="15" t="s">
        <v>26</v>
      </c>
      <c r="BI82" s="15" t="s">
        <v>39</v>
      </c>
      <c r="BJ82" s="15" t="s">
        <v>40</v>
      </c>
      <c r="BK82" s="15" t="s">
        <v>39</v>
      </c>
      <c r="BL82" s="15" t="s">
        <v>151</v>
      </c>
      <c r="BM82" s="15" t="s">
        <v>39</v>
      </c>
      <c r="BN82" s="15" t="s">
        <v>88</v>
      </c>
      <c r="BO82" s="15" t="s">
        <v>39</v>
      </c>
      <c r="BP82" s="15" t="s">
        <v>43</v>
      </c>
      <c r="BQ82" s="15" t="s">
        <v>39</v>
      </c>
      <c r="BR82" s="15" t="s">
        <v>41</v>
      </c>
      <c r="BS82" s="15" t="s">
        <v>39</v>
      </c>
      <c r="BT82" s="15" t="s">
        <v>42</v>
      </c>
      <c r="BZ82" s="161" t="s">
        <v>26</v>
      </c>
      <c r="CA82" s="161"/>
      <c r="CB82" s="161"/>
      <c r="CC82" s="161"/>
      <c r="CD82" s="161"/>
      <c r="CO82" t="s">
        <v>166</v>
      </c>
      <c r="CP82">
        <v>3.0607696977258869</v>
      </c>
      <c r="CQ82">
        <v>3.2191793163813451</v>
      </c>
      <c r="CR82">
        <v>2.5773508007315522</v>
      </c>
      <c r="CS82">
        <v>2.6180566333437039</v>
      </c>
      <c r="CU82" t="s">
        <v>167</v>
      </c>
      <c r="CV82" s="205">
        <v>0</v>
      </c>
    </row>
    <row r="83" spans="1:103">
      <c r="A83" s="11"/>
      <c r="B83" s="10"/>
      <c r="C83" s="25"/>
      <c r="D83" s="12"/>
      <c r="E83" s="13"/>
      <c r="F83" s="14">
        <v>8</v>
      </c>
      <c r="G83" s="15" t="s">
        <v>241</v>
      </c>
      <c r="H83" s="15" t="s">
        <v>26</v>
      </c>
      <c r="I83" s="15" t="s">
        <v>53</v>
      </c>
      <c r="J83" s="15" t="s">
        <v>40</v>
      </c>
      <c r="K83" s="15">
        <v>7.64</v>
      </c>
      <c r="L83" s="15" t="s">
        <v>53</v>
      </c>
      <c r="M83" s="15" t="s">
        <v>41</v>
      </c>
      <c r="N83" s="15" t="s">
        <v>53</v>
      </c>
      <c r="O83" s="15" t="s">
        <v>65</v>
      </c>
      <c r="P83" s="15" t="s">
        <v>53</v>
      </c>
      <c r="Q83" s="15" t="s">
        <v>40</v>
      </c>
      <c r="R83" s="15">
        <v>9.23</v>
      </c>
      <c r="S83" s="15" t="s">
        <v>53</v>
      </c>
      <c r="T83" s="15" t="s">
        <v>41</v>
      </c>
      <c r="U83" s="15" t="s">
        <v>53</v>
      </c>
      <c r="V83" s="15" t="s">
        <v>42</v>
      </c>
      <c r="W83" s="161" t="s">
        <v>26</v>
      </c>
      <c r="X83" s="161"/>
      <c r="Y83" s="161"/>
      <c r="Z83" s="161"/>
      <c r="AA83" s="161"/>
      <c r="AB83" s="17"/>
      <c r="AC83" s="161" t="s">
        <v>26</v>
      </c>
      <c r="AD83" s="15">
        <v>7.64</v>
      </c>
      <c r="AE83" s="15">
        <v>9.23</v>
      </c>
      <c r="AF83" s="161"/>
      <c r="AG83" s="161"/>
      <c r="AH83" s="82"/>
      <c r="AI83" s="82"/>
      <c r="AJ83" s="82"/>
      <c r="AK83" s="82"/>
      <c r="AL83" s="82"/>
      <c r="AM83" s="82"/>
      <c r="AN83" s="82"/>
      <c r="AO83" s="82"/>
      <c r="AP83" s="82"/>
      <c r="AQ83" s="82"/>
      <c r="AR83" s="82"/>
      <c r="BG83" s="10"/>
      <c r="BH83" s="15" t="s">
        <v>26</v>
      </c>
      <c r="BI83" s="15" t="s">
        <v>53</v>
      </c>
      <c r="BJ83" s="15" t="s">
        <v>40</v>
      </c>
      <c r="BK83" s="15" t="s">
        <v>53</v>
      </c>
      <c r="BL83" s="15" t="s">
        <v>41</v>
      </c>
      <c r="BM83" s="15" t="s">
        <v>53</v>
      </c>
      <c r="BN83" s="15" t="s">
        <v>65</v>
      </c>
      <c r="BO83" s="15" t="s">
        <v>53</v>
      </c>
      <c r="BP83" s="15" t="s">
        <v>40</v>
      </c>
      <c r="BQ83" s="15" t="s">
        <v>53</v>
      </c>
      <c r="BR83" s="15" t="s">
        <v>41</v>
      </c>
      <c r="BS83" s="15" t="s">
        <v>53</v>
      </c>
      <c r="BT83" s="15" t="s">
        <v>42</v>
      </c>
      <c r="BZ83" s="161" t="s">
        <v>26</v>
      </c>
      <c r="CA83" s="161"/>
      <c r="CB83" s="161"/>
      <c r="CC83" s="161"/>
      <c r="CD83" s="161"/>
      <c r="CO83" t="s">
        <v>168</v>
      </c>
      <c r="CP83">
        <v>0.70965517241379317</v>
      </c>
      <c r="CQ83">
        <v>0.74757653061224516</v>
      </c>
      <c r="CR83">
        <v>0.71888888888888902</v>
      </c>
      <c r="CS83">
        <v>0.2433333333333334</v>
      </c>
    </row>
    <row r="84" spans="1:103">
      <c r="A84" s="11"/>
      <c r="B84" s="10"/>
      <c r="C84" s="25"/>
      <c r="D84" s="12"/>
      <c r="E84" s="13"/>
      <c r="F84" s="14">
        <v>8</v>
      </c>
      <c r="G84" s="15" t="s">
        <v>241</v>
      </c>
      <c r="H84" s="15" t="s">
        <v>26</v>
      </c>
      <c r="I84" s="15" t="s">
        <v>55</v>
      </c>
      <c r="J84" s="15" t="s">
        <v>40</v>
      </c>
      <c r="K84" s="15">
        <v>8.75</v>
      </c>
      <c r="L84" s="15" t="s">
        <v>55</v>
      </c>
      <c r="M84" s="15" t="s">
        <v>41</v>
      </c>
      <c r="N84" s="15" t="s">
        <v>55</v>
      </c>
      <c r="O84" s="15" t="s">
        <v>88</v>
      </c>
      <c r="P84" s="15" t="s">
        <v>55</v>
      </c>
      <c r="Q84" s="15" t="s">
        <v>40</v>
      </c>
      <c r="R84" s="15">
        <v>9.39</v>
      </c>
      <c r="S84" s="15" t="s">
        <v>55</v>
      </c>
      <c r="T84" s="15" t="s">
        <v>41</v>
      </c>
      <c r="U84" s="15" t="s">
        <v>55</v>
      </c>
      <c r="V84" s="15" t="s">
        <v>42</v>
      </c>
      <c r="W84" s="161" t="s">
        <v>26</v>
      </c>
      <c r="X84" s="161">
        <v>4.9800000000000004</v>
      </c>
      <c r="Y84" s="161">
        <v>8.61</v>
      </c>
      <c r="Z84" s="164">
        <v>1.6</v>
      </c>
      <c r="AA84" s="161">
        <v>3.39</v>
      </c>
      <c r="AB84" s="16"/>
      <c r="AC84" s="161" t="s">
        <v>26</v>
      </c>
      <c r="AD84" s="15">
        <v>8.75</v>
      </c>
      <c r="AE84" s="15">
        <v>9.39</v>
      </c>
      <c r="AF84" s="164">
        <v>1.6</v>
      </c>
      <c r="AG84" s="161">
        <v>3.39</v>
      </c>
      <c r="AH84" s="82"/>
      <c r="AI84" s="82"/>
      <c r="AJ84" s="82"/>
      <c r="AK84" s="82"/>
      <c r="AL84" s="82"/>
      <c r="AM84" s="82"/>
      <c r="AN84" s="82"/>
      <c r="AO84" s="82"/>
      <c r="AP84" s="82"/>
      <c r="AQ84" s="82"/>
      <c r="AR84" s="82"/>
      <c r="BG84" s="10"/>
      <c r="BH84" s="15" t="s">
        <v>26</v>
      </c>
      <c r="BI84" s="15" t="s">
        <v>55</v>
      </c>
      <c r="BJ84" s="15" t="s">
        <v>40</v>
      </c>
      <c r="BK84" s="15" t="s">
        <v>55</v>
      </c>
      <c r="BL84" s="15" t="s">
        <v>41</v>
      </c>
      <c r="BM84" s="15" t="s">
        <v>55</v>
      </c>
      <c r="BN84" s="15" t="s">
        <v>88</v>
      </c>
      <c r="BO84" s="15" t="s">
        <v>55</v>
      </c>
      <c r="BP84" s="15" t="s">
        <v>40</v>
      </c>
      <c r="BQ84" s="15" t="s">
        <v>55</v>
      </c>
      <c r="BR84" s="15" t="s">
        <v>41</v>
      </c>
      <c r="BS84" s="15" t="s">
        <v>55</v>
      </c>
      <c r="BT84" s="15" t="s">
        <v>42</v>
      </c>
      <c r="BZ84" s="161" t="s">
        <v>26</v>
      </c>
      <c r="CA84" s="161">
        <v>4.9800000000000004</v>
      </c>
      <c r="CB84" s="161">
        <v>8.61</v>
      </c>
      <c r="CC84" s="164">
        <v>1.6</v>
      </c>
      <c r="CD84" s="161">
        <v>3.39</v>
      </c>
      <c r="CO84" t="s">
        <v>170</v>
      </c>
      <c r="CP84">
        <v>0.75</v>
      </c>
      <c r="CQ84">
        <v>0.59000000000000008</v>
      </c>
      <c r="CR84">
        <v>0.7150000000000003</v>
      </c>
      <c r="CS84">
        <v>9.000000000000008E-2</v>
      </c>
      <c r="CU84" t="s">
        <v>171</v>
      </c>
      <c r="CV84" t="s">
        <v>172</v>
      </c>
      <c r="CW84" t="s">
        <v>172</v>
      </c>
      <c r="CX84" t="s">
        <v>172</v>
      </c>
      <c r="CY84">
        <v>3.39</v>
      </c>
    </row>
    <row r="85" spans="1:103">
      <c r="A85" s="11">
        <v>16</v>
      </c>
      <c r="B85" s="10">
        <v>52485501</v>
      </c>
      <c r="C85" s="11" t="s">
        <v>242</v>
      </c>
      <c r="D85" s="12" t="s">
        <v>75</v>
      </c>
      <c r="E85" s="13">
        <v>32952</v>
      </c>
      <c r="F85" s="14">
        <v>33.104109589041094</v>
      </c>
      <c r="G85" s="15" t="s">
        <v>243</v>
      </c>
      <c r="H85" s="15" t="s">
        <v>26</v>
      </c>
      <c r="I85" s="15" t="s">
        <v>39</v>
      </c>
      <c r="J85" s="15" t="s">
        <v>43</v>
      </c>
      <c r="K85" s="15">
        <v>8.65</v>
      </c>
      <c r="L85" s="15" t="s">
        <v>39</v>
      </c>
      <c r="M85" s="15" t="s">
        <v>41</v>
      </c>
      <c r="N85" s="15" t="s">
        <v>39</v>
      </c>
      <c r="O85" s="15" t="s">
        <v>42</v>
      </c>
      <c r="P85" s="15" t="s">
        <v>39</v>
      </c>
      <c r="Q85" s="15" t="s">
        <v>40</v>
      </c>
      <c r="R85" s="15">
        <v>10.77</v>
      </c>
      <c r="S85" s="15" t="s">
        <v>39</v>
      </c>
      <c r="T85" s="15" t="s">
        <v>151</v>
      </c>
      <c r="U85" s="15" t="s">
        <v>39</v>
      </c>
      <c r="V85" s="15" t="s">
        <v>88</v>
      </c>
      <c r="W85" s="161" t="s">
        <v>26</v>
      </c>
      <c r="X85" s="161"/>
      <c r="Y85" s="161"/>
      <c r="Z85" s="161"/>
      <c r="AA85" s="161"/>
      <c r="AB85" s="16"/>
      <c r="AC85" s="161" t="s">
        <v>26</v>
      </c>
      <c r="AD85" s="15">
        <v>8.65</v>
      </c>
      <c r="AE85" s="15">
        <v>10.77</v>
      </c>
      <c r="AF85" s="161"/>
      <c r="AG85" s="161"/>
      <c r="AH85" s="82"/>
      <c r="AI85" s="82"/>
      <c r="AJ85" s="82"/>
      <c r="AK85" s="82"/>
      <c r="AL85" s="82"/>
      <c r="AM85" s="82"/>
      <c r="AN85" s="82"/>
      <c r="AO85" s="82"/>
      <c r="AP85" s="82"/>
      <c r="AQ85" s="82"/>
      <c r="AR85" s="82"/>
      <c r="BG85" s="10">
        <v>52485501</v>
      </c>
      <c r="BH85" s="15" t="s">
        <v>26</v>
      </c>
      <c r="BI85" s="15" t="s">
        <v>39</v>
      </c>
      <c r="BJ85" s="15" t="s">
        <v>43</v>
      </c>
      <c r="BK85" s="15" t="s">
        <v>39</v>
      </c>
      <c r="BL85" s="15" t="s">
        <v>41</v>
      </c>
      <c r="BM85" s="15" t="s">
        <v>39</v>
      </c>
      <c r="BN85" s="15" t="s">
        <v>42</v>
      </c>
      <c r="BO85" s="15" t="s">
        <v>39</v>
      </c>
      <c r="BP85" s="15" t="s">
        <v>40</v>
      </c>
      <c r="BQ85" s="15" t="s">
        <v>39</v>
      </c>
      <c r="BR85" s="15" t="s">
        <v>151</v>
      </c>
      <c r="BS85" s="15" t="s">
        <v>39</v>
      </c>
      <c r="BT85" s="15" t="s">
        <v>88</v>
      </c>
      <c r="BZ85" s="161" t="s">
        <v>26</v>
      </c>
      <c r="CA85" s="161"/>
      <c r="CB85" s="161"/>
      <c r="CC85" s="161"/>
      <c r="CD85" s="161"/>
      <c r="CO85" s="94" t="s">
        <v>174</v>
      </c>
      <c r="CP85" s="94">
        <v>1.4100000000000001</v>
      </c>
      <c r="CQ85" s="94">
        <v>1.37</v>
      </c>
      <c r="CR85" s="94">
        <v>1.2375000000000003</v>
      </c>
      <c r="CS85" s="94">
        <v>0.16750000000000043</v>
      </c>
    </row>
    <row r="86" spans="1:103">
      <c r="A86" s="11"/>
      <c r="B86" s="10"/>
      <c r="C86" s="11"/>
      <c r="D86" s="12"/>
      <c r="E86" s="13"/>
      <c r="F86" s="14">
        <v>33</v>
      </c>
      <c r="G86" s="15" t="s">
        <v>243</v>
      </c>
      <c r="H86" s="15" t="s">
        <v>26</v>
      </c>
      <c r="I86" s="15" t="s">
        <v>53</v>
      </c>
      <c r="J86" s="15" t="s">
        <v>43</v>
      </c>
      <c r="K86" s="15">
        <v>7.46</v>
      </c>
      <c r="L86" s="15" t="s">
        <v>53</v>
      </c>
      <c r="M86" s="15" t="s">
        <v>41</v>
      </c>
      <c r="N86" s="15" t="s">
        <v>53</v>
      </c>
      <c r="O86" s="15" t="s">
        <v>42</v>
      </c>
      <c r="P86" s="15" t="s">
        <v>53</v>
      </c>
      <c r="Q86" s="15" t="s">
        <v>40</v>
      </c>
      <c r="R86" s="15">
        <v>9.74</v>
      </c>
      <c r="S86" s="15" t="s">
        <v>53</v>
      </c>
      <c r="T86" s="15" t="s">
        <v>41</v>
      </c>
      <c r="U86" s="15" t="s">
        <v>53</v>
      </c>
      <c r="V86" s="15" t="s">
        <v>88</v>
      </c>
      <c r="W86" s="161" t="s">
        <v>26</v>
      </c>
      <c r="X86" s="161"/>
      <c r="Y86" s="161">
        <v>5.44</v>
      </c>
      <c r="Z86" s="161"/>
      <c r="AA86" s="161"/>
      <c r="AB86" s="16"/>
      <c r="AC86" s="161" t="s">
        <v>26</v>
      </c>
      <c r="AD86" s="15">
        <v>7.46</v>
      </c>
      <c r="AE86" s="15">
        <v>9.74</v>
      </c>
      <c r="AF86" s="161"/>
      <c r="AG86" s="161"/>
      <c r="AH86" s="82"/>
      <c r="AI86" s="82"/>
      <c r="AJ86" s="82"/>
      <c r="AK86" s="82"/>
      <c r="AL86" s="82"/>
      <c r="AM86" s="82"/>
      <c r="AN86" s="82"/>
      <c r="AO86" s="82"/>
      <c r="AP86" s="82"/>
      <c r="AQ86" s="82"/>
      <c r="AR86" s="82"/>
      <c r="BG86" s="10"/>
      <c r="BH86" s="15" t="s">
        <v>26</v>
      </c>
      <c r="BI86" s="15" t="s">
        <v>53</v>
      </c>
      <c r="BJ86" s="15" t="s">
        <v>43</v>
      </c>
      <c r="BK86" s="15" t="s">
        <v>53</v>
      </c>
      <c r="BL86" s="15" t="s">
        <v>41</v>
      </c>
      <c r="BM86" s="15" t="s">
        <v>53</v>
      </c>
      <c r="BN86" s="15" t="s">
        <v>42</v>
      </c>
      <c r="BO86" s="15" t="s">
        <v>53</v>
      </c>
      <c r="BP86" s="15" t="s">
        <v>40</v>
      </c>
      <c r="BQ86" s="15" t="s">
        <v>53</v>
      </c>
      <c r="BR86" s="15" t="s">
        <v>41</v>
      </c>
      <c r="BS86" s="15" t="s">
        <v>53</v>
      </c>
      <c r="BT86" s="15" t="s">
        <v>88</v>
      </c>
      <c r="BZ86" s="161" t="s">
        <v>26</v>
      </c>
      <c r="CA86" s="161"/>
      <c r="CB86" s="161">
        <v>5.44</v>
      </c>
      <c r="CC86" s="161"/>
      <c r="CD86" s="161"/>
    </row>
    <row r="87" spans="1:103">
      <c r="A87" s="11"/>
      <c r="B87" s="10"/>
      <c r="C87" s="11"/>
      <c r="D87" s="12"/>
      <c r="E87" s="13"/>
      <c r="F87" s="14">
        <v>33</v>
      </c>
      <c r="G87" s="15" t="s">
        <v>243</v>
      </c>
      <c r="H87" s="15" t="s">
        <v>26</v>
      </c>
      <c r="I87" s="15" t="s">
        <v>55</v>
      </c>
      <c r="J87" s="15" t="s">
        <v>40</v>
      </c>
      <c r="K87" s="15">
        <v>11.06</v>
      </c>
      <c r="L87" s="15" t="s">
        <v>55</v>
      </c>
      <c r="M87" s="15" t="s">
        <v>41</v>
      </c>
      <c r="N87" s="15" t="s">
        <v>55</v>
      </c>
      <c r="O87" s="15" t="s">
        <v>42</v>
      </c>
      <c r="P87" s="15"/>
      <c r="Q87" s="15"/>
      <c r="R87" s="15"/>
      <c r="S87" s="15"/>
      <c r="T87" s="15"/>
      <c r="U87" s="15"/>
      <c r="V87" s="15"/>
      <c r="W87" s="161" t="s">
        <v>26</v>
      </c>
      <c r="X87" s="161"/>
      <c r="Y87" s="161"/>
      <c r="Z87" s="161"/>
      <c r="AA87" s="161"/>
      <c r="AB87" s="16"/>
      <c r="AC87" s="161" t="s">
        <v>26</v>
      </c>
      <c r="AD87" s="15">
        <v>11.06</v>
      </c>
      <c r="AE87" s="15"/>
      <c r="AF87" s="161"/>
      <c r="AG87" s="161"/>
      <c r="AH87" s="82"/>
      <c r="AI87" s="82"/>
      <c r="AJ87" s="82"/>
      <c r="AK87" s="82"/>
      <c r="AL87" s="82"/>
      <c r="AM87" s="82"/>
      <c r="AN87" s="82"/>
      <c r="AO87" s="82"/>
      <c r="AP87" s="82"/>
      <c r="AQ87" s="82"/>
      <c r="AR87" s="82"/>
      <c r="BG87" s="10"/>
      <c r="BH87" s="15" t="s">
        <v>26</v>
      </c>
      <c r="BI87" s="15" t="s">
        <v>55</v>
      </c>
      <c r="BJ87" s="15" t="s">
        <v>40</v>
      </c>
      <c r="BK87" s="15" t="s">
        <v>55</v>
      </c>
      <c r="BL87" s="15" t="s">
        <v>41</v>
      </c>
      <c r="BM87" s="15" t="s">
        <v>55</v>
      </c>
      <c r="BN87" s="15" t="s">
        <v>42</v>
      </c>
      <c r="BO87" s="15"/>
      <c r="BP87" s="15"/>
      <c r="BQ87" s="15"/>
      <c r="BR87" s="15"/>
      <c r="BS87" s="15"/>
      <c r="BT87" s="15"/>
      <c r="BZ87" s="161" t="s">
        <v>26</v>
      </c>
      <c r="CA87" s="161"/>
      <c r="CB87" s="161"/>
      <c r="CC87" s="161"/>
      <c r="CD87" s="161"/>
    </row>
    <row r="88" spans="1:103">
      <c r="A88" s="11">
        <v>25</v>
      </c>
      <c r="B88" s="18">
        <v>1014258440</v>
      </c>
      <c r="C88" s="24" t="s">
        <v>244</v>
      </c>
      <c r="D88" s="20" t="s">
        <v>36</v>
      </c>
      <c r="E88" s="21">
        <v>34587</v>
      </c>
      <c r="F88" s="14">
        <v>28.624657534246577</v>
      </c>
      <c r="G88" s="15" t="s">
        <v>245</v>
      </c>
      <c r="H88" s="15" t="s">
        <v>26</v>
      </c>
      <c r="I88" s="15" t="s">
        <v>39</v>
      </c>
      <c r="J88" s="15" t="s">
        <v>40</v>
      </c>
      <c r="K88" s="15">
        <v>6</v>
      </c>
      <c r="L88" s="15" t="s">
        <v>39</v>
      </c>
      <c r="M88" s="15" t="s">
        <v>41</v>
      </c>
      <c r="N88" s="15" t="s">
        <v>39</v>
      </c>
      <c r="O88" s="15" t="s">
        <v>42</v>
      </c>
      <c r="P88" s="15" t="s">
        <v>39</v>
      </c>
      <c r="Q88" s="15" t="s">
        <v>43</v>
      </c>
      <c r="R88" s="15">
        <v>7</v>
      </c>
      <c r="S88" s="15" t="s">
        <v>39</v>
      </c>
      <c r="T88" s="15" t="s">
        <v>41</v>
      </c>
      <c r="U88" s="15" t="s">
        <v>39</v>
      </c>
      <c r="V88" s="15" t="s">
        <v>42</v>
      </c>
      <c r="W88" s="161" t="s">
        <v>26</v>
      </c>
      <c r="X88" s="161"/>
      <c r="Y88" s="161"/>
      <c r="Z88" s="161"/>
      <c r="AA88" s="161"/>
      <c r="AB88" s="16"/>
      <c r="AC88" s="161" t="s">
        <v>26</v>
      </c>
      <c r="AD88" s="15">
        <v>6</v>
      </c>
      <c r="AE88" s="15">
        <v>7</v>
      </c>
      <c r="AF88" s="161"/>
      <c r="AG88" s="161"/>
      <c r="AH88" s="82"/>
      <c r="AI88" s="82"/>
      <c r="AJ88" s="82"/>
      <c r="AK88" s="82"/>
      <c r="AL88" s="82"/>
      <c r="AM88" s="82"/>
      <c r="AN88" s="82"/>
      <c r="AO88" s="82"/>
      <c r="AP88" s="82"/>
      <c r="AQ88" s="82"/>
      <c r="AR88" s="82"/>
      <c r="BG88" s="18">
        <v>1014258440</v>
      </c>
      <c r="BH88" s="15" t="s">
        <v>26</v>
      </c>
      <c r="BI88" s="15" t="s">
        <v>39</v>
      </c>
      <c r="BJ88" s="15" t="s">
        <v>40</v>
      </c>
      <c r="BK88" s="15" t="s">
        <v>39</v>
      </c>
      <c r="BL88" s="15" t="s">
        <v>41</v>
      </c>
      <c r="BM88" s="15" t="s">
        <v>39</v>
      </c>
      <c r="BN88" s="15" t="s">
        <v>42</v>
      </c>
      <c r="BO88" s="15" t="s">
        <v>39</v>
      </c>
      <c r="BP88" s="15" t="s">
        <v>43</v>
      </c>
      <c r="BQ88" s="15" t="s">
        <v>39</v>
      </c>
      <c r="BR88" s="15" t="s">
        <v>41</v>
      </c>
      <c r="BS88" s="15" t="s">
        <v>39</v>
      </c>
      <c r="BT88" s="15" t="s">
        <v>42</v>
      </c>
      <c r="BZ88" s="161" t="s">
        <v>26</v>
      </c>
      <c r="CA88" s="161"/>
      <c r="CB88" s="161"/>
      <c r="CC88" s="161"/>
      <c r="CD88" s="161"/>
    </row>
    <row r="89" spans="1:103">
      <c r="A89" s="11"/>
      <c r="B89" s="18"/>
      <c r="C89" s="24"/>
      <c r="D89" s="20"/>
      <c r="E89" s="21"/>
      <c r="F89" s="14">
        <v>29</v>
      </c>
      <c r="G89" s="15" t="s">
        <v>245</v>
      </c>
      <c r="H89" s="15" t="s">
        <v>26</v>
      </c>
      <c r="I89" s="15" t="s">
        <v>53</v>
      </c>
      <c r="J89" s="15" t="s">
        <v>40</v>
      </c>
      <c r="K89" s="15">
        <v>6.03</v>
      </c>
      <c r="L89" s="15" t="s">
        <v>53</v>
      </c>
      <c r="M89" s="15" t="s">
        <v>41</v>
      </c>
      <c r="N89" s="15" t="s">
        <v>53</v>
      </c>
      <c r="O89" s="15" t="s">
        <v>42</v>
      </c>
      <c r="P89" s="15" t="s">
        <v>53</v>
      </c>
      <c r="Q89" s="15" t="s">
        <v>40</v>
      </c>
      <c r="R89" s="15">
        <v>7.35</v>
      </c>
      <c r="S89" s="15" t="s">
        <v>53</v>
      </c>
      <c r="T89" s="15" t="s">
        <v>41</v>
      </c>
      <c r="U89" s="15" t="s">
        <v>53</v>
      </c>
      <c r="V89" s="15" t="s">
        <v>42</v>
      </c>
      <c r="W89" s="161" t="s">
        <v>26</v>
      </c>
      <c r="X89" s="161">
        <v>5.05</v>
      </c>
      <c r="Y89" s="161">
        <v>5.01</v>
      </c>
      <c r="Z89" s="161">
        <v>2.61</v>
      </c>
      <c r="AA89" s="161">
        <v>2.48</v>
      </c>
      <c r="AB89" s="16"/>
      <c r="AC89" s="161" t="s">
        <v>26</v>
      </c>
      <c r="AD89" s="15">
        <v>6.03</v>
      </c>
      <c r="AE89" s="15">
        <v>7.35</v>
      </c>
      <c r="AF89" s="161">
        <v>2.61</v>
      </c>
      <c r="AG89" s="161">
        <v>2.48</v>
      </c>
      <c r="AH89" s="82"/>
      <c r="AI89" s="82"/>
      <c r="AJ89" s="82"/>
      <c r="AK89" s="82"/>
      <c r="AL89" s="82"/>
      <c r="AM89" s="82"/>
      <c r="AN89" s="82"/>
      <c r="AO89" s="82"/>
      <c r="AP89" s="82"/>
      <c r="AQ89" s="82"/>
      <c r="AR89" s="82"/>
      <c r="BG89" s="18"/>
      <c r="BH89" s="15" t="s">
        <v>26</v>
      </c>
      <c r="BI89" s="15" t="s">
        <v>53</v>
      </c>
      <c r="BJ89" s="15" t="s">
        <v>40</v>
      </c>
      <c r="BK89" s="15" t="s">
        <v>53</v>
      </c>
      <c r="BL89" s="15" t="s">
        <v>41</v>
      </c>
      <c r="BM89" s="15" t="s">
        <v>53</v>
      </c>
      <c r="BN89" s="15" t="s">
        <v>42</v>
      </c>
      <c r="BO89" s="15" t="s">
        <v>53</v>
      </c>
      <c r="BP89" s="15" t="s">
        <v>40</v>
      </c>
      <c r="BQ89" s="15" t="s">
        <v>53</v>
      </c>
      <c r="BR89" s="15" t="s">
        <v>41</v>
      </c>
      <c r="BS89" s="15" t="s">
        <v>53</v>
      </c>
      <c r="BT89" s="15" t="s">
        <v>42</v>
      </c>
      <c r="BZ89" s="161" t="s">
        <v>26</v>
      </c>
      <c r="CA89" s="161">
        <v>5.05</v>
      </c>
      <c r="CB89" s="161">
        <v>5.01</v>
      </c>
      <c r="CC89" s="161">
        <v>2.61</v>
      </c>
      <c r="CD89" s="161">
        <v>2.48</v>
      </c>
      <c r="CP89" t="s">
        <v>31</v>
      </c>
      <c r="CQ89" t="s">
        <v>32</v>
      </c>
      <c r="CR89" t="s">
        <v>33</v>
      </c>
      <c r="CS89" t="s">
        <v>34</v>
      </c>
    </row>
    <row r="90" spans="1:103">
      <c r="A90" s="11">
        <v>28</v>
      </c>
      <c r="B90" s="10">
        <v>1072648049</v>
      </c>
      <c r="C90" s="11" t="s">
        <v>246</v>
      </c>
      <c r="D90" s="12" t="s">
        <v>75</v>
      </c>
      <c r="E90" s="13">
        <v>32151</v>
      </c>
      <c r="F90" s="14">
        <v>35.298630136986304</v>
      </c>
      <c r="G90" s="15" t="s">
        <v>247</v>
      </c>
      <c r="H90" s="15" t="s">
        <v>26</v>
      </c>
      <c r="I90" s="15" t="s">
        <v>39</v>
      </c>
      <c r="J90" s="15" t="s">
        <v>43</v>
      </c>
      <c r="K90" s="15">
        <v>8.24</v>
      </c>
      <c r="L90" s="15" t="s">
        <v>39</v>
      </c>
      <c r="M90" s="15" t="s">
        <v>41</v>
      </c>
      <c r="N90" s="15" t="s">
        <v>39</v>
      </c>
      <c r="O90" s="15" t="s">
        <v>42</v>
      </c>
      <c r="P90" s="15" t="s">
        <v>39</v>
      </c>
      <c r="Q90" s="15" t="s">
        <v>43</v>
      </c>
      <c r="R90" s="15">
        <v>6.69</v>
      </c>
      <c r="S90" s="15" t="s">
        <v>39</v>
      </c>
      <c r="T90" s="15" t="s">
        <v>41</v>
      </c>
      <c r="U90" s="15" t="s">
        <v>39</v>
      </c>
      <c r="V90" s="15" t="s">
        <v>65</v>
      </c>
      <c r="W90" s="161" t="s">
        <v>26</v>
      </c>
      <c r="X90" s="161"/>
      <c r="Y90" s="161"/>
      <c r="Z90" s="161"/>
      <c r="AA90" s="161"/>
      <c r="AB90" s="16"/>
      <c r="AC90" s="161" t="s">
        <v>26</v>
      </c>
      <c r="AD90" s="15">
        <v>8.24</v>
      </c>
      <c r="AE90" s="15">
        <v>6.69</v>
      </c>
      <c r="AF90" s="161"/>
      <c r="AG90" s="161"/>
      <c r="AH90" s="82"/>
      <c r="AI90" s="82"/>
      <c r="AJ90" s="82"/>
      <c r="AK90" s="82"/>
      <c r="AL90" s="82"/>
      <c r="AM90" s="82"/>
      <c r="AN90" s="82"/>
      <c r="AO90" s="82"/>
      <c r="AP90" s="82"/>
      <c r="AQ90" s="82"/>
      <c r="AR90" s="82"/>
      <c r="BG90" s="10">
        <v>1072648049</v>
      </c>
      <c r="BH90" s="15" t="s">
        <v>26</v>
      </c>
      <c r="BI90" s="15" t="s">
        <v>39</v>
      </c>
      <c r="BJ90" s="15" t="s">
        <v>43</v>
      </c>
      <c r="BK90" s="15" t="s">
        <v>39</v>
      </c>
      <c r="BL90" s="15" t="s">
        <v>41</v>
      </c>
      <c r="BM90" s="15" t="s">
        <v>39</v>
      </c>
      <c r="BN90" s="15" t="s">
        <v>42</v>
      </c>
      <c r="BO90" s="15" t="s">
        <v>39</v>
      </c>
      <c r="BP90" s="15" t="s">
        <v>43</v>
      </c>
      <c r="BQ90" s="15" t="s">
        <v>39</v>
      </c>
      <c r="BR90" s="15" t="s">
        <v>41</v>
      </c>
      <c r="BS90" s="15" t="s">
        <v>39</v>
      </c>
      <c r="BT90" s="15" t="s">
        <v>65</v>
      </c>
      <c r="BZ90" s="161" t="s">
        <v>26</v>
      </c>
      <c r="CA90" s="161"/>
      <c r="CB90" s="161"/>
      <c r="CC90" s="161"/>
      <c r="CD90" s="161"/>
      <c r="CO90" t="s">
        <v>76</v>
      </c>
      <c r="CP90">
        <v>3.3100000000000009</v>
      </c>
      <c r="CQ90">
        <v>3.4282142857142865</v>
      </c>
      <c r="CR90">
        <v>2.8366666666666673</v>
      </c>
      <c r="CS90">
        <v>2.66</v>
      </c>
    </row>
    <row r="91" spans="1:103">
      <c r="A91" s="11"/>
      <c r="B91" s="76"/>
      <c r="C91" s="77"/>
      <c r="D91" s="78"/>
      <c r="E91" s="79"/>
      <c r="F91" s="14">
        <v>35</v>
      </c>
      <c r="G91" s="15" t="s">
        <v>247</v>
      </c>
      <c r="H91" s="15" t="s">
        <v>26</v>
      </c>
      <c r="I91" s="15" t="s">
        <v>53</v>
      </c>
      <c r="J91" s="15" t="s">
        <v>40</v>
      </c>
      <c r="K91" s="15">
        <v>11.09</v>
      </c>
      <c r="L91" s="15" t="s">
        <v>53</v>
      </c>
      <c r="M91" s="15" t="s">
        <v>151</v>
      </c>
      <c r="N91" s="15" t="s">
        <v>53</v>
      </c>
      <c r="O91" s="15" t="s">
        <v>88</v>
      </c>
      <c r="P91" s="15" t="s">
        <v>53</v>
      </c>
      <c r="Q91" s="15" t="s">
        <v>43</v>
      </c>
      <c r="R91" s="15">
        <v>7.4</v>
      </c>
      <c r="S91" s="15" t="s">
        <v>53</v>
      </c>
      <c r="T91" s="15" t="s">
        <v>41</v>
      </c>
      <c r="U91" s="15" t="s">
        <v>53</v>
      </c>
      <c r="V91" s="15" t="s">
        <v>42</v>
      </c>
      <c r="W91" s="161" t="s">
        <v>26</v>
      </c>
      <c r="X91" s="161"/>
      <c r="Y91" s="161"/>
      <c r="Z91" s="161"/>
      <c r="AA91" s="161"/>
      <c r="AB91" s="16"/>
      <c r="AC91" s="161" t="s">
        <v>26</v>
      </c>
      <c r="AD91" s="15">
        <v>11.09</v>
      </c>
      <c r="AE91" s="15">
        <v>7.4</v>
      </c>
      <c r="AF91" s="161"/>
      <c r="AG91" s="161"/>
      <c r="AH91" s="82"/>
      <c r="AI91" s="82"/>
      <c r="AJ91" s="82"/>
      <c r="AK91" s="82"/>
      <c r="AL91" s="82"/>
      <c r="AM91" s="82"/>
      <c r="AN91" s="82"/>
      <c r="AO91" s="82"/>
      <c r="AP91" s="82"/>
      <c r="AQ91" s="82"/>
      <c r="AR91" s="82"/>
      <c r="BG91" s="76"/>
      <c r="BH91" s="15" t="s">
        <v>26</v>
      </c>
      <c r="BI91" s="15" t="s">
        <v>53</v>
      </c>
      <c r="BJ91" s="15" t="s">
        <v>40</v>
      </c>
      <c r="BK91" s="15" t="s">
        <v>53</v>
      </c>
      <c r="BL91" s="15" t="s">
        <v>151</v>
      </c>
      <c r="BM91" s="15" t="s">
        <v>53</v>
      </c>
      <c r="BN91" s="15" t="s">
        <v>88</v>
      </c>
      <c r="BO91" s="15" t="s">
        <v>53</v>
      </c>
      <c r="BP91" s="15" t="s">
        <v>43</v>
      </c>
      <c r="BQ91" s="15" t="s">
        <v>53</v>
      </c>
      <c r="BR91" s="15" t="s">
        <v>41</v>
      </c>
      <c r="BS91" s="15" t="s">
        <v>53</v>
      </c>
      <c r="BT91" s="15" t="s">
        <v>42</v>
      </c>
      <c r="BZ91" s="161" t="s">
        <v>26</v>
      </c>
      <c r="CA91" s="161"/>
      <c r="CB91" s="161"/>
      <c r="CC91" s="161"/>
      <c r="CD91" s="161"/>
      <c r="CO91" t="s">
        <v>89</v>
      </c>
      <c r="CP91">
        <v>0.16468883930947889</v>
      </c>
      <c r="CQ91">
        <v>0.17341043277005988</v>
      </c>
      <c r="CR91">
        <v>0.37573631415898168</v>
      </c>
      <c r="CS91">
        <v>0.15901781870805143</v>
      </c>
    </row>
    <row r="92" spans="1:103">
      <c r="A92" s="11"/>
      <c r="B92" s="76"/>
      <c r="C92" s="77"/>
      <c r="D92" s="78"/>
      <c r="E92" s="79"/>
      <c r="F92" s="14">
        <v>35</v>
      </c>
      <c r="G92" s="15" t="s">
        <v>247</v>
      </c>
      <c r="H92" s="15" t="s">
        <v>26</v>
      </c>
      <c r="I92" s="15" t="s">
        <v>55</v>
      </c>
      <c r="J92" s="15" t="s">
        <v>40</v>
      </c>
      <c r="K92" s="15">
        <v>12</v>
      </c>
      <c r="L92" s="15" t="s">
        <v>55</v>
      </c>
      <c r="M92" s="15" t="s">
        <v>151</v>
      </c>
      <c r="N92" s="15" t="s">
        <v>55</v>
      </c>
      <c r="O92" s="15" t="s">
        <v>88</v>
      </c>
      <c r="P92" s="15" t="s">
        <v>55</v>
      </c>
      <c r="Q92" s="15" t="s">
        <v>40</v>
      </c>
      <c r="R92" s="15">
        <v>8.3699999999999992</v>
      </c>
      <c r="S92" s="15" t="s">
        <v>55</v>
      </c>
      <c r="T92" s="15" t="s">
        <v>41</v>
      </c>
      <c r="U92" s="15" t="s">
        <v>55</v>
      </c>
      <c r="V92" s="15" t="s">
        <v>54</v>
      </c>
      <c r="W92" s="161" t="s">
        <v>26</v>
      </c>
      <c r="X92" s="161"/>
      <c r="Y92" s="161">
        <v>4.37</v>
      </c>
      <c r="Z92" s="161">
        <v>2.2799999999999998</v>
      </c>
      <c r="AA92" s="161">
        <v>2.5299999999999998</v>
      </c>
      <c r="AB92" s="17"/>
      <c r="AC92" s="161" t="s">
        <v>26</v>
      </c>
      <c r="AD92" s="15">
        <v>12</v>
      </c>
      <c r="AE92" s="15">
        <v>8.3699999999999992</v>
      </c>
      <c r="AF92" s="161">
        <v>2.2799999999999998</v>
      </c>
      <c r="AG92" s="161">
        <v>2.5299999999999998</v>
      </c>
      <c r="AH92" s="82"/>
      <c r="AI92" s="82"/>
      <c r="AJ92" s="82"/>
      <c r="AK92" s="82"/>
      <c r="AL92" s="82"/>
      <c r="AM92" s="82"/>
      <c r="AN92" s="82"/>
      <c r="AO92" s="82"/>
      <c r="AP92" s="82"/>
      <c r="AQ92" s="82"/>
      <c r="AR92" s="82"/>
      <c r="BG92" s="76"/>
      <c r="BH92" s="15" t="s">
        <v>26</v>
      </c>
      <c r="BI92" s="15" t="s">
        <v>55</v>
      </c>
      <c r="BJ92" s="15" t="s">
        <v>40</v>
      </c>
      <c r="BK92" s="15" t="s">
        <v>55</v>
      </c>
      <c r="BL92" s="15" t="s">
        <v>151</v>
      </c>
      <c r="BM92" s="15" t="s">
        <v>55</v>
      </c>
      <c r="BN92" s="15" t="s">
        <v>88</v>
      </c>
      <c r="BO92" s="15" t="s">
        <v>55</v>
      </c>
      <c r="BP92" s="15" t="s">
        <v>40</v>
      </c>
      <c r="BQ92" s="15" t="s">
        <v>55</v>
      </c>
      <c r="BR92" s="15" t="s">
        <v>41</v>
      </c>
      <c r="BS92" s="15" t="s">
        <v>55</v>
      </c>
      <c r="BT92" s="15" t="s">
        <v>54</v>
      </c>
      <c r="BZ92" s="161" t="s">
        <v>26</v>
      </c>
      <c r="CA92" s="161"/>
      <c r="CB92" s="161">
        <v>4.37</v>
      </c>
      <c r="CC92" s="161">
        <v>2.2799999999999998</v>
      </c>
      <c r="CD92" s="161">
        <v>2.5299999999999998</v>
      </c>
      <c r="CO92" t="s">
        <v>98</v>
      </c>
      <c r="CP92">
        <v>3.24</v>
      </c>
      <c r="CQ92">
        <v>3.2</v>
      </c>
      <c r="CR92">
        <v>2.6550000000000002</v>
      </c>
      <c r="CS92">
        <v>2.5949999999999998</v>
      </c>
    </row>
    <row r="93" spans="1:103">
      <c r="A93" s="11">
        <v>32</v>
      </c>
      <c r="B93" s="30">
        <v>98050863166</v>
      </c>
      <c r="C93" s="29" t="s">
        <v>248</v>
      </c>
      <c r="D93" s="31" t="s">
        <v>36</v>
      </c>
      <c r="E93" s="32">
        <v>40306</v>
      </c>
      <c r="F93" s="14">
        <v>12.956164383561644</v>
      </c>
      <c r="G93" s="15" t="s">
        <v>249</v>
      </c>
      <c r="H93" s="15" t="s">
        <v>26</v>
      </c>
      <c r="I93" s="15" t="s">
        <v>39</v>
      </c>
      <c r="J93" s="15" t="s">
        <v>43</v>
      </c>
      <c r="K93" s="15">
        <v>7.26</v>
      </c>
      <c r="L93" s="15" t="s">
        <v>39</v>
      </c>
      <c r="M93" s="15" t="s">
        <v>41</v>
      </c>
      <c r="N93" s="15" t="s">
        <v>39</v>
      </c>
      <c r="O93" s="15" t="s">
        <v>65</v>
      </c>
      <c r="P93" s="15" t="s">
        <v>39</v>
      </c>
      <c r="Q93" s="15" t="s">
        <v>148</v>
      </c>
      <c r="R93" s="15">
        <v>8.5</v>
      </c>
      <c r="S93" s="15" t="s">
        <v>39</v>
      </c>
      <c r="T93" s="15" t="s">
        <v>151</v>
      </c>
      <c r="U93" s="15" t="s">
        <v>39</v>
      </c>
      <c r="V93" s="15" t="s">
        <v>88</v>
      </c>
      <c r="W93" s="161" t="s">
        <v>26</v>
      </c>
      <c r="X93" s="161"/>
      <c r="Y93" s="161"/>
      <c r="Z93" s="161"/>
      <c r="AA93" s="161"/>
      <c r="AB93" s="17"/>
      <c r="AC93" s="161" t="s">
        <v>26</v>
      </c>
      <c r="AD93" s="15">
        <v>7.26</v>
      </c>
      <c r="AE93" s="15">
        <v>8.5</v>
      </c>
      <c r="AF93" s="161"/>
      <c r="AG93" s="161"/>
      <c r="AH93" s="82"/>
      <c r="AI93" s="82"/>
      <c r="AJ93" s="82"/>
      <c r="AK93" s="82"/>
      <c r="AL93" s="82"/>
      <c r="AM93" s="82"/>
      <c r="AN93" s="82"/>
      <c r="AO93" s="82"/>
      <c r="AP93" s="82"/>
      <c r="AQ93" s="82"/>
      <c r="AR93" s="82"/>
      <c r="BG93" s="30">
        <v>98050863166</v>
      </c>
      <c r="BH93" s="15" t="s">
        <v>26</v>
      </c>
      <c r="BI93" s="15" t="s">
        <v>39</v>
      </c>
      <c r="BJ93" s="15" t="s">
        <v>43</v>
      </c>
      <c r="BK93" s="15" t="s">
        <v>39</v>
      </c>
      <c r="BL93" s="15" t="s">
        <v>41</v>
      </c>
      <c r="BM93" s="15" t="s">
        <v>39</v>
      </c>
      <c r="BN93" s="15" t="s">
        <v>65</v>
      </c>
      <c r="BO93" s="15" t="s">
        <v>39</v>
      </c>
      <c r="BP93" s="15" t="s">
        <v>148</v>
      </c>
      <c r="BQ93" s="15" t="s">
        <v>39</v>
      </c>
      <c r="BR93" s="15" t="s">
        <v>151</v>
      </c>
      <c r="BS93" s="15" t="s">
        <v>39</v>
      </c>
      <c r="BT93" s="15" t="s">
        <v>88</v>
      </c>
      <c r="BZ93" s="161" t="s">
        <v>26</v>
      </c>
      <c r="CA93" s="161"/>
      <c r="CB93" s="161"/>
      <c r="CC93" s="161"/>
      <c r="CD93" s="161"/>
      <c r="CO93" t="s">
        <v>152</v>
      </c>
      <c r="CP93">
        <v>4.8</v>
      </c>
      <c r="CQ93">
        <v>5.17</v>
      </c>
      <c r="CR93">
        <v>3.93</v>
      </c>
      <c r="CS93">
        <v>3.39</v>
      </c>
    </row>
    <row r="94" spans="1:103">
      <c r="A94" s="11"/>
      <c r="B94" s="30"/>
      <c r="C94" s="29"/>
      <c r="D94" s="31"/>
      <c r="E94" s="32"/>
      <c r="F94" s="14">
        <v>13</v>
      </c>
      <c r="G94" s="15" t="s">
        <v>249</v>
      </c>
      <c r="H94" s="15" t="s">
        <v>26</v>
      </c>
      <c r="I94" s="15" t="s">
        <v>53</v>
      </c>
      <c r="J94" s="15" t="s">
        <v>43</v>
      </c>
      <c r="K94" s="15">
        <v>6</v>
      </c>
      <c r="L94" s="15" t="s">
        <v>53</v>
      </c>
      <c r="M94" s="15" t="s">
        <v>41</v>
      </c>
      <c r="N94" s="15" t="s">
        <v>53</v>
      </c>
      <c r="O94" s="15" t="s">
        <v>65</v>
      </c>
      <c r="P94" s="15"/>
      <c r="Q94" s="15"/>
      <c r="R94" s="15"/>
      <c r="S94" s="15"/>
      <c r="T94" s="15"/>
      <c r="U94" s="15"/>
      <c r="V94" s="15"/>
      <c r="W94" s="161" t="s">
        <v>26</v>
      </c>
      <c r="X94" s="161"/>
      <c r="Y94" s="161"/>
      <c r="Z94" s="161"/>
      <c r="AA94" s="161"/>
      <c r="AB94" s="17"/>
      <c r="AC94" s="161" t="s">
        <v>26</v>
      </c>
      <c r="AD94" s="15">
        <v>6</v>
      </c>
      <c r="AE94" s="15"/>
      <c r="AF94" s="161"/>
      <c r="AG94" s="161"/>
      <c r="AH94" s="82"/>
      <c r="AI94" s="82"/>
      <c r="AJ94" s="82"/>
      <c r="AK94" s="82"/>
      <c r="AL94" s="82"/>
      <c r="AM94" s="82"/>
      <c r="AN94" s="82"/>
      <c r="AO94" s="82"/>
      <c r="AP94" s="82"/>
      <c r="AQ94" s="82"/>
      <c r="AR94" s="82"/>
      <c r="BG94" s="30"/>
      <c r="BH94" s="15" t="s">
        <v>26</v>
      </c>
      <c r="BI94" s="15" t="s">
        <v>53</v>
      </c>
      <c r="BJ94" s="15" t="s">
        <v>43</v>
      </c>
      <c r="BK94" s="15" t="s">
        <v>53</v>
      </c>
      <c r="BL94" s="15" t="s">
        <v>41</v>
      </c>
      <c r="BM94" s="15" t="s">
        <v>53</v>
      </c>
      <c r="BN94" s="15" t="s">
        <v>65</v>
      </c>
      <c r="BO94" s="15"/>
      <c r="BP94" s="15"/>
      <c r="BQ94" s="15"/>
      <c r="BR94" s="15"/>
      <c r="BS94" s="15"/>
      <c r="BT94" s="15"/>
      <c r="BZ94" s="161" t="s">
        <v>26</v>
      </c>
      <c r="CA94" s="161"/>
      <c r="CB94" s="161"/>
      <c r="CC94" s="161"/>
      <c r="CD94" s="161"/>
      <c r="CO94" t="s">
        <v>157</v>
      </c>
      <c r="CP94">
        <v>1.45</v>
      </c>
      <c r="CQ94">
        <v>2.17</v>
      </c>
      <c r="CR94">
        <v>1.6</v>
      </c>
      <c r="CS94">
        <v>2.2400000000000002</v>
      </c>
    </row>
    <row r="95" spans="1:103">
      <c r="A95" s="11"/>
      <c r="B95" s="30"/>
      <c r="C95" s="29"/>
      <c r="D95" s="31"/>
      <c r="E95" s="32"/>
      <c r="F95" s="14">
        <v>13</v>
      </c>
      <c r="G95" s="15" t="s">
        <v>249</v>
      </c>
      <c r="H95" s="15" t="s">
        <v>26</v>
      </c>
      <c r="I95" s="15" t="s">
        <v>55</v>
      </c>
      <c r="J95" s="15" t="s">
        <v>40</v>
      </c>
      <c r="K95" s="15">
        <v>8.69</v>
      </c>
      <c r="L95" s="15" t="s">
        <v>55</v>
      </c>
      <c r="M95" s="15" t="s">
        <v>41</v>
      </c>
      <c r="N95" s="15" t="s">
        <v>55</v>
      </c>
      <c r="O95" s="15" t="s">
        <v>88</v>
      </c>
      <c r="P95" s="15"/>
      <c r="Q95" s="15"/>
      <c r="R95" s="15"/>
      <c r="S95" s="15"/>
      <c r="T95" s="15"/>
      <c r="U95" s="15"/>
      <c r="V95" s="15"/>
      <c r="W95" s="161" t="s">
        <v>26</v>
      </c>
      <c r="X95" s="162">
        <v>5.14</v>
      </c>
      <c r="Y95" s="162">
        <v>4.72</v>
      </c>
      <c r="Z95" s="162">
        <v>2.7</v>
      </c>
      <c r="AA95" s="162">
        <v>2.2400000000000002</v>
      </c>
      <c r="AB95" s="17"/>
      <c r="AC95" s="161" t="s">
        <v>26</v>
      </c>
      <c r="AD95" s="15">
        <v>8.69</v>
      </c>
      <c r="AE95" s="15"/>
      <c r="AF95" s="162">
        <v>2.7</v>
      </c>
      <c r="AG95" s="162">
        <v>2.2400000000000002</v>
      </c>
      <c r="AH95" s="82"/>
      <c r="AI95" s="82"/>
      <c r="AJ95" s="82"/>
      <c r="AK95" s="82"/>
      <c r="AL95" s="82"/>
      <c r="AM95" s="82"/>
      <c r="AN95" s="82"/>
      <c r="AO95" s="82"/>
      <c r="AP95" s="82"/>
      <c r="AQ95" s="82"/>
      <c r="AR95" s="82"/>
      <c r="BG95" s="30"/>
      <c r="BH95" s="15" t="s">
        <v>26</v>
      </c>
      <c r="BI95" s="15" t="s">
        <v>55</v>
      </c>
      <c r="BJ95" s="15" t="s">
        <v>40</v>
      </c>
      <c r="BK95" s="15" t="s">
        <v>55</v>
      </c>
      <c r="BL95" s="15" t="s">
        <v>41</v>
      </c>
      <c r="BM95" s="15" t="s">
        <v>55</v>
      </c>
      <c r="BN95" s="15" t="s">
        <v>88</v>
      </c>
      <c r="BO95" s="15"/>
      <c r="BP95" s="15"/>
      <c r="BQ95" s="15"/>
      <c r="BR95" s="15"/>
      <c r="BS95" s="15"/>
      <c r="BT95" s="15"/>
      <c r="BZ95" s="161" t="s">
        <v>26</v>
      </c>
      <c r="CA95" s="162">
        <v>5.14</v>
      </c>
      <c r="CB95" s="162">
        <v>4.72</v>
      </c>
      <c r="CC95" s="162">
        <v>2.7</v>
      </c>
      <c r="CD95" s="162">
        <v>2.2400000000000002</v>
      </c>
      <c r="CO95" t="s">
        <v>80</v>
      </c>
      <c r="CP95">
        <v>29</v>
      </c>
      <c r="CQ95">
        <v>28</v>
      </c>
      <c r="CR95">
        <v>6</v>
      </c>
      <c r="CS95">
        <v>6</v>
      </c>
    </row>
    <row r="96" spans="1:103">
      <c r="A96" s="11">
        <v>34</v>
      </c>
      <c r="B96" s="10">
        <v>1030546097</v>
      </c>
      <c r="C96" s="11" t="s">
        <v>250</v>
      </c>
      <c r="D96" s="12" t="s">
        <v>36</v>
      </c>
      <c r="E96" s="13">
        <v>38860</v>
      </c>
      <c r="F96" s="14">
        <v>16.917808219178081</v>
      </c>
      <c r="G96" s="15" t="s">
        <v>239</v>
      </c>
      <c r="H96" s="15" t="s">
        <v>26</v>
      </c>
      <c r="I96" s="15" t="s">
        <v>39</v>
      </c>
      <c r="J96" s="15" t="s">
        <v>119</v>
      </c>
      <c r="K96" s="15">
        <v>8.7899999999999991</v>
      </c>
      <c r="L96" s="15" t="s">
        <v>39</v>
      </c>
      <c r="M96" s="15" t="s">
        <v>41</v>
      </c>
      <c r="N96" s="15" t="s">
        <v>39</v>
      </c>
      <c r="O96" s="15" t="s">
        <v>65</v>
      </c>
      <c r="P96" s="15" t="s">
        <v>39</v>
      </c>
      <c r="Q96" s="15" t="s">
        <v>40</v>
      </c>
      <c r="R96" s="15">
        <v>8.33</v>
      </c>
      <c r="S96" s="15" t="s">
        <v>39</v>
      </c>
      <c r="T96" s="15" t="s">
        <v>151</v>
      </c>
      <c r="U96" s="15" t="s">
        <v>39</v>
      </c>
      <c r="V96" s="15" t="s">
        <v>88</v>
      </c>
      <c r="W96" s="161" t="s">
        <v>26</v>
      </c>
      <c r="X96" s="161"/>
      <c r="Y96" s="161"/>
      <c r="Z96" s="161"/>
      <c r="AA96" s="161"/>
      <c r="AB96" s="17"/>
      <c r="AC96" s="161" t="s">
        <v>26</v>
      </c>
      <c r="AD96" s="15">
        <v>8.7899999999999991</v>
      </c>
      <c r="AE96" s="15">
        <v>8.33</v>
      </c>
      <c r="AF96" s="161"/>
      <c r="AG96" s="161"/>
      <c r="AH96" s="82"/>
      <c r="AI96" s="82"/>
      <c r="AJ96" s="82"/>
      <c r="AK96" s="82"/>
      <c r="AL96" s="82"/>
      <c r="AM96" s="82"/>
      <c r="AN96" s="82"/>
      <c r="AO96" s="82"/>
      <c r="AP96" s="82"/>
      <c r="AQ96" s="82"/>
      <c r="AR96" s="82"/>
      <c r="BG96" s="10">
        <v>1030546097</v>
      </c>
      <c r="BH96" s="15" t="s">
        <v>26</v>
      </c>
      <c r="BI96" s="15" t="s">
        <v>39</v>
      </c>
      <c r="BJ96" s="15" t="s">
        <v>119</v>
      </c>
      <c r="BK96" s="15" t="s">
        <v>39</v>
      </c>
      <c r="BL96" s="15" t="s">
        <v>41</v>
      </c>
      <c r="BM96" s="15" t="s">
        <v>39</v>
      </c>
      <c r="BN96" s="15" t="s">
        <v>65</v>
      </c>
      <c r="BO96" s="15" t="s">
        <v>39</v>
      </c>
      <c r="BP96" s="15" t="s">
        <v>40</v>
      </c>
      <c r="BQ96" s="15" t="s">
        <v>39</v>
      </c>
      <c r="BR96" s="15" t="s">
        <v>151</v>
      </c>
      <c r="BS96" s="15" t="s">
        <v>39</v>
      </c>
      <c r="BT96" s="15" t="s">
        <v>88</v>
      </c>
      <c r="BZ96" s="161" t="s">
        <v>26</v>
      </c>
      <c r="CA96" s="161"/>
      <c r="CB96" s="161"/>
      <c r="CC96" s="161"/>
      <c r="CD96" s="161"/>
      <c r="CO96" t="s">
        <v>174</v>
      </c>
      <c r="CP96">
        <v>1.4100000000000001</v>
      </c>
      <c r="CQ96">
        <v>1.37</v>
      </c>
      <c r="CR96">
        <v>1.2375000000000003</v>
      </c>
      <c r="CS96">
        <v>0.16750000000000043</v>
      </c>
    </row>
    <row r="97" spans="1:102">
      <c r="A97" s="11"/>
      <c r="B97" s="10"/>
      <c r="C97" s="11"/>
      <c r="D97" s="12"/>
      <c r="E97" s="13"/>
      <c r="F97" s="14">
        <v>17</v>
      </c>
      <c r="G97" s="15" t="s">
        <v>239</v>
      </c>
      <c r="H97" s="15" t="s">
        <v>26</v>
      </c>
      <c r="I97" s="15" t="s">
        <v>53</v>
      </c>
      <c r="J97" s="15" t="s">
        <v>40</v>
      </c>
      <c r="K97" s="15">
        <v>12.59</v>
      </c>
      <c r="L97" s="15" t="s">
        <v>53</v>
      </c>
      <c r="M97" s="15" t="s">
        <v>41</v>
      </c>
      <c r="N97" s="15" t="s">
        <v>53</v>
      </c>
      <c r="O97" s="15" t="s">
        <v>42</v>
      </c>
      <c r="P97" s="15" t="s">
        <v>53</v>
      </c>
      <c r="Q97" s="15" t="s">
        <v>40</v>
      </c>
      <c r="R97" s="15">
        <v>8.49</v>
      </c>
      <c r="S97" s="15" t="s">
        <v>53</v>
      </c>
      <c r="T97" s="15" t="s">
        <v>41</v>
      </c>
      <c r="U97" s="15" t="s">
        <v>53</v>
      </c>
      <c r="V97" s="15" t="s">
        <v>42</v>
      </c>
      <c r="W97" s="161" t="s">
        <v>26</v>
      </c>
      <c r="X97" s="161"/>
      <c r="Y97" s="161"/>
      <c r="Z97" s="161"/>
      <c r="AA97" s="161"/>
      <c r="AB97" s="17"/>
      <c r="AC97" s="161" t="s">
        <v>26</v>
      </c>
      <c r="AD97" s="15">
        <v>12.59</v>
      </c>
      <c r="AE97" s="15">
        <v>8.49</v>
      </c>
      <c r="AF97" s="161"/>
      <c r="AG97" s="161"/>
      <c r="AH97" s="82"/>
      <c r="AI97" s="82"/>
      <c r="AJ97" s="82"/>
      <c r="AK97" s="82"/>
      <c r="AL97" s="82"/>
      <c r="AM97" s="82"/>
      <c r="AN97" s="82"/>
      <c r="AO97" s="82"/>
      <c r="AP97" s="82"/>
      <c r="AQ97" s="82"/>
      <c r="AR97" s="82"/>
      <c r="BG97" s="10"/>
      <c r="BH97" s="15" t="s">
        <v>26</v>
      </c>
      <c r="BI97" s="15" t="s">
        <v>53</v>
      </c>
      <c r="BJ97" s="15" t="s">
        <v>40</v>
      </c>
      <c r="BK97" s="15" t="s">
        <v>53</v>
      </c>
      <c r="BL97" s="15" t="s">
        <v>41</v>
      </c>
      <c r="BM97" s="15" t="s">
        <v>53</v>
      </c>
      <c r="BN97" s="15" t="s">
        <v>42</v>
      </c>
      <c r="BO97" s="15" t="s">
        <v>53</v>
      </c>
      <c r="BP97" s="15" t="s">
        <v>40</v>
      </c>
      <c r="BQ97" s="15" t="s">
        <v>53</v>
      </c>
      <c r="BR97" s="15" t="s">
        <v>41</v>
      </c>
      <c r="BS97" s="15" t="s">
        <v>53</v>
      </c>
      <c r="BT97" s="15" t="s">
        <v>42</v>
      </c>
      <c r="BZ97" s="161" t="s">
        <v>26</v>
      </c>
      <c r="CA97" s="161"/>
      <c r="CB97" s="161"/>
      <c r="CC97" s="161"/>
      <c r="CD97" s="161"/>
      <c r="CO97" t="s">
        <v>91</v>
      </c>
      <c r="CP97">
        <v>0.34724653691555185</v>
      </c>
      <c r="CQ97">
        <v>6.5969514668076101E-3</v>
      </c>
      <c r="CR97">
        <v>0.42205013457637819</v>
      </c>
      <c r="CS97">
        <v>0.14785683294638963</v>
      </c>
    </row>
    <row r="98" spans="1:102">
      <c r="A98" s="11"/>
      <c r="B98" s="10"/>
      <c r="C98" s="11"/>
      <c r="D98" s="12"/>
      <c r="E98" s="13"/>
      <c r="F98" s="14">
        <v>17</v>
      </c>
      <c r="G98" s="15" t="s">
        <v>239</v>
      </c>
      <c r="H98" s="15" t="s">
        <v>26</v>
      </c>
      <c r="I98" s="15"/>
      <c r="J98" s="15"/>
      <c r="K98" s="15"/>
      <c r="L98" s="15"/>
      <c r="M98" s="15"/>
      <c r="N98" s="15"/>
      <c r="O98" s="15"/>
      <c r="P98" s="15" t="s">
        <v>55</v>
      </c>
      <c r="Q98" s="15" t="s">
        <v>40</v>
      </c>
      <c r="R98" s="15">
        <v>10.52</v>
      </c>
      <c r="S98" s="15" t="s">
        <v>55</v>
      </c>
      <c r="T98" s="15" t="s">
        <v>97</v>
      </c>
      <c r="U98" s="15" t="s">
        <v>55</v>
      </c>
      <c r="V98" s="15" t="s">
        <v>65</v>
      </c>
      <c r="W98" s="161" t="s">
        <v>26</v>
      </c>
      <c r="X98" s="161"/>
      <c r="Y98" s="161">
        <v>6.12</v>
      </c>
      <c r="Z98" s="161">
        <v>3.9</v>
      </c>
      <c r="AA98" s="161"/>
      <c r="AB98" s="24"/>
      <c r="AC98" s="161" t="s">
        <v>26</v>
      </c>
      <c r="AD98" s="15"/>
      <c r="AE98" s="15">
        <v>10.52</v>
      </c>
      <c r="AF98" s="161">
        <v>3.9</v>
      </c>
      <c r="AG98" s="161"/>
      <c r="AH98" s="70"/>
      <c r="AI98" s="82"/>
      <c r="AJ98" s="82"/>
      <c r="AK98" s="82"/>
      <c r="AL98" s="82"/>
      <c r="AM98" s="82"/>
      <c r="AN98" s="82"/>
      <c r="AO98" s="82"/>
      <c r="AP98" s="82"/>
      <c r="AQ98" s="82"/>
      <c r="AR98" s="82"/>
      <c r="BG98" s="10"/>
      <c r="BH98" s="15" t="s">
        <v>26</v>
      </c>
      <c r="BI98" s="15"/>
      <c r="BJ98" s="15"/>
      <c r="BK98" s="15"/>
      <c r="BL98" s="15"/>
      <c r="BM98" s="15"/>
      <c r="BN98" s="15"/>
      <c r="BO98" s="15" t="s">
        <v>55</v>
      </c>
      <c r="BP98" s="15" t="s">
        <v>40</v>
      </c>
      <c r="BQ98" s="15" t="s">
        <v>55</v>
      </c>
      <c r="BR98" s="15" t="s">
        <v>97</v>
      </c>
      <c r="BS98" s="15" t="s">
        <v>55</v>
      </c>
      <c r="BT98" s="15" t="s">
        <v>65</v>
      </c>
      <c r="BZ98" s="161" t="s">
        <v>26</v>
      </c>
      <c r="CA98" s="161"/>
      <c r="CB98" s="161">
        <v>6.12</v>
      </c>
      <c r="CC98" s="161">
        <v>3.9</v>
      </c>
      <c r="CD98" s="161"/>
    </row>
    <row r="99" spans="1:102">
      <c r="A99" s="11">
        <v>37</v>
      </c>
      <c r="B99" s="10">
        <v>1030539438</v>
      </c>
      <c r="C99" s="11" t="s">
        <v>251</v>
      </c>
      <c r="D99" s="12" t="s">
        <v>75</v>
      </c>
      <c r="E99" s="13">
        <v>31867</v>
      </c>
      <c r="F99" s="14">
        <v>36.076712328767123</v>
      </c>
      <c r="G99" s="15" t="s">
        <v>252</v>
      </c>
      <c r="H99" s="15" t="s">
        <v>26</v>
      </c>
      <c r="I99" s="15" t="s">
        <v>39</v>
      </c>
      <c r="J99" s="15" t="s">
        <v>119</v>
      </c>
      <c r="K99" s="15">
        <v>5.81</v>
      </c>
      <c r="L99" s="15" t="s">
        <v>39</v>
      </c>
      <c r="M99" s="15" t="s">
        <v>41</v>
      </c>
      <c r="N99" s="15" t="s">
        <v>39</v>
      </c>
      <c r="O99" s="15" t="s">
        <v>65</v>
      </c>
      <c r="P99" s="15" t="s">
        <v>39</v>
      </c>
      <c r="Q99" s="15" t="s">
        <v>40</v>
      </c>
      <c r="R99" s="15">
        <v>8.73</v>
      </c>
      <c r="S99" s="15" t="s">
        <v>39</v>
      </c>
      <c r="T99" s="15" t="s">
        <v>97</v>
      </c>
      <c r="U99" s="15" t="s">
        <v>39</v>
      </c>
      <c r="V99" s="15" t="s">
        <v>88</v>
      </c>
      <c r="W99" s="161" t="s">
        <v>26</v>
      </c>
      <c r="X99" s="161"/>
      <c r="Y99" s="161">
        <v>5.96</v>
      </c>
      <c r="Z99" s="161"/>
      <c r="AA99" s="161"/>
      <c r="AB99" s="24"/>
      <c r="AC99" s="161" t="s">
        <v>26</v>
      </c>
      <c r="AD99" s="15">
        <v>5.81</v>
      </c>
      <c r="AE99" s="15">
        <v>8.73</v>
      </c>
      <c r="AF99" s="161"/>
      <c r="AG99" s="161"/>
      <c r="AH99" s="70"/>
      <c r="AI99" s="82"/>
      <c r="AJ99" s="82"/>
      <c r="AK99" s="82"/>
      <c r="AL99" s="82"/>
      <c r="AM99" s="82"/>
      <c r="AN99" s="82"/>
      <c r="AO99" s="82"/>
      <c r="AP99" s="82"/>
      <c r="AQ99" s="82"/>
      <c r="AR99" s="82"/>
      <c r="BG99" s="10">
        <v>1030539438</v>
      </c>
      <c r="BH99" s="15" t="s">
        <v>26</v>
      </c>
      <c r="BI99" s="15" t="s">
        <v>39</v>
      </c>
      <c r="BJ99" s="15" t="s">
        <v>119</v>
      </c>
      <c r="BK99" s="15" t="s">
        <v>39</v>
      </c>
      <c r="BL99" s="15" t="s">
        <v>41</v>
      </c>
      <c r="BM99" s="15" t="s">
        <v>39</v>
      </c>
      <c r="BN99" s="15" t="s">
        <v>65</v>
      </c>
      <c r="BO99" s="15" t="s">
        <v>39</v>
      </c>
      <c r="BP99" s="15" t="s">
        <v>40</v>
      </c>
      <c r="BQ99" s="15" t="s">
        <v>39</v>
      </c>
      <c r="BR99" s="15" t="s">
        <v>97</v>
      </c>
      <c r="BS99" s="15" t="s">
        <v>39</v>
      </c>
      <c r="BT99" s="15" t="s">
        <v>88</v>
      </c>
      <c r="BZ99" s="161" t="s">
        <v>26</v>
      </c>
      <c r="CA99" s="161"/>
      <c r="CB99" s="161">
        <v>5.96</v>
      </c>
      <c r="CC99" s="161"/>
      <c r="CD99" s="161"/>
    </row>
    <row r="100" spans="1:102">
      <c r="A100" s="11"/>
      <c r="B100" s="10"/>
      <c r="C100" s="11"/>
      <c r="D100" s="12"/>
      <c r="E100" s="13"/>
      <c r="F100" s="14">
        <v>36</v>
      </c>
      <c r="G100" s="15" t="s">
        <v>252</v>
      </c>
      <c r="H100" s="15" t="s">
        <v>26</v>
      </c>
      <c r="I100" s="15" t="s">
        <v>53</v>
      </c>
      <c r="J100" s="15" t="s">
        <v>40</v>
      </c>
      <c r="K100" s="15">
        <v>9.52</v>
      </c>
      <c r="L100" s="15" t="s">
        <v>53</v>
      </c>
      <c r="M100" s="15" t="s">
        <v>41</v>
      </c>
      <c r="N100" s="15" t="s">
        <v>53</v>
      </c>
      <c r="O100" s="15" t="s">
        <v>42</v>
      </c>
      <c r="P100" s="15"/>
      <c r="Q100" s="15"/>
      <c r="R100" s="15"/>
      <c r="S100" s="15"/>
      <c r="T100" s="15"/>
      <c r="U100" s="15"/>
      <c r="V100" s="15"/>
      <c r="W100" s="161" t="s">
        <v>26</v>
      </c>
      <c r="X100" s="161"/>
      <c r="Y100" s="161"/>
      <c r="Z100" s="161"/>
      <c r="AA100" s="161"/>
      <c r="AB100" s="24"/>
      <c r="AC100" s="161" t="s">
        <v>26</v>
      </c>
      <c r="AD100" s="15">
        <v>9.52</v>
      </c>
      <c r="AE100" s="15"/>
      <c r="AF100" s="161"/>
      <c r="AG100" s="161"/>
      <c r="AH100" s="70"/>
      <c r="AI100" s="82"/>
      <c r="AJ100" s="82"/>
      <c r="AK100" s="82"/>
      <c r="AL100" s="82"/>
      <c r="AM100" s="82"/>
      <c r="AN100" s="82"/>
      <c r="AO100" s="82"/>
      <c r="AP100" s="82"/>
      <c r="AQ100" s="82"/>
      <c r="AR100" s="82"/>
      <c r="BG100" s="10"/>
      <c r="BH100" s="15" t="s">
        <v>26</v>
      </c>
      <c r="BI100" s="15" t="s">
        <v>53</v>
      </c>
      <c r="BJ100" s="15" t="s">
        <v>40</v>
      </c>
      <c r="BK100" s="15" t="s">
        <v>53</v>
      </c>
      <c r="BL100" s="15" t="s">
        <v>41</v>
      </c>
      <c r="BM100" s="15" t="s">
        <v>53</v>
      </c>
      <c r="BN100" s="15" t="s">
        <v>42</v>
      </c>
      <c r="BO100" s="15"/>
      <c r="BP100" s="15"/>
      <c r="BQ100" s="15"/>
      <c r="BR100" s="15"/>
      <c r="BS100" s="15"/>
      <c r="BT100" s="15"/>
      <c r="BZ100" s="161" t="s">
        <v>26</v>
      </c>
      <c r="CA100" s="161"/>
      <c r="CB100" s="161"/>
      <c r="CC100" s="161"/>
      <c r="CD100" s="161"/>
      <c r="CP100" t="s">
        <v>80</v>
      </c>
      <c r="CQ100" t="s">
        <v>76</v>
      </c>
      <c r="CR100" t="s">
        <v>89</v>
      </c>
      <c r="CS100" t="s">
        <v>98</v>
      </c>
      <c r="CT100" t="s">
        <v>152</v>
      </c>
      <c r="CU100" t="s">
        <v>157</v>
      </c>
      <c r="CV100" t="s">
        <v>174</v>
      </c>
      <c r="CW100" t="s">
        <v>91</v>
      </c>
    </row>
    <row r="101" spans="1:102">
      <c r="AB101" s="11"/>
      <c r="AH101" s="70"/>
      <c r="AI101" s="82"/>
      <c r="AJ101" s="82"/>
      <c r="AK101" s="82"/>
      <c r="AL101" s="82"/>
      <c r="AM101" s="82"/>
      <c r="AN101" s="82"/>
      <c r="AO101" s="82"/>
      <c r="AP101" s="82"/>
      <c r="AQ101" s="82"/>
      <c r="AR101" s="82"/>
      <c r="CO101" t="s">
        <v>31</v>
      </c>
      <c r="CP101">
        <v>29</v>
      </c>
      <c r="CQ101">
        <v>3.3100000000000009</v>
      </c>
      <c r="CR101">
        <v>0.16468883930947889</v>
      </c>
      <c r="CS101">
        <v>3.24</v>
      </c>
      <c r="CT101">
        <v>4.8</v>
      </c>
      <c r="CU101">
        <v>1.45</v>
      </c>
      <c r="CV101">
        <v>1.4100000000000001</v>
      </c>
      <c r="CW101">
        <v>0.34724653691555185</v>
      </c>
      <c r="CX101">
        <v>0.19504674876226119</v>
      </c>
    </row>
    <row r="102" spans="1:102">
      <c r="AB102" s="16"/>
      <c r="AH102" s="82"/>
      <c r="AI102" s="82"/>
      <c r="AJ102" s="82"/>
      <c r="AK102" s="82"/>
      <c r="AL102" s="82"/>
      <c r="AM102" s="82"/>
      <c r="AN102" s="82"/>
      <c r="AO102" s="82"/>
      <c r="AP102" s="82"/>
      <c r="AQ102" s="82"/>
      <c r="AR102" s="82"/>
      <c r="CO102" t="s">
        <v>32</v>
      </c>
      <c r="CP102">
        <v>28</v>
      </c>
      <c r="CQ102">
        <v>3.4282142857142865</v>
      </c>
      <c r="CR102">
        <v>0.17341043277005988</v>
      </c>
      <c r="CS102">
        <v>3.2</v>
      </c>
      <c r="CT102">
        <v>5.17</v>
      </c>
      <c r="CU102">
        <v>2.17</v>
      </c>
      <c r="CV102">
        <v>1.37</v>
      </c>
      <c r="CW102">
        <v>6.5969514668076101E-3</v>
      </c>
    </row>
    <row r="103" spans="1:102">
      <c r="CO103" t="s">
        <v>33</v>
      </c>
      <c r="CP103">
        <v>6</v>
      </c>
      <c r="CQ103">
        <v>2.8366666666666673</v>
      </c>
      <c r="CR103">
        <v>0.37573631415898168</v>
      </c>
      <c r="CS103">
        <v>2.6550000000000002</v>
      </c>
      <c r="CT103">
        <v>3.93</v>
      </c>
      <c r="CU103">
        <v>1.6</v>
      </c>
      <c r="CV103">
        <v>1.2375000000000003</v>
      </c>
      <c r="CW103">
        <v>0.42205013457637819</v>
      </c>
    </row>
    <row r="104" spans="1:102">
      <c r="CO104" t="s">
        <v>34</v>
      </c>
      <c r="CP104">
        <v>6</v>
      </c>
      <c r="CQ104">
        <v>2.66</v>
      </c>
      <c r="CR104">
        <v>0.15901781870805143</v>
      </c>
      <c r="CS104">
        <v>2.5949999999999998</v>
      </c>
      <c r="CT104">
        <v>3.39</v>
      </c>
      <c r="CU104">
        <v>2.2400000000000002</v>
      </c>
      <c r="CV104">
        <v>0.16750000000000043</v>
      </c>
      <c r="CW104">
        <v>0.14785683294638963</v>
      </c>
    </row>
  </sheetData>
  <sortState xmlns:xlrd2="http://schemas.microsoft.com/office/spreadsheetml/2017/richdata2" ref="CM2:CM23">
    <sortCondition ref="CM2:CM23"/>
  </sortState>
  <mergeCells count="6">
    <mergeCell ref="AU12:AU25"/>
    <mergeCell ref="AU6:AV7"/>
    <mergeCell ref="AW6:AY6"/>
    <mergeCell ref="AZ6:BB6"/>
    <mergeCell ref="BC6:BE6"/>
    <mergeCell ref="AU8:AV8"/>
  </mergeCells>
  <conditionalFormatting sqref="AY8:AY25 BB8:BB25 BE8:BE25">
    <cfRule type="cellIs" dxfId="0" priority="1" operator="lessThan">
      <formula>0.05</formula>
    </cfRule>
  </conditionalFormatting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8F9E7B-92F6-41AF-8E2A-9CE1BA08CCF9}">
  <dimension ref="A1:CW74"/>
  <sheetViews>
    <sheetView zoomScale="40" zoomScaleNormal="40" workbookViewId="0">
      <selection activeCell="CM54" sqref="CM54"/>
    </sheetView>
  </sheetViews>
  <sheetFormatPr defaultColWidth="11" defaultRowHeight="15.75"/>
  <cols>
    <col min="1" max="1" width="3.5" customWidth="1"/>
    <col min="2" max="2" width="8.125" customWidth="1"/>
    <col min="3" max="3" width="18.625" customWidth="1"/>
    <col min="4" max="4" width="8.375" customWidth="1"/>
    <col min="5" max="5" width="20.5" customWidth="1"/>
    <col min="6" max="6" width="6.875" customWidth="1"/>
    <col min="7" max="7" width="4.625" customWidth="1"/>
    <col min="8" max="8" width="3.125" customWidth="1"/>
    <col min="9" max="14" width="2.125" customWidth="1"/>
    <col min="15" max="15" width="2.625" customWidth="1"/>
    <col min="16" max="18" width="2.125" customWidth="1"/>
    <col min="19" max="19" width="3.625" customWidth="1"/>
    <col min="20" max="20" width="2.625" customWidth="1"/>
    <col min="21" max="21" width="2.5" customWidth="1"/>
    <col min="22" max="23" width="2.625" customWidth="1"/>
    <col min="24" max="24" width="2.5" customWidth="1"/>
    <col min="25" max="25" width="1.875" customWidth="1"/>
    <col min="26" max="26" width="2" customWidth="1"/>
    <col min="27" max="27" width="2.125" customWidth="1"/>
    <col min="28" max="36" width="1.875" bestFit="1" customWidth="1"/>
    <col min="37" max="38" width="1.875" customWidth="1"/>
    <col min="39" max="39" width="1.875" bestFit="1" customWidth="1"/>
    <col min="40" max="40" width="5.125" customWidth="1"/>
    <col min="41" max="41" width="3.375" customWidth="1"/>
    <col min="42" max="44" width="2.875" customWidth="1"/>
    <col min="45" max="46" width="2.375" customWidth="1"/>
    <col min="47" max="47" width="2.125" customWidth="1"/>
    <col min="48" max="48" width="2.375" customWidth="1"/>
    <col min="49" max="50" width="3.125" customWidth="1"/>
    <col min="51" max="51" width="2.625" customWidth="1"/>
    <col min="52" max="52" width="2.375" customWidth="1"/>
    <col min="53" max="53" width="2.625" customWidth="1"/>
    <col min="54" max="54" width="3.625" customWidth="1"/>
    <col min="55" max="56" width="2.625" customWidth="1"/>
    <col min="57" max="59" width="2.125" customWidth="1"/>
    <col min="60" max="60" width="2.5" customWidth="1"/>
    <col min="61" max="69" width="1.875" bestFit="1" customWidth="1"/>
    <col min="70" max="71" width="1.875" customWidth="1"/>
    <col min="72" max="72" width="2.5" bestFit="1" customWidth="1"/>
    <col min="73" max="73" width="9.375" customWidth="1"/>
    <col min="74" max="74" width="10.625" customWidth="1"/>
    <col min="75" max="75" width="8.125" customWidth="1"/>
    <col min="76" max="89" width="10" customWidth="1"/>
  </cols>
  <sheetData>
    <row r="1" spans="1:101">
      <c r="A1" s="271" t="s">
        <v>0</v>
      </c>
      <c r="B1" s="272" t="s">
        <v>1</v>
      </c>
      <c r="C1" s="269" t="s">
        <v>2</v>
      </c>
      <c r="D1" s="269" t="s">
        <v>3</v>
      </c>
      <c r="E1" s="269" t="s">
        <v>4</v>
      </c>
      <c r="F1" s="269" t="s">
        <v>5</v>
      </c>
      <c r="G1" s="270" t="s">
        <v>326</v>
      </c>
      <c r="H1" s="226"/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7"/>
      <c r="BU1" s="228" t="s">
        <v>327</v>
      </c>
      <c r="BV1" s="228"/>
      <c r="BW1" s="229" t="s">
        <v>328</v>
      </c>
      <c r="BX1" s="229"/>
      <c r="BY1" s="198"/>
      <c r="BZ1" s="198"/>
      <c r="CA1" s="198"/>
      <c r="CB1" s="198"/>
      <c r="CC1" s="198"/>
      <c r="CD1" s="198"/>
      <c r="CE1" s="198"/>
      <c r="CF1" s="198"/>
      <c r="CG1" s="198"/>
      <c r="CH1" s="198"/>
      <c r="CI1" s="198"/>
      <c r="CJ1" s="198"/>
      <c r="CK1" s="198"/>
      <c r="CM1" s="197"/>
      <c r="CN1" s="1"/>
      <c r="CO1" s="1"/>
      <c r="CP1" s="1"/>
      <c r="CQ1" s="1"/>
      <c r="CR1" s="1"/>
      <c r="CS1" s="1"/>
      <c r="CT1" s="1"/>
      <c r="CU1" s="1"/>
      <c r="CV1" s="1"/>
      <c r="CW1" s="169"/>
    </row>
    <row r="2" spans="1:101" ht="22.5" customHeight="1">
      <c r="A2" s="271"/>
      <c r="B2" s="272"/>
      <c r="C2" s="269"/>
      <c r="D2" s="269"/>
      <c r="E2" s="269"/>
      <c r="F2" s="269"/>
      <c r="G2" s="273" t="s">
        <v>329</v>
      </c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1"/>
      <c r="AN2" s="232" t="s">
        <v>330</v>
      </c>
      <c r="AO2" s="233"/>
      <c r="AP2" s="233"/>
      <c r="AQ2" s="233"/>
      <c r="AR2" s="233"/>
      <c r="AS2" s="233"/>
      <c r="AT2" s="233"/>
      <c r="AU2" s="233"/>
      <c r="AV2" s="233"/>
      <c r="AW2" s="233"/>
      <c r="AX2" s="233"/>
      <c r="AY2" s="233"/>
      <c r="AZ2" s="233"/>
      <c r="BA2" s="233"/>
      <c r="BB2" s="233"/>
      <c r="BC2" s="233"/>
      <c r="BD2" s="233"/>
      <c r="BE2" s="233"/>
      <c r="BF2" s="233"/>
      <c r="BG2" s="233"/>
      <c r="BH2" s="233"/>
      <c r="BI2" s="233"/>
      <c r="BJ2" s="233"/>
      <c r="BK2" s="233"/>
      <c r="BL2" s="233"/>
      <c r="BM2" s="233"/>
      <c r="BN2" s="233"/>
      <c r="BO2" s="233"/>
      <c r="BP2" s="233"/>
      <c r="BQ2" s="233"/>
      <c r="BR2" s="233"/>
      <c r="BS2" s="233"/>
      <c r="BT2" s="234"/>
      <c r="BU2" s="235" t="s">
        <v>331</v>
      </c>
      <c r="BV2" s="235" t="s">
        <v>259</v>
      </c>
      <c r="BW2" s="235" t="s">
        <v>331</v>
      </c>
      <c r="BX2" s="274" t="s">
        <v>259</v>
      </c>
      <c r="BY2" s="199"/>
      <c r="BZ2" s="199"/>
      <c r="CA2" s="199"/>
      <c r="CB2" s="199"/>
      <c r="CC2" s="199"/>
      <c r="CD2" s="199"/>
      <c r="CE2" s="199"/>
      <c r="CF2" s="199"/>
      <c r="CG2" s="199"/>
      <c r="CH2" s="199"/>
      <c r="CI2" s="199"/>
      <c r="CJ2" s="199"/>
      <c r="CK2" s="199"/>
    </row>
    <row r="3" spans="1:101">
      <c r="A3" s="271"/>
      <c r="B3" s="272"/>
      <c r="C3" s="269"/>
      <c r="D3" s="269"/>
      <c r="E3" s="269"/>
      <c r="F3" s="269"/>
      <c r="G3" s="249" t="s">
        <v>139</v>
      </c>
      <c r="H3" s="238"/>
      <c r="I3" s="238"/>
      <c r="J3" s="238"/>
      <c r="K3" s="238"/>
      <c r="L3" s="238"/>
      <c r="M3" s="238"/>
      <c r="N3" s="238"/>
      <c r="O3" s="238"/>
      <c r="P3" s="238"/>
      <c r="Q3" s="238"/>
      <c r="R3" s="239"/>
      <c r="S3" s="240" t="s">
        <v>162</v>
      </c>
      <c r="T3" s="241"/>
      <c r="U3" s="241"/>
      <c r="V3" s="241"/>
      <c r="W3" s="241"/>
      <c r="X3" s="241"/>
      <c r="Y3" s="241"/>
      <c r="Z3" s="241"/>
      <c r="AA3" s="242"/>
      <c r="AB3" s="243" t="s">
        <v>173</v>
      </c>
      <c r="AC3" s="244"/>
      <c r="AD3" s="244"/>
      <c r="AE3" s="244"/>
      <c r="AF3" s="244"/>
      <c r="AG3" s="244"/>
      <c r="AH3" s="244"/>
      <c r="AI3" s="244"/>
      <c r="AJ3" s="244"/>
      <c r="AK3" s="244"/>
      <c r="AL3" s="244"/>
      <c r="AM3" s="245"/>
      <c r="AN3" s="249" t="s">
        <v>332</v>
      </c>
      <c r="AO3" s="238"/>
      <c r="AP3" s="238"/>
      <c r="AQ3" s="238"/>
      <c r="AR3" s="238"/>
      <c r="AS3" s="238"/>
      <c r="AT3" s="238"/>
      <c r="AU3" s="238"/>
      <c r="AV3" s="238"/>
      <c r="AW3" s="238"/>
      <c r="AX3" s="238"/>
      <c r="AY3" s="239"/>
      <c r="AZ3" s="240" t="s">
        <v>162</v>
      </c>
      <c r="BA3" s="241"/>
      <c r="BB3" s="241"/>
      <c r="BC3" s="241"/>
      <c r="BD3" s="241"/>
      <c r="BE3" s="241"/>
      <c r="BF3" s="241"/>
      <c r="BG3" s="241"/>
      <c r="BH3" s="242"/>
      <c r="BI3" s="243" t="s">
        <v>173</v>
      </c>
      <c r="BJ3" s="244"/>
      <c r="BK3" s="244"/>
      <c r="BL3" s="244"/>
      <c r="BM3" s="244"/>
      <c r="BN3" s="244"/>
      <c r="BO3" s="244"/>
      <c r="BP3" s="244"/>
      <c r="BQ3" s="244"/>
      <c r="BR3" s="244"/>
      <c r="BS3" s="244"/>
      <c r="BT3" s="245"/>
      <c r="BU3" s="236"/>
      <c r="BV3" s="236"/>
      <c r="BW3" s="236"/>
      <c r="BX3" s="275"/>
      <c r="BY3" s="199"/>
      <c r="BZ3" s="199"/>
      <c r="CA3" s="199"/>
      <c r="CB3" s="199"/>
      <c r="CC3" s="199"/>
      <c r="CD3" s="199"/>
      <c r="CE3" s="199"/>
      <c r="CF3" s="199"/>
      <c r="CG3" s="199"/>
      <c r="CH3" s="199"/>
      <c r="CI3" s="199"/>
      <c r="CJ3" s="199"/>
      <c r="CK3" s="199"/>
    </row>
    <row r="4" spans="1:101">
      <c r="A4" s="271"/>
      <c r="B4" s="272"/>
      <c r="C4" s="269"/>
      <c r="D4" s="269"/>
      <c r="E4" s="269"/>
      <c r="F4" s="269"/>
      <c r="G4" s="246" t="s">
        <v>119</v>
      </c>
      <c r="H4" s="247"/>
      <c r="I4" s="248"/>
      <c r="J4" s="246" t="s">
        <v>43</v>
      </c>
      <c r="K4" s="247"/>
      <c r="L4" s="248"/>
      <c r="M4" s="246" t="s">
        <v>40</v>
      </c>
      <c r="N4" s="247"/>
      <c r="O4" s="248"/>
      <c r="P4" s="246" t="s">
        <v>148</v>
      </c>
      <c r="Q4" s="247"/>
      <c r="R4" s="248"/>
      <c r="S4" s="255" t="s">
        <v>151</v>
      </c>
      <c r="T4" s="256"/>
      <c r="U4" s="257"/>
      <c r="V4" s="255" t="s">
        <v>97</v>
      </c>
      <c r="W4" s="256"/>
      <c r="X4" s="257"/>
      <c r="Y4" s="255" t="s">
        <v>41</v>
      </c>
      <c r="Z4" s="256"/>
      <c r="AA4" s="257"/>
      <c r="AB4" s="258" t="s">
        <v>42</v>
      </c>
      <c r="AC4" s="259"/>
      <c r="AD4" s="260"/>
      <c r="AE4" s="258" t="s">
        <v>65</v>
      </c>
      <c r="AF4" s="259"/>
      <c r="AG4" s="260"/>
      <c r="AH4" s="258" t="s">
        <v>54</v>
      </c>
      <c r="AI4" s="259"/>
      <c r="AJ4" s="260"/>
      <c r="AK4" s="258" t="s">
        <v>88</v>
      </c>
      <c r="AL4" s="259"/>
      <c r="AM4" s="260"/>
      <c r="AN4" s="246" t="s">
        <v>119</v>
      </c>
      <c r="AO4" s="247"/>
      <c r="AP4" s="248"/>
      <c r="AQ4" s="246" t="s">
        <v>43</v>
      </c>
      <c r="AR4" s="247"/>
      <c r="AS4" s="248"/>
      <c r="AT4" s="246" t="s">
        <v>40</v>
      </c>
      <c r="AU4" s="247"/>
      <c r="AV4" s="248"/>
      <c r="AW4" s="246" t="s">
        <v>148</v>
      </c>
      <c r="AX4" s="247"/>
      <c r="AY4" s="248"/>
      <c r="AZ4" s="255" t="s">
        <v>151</v>
      </c>
      <c r="BA4" s="256"/>
      <c r="BB4" s="257"/>
      <c r="BC4" s="255" t="s">
        <v>97</v>
      </c>
      <c r="BD4" s="256"/>
      <c r="BE4" s="257"/>
      <c r="BF4" s="255" t="s">
        <v>41</v>
      </c>
      <c r="BG4" s="256"/>
      <c r="BH4" s="257"/>
      <c r="BI4" s="261" t="s">
        <v>42</v>
      </c>
      <c r="BJ4" s="262"/>
      <c r="BK4" s="263"/>
      <c r="BL4" s="261" t="s">
        <v>65</v>
      </c>
      <c r="BM4" s="262"/>
      <c r="BN4" s="263"/>
      <c r="BO4" s="261" t="s">
        <v>54</v>
      </c>
      <c r="BP4" s="262"/>
      <c r="BQ4" s="263"/>
      <c r="BR4" s="261" t="s">
        <v>88</v>
      </c>
      <c r="BS4" s="262"/>
      <c r="BT4" s="263"/>
      <c r="BU4" s="236"/>
      <c r="BV4" s="236"/>
      <c r="BW4" s="236"/>
      <c r="BX4" s="275"/>
      <c r="BY4" s="199"/>
      <c r="BZ4" s="199"/>
      <c r="CA4" s="199"/>
      <c r="CB4" s="199"/>
      <c r="CC4" s="199"/>
      <c r="CD4" s="199"/>
      <c r="CE4" s="199"/>
      <c r="CF4" s="199"/>
      <c r="CG4" s="199"/>
      <c r="CH4" s="199"/>
      <c r="CI4" s="199"/>
      <c r="CJ4" s="199"/>
      <c r="CK4" s="199"/>
    </row>
    <row r="5" spans="1:101">
      <c r="A5" s="1">
        <v>1</v>
      </c>
      <c r="B5" s="3"/>
      <c r="C5" s="4"/>
      <c r="D5" s="1"/>
      <c r="E5" s="1"/>
      <c r="F5" s="1"/>
      <c r="G5" s="6">
        <v>1</v>
      </c>
      <c r="H5" s="6">
        <v>2</v>
      </c>
      <c r="I5" s="6">
        <v>3</v>
      </c>
      <c r="J5" s="6">
        <v>1</v>
      </c>
      <c r="K5" s="6">
        <v>2</v>
      </c>
      <c r="L5" s="6">
        <v>3</v>
      </c>
      <c r="M5" s="6">
        <v>1</v>
      </c>
      <c r="N5" s="6">
        <v>2</v>
      </c>
      <c r="O5" s="6">
        <v>3</v>
      </c>
      <c r="P5" s="6">
        <v>1</v>
      </c>
      <c r="Q5" s="6">
        <v>2</v>
      </c>
      <c r="R5" s="6">
        <v>3</v>
      </c>
      <c r="S5" s="6">
        <v>1</v>
      </c>
      <c r="T5" s="6">
        <v>2</v>
      </c>
      <c r="U5" s="6">
        <v>3</v>
      </c>
      <c r="V5" s="6">
        <v>1</v>
      </c>
      <c r="W5" s="6">
        <v>2</v>
      </c>
      <c r="X5" s="6">
        <v>3</v>
      </c>
      <c r="Y5" s="6">
        <v>1</v>
      </c>
      <c r="Z5" s="6">
        <v>2</v>
      </c>
      <c r="AA5" s="6">
        <v>3</v>
      </c>
      <c r="AB5" s="6">
        <v>1</v>
      </c>
      <c r="AC5" s="6">
        <v>2</v>
      </c>
      <c r="AD5" s="6">
        <v>3</v>
      </c>
      <c r="AE5" s="6">
        <v>1</v>
      </c>
      <c r="AF5" s="6">
        <v>2</v>
      </c>
      <c r="AG5" s="6">
        <v>3</v>
      </c>
      <c r="AH5" s="6">
        <v>1</v>
      </c>
      <c r="AI5" s="6">
        <v>2</v>
      </c>
      <c r="AJ5" s="6">
        <v>3</v>
      </c>
      <c r="AK5" s="6">
        <v>1</v>
      </c>
      <c r="AL5" s="6">
        <v>2</v>
      </c>
      <c r="AM5" s="6">
        <v>3</v>
      </c>
      <c r="AN5" s="6">
        <v>1</v>
      </c>
      <c r="AO5" s="6">
        <v>2</v>
      </c>
      <c r="AP5" s="6">
        <v>3</v>
      </c>
      <c r="AQ5" s="6">
        <v>1</v>
      </c>
      <c r="AR5" s="6">
        <v>2</v>
      </c>
      <c r="AS5" s="6">
        <v>3</v>
      </c>
      <c r="AT5" s="6">
        <v>1</v>
      </c>
      <c r="AU5" s="6">
        <v>2</v>
      </c>
      <c r="AV5" s="6">
        <v>3</v>
      </c>
      <c r="AW5" s="6">
        <v>1</v>
      </c>
      <c r="AX5" s="6">
        <v>2</v>
      </c>
      <c r="AY5" s="6">
        <v>3</v>
      </c>
      <c r="AZ5" s="6">
        <v>1</v>
      </c>
      <c r="BA5" s="6">
        <v>2</v>
      </c>
      <c r="BB5" s="6">
        <v>3</v>
      </c>
      <c r="BC5" s="6">
        <v>1</v>
      </c>
      <c r="BD5" s="6">
        <v>2</v>
      </c>
      <c r="BE5" s="6">
        <v>3</v>
      </c>
      <c r="BF5" s="6">
        <v>1</v>
      </c>
      <c r="BG5" s="6">
        <v>2</v>
      </c>
      <c r="BH5" s="6">
        <v>3</v>
      </c>
      <c r="BI5" s="6">
        <v>1</v>
      </c>
      <c r="BJ5" s="6">
        <v>2</v>
      </c>
      <c r="BK5" s="6">
        <v>3</v>
      </c>
      <c r="BL5" s="6">
        <v>1</v>
      </c>
      <c r="BM5" s="6">
        <v>2</v>
      </c>
      <c r="BN5" s="6">
        <v>3</v>
      </c>
      <c r="BO5" s="6">
        <v>1</v>
      </c>
      <c r="BP5" s="6">
        <v>2</v>
      </c>
      <c r="BQ5" s="6">
        <v>3</v>
      </c>
      <c r="BR5" s="6">
        <v>1</v>
      </c>
      <c r="BS5" s="6">
        <v>2</v>
      </c>
      <c r="BT5" s="6">
        <v>3</v>
      </c>
      <c r="BU5" s="237"/>
      <c r="BV5" s="237"/>
      <c r="BW5" s="237"/>
      <c r="BX5" s="276"/>
      <c r="BY5" s="199"/>
      <c r="BZ5" s="199"/>
      <c r="CA5" s="199"/>
      <c r="CB5" s="199"/>
      <c r="CC5" s="199"/>
      <c r="CD5" s="199"/>
      <c r="CE5" s="199"/>
      <c r="CF5" s="199"/>
      <c r="CG5" s="199"/>
      <c r="CH5" s="199"/>
      <c r="CI5" s="199"/>
      <c r="CJ5" s="199"/>
      <c r="CK5" s="199"/>
    </row>
    <row r="6" spans="1:101">
      <c r="A6" s="1">
        <v>2</v>
      </c>
      <c r="B6" s="1"/>
      <c r="C6" s="5"/>
      <c r="D6" s="1"/>
      <c r="E6" s="1"/>
      <c r="F6" s="1"/>
      <c r="G6" s="1">
        <v>11.1</v>
      </c>
      <c r="H6" s="1"/>
      <c r="I6" s="1"/>
      <c r="J6" s="1" t="s">
        <v>337</v>
      </c>
      <c r="K6" s="1"/>
      <c r="L6" s="1"/>
      <c r="M6" s="1"/>
      <c r="N6" s="1"/>
      <c r="O6" s="1"/>
      <c r="P6" s="1"/>
      <c r="Q6" s="1"/>
      <c r="R6" s="1"/>
      <c r="S6" s="1" t="s">
        <v>337</v>
      </c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 t="s">
        <v>337</v>
      </c>
      <c r="AI6" s="1"/>
      <c r="AJ6" s="1"/>
      <c r="AK6" s="1"/>
      <c r="AL6" s="1"/>
      <c r="AM6" s="1"/>
      <c r="AN6" s="3">
        <v>11.8</v>
      </c>
      <c r="AO6" s="3"/>
      <c r="AP6" s="3"/>
      <c r="AQ6" s="3" t="s">
        <v>337</v>
      </c>
      <c r="AR6" s="3"/>
      <c r="AS6" s="3"/>
      <c r="AT6" s="3"/>
      <c r="AU6" s="3"/>
      <c r="AV6" s="3"/>
      <c r="AW6" s="3"/>
      <c r="AX6" s="3"/>
      <c r="AY6" s="3"/>
      <c r="AZ6" s="3" t="s">
        <v>337</v>
      </c>
      <c r="BA6" s="3"/>
      <c r="BB6" s="3"/>
      <c r="BC6" s="3"/>
      <c r="BD6" s="3"/>
      <c r="BE6" s="3"/>
      <c r="BF6" s="3"/>
      <c r="BG6" s="3"/>
      <c r="BH6" s="3"/>
      <c r="BI6" s="3" t="s">
        <v>337</v>
      </c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>
        <v>7.3</v>
      </c>
      <c r="BV6" s="3"/>
      <c r="BW6" s="3"/>
      <c r="BX6" s="196"/>
      <c r="BY6" s="2"/>
      <c r="BZ6" s="2"/>
      <c r="CA6" s="2"/>
      <c r="CB6" s="2"/>
      <c r="CC6" s="2"/>
      <c r="CD6" s="2"/>
      <c r="CE6" s="2"/>
      <c r="CF6" s="2"/>
      <c r="CG6" s="2"/>
      <c r="CH6" s="2"/>
      <c r="CI6" s="2"/>
      <c r="CJ6" s="2"/>
      <c r="CK6" s="2"/>
    </row>
    <row r="7" spans="1:101">
      <c r="A7" s="1">
        <v>3</v>
      </c>
      <c r="B7" s="3"/>
      <c r="C7" s="5"/>
      <c r="D7" s="1"/>
      <c r="E7" s="1"/>
      <c r="F7" s="1"/>
      <c r="G7" s="1">
        <v>10.6</v>
      </c>
      <c r="H7" s="1"/>
      <c r="I7" s="1"/>
      <c r="J7" s="1"/>
      <c r="K7" s="1" t="s">
        <v>337</v>
      </c>
      <c r="L7" s="1"/>
      <c r="M7" s="1"/>
      <c r="N7" s="1"/>
      <c r="O7" s="1"/>
      <c r="P7" s="1"/>
      <c r="Q7" s="1"/>
      <c r="R7" s="1"/>
      <c r="S7" s="1"/>
      <c r="T7" s="1" t="s">
        <v>337</v>
      </c>
      <c r="U7" s="1"/>
      <c r="V7" s="1"/>
      <c r="W7" s="1"/>
      <c r="X7" s="1"/>
      <c r="Y7" s="1"/>
      <c r="Z7" s="1" t="s">
        <v>337</v>
      </c>
      <c r="AA7" s="1"/>
      <c r="AB7" s="1"/>
      <c r="AC7" s="1"/>
      <c r="AD7" s="1"/>
      <c r="AE7" s="1"/>
      <c r="AF7" s="1" t="s">
        <v>337</v>
      </c>
      <c r="AG7" s="1"/>
      <c r="AH7" s="1"/>
      <c r="AI7" s="1"/>
      <c r="AJ7" s="1"/>
      <c r="AK7" s="1"/>
      <c r="AL7" s="1"/>
      <c r="AM7" s="1"/>
      <c r="AN7" s="3">
        <v>12.4</v>
      </c>
      <c r="AO7" s="3"/>
      <c r="AP7" s="3"/>
      <c r="AQ7" s="3"/>
      <c r="AR7" s="3"/>
      <c r="AS7" s="3"/>
      <c r="AT7" s="3" t="s">
        <v>337</v>
      </c>
      <c r="AU7" s="3"/>
      <c r="AV7" s="3"/>
      <c r="AW7" s="3"/>
      <c r="AX7" s="3"/>
      <c r="AY7" s="3"/>
      <c r="AZ7" s="3"/>
      <c r="BA7" s="3"/>
      <c r="BB7" s="3"/>
      <c r="BC7" s="3" t="s">
        <v>337</v>
      </c>
      <c r="BD7" s="3"/>
      <c r="BE7" s="3"/>
      <c r="BF7" s="3"/>
      <c r="BG7" s="3"/>
      <c r="BH7" s="3"/>
      <c r="BI7" s="3"/>
      <c r="BJ7" s="3"/>
      <c r="BK7" s="3"/>
      <c r="BL7" s="3" t="s">
        <v>337</v>
      </c>
      <c r="BM7" s="3"/>
      <c r="BN7" s="3"/>
      <c r="BO7" s="3"/>
      <c r="BP7" s="3"/>
      <c r="BQ7" s="3"/>
      <c r="BR7" s="3"/>
      <c r="BS7" s="3"/>
      <c r="BT7" s="3"/>
      <c r="BU7" s="3">
        <v>5.2</v>
      </c>
      <c r="BV7" s="3">
        <v>8.4</v>
      </c>
      <c r="BW7" s="3">
        <v>3.4</v>
      </c>
      <c r="BX7" s="196">
        <v>6.4</v>
      </c>
      <c r="BY7" s="2"/>
      <c r="BZ7" s="2"/>
      <c r="CA7" s="2"/>
      <c r="CB7" s="2"/>
      <c r="CC7" s="2"/>
      <c r="CD7" s="2"/>
      <c r="CE7" s="2"/>
      <c r="CF7" s="2"/>
      <c r="CG7" s="2"/>
      <c r="CH7" s="2"/>
      <c r="CI7" s="2"/>
      <c r="CJ7" s="2"/>
      <c r="CK7" s="2"/>
    </row>
    <row r="8" spans="1:101">
      <c r="A8" s="1">
        <v>4</v>
      </c>
      <c r="B8" s="3"/>
      <c r="C8" s="4"/>
      <c r="D8" s="1"/>
      <c r="E8" s="1"/>
      <c r="F8" s="1"/>
      <c r="G8" s="1">
        <v>11.5</v>
      </c>
      <c r="H8" s="1"/>
      <c r="I8" s="1"/>
      <c r="J8" s="1"/>
      <c r="K8" s="1"/>
      <c r="L8" s="1"/>
      <c r="M8" s="1" t="s">
        <v>337</v>
      </c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 t="s">
        <v>337</v>
      </c>
      <c r="Z8" s="1"/>
      <c r="AA8" s="1"/>
      <c r="AB8" s="1"/>
      <c r="AC8" s="1"/>
      <c r="AD8" s="1"/>
      <c r="AE8" s="1"/>
      <c r="AF8" s="1"/>
      <c r="AG8" s="1"/>
      <c r="AH8" s="1" t="s">
        <v>337</v>
      </c>
      <c r="AI8" s="1"/>
      <c r="AJ8" s="1"/>
      <c r="AK8" s="1"/>
      <c r="AL8" s="1"/>
      <c r="AM8" s="1"/>
      <c r="AN8" s="3">
        <v>10.6</v>
      </c>
      <c r="AO8" s="3">
        <v>9.8000000000000007</v>
      </c>
      <c r="AP8" s="3"/>
      <c r="AQ8" s="3"/>
      <c r="AR8" s="3" t="s">
        <v>337</v>
      </c>
      <c r="AS8" s="3"/>
      <c r="AT8" s="3" t="s">
        <v>337</v>
      </c>
      <c r="AU8" s="3"/>
      <c r="AV8" s="3"/>
      <c r="AW8" s="3"/>
      <c r="AX8" s="3"/>
      <c r="AY8" s="3"/>
      <c r="AZ8" s="3" t="s">
        <v>337</v>
      </c>
      <c r="BA8" s="3"/>
      <c r="BB8" s="3"/>
      <c r="BC8" s="3"/>
      <c r="BD8" s="3" t="s">
        <v>337</v>
      </c>
      <c r="BE8" s="3"/>
      <c r="BF8" s="3"/>
      <c r="BG8" s="3"/>
      <c r="BH8" s="3"/>
      <c r="BI8" s="3"/>
      <c r="BJ8" s="3" t="s">
        <v>337</v>
      </c>
      <c r="BK8" s="3"/>
      <c r="BL8" s="3"/>
      <c r="BM8" s="3"/>
      <c r="BN8" s="3"/>
      <c r="BO8" s="3" t="s">
        <v>337</v>
      </c>
      <c r="BP8" s="3"/>
      <c r="BQ8" s="3"/>
      <c r="BR8" s="3"/>
      <c r="BS8" s="3"/>
      <c r="BT8" s="3"/>
      <c r="BU8" s="3">
        <v>7.9</v>
      </c>
      <c r="BV8" s="3">
        <v>9.1999999999999993</v>
      </c>
      <c r="BW8" s="3"/>
      <c r="BX8" s="196"/>
      <c r="BY8" s="2"/>
      <c r="BZ8" s="2"/>
      <c r="CA8" s="2"/>
      <c r="CB8" s="2"/>
      <c r="CC8" s="2"/>
      <c r="CD8" s="2"/>
      <c r="CE8" s="2"/>
      <c r="CF8" s="2"/>
      <c r="CG8" s="2"/>
      <c r="CH8" s="2"/>
      <c r="CI8" s="2"/>
      <c r="CJ8" s="2"/>
      <c r="CK8" s="2"/>
    </row>
    <row r="9" spans="1:101">
      <c r="A9" s="1">
        <v>5</v>
      </c>
      <c r="B9" s="3"/>
      <c r="C9" s="5"/>
      <c r="D9" s="1"/>
      <c r="E9" s="1"/>
      <c r="F9" s="1"/>
      <c r="G9" s="1">
        <v>9.6</v>
      </c>
      <c r="H9" s="1"/>
      <c r="I9" s="1"/>
      <c r="J9" s="1"/>
      <c r="K9" s="1"/>
      <c r="L9" s="1"/>
      <c r="M9" s="1" t="s">
        <v>337</v>
      </c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 t="s">
        <v>337</v>
      </c>
      <c r="Z9" s="1"/>
      <c r="AA9" s="1"/>
      <c r="AB9" s="1"/>
      <c r="AC9" s="1"/>
      <c r="AD9" s="1"/>
      <c r="AE9" s="1"/>
      <c r="AF9" s="1"/>
      <c r="AG9" s="1"/>
      <c r="AH9" s="1" t="s">
        <v>337</v>
      </c>
      <c r="AI9" s="1"/>
      <c r="AJ9" s="1"/>
      <c r="AK9" s="1"/>
      <c r="AL9" s="1"/>
      <c r="AM9" s="1"/>
      <c r="AN9" s="3">
        <v>10.8</v>
      </c>
      <c r="AO9" s="3"/>
      <c r="AP9" s="3"/>
      <c r="AQ9" s="3" t="s">
        <v>337</v>
      </c>
      <c r="AR9" s="3"/>
      <c r="AS9" s="3"/>
      <c r="AT9" s="3"/>
      <c r="AU9" s="3"/>
      <c r="AV9" s="3"/>
      <c r="AW9" s="3"/>
      <c r="AX9" s="3"/>
      <c r="AY9" s="3"/>
      <c r="AZ9" s="3" t="s">
        <v>337</v>
      </c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 t="s">
        <v>337</v>
      </c>
      <c r="BM9" s="3"/>
      <c r="BN9" s="3"/>
      <c r="BO9" s="3"/>
      <c r="BP9" s="3"/>
      <c r="BQ9" s="3"/>
      <c r="BR9" s="3"/>
      <c r="BS9" s="3"/>
      <c r="BT9" s="3"/>
      <c r="BU9" s="3">
        <v>6.3</v>
      </c>
      <c r="BV9" s="3"/>
      <c r="BW9" s="3">
        <v>2.1</v>
      </c>
      <c r="BX9" s="196"/>
      <c r="BY9" s="2"/>
      <c r="BZ9" s="2"/>
      <c r="CA9" s="2"/>
      <c r="CB9" s="2"/>
      <c r="CC9" s="2"/>
      <c r="CD9" s="2"/>
      <c r="CE9" s="2"/>
      <c r="CF9" s="2"/>
      <c r="CG9" s="2"/>
      <c r="CH9" s="2"/>
      <c r="CI9" s="2"/>
      <c r="CJ9" s="2"/>
      <c r="CK9" s="2"/>
    </row>
    <row r="10" spans="1:101">
      <c r="A10" s="1">
        <v>6</v>
      </c>
      <c r="B10" s="1"/>
      <c r="C10" s="5"/>
      <c r="D10" s="1"/>
      <c r="E10" s="1"/>
      <c r="F10" s="1"/>
      <c r="G10" s="1">
        <v>10.4</v>
      </c>
      <c r="H10" s="1"/>
      <c r="I10" s="1"/>
      <c r="J10" s="1" t="s">
        <v>337</v>
      </c>
      <c r="K10" s="1"/>
      <c r="L10" s="1"/>
      <c r="M10" s="1"/>
      <c r="N10" s="1"/>
      <c r="O10" s="1"/>
      <c r="P10" s="1"/>
      <c r="Q10" s="1"/>
      <c r="R10" s="1"/>
      <c r="S10" s="1" t="s">
        <v>337</v>
      </c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 t="s">
        <v>337</v>
      </c>
      <c r="AF10" s="1"/>
      <c r="AG10" s="1"/>
      <c r="AH10" s="1"/>
      <c r="AI10" s="1"/>
      <c r="AJ10" s="1"/>
      <c r="AK10" s="1"/>
      <c r="AL10" s="1"/>
      <c r="AM10" s="1"/>
      <c r="AN10" s="3">
        <v>11.3</v>
      </c>
      <c r="AO10" s="3"/>
      <c r="AP10" s="3"/>
      <c r="AQ10" s="3"/>
      <c r="AR10" s="3"/>
      <c r="AS10" s="3"/>
      <c r="AT10" s="3" t="s">
        <v>337</v>
      </c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 t="s">
        <v>337</v>
      </c>
      <c r="BG10" s="3"/>
      <c r="BH10" s="3"/>
      <c r="BI10" s="3"/>
      <c r="BJ10" s="3"/>
      <c r="BK10" s="3"/>
      <c r="BL10" s="3"/>
      <c r="BM10" s="3"/>
      <c r="BN10" s="3"/>
      <c r="BO10" s="3" t="s">
        <v>337</v>
      </c>
      <c r="BP10" s="3"/>
      <c r="BQ10" s="3"/>
      <c r="BR10" s="3"/>
      <c r="BS10" s="3"/>
      <c r="BT10" s="3"/>
      <c r="BU10" s="3">
        <v>9.9</v>
      </c>
      <c r="BV10" s="3">
        <v>7.8</v>
      </c>
      <c r="BW10" s="3"/>
      <c r="BX10" s="196"/>
      <c r="BY10" s="2"/>
      <c r="BZ10" s="2"/>
      <c r="CA10" s="2"/>
      <c r="CB10" s="2"/>
      <c r="CC10" s="2"/>
      <c r="CD10" s="2"/>
      <c r="CE10" s="2"/>
      <c r="CF10" s="2"/>
      <c r="CG10" s="2"/>
      <c r="CH10" s="2"/>
      <c r="CI10" s="2"/>
      <c r="CJ10" s="2"/>
      <c r="CK10" s="2"/>
    </row>
    <row r="11" spans="1:101">
      <c r="A11" s="1">
        <v>7</v>
      </c>
      <c r="B11" s="3"/>
      <c r="C11" s="5"/>
      <c r="D11" s="1"/>
      <c r="E11" s="1"/>
      <c r="F11" s="1"/>
      <c r="G11" s="1">
        <v>11.3</v>
      </c>
      <c r="H11" s="1">
        <v>6.3</v>
      </c>
      <c r="I11" s="1"/>
      <c r="J11" s="1" t="s">
        <v>337</v>
      </c>
      <c r="K11" s="1" t="s">
        <v>337</v>
      </c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 t="s">
        <v>337</v>
      </c>
      <c r="Z11" s="1" t="s">
        <v>337</v>
      </c>
      <c r="AA11" s="1"/>
      <c r="AB11" s="1"/>
      <c r="AC11" s="1"/>
      <c r="AD11" s="1"/>
      <c r="AE11" s="1"/>
      <c r="AF11" s="1" t="s">
        <v>337</v>
      </c>
      <c r="AG11" s="1"/>
      <c r="AH11" s="1" t="s">
        <v>337</v>
      </c>
      <c r="AI11" s="1"/>
      <c r="AJ11" s="1"/>
      <c r="AK11" s="1"/>
      <c r="AL11" s="1"/>
      <c r="AM11" s="1"/>
      <c r="AN11" s="3">
        <v>10.9</v>
      </c>
      <c r="AO11" s="3"/>
      <c r="AP11" s="3"/>
      <c r="AQ11" s="3"/>
      <c r="AR11" s="3"/>
      <c r="AS11" s="3"/>
      <c r="AT11" s="3" t="s">
        <v>337</v>
      </c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 t="s">
        <v>337</v>
      </c>
      <c r="BG11" s="3"/>
      <c r="BH11" s="3"/>
      <c r="BI11" s="3" t="s">
        <v>337</v>
      </c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>
        <v>7.3</v>
      </c>
      <c r="BV11" s="3">
        <v>5.2</v>
      </c>
      <c r="BW11" s="3"/>
      <c r="BX11" s="196">
        <v>4.3</v>
      </c>
      <c r="BY11" s="2"/>
      <c r="BZ11" s="2"/>
      <c r="CA11" s="2"/>
      <c r="CB11" s="2"/>
      <c r="CC11" s="2"/>
      <c r="CD11" s="2"/>
      <c r="CE11" s="2"/>
      <c r="CF11" s="2"/>
      <c r="CG11" s="2"/>
      <c r="CH11" s="2"/>
      <c r="CI11" s="2"/>
      <c r="CJ11" s="2"/>
      <c r="CK11" s="2"/>
    </row>
    <row r="12" spans="1:101">
      <c r="A12" s="1">
        <v>8</v>
      </c>
      <c r="B12" s="3"/>
      <c r="C12" s="4"/>
      <c r="D12" s="1"/>
      <c r="E12" s="1"/>
      <c r="F12" s="1"/>
      <c r="G12" s="1">
        <v>12.4</v>
      </c>
      <c r="H12" s="1"/>
      <c r="I12" s="1"/>
      <c r="J12" s="1" t="s">
        <v>337</v>
      </c>
      <c r="K12" s="1"/>
      <c r="L12" s="1"/>
      <c r="M12" s="1"/>
      <c r="N12" s="1"/>
      <c r="O12" s="1"/>
      <c r="P12" s="1"/>
      <c r="Q12" s="1"/>
      <c r="R12" s="1"/>
      <c r="S12" s="1" t="s">
        <v>337</v>
      </c>
      <c r="T12" s="1"/>
      <c r="U12" s="1"/>
      <c r="V12" s="1"/>
      <c r="W12" s="1"/>
      <c r="X12" s="1"/>
      <c r="Y12" s="1"/>
      <c r="Z12" s="1"/>
      <c r="AA12" s="1"/>
      <c r="AB12" s="1" t="s">
        <v>337</v>
      </c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3">
        <v>12.6</v>
      </c>
      <c r="AO12" s="3"/>
      <c r="AP12" s="3"/>
      <c r="AQ12" s="3" t="s">
        <v>337</v>
      </c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 t="s">
        <v>337</v>
      </c>
      <c r="BG12" s="3"/>
      <c r="BH12" s="3"/>
      <c r="BI12" s="3" t="s">
        <v>337</v>
      </c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>
        <v>8.9</v>
      </c>
      <c r="BV12" s="3">
        <v>8.3000000000000007</v>
      </c>
      <c r="BW12" s="3">
        <v>3.1</v>
      </c>
      <c r="BX12" s="196"/>
      <c r="BY12" s="2"/>
      <c r="BZ12" s="2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</row>
    <row r="13" spans="1:101">
      <c r="A13" s="1">
        <v>9</v>
      </c>
      <c r="B13" s="3"/>
      <c r="C13" s="5"/>
      <c r="D13" s="1"/>
      <c r="E13" s="1"/>
      <c r="F13" s="1"/>
      <c r="G13" s="1">
        <v>10.7</v>
      </c>
      <c r="H13" s="1"/>
      <c r="I13" s="1"/>
      <c r="J13" s="1"/>
      <c r="K13" s="1"/>
      <c r="L13" s="1"/>
      <c r="M13" s="1" t="s">
        <v>337</v>
      </c>
      <c r="N13" s="1"/>
      <c r="O13" s="1"/>
      <c r="P13" s="1"/>
      <c r="Q13" s="1"/>
      <c r="R13" s="1"/>
      <c r="S13" s="1" t="s">
        <v>337</v>
      </c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 t="s">
        <v>337</v>
      </c>
      <c r="AF13" s="1"/>
      <c r="AG13" s="1"/>
      <c r="AH13" s="1"/>
      <c r="AI13" s="1"/>
      <c r="AJ13" s="1"/>
      <c r="AK13" s="1"/>
      <c r="AL13" s="1"/>
      <c r="AM13" s="1"/>
      <c r="AN13" s="3">
        <v>10.7</v>
      </c>
      <c r="AO13" s="3">
        <v>6.8</v>
      </c>
      <c r="AP13" s="3"/>
      <c r="AQ13" s="3"/>
      <c r="AR13" s="3"/>
      <c r="AS13" s="3"/>
      <c r="AT13" s="3" t="s">
        <v>337</v>
      </c>
      <c r="AU13" s="3" t="s">
        <v>337</v>
      </c>
      <c r="AV13" s="3"/>
      <c r="AW13" s="3"/>
      <c r="AX13" s="3"/>
      <c r="AY13" s="3"/>
      <c r="AZ13" s="3"/>
      <c r="BA13" s="3"/>
      <c r="BB13" s="3"/>
      <c r="BC13" s="3" t="s">
        <v>337</v>
      </c>
      <c r="BD13" s="3"/>
      <c r="BE13" s="3"/>
      <c r="BF13" s="3"/>
      <c r="BG13" s="3" t="s">
        <v>337</v>
      </c>
      <c r="BH13" s="3"/>
      <c r="BI13" s="3"/>
      <c r="BJ13" s="3" t="s">
        <v>337</v>
      </c>
      <c r="BK13" s="3"/>
      <c r="BL13" s="3"/>
      <c r="BM13" s="3"/>
      <c r="BN13" s="3"/>
      <c r="BO13" s="3" t="s">
        <v>337</v>
      </c>
      <c r="BP13" s="3"/>
      <c r="BQ13" s="3"/>
      <c r="BR13" s="3"/>
      <c r="BS13" s="3"/>
      <c r="BT13" s="3"/>
      <c r="BU13" s="3">
        <v>8.9</v>
      </c>
      <c r="BV13" s="3">
        <v>4.2</v>
      </c>
      <c r="BW13" s="3">
        <v>2.1</v>
      </c>
      <c r="BX13" s="196">
        <v>1.1000000000000001</v>
      </c>
      <c r="BY13" s="2"/>
      <c r="BZ13" s="2"/>
      <c r="CA13" s="2"/>
      <c r="CB13" s="2"/>
      <c r="CC13" s="2"/>
      <c r="CD13" s="2"/>
      <c r="CE13" s="2"/>
      <c r="CF13" s="2"/>
      <c r="CG13" s="2"/>
      <c r="CH13" s="2"/>
      <c r="CI13" s="2"/>
      <c r="CJ13" s="2"/>
      <c r="CK13" s="2"/>
    </row>
    <row r="14" spans="1:101">
      <c r="A14" s="1">
        <v>10</v>
      </c>
      <c r="B14" s="3"/>
      <c r="C14" s="5"/>
      <c r="D14" s="1"/>
      <c r="E14" s="1"/>
      <c r="F14" s="1"/>
      <c r="G14" s="1">
        <v>11.3</v>
      </c>
      <c r="H14" s="1"/>
      <c r="I14" s="1"/>
      <c r="J14" s="1" t="s">
        <v>337</v>
      </c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 t="s">
        <v>337</v>
      </c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 t="s">
        <v>337</v>
      </c>
      <c r="AL14" s="1"/>
      <c r="AM14" s="1"/>
      <c r="AN14" s="3">
        <v>11</v>
      </c>
      <c r="AO14" s="3"/>
      <c r="AP14" s="3"/>
      <c r="AQ14" s="3"/>
      <c r="AR14" s="3"/>
      <c r="AS14" s="3"/>
      <c r="AT14" s="3" t="s">
        <v>337</v>
      </c>
      <c r="AU14" s="3"/>
      <c r="AV14" s="3"/>
      <c r="AW14" s="3"/>
      <c r="AX14" s="3"/>
      <c r="AY14" s="3"/>
      <c r="AZ14" s="3" t="s">
        <v>337</v>
      </c>
      <c r="BA14" s="3"/>
      <c r="BB14" s="3"/>
      <c r="BC14" s="3"/>
      <c r="BD14" s="3"/>
      <c r="BE14" s="3"/>
      <c r="BF14" s="3"/>
      <c r="BG14" s="3"/>
      <c r="BH14" s="3"/>
      <c r="BI14" s="3"/>
      <c r="BJ14" s="3" t="s">
        <v>337</v>
      </c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>
        <v>6.2</v>
      </c>
      <c r="BV14" s="3"/>
      <c r="BW14" s="3">
        <v>0.3</v>
      </c>
      <c r="BX14" s="196">
        <v>2.4</v>
      </c>
      <c r="BY14" s="2"/>
      <c r="BZ14" s="2"/>
      <c r="CA14" s="2"/>
      <c r="CB14" s="2"/>
      <c r="CC14" s="2"/>
      <c r="CD14" s="2"/>
      <c r="CE14" s="2"/>
      <c r="CF14" s="2"/>
      <c r="CG14" s="2"/>
      <c r="CH14" s="2"/>
      <c r="CI14" s="2"/>
      <c r="CJ14" s="2"/>
      <c r="CK14" s="2"/>
    </row>
    <row r="16" spans="1:101">
      <c r="BW16" s="228" t="s">
        <v>327</v>
      </c>
      <c r="BX16" s="228"/>
      <c r="BY16" s="229" t="s">
        <v>328</v>
      </c>
      <c r="BZ16" s="229"/>
    </row>
    <row r="17" spans="64:94">
      <c r="BL17" s="235" t="s">
        <v>347</v>
      </c>
      <c r="BM17" s="235" t="s">
        <v>348</v>
      </c>
      <c r="BU17" s="235" t="s">
        <v>349</v>
      </c>
      <c r="BV17" s="274" t="s">
        <v>350</v>
      </c>
      <c r="BW17" s="235" t="s">
        <v>351</v>
      </c>
      <c r="BX17" s="235" t="s">
        <v>352</v>
      </c>
      <c r="BY17" s="235" t="s">
        <v>349</v>
      </c>
      <c r="BZ17" s="274" t="s">
        <v>350</v>
      </c>
    </row>
    <row r="18" spans="64:94">
      <c r="BL18" s="236"/>
      <c r="BM18" s="236"/>
      <c r="BU18" s="236"/>
      <c r="BV18" s="275"/>
      <c r="BW18" s="236"/>
      <c r="BX18" s="236"/>
      <c r="BY18" s="236"/>
      <c r="BZ18" s="275"/>
    </row>
    <row r="19" spans="64:94">
      <c r="BL19" s="236"/>
      <c r="BM19" s="236"/>
      <c r="BU19" s="236"/>
      <c r="BV19" s="275"/>
      <c r="BW19" s="236"/>
      <c r="BX19" s="236"/>
      <c r="BY19" s="236"/>
      <c r="BZ19" s="275"/>
    </row>
    <row r="20" spans="64:94">
      <c r="BL20" s="237"/>
      <c r="BM20" s="237"/>
      <c r="BU20" s="237"/>
      <c r="BV20" s="276"/>
      <c r="BW20" s="237"/>
      <c r="BX20" s="237"/>
      <c r="BY20" s="237"/>
      <c r="BZ20" s="276"/>
    </row>
    <row r="21" spans="64:94">
      <c r="BL21" s="1">
        <v>11.1</v>
      </c>
      <c r="BM21" s="3">
        <v>11.8</v>
      </c>
      <c r="BU21" s="3"/>
      <c r="BV21" s="196"/>
      <c r="BW21" s="3">
        <v>7.3</v>
      </c>
      <c r="BX21" s="3"/>
      <c r="BY21" s="3"/>
      <c r="BZ21" s="196"/>
    </row>
    <row r="22" spans="64:94">
      <c r="BL22" s="1">
        <v>10.6</v>
      </c>
      <c r="BM22" s="3">
        <v>12.4</v>
      </c>
      <c r="BU22" s="3">
        <v>3.4</v>
      </c>
      <c r="BV22" s="196">
        <v>6.4</v>
      </c>
      <c r="BW22" s="3">
        <v>5.2</v>
      </c>
      <c r="BX22" s="3">
        <v>8.4</v>
      </c>
      <c r="BY22" s="3">
        <v>3.4</v>
      </c>
      <c r="BZ22" s="196">
        <v>6.4</v>
      </c>
    </row>
    <row r="23" spans="64:94">
      <c r="BL23" s="1">
        <v>11.5</v>
      </c>
      <c r="BM23" s="3">
        <v>10.6</v>
      </c>
      <c r="BU23" s="3"/>
      <c r="BV23" s="196"/>
      <c r="BW23" s="3">
        <v>7.9</v>
      </c>
      <c r="BX23" s="3">
        <v>9.1999999999999993</v>
      </c>
      <c r="BY23" s="3"/>
      <c r="BZ23" s="196"/>
    </row>
    <row r="24" spans="64:94">
      <c r="BL24" s="1">
        <v>9.6</v>
      </c>
      <c r="BM24" s="3">
        <v>10.8</v>
      </c>
      <c r="BU24" s="3">
        <v>2.1</v>
      </c>
      <c r="BV24" s="196"/>
      <c r="BW24" s="3">
        <v>6.3</v>
      </c>
      <c r="BX24" s="3"/>
      <c r="BY24" s="3">
        <v>2.1</v>
      </c>
      <c r="BZ24" s="196"/>
      <c r="CO24" t="s">
        <v>353</v>
      </c>
    </row>
    <row r="25" spans="64:94">
      <c r="BL25" s="1">
        <v>10.4</v>
      </c>
      <c r="BM25" s="3">
        <v>11.3</v>
      </c>
      <c r="BU25" s="3"/>
      <c r="BV25" s="196"/>
      <c r="BW25" s="3">
        <v>9.9</v>
      </c>
      <c r="BX25" s="3">
        <v>7.8</v>
      </c>
      <c r="BY25" s="3"/>
      <c r="BZ25" s="196"/>
    </row>
    <row r="26" spans="64:94">
      <c r="BL26" s="1">
        <v>11.3</v>
      </c>
      <c r="BM26" s="3">
        <v>10.9</v>
      </c>
      <c r="BU26" s="3"/>
      <c r="BV26" s="196">
        <v>4.3</v>
      </c>
      <c r="BW26" s="3">
        <v>7.3</v>
      </c>
      <c r="BX26" s="3">
        <v>5.2</v>
      </c>
      <c r="BY26" s="3"/>
      <c r="BZ26" s="196">
        <v>4.3</v>
      </c>
      <c r="CO26" t="s">
        <v>354</v>
      </c>
      <c r="CP26" s="120">
        <v>30</v>
      </c>
    </row>
    <row r="27" spans="64:94">
      <c r="BL27" s="1">
        <v>12.4</v>
      </c>
      <c r="BM27" s="3">
        <v>12.6</v>
      </c>
      <c r="BU27" s="3">
        <v>3.1</v>
      </c>
      <c r="BV27" s="196"/>
      <c r="BW27" s="3">
        <v>8.9</v>
      </c>
      <c r="BX27" s="3">
        <v>8.3000000000000007</v>
      </c>
      <c r="BY27" s="3">
        <v>3.1</v>
      </c>
      <c r="BZ27" s="196"/>
      <c r="CO27" t="s">
        <v>355</v>
      </c>
      <c r="CP27" s="200">
        <v>1</v>
      </c>
    </row>
    <row r="28" spans="64:94">
      <c r="BL28" s="1">
        <v>10.7</v>
      </c>
      <c r="BM28" s="3">
        <v>10.7</v>
      </c>
      <c r="BU28" s="3">
        <v>2.1</v>
      </c>
      <c r="BV28" s="196">
        <v>1.1000000000000001</v>
      </c>
      <c r="BW28" s="3">
        <v>8.9</v>
      </c>
      <c r="BX28" s="3">
        <v>4.2</v>
      </c>
      <c r="BY28" s="3">
        <v>2.1</v>
      </c>
      <c r="BZ28" s="196">
        <v>1.1000000000000001</v>
      </c>
      <c r="CO28" t="s">
        <v>356</v>
      </c>
      <c r="CP28" s="121">
        <v>30</v>
      </c>
    </row>
    <row r="29" spans="64:94">
      <c r="BL29" s="1">
        <v>11.3</v>
      </c>
      <c r="BM29" s="3">
        <v>11</v>
      </c>
      <c r="BU29" s="3">
        <v>0.3</v>
      </c>
      <c r="BV29" s="196">
        <v>2.4</v>
      </c>
      <c r="BW29" s="3">
        <v>6.2</v>
      </c>
      <c r="BX29" s="3"/>
      <c r="BY29" s="3">
        <v>0.3</v>
      </c>
      <c r="BZ29" s="196">
        <v>2.4</v>
      </c>
      <c r="CO29" t="s">
        <v>357</v>
      </c>
      <c r="CP29" s="200">
        <v>0</v>
      </c>
    </row>
    <row r="30" spans="64:94">
      <c r="CO30" t="s">
        <v>358</v>
      </c>
      <c r="CP30" s="121">
        <v>2</v>
      </c>
    </row>
    <row r="31" spans="64:94">
      <c r="CO31" t="s">
        <v>73</v>
      </c>
      <c r="CP31" s="122">
        <v>0.05</v>
      </c>
    </row>
    <row r="32" spans="64:94">
      <c r="BU32" t="s">
        <v>44</v>
      </c>
      <c r="CC32" t="s">
        <v>46</v>
      </c>
    </row>
    <row r="33" spans="73:94">
      <c r="CO33" t="s">
        <v>359</v>
      </c>
      <c r="CP33" s="120">
        <f>ABS(CP27/CP26-CP29/CP28)</f>
        <v>3.3333333333333333E-2</v>
      </c>
    </row>
    <row r="34" spans="73:94">
      <c r="BU34" s="95"/>
      <c r="BV34" s="95" t="str">
        <f>BU17</f>
        <v>DERECHA FRAG</v>
      </c>
      <c r="BW34" s="95" t="str">
        <f t="shared" ref="BW34:CA34" si="0">BV17</f>
        <v>IZQUIERDA FRAC</v>
      </c>
      <c r="BX34" s="95" t="str">
        <f t="shared" si="0"/>
        <v>DERECHA SEC</v>
      </c>
      <c r="BY34" s="95" t="str">
        <f t="shared" si="0"/>
        <v>IZQUIERDA SEC</v>
      </c>
      <c r="BZ34" s="95" t="str">
        <f t="shared" si="0"/>
        <v>DERECHA FRAG</v>
      </c>
      <c r="CA34" s="95" t="str">
        <f t="shared" si="0"/>
        <v>IZQUIERDA FRAC</v>
      </c>
      <c r="CC34" s="95"/>
      <c r="CD34" s="95" t="str">
        <f>BU17</f>
        <v>DERECHA FRAG</v>
      </c>
      <c r="CE34" s="95" t="str">
        <f t="shared" ref="CE34:CI34" si="1">BV17</f>
        <v>IZQUIERDA FRAC</v>
      </c>
      <c r="CF34" s="95" t="str">
        <f t="shared" si="1"/>
        <v>DERECHA SEC</v>
      </c>
      <c r="CG34" s="95" t="str">
        <f t="shared" si="1"/>
        <v>IZQUIERDA SEC</v>
      </c>
      <c r="CH34" s="95" t="str">
        <f t="shared" si="1"/>
        <v>DERECHA FRAG</v>
      </c>
      <c r="CI34" s="95" t="str">
        <f t="shared" si="1"/>
        <v>IZQUIERDA FRAC</v>
      </c>
      <c r="CO34" t="s">
        <v>360</v>
      </c>
      <c r="CP34" s="121">
        <f>(CP27+CP29)/(CP26+CP28)</f>
        <v>1.6666666666666666E-2</v>
      </c>
    </row>
    <row r="35" spans="73:94">
      <c r="BU35" t="s">
        <v>76</v>
      </c>
      <c r="BV35">
        <f>AVERAGE(BU18:BU29)</f>
        <v>2.2000000000000002</v>
      </c>
      <c r="BW35">
        <f t="shared" ref="BW35:CA35" si="2">AVERAGE(BV18:BV29)</f>
        <v>3.55</v>
      </c>
      <c r="BX35">
        <f t="shared" si="2"/>
        <v>7.5444444444444434</v>
      </c>
      <c r="BY35">
        <f t="shared" si="2"/>
        <v>7.1833333333333345</v>
      </c>
      <c r="BZ35">
        <f t="shared" si="2"/>
        <v>2.2000000000000002</v>
      </c>
      <c r="CA35">
        <f t="shared" si="2"/>
        <v>3.55</v>
      </c>
      <c r="CC35" t="s">
        <v>78</v>
      </c>
      <c r="CD35">
        <f>[1]!SHAPIRO(BU18:BU29)</f>
        <v>0.90100595153776231</v>
      </c>
      <c r="CE35">
        <f>[1]!SHAPIRO(BV18:BV29)</f>
        <v>0.97987866484072483</v>
      </c>
      <c r="CF35">
        <f>[1]!SHAPIRO(BW18:BW29)</f>
        <v>0.96945545298010916</v>
      </c>
      <c r="CG35">
        <f>[1]!SHAPIRO(BX18:BX29)</f>
        <v>0.86378159795198528</v>
      </c>
      <c r="CH35">
        <f>[1]!SHAPIRO(BY18:BY29)</f>
        <v>0.90100595153776231</v>
      </c>
      <c r="CI35">
        <f>[1]!SHAPIRO(BZ18:BZ29)</f>
        <v>0.97987866484072483</v>
      </c>
      <c r="CO35" t="s">
        <v>361</v>
      </c>
      <c r="CP35" s="121">
        <f>SQRT(CP34*(1-CP34)*(1/CP26+1/CP28))</f>
        <v>3.3054388401430039E-2</v>
      </c>
    </row>
    <row r="36" spans="73:94">
      <c r="BU36" t="s">
        <v>89</v>
      </c>
      <c r="BV36">
        <f>_xlfn.STDEV.S(BU18:BU29)/SQRT(COUNT(BU18:BU29))</f>
        <v>0.54221766846903829</v>
      </c>
      <c r="BW36">
        <f t="shared" ref="BW36:CA36" si="3">_xlfn.STDEV.S(BV18:BV29)/SQRT(COUNT(BV18:BV29))</f>
        <v>1.1550613259332454</v>
      </c>
      <c r="BX36">
        <f t="shared" si="3"/>
        <v>0.50445545754008814</v>
      </c>
      <c r="BY36">
        <f t="shared" si="3"/>
        <v>0.81666666666666421</v>
      </c>
      <c r="BZ36">
        <f t="shared" si="3"/>
        <v>0.54221766846903829</v>
      </c>
      <c r="CA36">
        <f t="shared" si="3"/>
        <v>1.1550613259332454</v>
      </c>
      <c r="CC36" t="s">
        <v>91</v>
      </c>
      <c r="CD36">
        <f>[1]!SWTEST(BU18:BU29)</f>
        <v>0.41547040806150659</v>
      </c>
      <c r="CE36">
        <f>[1]!SWTEST(BV18:BV29)</f>
        <v>0.90130661315683147</v>
      </c>
      <c r="CF36">
        <f>[1]!SWTEST(BW18:BW29)</f>
        <v>0.89003243787390507</v>
      </c>
      <c r="CG36">
        <f>[1]!SWTEST(BX18:BX29)</f>
        <v>0.20252227152665192</v>
      </c>
      <c r="CH36">
        <f>[1]!SWTEST(BY18:BY29)</f>
        <v>0.41547040806150659</v>
      </c>
      <c r="CI36">
        <f>[1]!SWTEST(BZ18:BZ29)</f>
        <v>0.90130661315683147</v>
      </c>
      <c r="CO36" t="s">
        <v>362</v>
      </c>
      <c r="CP36" s="121">
        <f>CP33/CP35</f>
        <v>1.0084389681792214</v>
      </c>
    </row>
    <row r="37" spans="73:94">
      <c r="BU37" t="s">
        <v>98</v>
      </c>
      <c r="BV37">
        <f>MEDIAN(BU18:BU29)</f>
        <v>2.1</v>
      </c>
      <c r="BW37">
        <f t="shared" ref="BW37:CA37" si="4">MEDIAN(BV18:BV29)</f>
        <v>3.3499999999999996</v>
      </c>
      <c r="BX37">
        <f t="shared" si="4"/>
        <v>7.3</v>
      </c>
      <c r="BY37">
        <f t="shared" si="4"/>
        <v>8.0500000000000007</v>
      </c>
      <c r="BZ37">
        <f t="shared" si="4"/>
        <v>2.1</v>
      </c>
      <c r="CA37">
        <f t="shared" si="4"/>
        <v>3.3499999999999996</v>
      </c>
      <c r="CC37" t="s">
        <v>51</v>
      </c>
      <c r="CD37">
        <v>0.05</v>
      </c>
      <c r="CE37">
        <v>0.05</v>
      </c>
      <c r="CF37">
        <v>0.05</v>
      </c>
      <c r="CG37">
        <v>0.05</v>
      </c>
      <c r="CH37">
        <v>0.05</v>
      </c>
      <c r="CI37">
        <v>0.05</v>
      </c>
      <c r="CO37" t="s">
        <v>91</v>
      </c>
      <c r="CP37" s="200">
        <f>CP30*_xlfn.NORM.S.DIST(-ABS(CP36),TRUE)</f>
        <v>0.31324377340130771</v>
      </c>
    </row>
    <row r="38" spans="73:94">
      <c r="BU38" t="s">
        <v>104</v>
      </c>
      <c r="BV38">
        <f>MODE(BU18:BU29)</f>
        <v>2.1</v>
      </c>
      <c r="BW38" t="e">
        <f t="shared" ref="BW38:CA38" si="5">MODE(BV18:BV29)</f>
        <v>#N/A</v>
      </c>
      <c r="BX38">
        <f t="shared" si="5"/>
        <v>7.3</v>
      </c>
      <c r="BY38" t="e">
        <f t="shared" si="5"/>
        <v>#N/A</v>
      </c>
      <c r="BZ38">
        <f t="shared" si="5"/>
        <v>2.1</v>
      </c>
      <c r="CA38" t="e">
        <f t="shared" si="5"/>
        <v>#N/A</v>
      </c>
      <c r="CC38" s="94" t="s">
        <v>106</v>
      </c>
      <c r="CD38" s="97" t="str">
        <f>IF(CD36&lt;CD37,"no","yes")</f>
        <v>yes</v>
      </c>
      <c r="CE38" s="97" t="str">
        <f t="shared" ref="CE38:CI38" si="6">IF(CE36&lt;CE37,"no","yes")</f>
        <v>yes</v>
      </c>
      <c r="CF38" s="97" t="str">
        <f t="shared" si="6"/>
        <v>yes</v>
      </c>
      <c r="CG38" s="97" t="str">
        <f t="shared" si="6"/>
        <v>yes</v>
      </c>
      <c r="CH38" s="97" t="str">
        <f t="shared" si="6"/>
        <v>yes</v>
      </c>
      <c r="CI38" s="97" t="str">
        <f t="shared" si="6"/>
        <v>yes</v>
      </c>
      <c r="CO38" t="s">
        <v>128</v>
      </c>
      <c r="CP38" s="121">
        <f>CP33-CP35*_xlfn.NORM.S.INV(1-CP31/CP30)</f>
        <v>-3.1452077464468021E-2</v>
      </c>
    </row>
    <row r="39" spans="73:94">
      <c r="BU39" t="s">
        <v>114</v>
      </c>
      <c r="BV39">
        <f>_xlfn.STDEV.S(BU18:BU29)</f>
        <v>1.2124355652982139</v>
      </c>
      <c r="BW39">
        <f t="shared" ref="BW39:CA39" si="7">_xlfn.STDEV.S(BV18:BV29)</f>
        <v>2.3101226518664908</v>
      </c>
      <c r="BX39">
        <f t="shared" si="7"/>
        <v>1.5133663726202644</v>
      </c>
      <c r="BY39">
        <f t="shared" si="7"/>
        <v>2.0004166232729226</v>
      </c>
      <c r="BZ39">
        <f t="shared" si="7"/>
        <v>1.2124355652982139</v>
      </c>
      <c r="CA39">
        <f t="shared" si="7"/>
        <v>2.3101226518664908</v>
      </c>
      <c r="CO39" t="s">
        <v>129</v>
      </c>
      <c r="CP39" s="121">
        <f>CP33+CP35*_xlfn.NORM.S.INV(1-CP31/CP30)</f>
        <v>9.8118744131134694E-2</v>
      </c>
    </row>
    <row r="40" spans="73:94">
      <c r="BU40" t="s">
        <v>120</v>
      </c>
      <c r="BV40">
        <f>_xlfn.VAR.S(BU18:BU29)</f>
        <v>1.4699999999999998</v>
      </c>
      <c r="BW40">
        <f t="shared" ref="BW40:CA40" si="8">_xlfn.VAR.S(BV18:BV29)</f>
        <v>5.3366666666666687</v>
      </c>
      <c r="BX40">
        <f t="shared" si="8"/>
        <v>2.2902777777778169</v>
      </c>
      <c r="BY40">
        <f t="shared" si="8"/>
        <v>4.0016666666666421</v>
      </c>
      <c r="BZ40">
        <f t="shared" si="8"/>
        <v>1.4699999999999998</v>
      </c>
      <c r="CA40">
        <f t="shared" si="8"/>
        <v>5.3366666666666687</v>
      </c>
      <c r="CC40" t="s">
        <v>121</v>
      </c>
      <c r="CO40" t="s">
        <v>363</v>
      </c>
      <c r="CP40" s="122" t="e">
        <f>ABS(2*ASIN(SQRT(CP27/CP26))-2*ASIN(SQRT(CP29CP28)))</f>
        <v>#NAME?</v>
      </c>
    </row>
    <row r="41" spans="73:94">
      <c r="BU41" t="s">
        <v>133</v>
      </c>
      <c r="BV41">
        <f>KURT(BU18:BU29)</f>
        <v>1.1177287241427223</v>
      </c>
      <c r="BW41">
        <f t="shared" ref="BW41:CA41" si="9">KURT(BV18:BV29)</f>
        <v>-1.3194774814772554</v>
      </c>
      <c r="BX41">
        <f t="shared" si="9"/>
        <v>-0.82120042930678006</v>
      </c>
      <c r="BY41">
        <f t="shared" si="9"/>
        <v>-1.2177389644499437</v>
      </c>
      <c r="BZ41">
        <f t="shared" si="9"/>
        <v>1.1177287241427223</v>
      </c>
      <c r="CA41">
        <f t="shared" si="9"/>
        <v>-1.3194774814772554</v>
      </c>
    </row>
    <row r="42" spans="73:94">
      <c r="BU42" t="s">
        <v>137</v>
      </c>
      <c r="BV42">
        <f>SKEW(BU18:BU29)</f>
        <v>-1.0295799261058933</v>
      </c>
      <c r="BW42">
        <f t="shared" ref="BW42:CA42" si="10">SKEW(BV18:BV29)</f>
        <v>0.39713328971019124</v>
      </c>
      <c r="BX42">
        <f t="shared" si="10"/>
        <v>3.8219022321615392E-2</v>
      </c>
      <c r="BY42">
        <f t="shared" si="10"/>
        <v>-0.85163850382707829</v>
      </c>
      <c r="BZ42">
        <f t="shared" si="10"/>
        <v>-1.0295799261058933</v>
      </c>
      <c r="CA42">
        <f t="shared" si="10"/>
        <v>0.39713328971019124</v>
      </c>
      <c r="CC42" s="98" t="s">
        <v>138</v>
      </c>
      <c r="CD42" s="98" t="e">
        <f>[1]!DAGOSTINO(BU18:BU29)</f>
        <v>#N/A</v>
      </c>
      <c r="CE42" s="98" t="e">
        <f>[1]!DAGOSTINO(BV18:BV29)</f>
        <v>#N/A</v>
      </c>
      <c r="CF42" s="98">
        <f>[1]!DAGOSTINO(BW18:BW29)</f>
        <v>0.26700983874872564</v>
      </c>
      <c r="CG42" s="98" t="e">
        <f>[1]!DAGOSTINO(BX18:BX29)</f>
        <v>#N/A</v>
      </c>
      <c r="CH42" s="98" t="e">
        <f>[1]!DAGOSTINO(BY18:BY29)</f>
        <v>#N/A</v>
      </c>
      <c r="CI42" s="98" t="e">
        <f>[1]!DAGOSTINO(BZ18:BZ29)</f>
        <v>#N/A</v>
      </c>
    </row>
    <row r="43" spans="73:94">
      <c r="BU43" t="s">
        <v>146</v>
      </c>
      <c r="BV43">
        <f>BV44-BV45</f>
        <v>3.1</v>
      </c>
      <c r="BW43">
        <f t="shared" ref="BW43:CA43" si="11">BW44-BW45</f>
        <v>5.3000000000000007</v>
      </c>
      <c r="BX43">
        <f t="shared" si="11"/>
        <v>4.7</v>
      </c>
      <c r="BY43">
        <f t="shared" si="11"/>
        <v>4.9999999999999991</v>
      </c>
      <c r="BZ43">
        <f t="shared" si="11"/>
        <v>3.1</v>
      </c>
      <c r="CA43">
        <f t="shared" si="11"/>
        <v>5.3000000000000007</v>
      </c>
      <c r="CC43" t="s">
        <v>91</v>
      </c>
      <c r="CD43" t="e">
        <f>[1]!DPTEST(BU18:BU29)</f>
        <v>#N/A</v>
      </c>
      <c r="CE43" t="e">
        <f>[1]!DPTEST(BV18:BV29)</f>
        <v>#N/A</v>
      </c>
      <c r="CF43">
        <f>[1]!DPTEST(BW18:BW29)</f>
        <v>0.87502316440050698</v>
      </c>
      <c r="CG43" t="e">
        <f>[1]!DPTEST(BX18:BX29)</f>
        <v>#N/A</v>
      </c>
      <c r="CH43" t="e">
        <f>[1]!DPTEST(BY18:BY29)</f>
        <v>#N/A</v>
      </c>
      <c r="CI43" t="e">
        <f>[1]!DPTEST(BZ18:BZ29)</f>
        <v>#N/A</v>
      </c>
    </row>
    <row r="44" spans="73:94">
      <c r="BU44" t="s">
        <v>152</v>
      </c>
      <c r="BV44">
        <f>MAX(BU18:BU29)</f>
        <v>3.4</v>
      </c>
      <c r="BW44">
        <f t="shared" ref="BW44:CA44" si="12">MAX(BV18:BV29)</f>
        <v>6.4</v>
      </c>
      <c r="BX44">
        <f t="shared" si="12"/>
        <v>9.9</v>
      </c>
      <c r="BY44">
        <f t="shared" si="12"/>
        <v>9.1999999999999993</v>
      </c>
      <c r="BZ44">
        <f t="shared" si="12"/>
        <v>3.4</v>
      </c>
      <c r="CA44">
        <f t="shared" si="12"/>
        <v>6.4</v>
      </c>
      <c r="CC44" t="s">
        <v>51</v>
      </c>
      <c r="CD44">
        <v>0.05</v>
      </c>
      <c r="CE44">
        <v>0.05</v>
      </c>
      <c r="CF44">
        <v>0.05</v>
      </c>
      <c r="CG44">
        <v>0.05</v>
      </c>
      <c r="CH44">
        <v>0.05</v>
      </c>
      <c r="CI44">
        <v>0.05</v>
      </c>
    </row>
    <row r="45" spans="73:94">
      <c r="BU45" t="s">
        <v>157</v>
      </c>
      <c r="BV45">
        <f>MIN(BU18:BU29)</f>
        <v>0.3</v>
      </c>
      <c r="BW45">
        <f t="shared" ref="BW45:CA45" si="13">MIN(BV18:BV29)</f>
        <v>1.1000000000000001</v>
      </c>
      <c r="BX45">
        <f t="shared" si="13"/>
        <v>5.2</v>
      </c>
      <c r="BY45">
        <f t="shared" si="13"/>
        <v>4.2</v>
      </c>
      <c r="BZ45">
        <f t="shared" si="13"/>
        <v>0.3</v>
      </c>
      <c r="CA45">
        <f t="shared" si="13"/>
        <v>1.1000000000000001</v>
      </c>
      <c r="CC45" s="94" t="s">
        <v>106</v>
      </c>
      <c r="CD45" s="97" t="e">
        <f>IF(CD43&lt;CD44,"no","yes")</f>
        <v>#N/A</v>
      </c>
      <c r="CE45" s="97" t="e">
        <f t="shared" ref="CE45:CI45" si="14">IF(CE43&lt;CE44,"no","yes")</f>
        <v>#N/A</v>
      </c>
      <c r="CF45" s="97" t="str">
        <f t="shared" si="14"/>
        <v>yes</v>
      </c>
      <c r="CG45" s="97" t="e">
        <f t="shared" si="14"/>
        <v>#N/A</v>
      </c>
      <c r="CH45" s="97" t="e">
        <f t="shared" si="14"/>
        <v>#N/A</v>
      </c>
      <c r="CI45" s="97" t="e">
        <f t="shared" si="14"/>
        <v>#N/A</v>
      </c>
    </row>
    <row r="46" spans="73:94">
      <c r="BU46" t="s">
        <v>81</v>
      </c>
      <c r="BV46">
        <f>SUM(BU18:BU29)</f>
        <v>11</v>
      </c>
      <c r="BW46">
        <f t="shared" ref="BW46:CA46" si="15">SUM(BV18:BV29)</f>
        <v>14.2</v>
      </c>
      <c r="BX46">
        <f t="shared" si="15"/>
        <v>67.899999999999991</v>
      </c>
      <c r="BY46">
        <f t="shared" si="15"/>
        <v>43.100000000000009</v>
      </c>
      <c r="BZ46">
        <f t="shared" si="15"/>
        <v>11</v>
      </c>
      <c r="CA46">
        <f t="shared" si="15"/>
        <v>14.2</v>
      </c>
    </row>
    <row r="47" spans="73:94">
      <c r="BU47" t="s">
        <v>80</v>
      </c>
      <c r="BV47">
        <f>COUNT(BU18:BU29)</f>
        <v>5</v>
      </c>
      <c r="BW47">
        <f t="shared" ref="BW47:CA47" si="16">COUNT(BV18:BV29)</f>
        <v>4</v>
      </c>
      <c r="BX47">
        <f t="shared" si="16"/>
        <v>9</v>
      </c>
      <c r="BY47">
        <f t="shared" si="16"/>
        <v>6</v>
      </c>
      <c r="BZ47">
        <f t="shared" si="16"/>
        <v>5</v>
      </c>
      <c r="CA47">
        <f t="shared" si="16"/>
        <v>4</v>
      </c>
    </row>
    <row r="48" spans="73:94">
      <c r="BU48" t="s">
        <v>163</v>
      </c>
      <c r="BV48">
        <f>GEOMEAN(BU18:BU29)</f>
        <v>1.6938700572604246</v>
      </c>
      <c r="BW48">
        <f t="shared" ref="BW48:CA48" si="17">GEOMEAN(BV18:BV29)</f>
        <v>2.9195309871955479</v>
      </c>
      <c r="BX48">
        <f t="shared" si="17"/>
        <v>7.4063225589058233</v>
      </c>
      <c r="BY48">
        <f t="shared" si="17"/>
        <v>6.914308302459057</v>
      </c>
      <c r="BZ48">
        <f t="shared" si="17"/>
        <v>1.6938700572604246</v>
      </c>
      <c r="CA48">
        <f t="shared" si="17"/>
        <v>2.9195309871955479</v>
      </c>
    </row>
    <row r="49" spans="73:86">
      <c r="BU49" t="s">
        <v>166</v>
      </c>
      <c r="BV49">
        <f>HARMEAN(BU18:BU29)</f>
        <v>1.0199059994470556</v>
      </c>
      <c r="BW49">
        <f t="shared" ref="BW49:CA49" si="18">HARMEAN(BV18:BV29)</f>
        <v>2.3329522830903602</v>
      </c>
      <c r="BX49">
        <f t="shared" si="18"/>
        <v>7.266196462479126</v>
      </c>
      <c r="BY49">
        <f t="shared" si="18"/>
        <v>6.6164313561608319</v>
      </c>
      <c r="BZ49">
        <f t="shared" si="18"/>
        <v>1.0199059994470556</v>
      </c>
      <c r="CA49">
        <f t="shared" si="18"/>
        <v>2.3329522830903602</v>
      </c>
    </row>
    <row r="50" spans="73:86">
      <c r="BU50" t="s">
        <v>168</v>
      </c>
      <c r="BV50">
        <f>AVEDEV(BU18:BU29)</f>
        <v>0.84000000000000008</v>
      </c>
      <c r="BW50">
        <f t="shared" ref="BW50:CA50" si="19">AVEDEV(BV18:BV29)</f>
        <v>1.8000000000000003</v>
      </c>
      <c r="BX50">
        <f t="shared" si="19"/>
        <v>1.2049382716049386</v>
      </c>
      <c r="BY50">
        <f t="shared" si="19"/>
        <v>1.655555555555555</v>
      </c>
      <c r="BZ50">
        <f t="shared" si="19"/>
        <v>0.84000000000000008</v>
      </c>
      <c r="CA50">
        <f t="shared" si="19"/>
        <v>1.8000000000000003</v>
      </c>
    </row>
    <row r="51" spans="73:86">
      <c r="BU51" t="s">
        <v>170</v>
      </c>
      <c r="BV51">
        <f>[1]!MAD(BU18:BU29)</f>
        <v>1</v>
      </c>
      <c r="BW51">
        <f>[1]!MAD(BV18:BV29)</f>
        <v>1.5999999999999999</v>
      </c>
      <c r="BX51">
        <f>[1]!MAD(BW18:BW29)</f>
        <v>1.0999999999999996</v>
      </c>
      <c r="BY51">
        <f>[1]!MAD(BX18:BX29)</f>
        <v>0.74999999999999911</v>
      </c>
      <c r="BZ51">
        <f>[1]!MAD(BY18:BY29)</f>
        <v>1</v>
      </c>
      <c r="CA51">
        <f>[1]!MAD(BZ18:BZ29)</f>
        <v>1.5999999999999999</v>
      </c>
    </row>
    <row r="52" spans="73:86">
      <c r="BU52" s="94" t="s">
        <v>174</v>
      </c>
      <c r="BV52" s="94">
        <f>[1]!IQR(BU18:BU29,FALSE)</f>
        <v>1</v>
      </c>
      <c r="BW52" s="94">
        <f>[1]!IQR(BV18:BV29,FALSE)</f>
        <v>2.75</v>
      </c>
      <c r="BX52" s="94">
        <f>[1]!IQR(BW18:BW29,FALSE)</f>
        <v>2.6000000000000005</v>
      </c>
      <c r="BY52" s="94">
        <f>[1]!IQR(BX18:BX29,FALSE)</f>
        <v>2.5250000000000004</v>
      </c>
      <c r="BZ52" s="94">
        <f>[1]!IQR(BY18:BY29,FALSE)</f>
        <v>1</v>
      </c>
      <c r="CA52" s="94">
        <f>[1]!IQR(BZ18:BZ29,FALSE)</f>
        <v>2.75</v>
      </c>
    </row>
    <row r="57" spans="73:86">
      <c r="BU57" t="s">
        <v>178</v>
      </c>
      <c r="CF57" t="s">
        <v>179</v>
      </c>
    </row>
    <row r="59" spans="73:86" ht="16.5" thickBot="1">
      <c r="BU59" t="s">
        <v>181</v>
      </c>
      <c r="BX59" t="s">
        <v>182</v>
      </c>
      <c r="BY59">
        <v>0</v>
      </c>
      <c r="CG59" t="str">
        <f>BU17</f>
        <v>DERECHA FRAG</v>
      </c>
      <c r="CH59" t="str">
        <f>BV17</f>
        <v>IZQUIERDA FRAC</v>
      </c>
    </row>
    <row r="60" spans="73:86" ht="16.5" thickTop="1">
      <c r="BU60" s="119" t="s">
        <v>185</v>
      </c>
      <c r="BV60" s="119" t="s">
        <v>80</v>
      </c>
      <c r="BW60" s="119" t="s">
        <v>76</v>
      </c>
      <c r="BX60" s="119" t="s">
        <v>82</v>
      </c>
      <c r="BY60" s="119" t="s">
        <v>131</v>
      </c>
      <c r="CF60" t="s">
        <v>103</v>
      </c>
      <c r="CG60" s="113">
        <f>COUNT(BU18:BU29)</f>
        <v>5</v>
      </c>
      <c r="CH60" s="114">
        <f>COUNT(BV18:BV29)</f>
        <v>4</v>
      </c>
    </row>
    <row r="61" spans="73:86">
      <c r="BU61" t="str">
        <f>BU17</f>
        <v>DERECHA FRAG</v>
      </c>
      <c r="BV61">
        <f>COUNT(BU18:BU29)</f>
        <v>5</v>
      </c>
      <c r="BW61">
        <f>AVERAGE(BU18:BU29)</f>
        <v>2.2000000000000002</v>
      </c>
      <c r="BX61">
        <f>_xlfn.VAR.S(BU18:BU29)</f>
        <v>1.4699999999999998</v>
      </c>
      <c r="CF61" t="s">
        <v>87</v>
      </c>
      <c r="CG61" s="115">
        <f>MEDIAN(BU18:BU29)</f>
        <v>2.1</v>
      </c>
      <c r="CH61" s="116">
        <f>MEDIAN(BV18:BV29)</f>
        <v>3.3499999999999996</v>
      </c>
    </row>
    <row r="62" spans="73:86">
      <c r="BU62" t="str">
        <f>BV17</f>
        <v>IZQUIERDA FRAC</v>
      </c>
      <c r="BV62">
        <f>COUNT(BV18:BV29)</f>
        <v>4</v>
      </c>
      <c r="BW62">
        <f>AVERAGE(BV18:BV29)</f>
        <v>3.55</v>
      </c>
      <c r="BX62">
        <f>_xlfn.VAR.S(BV18:BV29)</f>
        <v>5.3366666666666687</v>
      </c>
      <c r="CF62" t="s">
        <v>94</v>
      </c>
      <c r="CG62" s="115">
        <f>[1]!RANK_SUM(BU18:BU29,BV18:BV29,1)</f>
        <v>21</v>
      </c>
      <c r="CH62" s="116">
        <f>[1]!RANK_SUM(BV18:BV29,BU18:BU29,1)</f>
        <v>24</v>
      </c>
    </row>
    <row r="63" spans="73:86">
      <c r="BU63" s="98" t="s">
        <v>188</v>
      </c>
      <c r="BV63" s="98"/>
      <c r="BW63" s="98"/>
      <c r="BX63" s="98">
        <f>((BV61-1)*BX61+(BV62-1)*BX62)/(BV61+BV62-2)</f>
        <v>3.1271428571428577</v>
      </c>
      <c r="BY63" s="98">
        <f>ABS(BW61-BW62-BY59)/SQRT(BX63)</f>
        <v>0.76341362672124313</v>
      </c>
      <c r="CF63" t="s">
        <v>189</v>
      </c>
      <c r="CG63" s="117">
        <f>CG60*CH60+CG60*(CG60+1)/2-CG62</f>
        <v>14</v>
      </c>
      <c r="CH63" s="118">
        <f>CG60*CH60+CH60*(CH60+1)/2-CH62</f>
        <v>6</v>
      </c>
    </row>
    <row r="65" spans="73:86" ht="16.5" thickBot="1">
      <c r="BU65" t="s">
        <v>192</v>
      </c>
      <c r="BY65" t="s">
        <v>73</v>
      </c>
      <c r="BZ65">
        <v>0.05</v>
      </c>
      <c r="CG65" s="2" t="s">
        <v>193</v>
      </c>
      <c r="CH65" s="2" t="s">
        <v>194</v>
      </c>
    </row>
    <row r="66" spans="73:86" ht="16.5" thickTop="1">
      <c r="BU66" s="119" t="s">
        <v>196</v>
      </c>
      <c r="BV66" s="119" t="s">
        <v>126</v>
      </c>
      <c r="BW66" s="119" t="s">
        <v>197</v>
      </c>
      <c r="BX66" s="119" t="s">
        <v>60</v>
      </c>
      <c r="BY66" s="119" t="s">
        <v>91</v>
      </c>
      <c r="BZ66" s="119" t="s">
        <v>198</v>
      </c>
      <c r="CA66" s="119" t="s">
        <v>128</v>
      </c>
      <c r="CB66" s="119" t="s">
        <v>129</v>
      </c>
      <c r="CC66" s="119" t="s">
        <v>155</v>
      </c>
      <c r="CD66" s="119" t="s">
        <v>199</v>
      </c>
      <c r="CF66" t="s">
        <v>189</v>
      </c>
      <c r="CG66" s="120">
        <f>MIN(CG63,CH63)</f>
        <v>6</v>
      </c>
    </row>
    <row r="67" spans="73:86">
      <c r="BU67" t="s">
        <v>200</v>
      </c>
      <c r="BV67">
        <f>SQRT(BX63*(1/BV61+1/BV62))</f>
        <v>1.1862606314441553</v>
      </c>
      <c r="BW67">
        <f>(ABS(BW61-BW62-BY59))/BV67</f>
        <v>1.1380298428655664</v>
      </c>
      <c r="BX67">
        <f>BV61+BV62-2</f>
        <v>7</v>
      </c>
      <c r="BY67">
        <f>_xlfn.T.DIST.RT(BW67,BX67)</f>
        <v>0.14627753591666123</v>
      </c>
      <c r="BZ67">
        <f>_xlfn.T.INV.2T(BZ65*2,BX67)</f>
        <v>1.8945786050900073</v>
      </c>
      <c r="CC67" s="2" t="str">
        <f>IF(BY67&lt;BZ65,"yes","no")</f>
        <v>no</v>
      </c>
      <c r="CD67">
        <f>SQRT(BW67^2/(BW67^2+BX67))</f>
        <v>0.39513229390153087</v>
      </c>
      <c r="CF67" t="s">
        <v>57</v>
      </c>
      <c r="CG67" s="121">
        <f>CG60*CH60/2</f>
        <v>10</v>
      </c>
    </row>
    <row r="68" spans="73:86">
      <c r="BU68" t="s">
        <v>202</v>
      </c>
      <c r="BV68">
        <f>BV67</f>
        <v>1.1862606314441553</v>
      </c>
      <c r="BW68">
        <f t="shared" ref="BW68:BX68" si="20">BW67</f>
        <v>1.1380298428655664</v>
      </c>
      <c r="BX68">
        <f t="shared" si="20"/>
        <v>7</v>
      </c>
      <c r="BY68">
        <f>_xlfn.T.DIST.2T(BW68,BX68)</f>
        <v>0.29255507183332247</v>
      </c>
      <c r="BZ68">
        <f>_xlfn.T.INV.2T(BZ65,BX68)</f>
        <v>2.3646242515927849</v>
      </c>
      <c r="CA68">
        <f>(BW61-BW62)-BZ68*BV68</f>
        <v>-4.1550606578226201</v>
      </c>
      <c r="CB68">
        <f>(BW61-BW62)+BZ68*BV68</f>
        <v>1.4550606578226204</v>
      </c>
      <c r="CC68" s="2" t="str">
        <f>IF(BY68&lt;BZ65,"yes","no")</f>
        <v>no</v>
      </c>
      <c r="CD68">
        <f>CD67</f>
        <v>0.39513229390153087</v>
      </c>
      <c r="CF68" t="s">
        <v>203</v>
      </c>
      <c r="CG68" s="121">
        <f>SQRT(CG67*(CG60+CH60+1)/6*(1-[1]!TiesCorrection(BU18:BU29,BV18:BV29,2)/((CG60+CH60)^3-CG60-CH60)))</f>
        <v>4.065436972550156</v>
      </c>
      <c r="CH68" t="s">
        <v>204</v>
      </c>
    </row>
    <row r="69" spans="73:86">
      <c r="BU69" s="98"/>
      <c r="BV69" s="98"/>
      <c r="BW69" s="98"/>
      <c r="BX69" s="98"/>
      <c r="BY69" s="98"/>
      <c r="BZ69" s="98"/>
      <c r="CA69" s="98"/>
      <c r="CB69" s="98"/>
      <c r="CC69" s="98"/>
      <c r="CD69" s="98"/>
      <c r="CF69" t="s">
        <v>207</v>
      </c>
      <c r="CG69" s="121">
        <f>ABS(ABS(CG66-CG67)-1/2)/CG68</f>
        <v>0.86091606477532712</v>
      </c>
      <c r="CH69" t="s">
        <v>208</v>
      </c>
    </row>
    <row r="70" spans="73:86" ht="16.5" thickBot="1">
      <c r="BU70" t="s">
        <v>209</v>
      </c>
      <c r="BY70" t="s">
        <v>73</v>
      </c>
      <c r="BZ70">
        <f>BZ65</f>
        <v>0.05</v>
      </c>
      <c r="CF70" t="s">
        <v>199</v>
      </c>
      <c r="CG70" s="121">
        <f>CG69/SQRT(CG60+CH60)</f>
        <v>0.28697202159177571</v>
      </c>
    </row>
    <row r="71" spans="73:86" ht="16.5" thickTop="1">
      <c r="BU71" s="119" t="s">
        <v>196</v>
      </c>
      <c r="BV71" s="119" t="s">
        <v>126</v>
      </c>
      <c r="BW71" s="119" t="s">
        <v>197</v>
      </c>
      <c r="BX71" s="119" t="s">
        <v>60</v>
      </c>
      <c r="BY71" s="119" t="s">
        <v>91</v>
      </c>
      <c r="BZ71" s="119" t="s">
        <v>198</v>
      </c>
      <c r="CA71" s="119" t="s">
        <v>128</v>
      </c>
      <c r="CB71" s="119" t="s">
        <v>129</v>
      </c>
      <c r="CC71" s="119" t="s">
        <v>155</v>
      </c>
      <c r="CD71" s="119" t="s">
        <v>199</v>
      </c>
      <c r="CF71" t="s">
        <v>210</v>
      </c>
      <c r="CG71" s="120">
        <f>1-_xlfn.NORM.S.DIST(CG69,TRUE)</f>
        <v>0.19464213654883</v>
      </c>
      <c r="CH71" s="114">
        <f>2*CG71</f>
        <v>0.38928427309766001</v>
      </c>
    </row>
    <row r="72" spans="73:86">
      <c r="BU72" t="s">
        <v>200</v>
      </c>
      <c r="BV72">
        <f>SQRT(BX61/BV61+BX62/BV62)</f>
        <v>1.275996342732481</v>
      </c>
      <c r="BW72">
        <f>(ABS(BW61-BW62-BY59))/BV72</f>
        <v>1.0579967628347928</v>
      </c>
      <c r="BX72">
        <f>(BX61/BV61+BX62/BV62)^2/((BX61/BV61)^2/(BV61-1)+(BX62/BV62)^2/(BV62-1))</f>
        <v>4.3108525025304596</v>
      </c>
      <c r="BY72">
        <f>[1]!T_DIST_RT(BW72,BX72)</f>
        <v>0.17285086894425189</v>
      </c>
      <c r="BZ72">
        <f>[1]!T_INV(1-BZ70,BX72)</f>
        <v>2.0884357974399923</v>
      </c>
      <c r="CC72" s="2" t="str">
        <f>IF(BY72&lt;BZ70,"yes","no")</f>
        <v>no</v>
      </c>
      <c r="CD72">
        <f>SQRT(BW72^2/(BW72^2+BX72))</f>
        <v>0.45402110378734001</v>
      </c>
      <c r="CF72" t="s">
        <v>213</v>
      </c>
      <c r="CG72" s="121">
        <f>[1]!MWDIST(CG66,CG60,CH60,1)</f>
        <v>0.20634920634920634</v>
      </c>
      <c r="CH72" s="116">
        <f>2*CG72</f>
        <v>0.41269841269841268</v>
      </c>
    </row>
    <row r="73" spans="73:86">
      <c r="BU73" t="s">
        <v>202</v>
      </c>
      <c r="BV73">
        <f>BV72</f>
        <v>1.275996342732481</v>
      </c>
      <c r="BW73">
        <f t="shared" ref="BW73:BX73" si="21">BW72</f>
        <v>1.0579967628347928</v>
      </c>
      <c r="BX73">
        <f t="shared" si="21"/>
        <v>4.3108525025304596</v>
      </c>
      <c r="BY73">
        <f>[1]!T_DIST_2T(BW73,BX73)</f>
        <v>0.34570173788850378</v>
      </c>
      <c r="BZ73">
        <f>[1]!T_INV_2T(BZ70,BX73)</f>
        <v>2.6992419226614115</v>
      </c>
      <c r="CA73">
        <f>(BW61-BW62)-BZ73*BV73</f>
        <v>-4.7942228214661515</v>
      </c>
      <c r="CB73">
        <f>(BW61-BW62)+BZ73*BV73</f>
        <v>2.0942228214661518</v>
      </c>
      <c r="CC73" s="2" t="str">
        <f>IF(BY73&lt;BZ70,"yes","no")</f>
        <v>no</v>
      </c>
      <c r="CD73">
        <f>CD72</f>
        <v>0.45402110378734001</v>
      </c>
      <c r="CF73" t="s">
        <v>214</v>
      </c>
      <c r="CG73" s="122" t="s">
        <v>215</v>
      </c>
      <c r="CH73" s="118" t="s">
        <v>215</v>
      </c>
    </row>
    <row r="74" spans="73:86">
      <c r="BU74" s="98"/>
      <c r="BV74" s="98"/>
      <c r="BW74" s="98"/>
      <c r="BX74" s="98"/>
      <c r="BY74" s="98"/>
      <c r="BZ74" s="98"/>
      <c r="CA74" s="98"/>
      <c r="CB74" s="98"/>
      <c r="CC74" s="98"/>
      <c r="CD74" s="98"/>
    </row>
  </sheetData>
  <mergeCells count="53">
    <mergeCell ref="BL17:BL20"/>
    <mergeCell ref="BM17:BM20"/>
    <mergeCell ref="BU17:BU20"/>
    <mergeCell ref="BV17:BV20"/>
    <mergeCell ref="BW16:BX16"/>
    <mergeCell ref="BY16:BZ16"/>
    <mergeCell ref="BW17:BW20"/>
    <mergeCell ref="BX17:BX20"/>
    <mergeCell ref="BY17:BY20"/>
    <mergeCell ref="BZ17:BZ20"/>
    <mergeCell ref="AB3:AM3"/>
    <mergeCell ref="AQ4:AS4"/>
    <mergeCell ref="BW1:BX1"/>
    <mergeCell ref="G2:AM2"/>
    <mergeCell ref="AN2:BT2"/>
    <mergeCell ref="G4:I4"/>
    <mergeCell ref="J4:L4"/>
    <mergeCell ref="BX2:BX5"/>
    <mergeCell ref="AZ4:BB4"/>
    <mergeCell ref="BC4:BE4"/>
    <mergeCell ref="BF4:BH4"/>
    <mergeCell ref="BI4:BK4"/>
    <mergeCell ref="BL4:BN4"/>
    <mergeCell ref="BI3:BT3"/>
    <mergeCell ref="BO4:BQ4"/>
    <mergeCell ref="BR4:BT4"/>
    <mergeCell ref="A1:A4"/>
    <mergeCell ref="B1:B4"/>
    <mergeCell ref="C1:C4"/>
    <mergeCell ref="D1:D4"/>
    <mergeCell ref="E1:E4"/>
    <mergeCell ref="F1:F4"/>
    <mergeCell ref="G1:BT1"/>
    <mergeCell ref="BU1:BV1"/>
    <mergeCell ref="G3:R3"/>
    <mergeCell ref="S3:AA3"/>
    <mergeCell ref="AB4:AD4"/>
    <mergeCell ref="AE4:AG4"/>
    <mergeCell ref="AH4:AJ4"/>
    <mergeCell ref="AK4:AM4"/>
    <mergeCell ref="AN4:AP4"/>
    <mergeCell ref="M4:O4"/>
    <mergeCell ref="P4:R4"/>
    <mergeCell ref="S4:U4"/>
    <mergeCell ref="V4:X4"/>
    <mergeCell ref="Y4:AA4"/>
    <mergeCell ref="AW4:AY4"/>
    <mergeCell ref="BU2:BU5"/>
    <mergeCell ref="BV2:BV5"/>
    <mergeCell ref="BW2:BW5"/>
    <mergeCell ref="AN3:AY3"/>
    <mergeCell ref="AZ3:BH3"/>
    <mergeCell ref="AT4:AV4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668F6A-DD7D-4583-BA77-70A9ED63531E}">
  <dimension ref="A1:BY50"/>
  <sheetViews>
    <sheetView zoomScale="30" zoomScaleNormal="30" workbookViewId="0">
      <selection activeCell="AR87" sqref="AR87"/>
    </sheetView>
  </sheetViews>
  <sheetFormatPr defaultColWidth="11" defaultRowHeight="15.75"/>
  <cols>
    <col min="1" max="1" width="7.5" customWidth="1"/>
    <col min="2" max="2" width="17.125" style="2" customWidth="1"/>
    <col min="3" max="3" width="34.875" customWidth="1"/>
    <col min="4" max="4" width="8.375" style="7" customWidth="1"/>
    <col min="5" max="5" width="20.5" style="7" customWidth="1"/>
    <col min="6" max="6" width="11.375" style="2" customWidth="1"/>
    <col min="7" max="7" width="18.5" customWidth="1"/>
    <col min="8" max="8" width="5.375" customWidth="1"/>
    <col min="9" max="9" width="6.125" customWidth="1"/>
    <col min="10" max="10" width="4.625" customWidth="1"/>
    <col min="11" max="11" width="5.5" customWidth="1"/>
    <col min="12" max="12" width="5.375" customWidth="1"/>
    <col min="13" max="13" width="5.625" customWidth="1"/>
    <col min="14" max="14" width="7.125" customWidth="1"/>
    <col min="15" max="15" width="5.875" customWidth="1"/>
    <col min="16" max="16" width="6.125" customWidth="1"/>
    <col min="17" max="17" width="4.5" customWidth="1"/>
    <col min="18" max="18" width="2.125" customWidth="1"/>
    <col min="19" max="19" width="4.5" customWidth="1"/>
    <col min="20" max="20" width="6.375" customWidth="1"/>
    <col min="21" max="21" width="2.625" customWidth="1"/>
    <col min="22" max="22" width="2.5" customWidth="1"/>
    <col min="23" max="23" width="4" customWidth="1"/>
    <col min="24" max="24" width="3.875" customWidth="1"/>
    <col min="25" max="25" width="4.5" customWidth="1"/>
    <col min="26" max="26" width="1.875" customWidth="1"/>
    <col min="27" max="27" width="2" customWidth="1"/>
    <col min="28" max="28" width="2.125" customWidth="1"/>
    <col min="29" max="37" width="1.875" bestFit="1" customWidth="1"/>
    <col min="38" max="39" width="1.875" customWidth="1"/>
    <col min="40" max="40" width="1.875" bestFit="1" customWidth="1"/>
    <col min="41" max="42" width="7.125" customWidth="1"/>
    <col min="43" max="43" width="5.125" customWidth="1"/>
    <col min="44" max="44" width="5.875" customWidth="1"/>
    <col min="45" max="45" width="5.125" customWidth="1"/>
    <col min="46" max="46" width="4.5" customWidth="1"/>
    <col min="47" max="47" width="6.5" customWidth="1"/>
    <col min="48" max="48" width="5.5" customWidth="1"/>
    <col min="49" max="49" width="5.625" customWidth="1"/>
    <col min="50" max="50" width="4.875" customWidth="1"/>
    <col min="51" max="51" width="4.125" customWidth="1"/>
    <col min="52" max="52" width="4.5" customWidth="1"/>
    <col min="53" max="53" width="5.125" customWidth="1"/>
    <col min="54" max="54" width="2.625" customWidth="1"/>
    <col min="55" max="55" width="3.625" customWidth="1"/>
    <col min="56" max="57" width="2.625" customWidth="1"/>
    <col min="58" max="60" width="2.125" customWidth="1"/>
    <col min="61" max="61" width="2.5" customWidth="1"/>
    <col min="62" max="70" width="1.875" bestFit="1" customWidth="1"/>
    <col min="71" max="72" width="1.875" customWidth="1"/>
    <col min="73" max="73" width="2.5" bestFit="1" customWidth="1"/>
    <col min="74" max="74" width="9.375" customWidth="1"/>
    <col min="75" max="75" width="10.625" customWidth="1"/>
    <col min="76" max="76" width="8.125" customWidth="1"/>
    <col min="77" max="77" width="13.125" customWidth="1"/>
  </cols>
  <sheetData>
    <row r="1" spans="1:77" s="1" customFormat="1">
      <c r="A1" s="264" t="s">
        <v>0</v>
      </c>
      <c r="B1" s="267" t="s">
        <v>1</v>
      </c>
      <c r="C1" s="268" t="s">
        <v>2</v>
      </c>
      <c r="D1" s="268" t="s">
        <v>3</v>
      </c>
      <c r="E1" s="268" t="s">
        <v>4</v>
      </c>
      <c r="F1" s="268" t="s">
        <v>5</v>
      </c>
      <c r="G1" s="268" t="s">
        <v>6</v>
      </c>
      <c r="H1" s="226" t="s">
        <v>326</v>
      </c>
      <c r="I1" s="226"/>
      <c r="J1" s="226"/>
      <c r="K1" s="226"/>
      <c r="L1" s="226"/>
      <c r="M1" s="226"/>
      <c r="N1" s="226"/>
      <c r="O1" s="226"/>
      <c r="P1" s="226"/>
      <c r="Q1" s="226"/>
      <c r="R1" s="226"/>
      <c r="S1" s="226"/>
      <c r="T1" s="226"/>
      <c r="U1" s="226"/>
      <c r="V1" s="226"/>
      <c r="W1" s="226"/>
      <c r="X1" s="226"/>
      <c r="Y1" s="226"/>
      <c r="Z1" s="226"/>
      <c r="AA1" s="226"/>
      <c r="AB1" s="226"/>
      <c r="AC1" s="226"/>
      <c r="AD1" s="226"/>
      <c r="AE1" s="226"/>
      <c r="AF1" s="226"/>
      <c r="AG1" s="226"/>
      <c r="AH1" s="226"/>
      <c r="AI1" s="226"/>
      <c r="AJ1" s="226"/>
      <c r="AK1" s="226"/>
      <c r="AL1" s="226"/>
      <c r="AM1" s="226"/>
      <c r="AN1" s="226"/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  <c r="BK1" s="226"/>
      <c r="BL1" s="226"/>
      <c r="BM1" s="226"/>
      <c r="BN1" s="226"/>
      <c r="BO1" s="226"/>
      <c r="BP1" s="226"/>
      <c r="BQ1" s="226"/>
      <c r="BR1" s="226"/>
      <c r="BS1" s="226"/>
      <c r="BT1" s="226"/>
      <c r="BU1" s="227"/>
      <c r="BV1" s="228" t="s">
        <v>327</v>
      </c>
      <c r="BW1" s="228"/>
      <c r="BX1" s="229" t="s">
        <v>328</v>
      </c>
      <c r="BY1" s="229"/>
    </row>
    <row r="2" spans="1:77" s="1" customFormat="1">
      <c r="A2" s="265"/>
      <c r="B2" s="267"/>
      <c r="C2" s="268"/>
      <c r="D2" s="268"/>
      <c r="E2" s="268"/>
      <c r="F2" s="268"/>
      <c r="G2" s="268"/>
      <c r="H2" s="230" t="s">
        <v>329</v>
      </c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  <c r="AG2" s="230"/>
      <c r="AH2" s="230"/>
      <c r="AI2" s="230"/>
      <c r="AJ2" s="230"/>
      <c r="AK2" s="230"/>
      <c r="AL2" s="230"/>
      <c r="AM2" s="230"/>
      <c r="AN2" s="231"/>
      <c r="AO2" s="232" t="s">
        <v>330</v>
      </c>
      <c r="AP2" s="233"/>
      <c r="AQ2" s="233"/>
      <c r="AR2" s="233"/>
      <c r="AS2" s="233"/>
      <c r="AT2" s="233"/>
      <c r="AU2" s="233"/>
      <c r="AV2" s="233"/>
      <c r="AW2" s="233"/>
      <c r="AX2" s="233"/>
      <c r="AY2" s="233"/>
      <c r="AZ2" s="233"/>
      <c r="BA2" s="233"/>
      <c r="BB2" s="233"/>
      <c r="BC2" s="233"/>
      <c r="BD2" s="233"/>
      <c r="BE2" s="233"/>
      <c r="BF2" s="233"/>
      <c r="BG2" s="233"/>
      <c r="BH2" s="233"/>
      <c r="BI2" s="233"/>
      <c r="BJ2" s="233"/>
      <c r="BK2" s="233"/>
      <c r="BL2" s="233"/>
      <c r="BM2" s="233"/>
      <c r="BN2" s="233"/>
      <c r="BO2" s="233"/>
      <c r="BP2" s="233"/>
      <c r="BQ2" s="233"/>
      <c r="BR2" s="233"/>
      <c r="BS2" s="233"/>
      <c r="BT2" s="233"/>
      <c r="BU2" s="234"/>
      <c r="BV2" s="235" t="s">
        <v>331</v>
      </c>
      <c r="BW2" s="235" t="s">
        <v>259</v>
      </c>
      <c r="BX2" s="235" t="s">
        <v>331</v>
      </c>
      <c r="BY2" s="235" t="s">
        <v>259</v>
      </c>
    </row>
    <row r="3" spans="1:77" s="1" customFormat="1">
      <c r="A3" s="265"/>
      <c r="B3" s="267"/>
      <c r="C3" s="268"/>
      <c r="D3" s="268"/>
      <c r="E3" s="268"/>
      <c r="F3" s="268"/>
      <c r="G3" s="268"/>
      <c r="H3" s="238" t="s">
        <v>139</v>
      </c>
      <c r="I3" s="238"/>
      <c r="J3" s="238"/>
      <c r="K3" s="238"/>
      <c r="L3" s="238"/>
      <c r="M3" s="238"/>
      <c r="N3" s="238"/>
      <c r="O3" s="238"/>
      <c r="P3" s="238"/>
      <c r="Q3" s="238"/>
      <c r="R3" s="238"/>
      <c r="S3" s="239"/>
      <c r="T3" s="240" t="s">
        <v>162</v>
      </c>
      <c r="U3" s="241"/>
      <c r="V3" s="241"/>
      <c r="W3" s="241"/>
      <c r="X3" s="241"/>
      <c r="Y3" s="241"/>
      <c r="Z3" s="241"/>
      <c r="AA3" s="241"/>
      <c r="AB3" s="242"/>
      <c r="AC3" s="243" t="s">
        <v>173</v>
      </c>
      <c r="AD3" s="244"/>
      <c r="AE3" s="244"/>
      <c r="AF3" s="244"/>
      <c r="AG3" s="244"/>
      <c r="AH3" s="244"/>
      <c r="AI3" s="244"/>
      <c r="AJ3" s="244"/>
      <c r="AK3" s="244"/>
      <c r="AL3" s="244"/>
      <c r="AM3" s="244"/>
      <c r="AN3" s="245"/>
      <c r="AO3" s="249" t="s">
        <v>332</v>
      </c>
      <c r="AP3" s="238"/>
      <c r="AQ3" s="238"/>
      <c r="AR3" s="238"/>
      <c r="AS3" s="238"/>
      <c r="AT3" s="238"/>
      <c r="AU3" s="238"/>
      <c r="AV3" s="238"/>
      <c r="AW3" s="238"/>
      <c r="AX3" s="238"/>
      <c r="AY3" s="238"/>
      <c r="AZ3" s="239"/>
      <c r="BA3" s="240" t="s">
        <v>162</v>
      </c>
      <c r="BB3" s="241"/>
      <c r="BC3" s="241"/>
      <c r="BD3" s="241"/>
      <c r="BE3" s="241"/>
      <c r="BF3" s="241"/>
      <c r="BG3" s="241"/>
      <c r="BH3" s="241"/>
      <c r="BI3" s="242"/>
      <c r="BJ3" s="243" t="s">
        <v>173</v>
      </c>
      <c r="BK3" s="244"/>
      <c r="BL3" s="244"/>
      <c r="BM3" s="244"/>
      <c r="BN3" s="244"/>
      <c r="BO3" s="244"/>
      <c r="BP3" s="244"/>
      <c r="BQ3" s="244"/>
      <c r="BR3" s="244"/>
      <c r="BS3" s="244"/>
      <c r="BT3" s="244"/>
      <c r="BU3" s="245"/>
      <c r="BV3" s="236"/>
      <c r="BW3" s="236"/>
      <c r="BX3" s="236"/>
      <c r="BY3" s="236"/>
    </row>
    <row r="4" spans="1:77" s="1" customFormat="1">
      <c r="A4" s="265"/>
      <c r="B4" s="267"/>
      <c r="C4" s="268"/>
      <c r="D4" s="268"/>
      <c r="E4" s="268"/>
      <c r="F4" s="268"/>
      <c r="G4" s="268"/>
      <c r="H4" s="247" t="s">
        <v>119</v>
      </c>
      <c r="I4" s="247"/>
      <c r="J4" s="248"/>
      <c r="K4" s="246" t="s">
        <v>43</v>
      </c>
      <c r="L4" s="247"/>
      <c r="M4" s="248"/>
      <c r="N4" s="246" t="s">
        <v>40</v>
      </c>
      <c r="O4" s="247"/>
      <c r="P4" s="248"/>
      <c r="Q4" s="246" t="s">
        <v>148</v>
      </c>
      <c r="R4" s="247"/>
      <c r="S4" s="248"/>
      <c r="T4" s="255" t="s">
        <v>151</v>
      </c>
      <c r="U4" s="256"/>
      <c r="V4" s="257"/>
      <c r="W4" s="255" t="s">
        <v>97</v>
      </c>
      <c r="X4" s="256"/>
      <c r="Y4" s="257"/>
      <c r="Z4" s="255" t="s">
        <v>41</v>
      </c>
      <c r="AA4" s="256"/>
      <c r="AB4" s="257"/>
      <c r="AC4" s="258" t="s">
        <v>42</v>
      </c>
      <c r="AD4" s="259"/>
      <c r="AE4" s="260"/>
      <c r="AF4" s="258" t="s">
        <v>65</v>
      </c>
      <c r="AG4" s="259"/>
      <c r="AH4" s="260"/>
      <c r="AI4" s="258" t="s">
        <v>54</v>
      </c>
      <c r="AJ4" s="259"/>
      <c r="AK4" s="260"/>
      <c r="AL4" s="258" t="s">
        <v>88</v>
      </c>
      <c r="AM4" s="259"/>
      <c r="AN4" s="260"/>
      <c r="AO4" s="246" t="s">
        <v>119</v>
      </c>
      <c r="AP4" s="247"/>
      <c r="AQ4" s="248"/>
      <c r="AR4" s="246" t="s">
        <v>43</v>
      </c>
      <c r="AS4" s="247"/>
      <c r="AT4" s="248"/>
      <c r="AU4" s="246" t="s">
        <v>40</v>
      </c>
      <c r="AV4" s="247"/>
      <c r="AW4" s="248"/>
      <c r="AX4" s="246" t="s">
        <v>148</v>
      </c>
      <c r="AY4" s="247"/>
      <c r="AZ4" s="248"/>
      <c r="BA4" s="255" t="s">
        <v>151</v>
      </c>
      <c r="BB4" s="256"/>
      <c r="BC4" s="257"/>
      <c r="BD4" s="255" t="s">
        <v>97</v>
      </c>
      <c r="BE4" s="256"/>
      <c r="BF4" s="257"/>
      <c r="BG4" s="255" t="s">
        <v>41</v>
      </c>
      <c r="BH4" s="256"/>
      <c r="BI4" s="257"/>
      <c r="BJ4" s="261" t="s">
        <v>42</v>
      </c>
      <c r="BK4" s="262"/>
      <c r="BL4" s="263"/>
      <c r="BM4" s="261" t="s">
        <v>65</v>
      </c>
      <c r="BN4" s="262"/>
      <c r="BO4" s="263"/>
      <c r="BP4" s="261" t="s">
        <v>54</v>
      </c>
      <c r="BQ4" s="262"/>
      <c r="BR4" s="263"/>
      <c r="BS4" s="261" t="s">
        <v>88</v>
      </c>
      <c r="BT4" s="262"/>
      <c r="BU4" s="263"/>
      <c r="BV4" s="236"/>
      <c r="BW4" s="236"/>
      <c r="BX4" s="236"/>
      <c r="BY4" s="236"/>
    </row>
    <row r="5" spans="1:77" s="1" customFormat="1">
      <c r="A5" s="266"/>
      <c r="B5" s="267"/>
      <c r="C5" s="268"/>
      <c r="D5" s="268"/>
      <c r="E5" s="268"/>
      <c r="F5" s="268"/>
      <c r="G5" s="268"/>
      <c r="H5" s="8">
        <v>1</v>
      </c>
      <c r="I5" s="6">
        <v>2</v>
      </c>
      <c r="J5" s="6">
        <v>3</v>
      </c>
      <c r="K5" s="6">
        <v>1</v>
      </c>
      <c r="L5" s="6">
        <v>2</v>
      </c>
      <c r="M5" s="6">
        <v>3</v>
      </c>
      <c r="N5" s="6">
        <v>1</v>
      </c>
      <c r="O5" s="6">
        <v>2</v>
      </c>
      <c r="P5" s="6">
        <v>3</v>
      </c>
      <c r="Q5" s="6">
        <v>1</v>
      </c>
      <c r="R5" s="6">
        <v>2</v>
      </c>
      <c r="S5" s="6">
        <v>3</v>
      </c>
      <c r="T5" s="6">
        <v>1</v>
      </c>
      <c r="U5" s="6">
        <v>2</v>
      </c>
      <c r="V5" s="6">
        <v>3</v>
      </c>
      <c r="W5" s="6">
        <v>1</v>
      </c>
      <c r="X5" s="6">
        <v>2</v>
      </c>
      <c r="Y5" s="6">
        <v>3</v>
      </c>
      <c r="Z5" s="6">
        <v>1</v>
      </c>
      <c r="AA5" s="6">
        <v>2</v>
      </c>
      <c r="AB5" s="6">
        <v>3</v>
      </c>
      <c r="AC5" s="6">
        <v>1</v>
      </c>
      <c r="AD5" s="6">
        <v>2</v>
      </c>
      <c r="AE5" s="6">
        <v>3</v>
      </c>
      <c r="AF5" s="6">
        <v>1</v>
      </c>
      <c r="AG5" s="6">
        <v>2</v>
      </c>
      <c r="AH5" s="6">
        <v>3</v>
      </c>
      <c r="AI5" s="6">
        <v>1</v>
      </c>
      <c r="AJ5" s="6">
        <v>2</v>
      </c>
      <c r="AK5" s="6">
        <v>3</v>
      </c>
      <c r="AL5" s="6">
        <v>1</v>
      </c>
      <c r="AM5" s="6">
        <v>2</v>
      </c>
      <c r="AN5" s="6">
        <v>3</v>
      </c>
      <c r="AO5" s="6">
        <v>1</v>
      </c>
      <c r="AP5" s="6">
        <v>2</v>
      </c>
      <c r="AQ5" s="6">
        <v>3</v>
      </c>
      <c r="AR5" s="6">
        <v>1</v>
      </c>
      <c r="AS5" s="6">
        <v>2</v>
      </c>
      <c r="AT5" s="6">
        <v>3</v>
      </c>
      <c r="AU5" s="6">
        <v>1</v>
      </c>
      <c r="AV5" s="6">
        <v>2</v>
      </c>
      <c r="AW5" s="6">
        <v>3</v>
      </c>
      <c r="AX5" s="6">
        <v>1</v>
      </c>
      <c r="AY5" s="6">
        <v>2</v>
      </c>
      <c r="AZ5" s="6">
        <v>3</v>
      </c>
      <c r="BA5" s="6">
        <v>1</v>
      </c>
      <c r="BB5" s="6">
        <v>2</v>
      </c>
      <c r="BC5" s="6">
        <v>3</v>
      </c>
      <c r="BD5" s="6">
        <v>1</v>
      </c>
      <c r="BE5" s="6">
        <v>2</v>
      </c>
      <c r="BF5" s="6">
        <v>3</v>
      </c>
      <c r="BG5" s="6">
        <v>1</v>
      </c>
      <c r="BH5" s="6">
        <v>2</v>
      </c>
      <c r="BI5" s="6">
        <v>3</v>
      </c>
      <c r="BJ5" s="6">
        <v>1</v>
      </c>
      <c r="BK5" s="6">
        <v>2</v>
      </c>
      <c r="BL5" s="6">
        <v>3</v>
      </c>
      <c r="BM5" s="6">
        <v>1</v>
      </c>
      <c r="BN5" s="6">
        <v>2</v>
      </c>
      <c r="BO5" s="6">
        <v>3</v>
      </c>
      <c r="BP5" s="6">
        <v>1</v>
      </c>
      <c r="BQ5" s="6">
        <v>2</v>
      </c>
      <c r="BR5" s="6">
        <v>3</v>
      </c>
      <c r="BS5" s="6">
        <v>1</v>
      </c>
      <c r="BT5" s="6">
        <v>2</v>
      </c>
      <c r="BU5" s="6">
        <v>3</v>
      </c>
      <c r="BV5" s="237"/>
      <c r="BW5" s="237"/>
      <c r="BX5" s="237"/>
      <c r="BY5" s="237"/>
    </row>
    <row r="6" spans="1:77" s="16" customFormat="1">
      <c r="A6" s="9">
        <v>1</v>
      </c>
      <c r="B6" s="10">
        <v>1012320173</v>
      </c>
      <c r="C6" s="11" t="s">
        <v>35</v>
      </c>
      <c r="D6" s="12" t="s">
        <v>36</v>
      </c>
      <c r="E6" s="13">
        <v>38096</v>
      </c>
      <c r="F6" s="14">
        <f ca="1">(TODAY()-E6)/365</f>
        <v>19.87123287671233</v>
      </c>
      <c r="G6" s="15" t="s">
        <v>37</v>
      </c>
      <c r="H6" s="11"/>
      <c r="I6" s="11"/>
      <c r="J6" s="11"/>
      <c r="K6" s="11"/>
      <c r="L6" s="11"/>
      <c r="M6" s="11"/>
      <c r="N6" s="11" t="s">
        <v>364</v>
      </c>
      <c r="O6" s="11" t="s">
        <v>365</v>
      </c>
      <c r="P6" s="11"/>
      <c r="Q6" s="11"/>
      <c r="R6" s="11"/>
      <c r="S6" s="11"/>
      <c r="T6" s="11"/>
      <c r="U6" s="11"/>
      <c r="V6" s="11"/>
      <c r="W6" s="11"/>
      <c r="X6" s="11"/>
      <c r="Y6" s="11"/>
      <c r="Z6" s="11" t="s">
        <v>337</v>
      </c>
      <c r="AA6" s="11" t="s">
        <v>337</v>
      </c>
      <c r="AB6" s="11"/>
      <c r="AC6" s="11" t="s">
        <v>337</v>
      </c>
      <c r="AD6" s="11"/>
      <c r="AE6" s="11"/>
      <c r="AF6" s="11"/>
      <c r="AG6" s="11"/>
      <c r="AH6" s="11"/>
      <c r="AI6" s="11"/>
      <c r="AJ6" s="11" t="s">
        <v>337</v>
      </c>
      <c r="AK6" s="11"/>
      <c r="AL6" s="11"/>
      <c r="AM6" s="11"/>
      <c r="AN6" s="11"/>
      <c r="AO6" s="11"/>
      <c r="AP6" s="11"/>
      <c r="AQ6" s="11"/>
      <c r="AR6" s="11" t="s">
        <v>366</v>
      </c>
      <c r="AS6" s="11" t="s">
        <v>367</v>
      </c>
      <c r="AT6" s="11"/>
      <c r="AU6" s="11"/>
      <c r="AV6" s="11"/>
      <c r="AW6" s="11" t="s">
        <v>368</v>
      </c>
      <c r="AX6" s="11"/>
      <c r="AY6" s="11"/>
      <c r="AZ6" s="11"/>
      <c r="BA6" s="11"/>
      <c r="BB6" s="11"/>
      <c r="BC6" s="11"/>
      <c r="BD6" s="11"/>
      <c r="BE6" s="11"/>
      <c r="BF6" s="11"/>
      <c r="BG6" s="11" t="s">
        <v>337</v>
      </c>
      <c r="BH6" s="11" t="s">
        <v>337</v>
      </c>
      <c r="BI6" s="11" t="s">
        <v>337</v>
      </c>
      <c r="BJ6" s="11" t="s">
        <v>337</v>
      </c>
      <c r="BK6" s="11"/>
      <c r="BL6" s="11" t="s">
        <v>337</v>
      </c>
      <c r="BM6" s="11"/>
      <c r="BN6" s="11" t="s">
        <v>337</v>
      </c>
      <c r="BO6" s="11"/>
      <c r="BP6" s="11"/>
      <c r="BQ6" s="11"/>
      <c r="BR6" s="11"/>
      <c r="BS6" s="11"/>
      <c r="BT6" s="11"/>
      <c r="BU6" s="11"/>
      <c r="BV6" s="11" t="s">
        <v>369</v>
      </c>
      <c r="BW6" s="11"/>
      <c r="BX6" s="11" t="s">
        <v>370</v>
      </c>
      <c r="BY6" s="11" t="s">
        <v>371</v>
      </c>
    </row>
    <row r="7" spans="1:77" s="16" customFormat="1">
      <c r="A7" s="16">
        <v>2</v>
      </c>
      <c r="B7" s="10">
        <v>100131674</v>
      </c>
      <c r="C7" s="11" t="s">
        <v>74</v>
      </c>
      <c r="D7" s="12" t="s">
        <v>75</v>
      </c>
      <c r="E7" s="13">
        <v>37726</v>
      </c>
      <c r="F7" s="14">
        <f t="shared" ref="F7:F49" ca="1" si="0">(TODAY()-E7)/365</f>
        <v>20.884931506849316</v>
      </c>
      <c r="G7" s="15">
        <v>35</v>
      </c>
      <c r="H7" s="11"/>
      <c r="I7" s="11"/>
      <c r="J7" s="11"/>
      <c r="K7" s="11"/>
      <c r="L7" s="11" t="s">
        <v>372</v>
      </c>
      <c r="M7" s="11"/>
      <c r="N7" s="11" t="s">
        <v>373</v>
      </c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 t="s">
        <v>337</v>
      </c>
      <c r="AA7" s="11" t="s">
        <v>337</v>
      </c>
      <c r="AB7" s="11"/>
      <c r="AC7" s="11" t="s">
        <v>337</v>
      </c>
      <c r="AD7" s="11"/>
      <c r="AE7" s="11"/>
      <c r="AF7" s="11"/>
      <c r="AG7" s="11"/>
      <c r="AH7" s="11"/>
      <c r="AI7" s="11"/>
      <c r="AJ7" s="11" t="s">
        <v>337</v>
      </c>
      <c r="AK7" s="11"/>
      <c r="AL7" s="11"/>
      <c r="AM7" s="11"/>
      <c r="AN7" s="11"/>
      <c r="AO7" s="11"/>
      <c r="AP7" s="11"/>
      <c r="AQ7" s="11"/>
      <c r="AR7" s="11"/>
      <c r="AS7" s="11"/>
      <c r="AT7" s="11"/>
      <c r="AU7" s="11" t="s">
        <v>374</v>
      </c>
      <c r="AV7" s="11" t="s">
        <v>375</v>
      </c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 t="s">
        <v>337</v>
      </c>
      <c r="BH7" s="11" t="s">
        <v>337</v>
      </c>
      <c r="BI7" s="11"/>
      <c r="BJ7" s="11" t="s">
        <v>337</v>
      </c>
      <c r="BK7" s="11"/>
      <c r="BL7" s="11"/>
      <c r="BM7" s="11"/>
      <c r="BN7" s="11"/>
      <c r="BO7" s="11"/>
      <c r="BP7" s="11"/>
      <c r="BQ7" s="11"/>
      <c r="BR7" s="11"/>
      <c r="BS7" s="11" t="s">
        <v>337</v>
      </c>
      <c r="BT7" s="11"/>
      <c r="BU7" s="11"/>
      <c r="BV7" s="11" t="s">
        <v>376</v>
      </c>
      <c r="BW7" s="11" t="s">
        <v>377</v>
      </c>
      <c r="BX7" s="11" t="s">
        <v>378</v>
      </c>
      <c r="BY7" s="11" t="s">
        <v>379</v>
      </c>
    </row>
    <row r="8" spans="1:77" s="16" customFormat="1">
      <c r="A8" s="16">
        <v>3</v>
      </c>
      <c r="B8" s="10">
        <v>1140920369</v>
      </c>
      <c r="C8" s="11" t="s">
        <v>95</v>
      </c>
      <c r="D8" s="12" t="s">
        <v>75</v>
      </c>
      <c r="E8" s="13">
        <v>40004</v>
      </c>
      <c r="F8" s="14">
        <f t="shared" ca="1" si="0"/>
        <v>14.643835616438356</v>
      </c>
      <c r="G8" s="15" t="s">
        <v>96</v>
      </c>
      <c r="H8" s="11"/>
      <c r="I8" s="11"/>
      <c r="J8" s="11"/>
      <c r="K8" s="11" t="s">
        <v>380</v>
      </c>
      <c r="L8" s="11"/>
      <c r="M8" s="11"/>
      <c r="N8" s="11"/>
      <c r="O8" s="11" t="s">
        <v>381</v>
      </c>
      <c r="P8" s="11"/>
      <c r="Q8" s="11"/>
      <c r="R8" s="11"/>
      <c r="S8" s="11"/>
      <c r="T8" s="11"/>
      <c r="U8" s="11"/>
      <c r="V8" s="11"/>
      <c r="W8" s="11"/>
      <c r="X8" s="11"/>
      <c r="Y8" s="11" t="s">
        <v>337</v>
      </c>
      <c r="Z8" s="11" t="s">
        <v>337</v>
      </c>
      <c r="AA8" s="11"/>
      <c r="AB8" s="11"/>
      <c r="AC8" s="11"/>
      <c r="AD8" s="11"/>
      <c r="AE8" s="11"/>
      <c r="AF8" s="11"/>
      <c r="AG8" s="11"/>
      <c r="AH8" s="11"/>
      <c r="AI8" s="11" t="s">
        <v>337</v>
      </c>
      <c r="AJ8" s="11"/>
      <c r="AK8" s="11"/>
      <c r="AL8" s="11"/>
      <c r="AM8" s="11" t="s">
        <v>337</v>
      </c>
      <c r="AN8" s="11"/>
      <c r="AO8" s="11"/>
      <c r="AP8" s="11"/>
      <c r="AQ8" s="11"/>
      <c r="AR8" s="11" t="s">
        <v>382</v>
      </c>
      <c r="AS8" s="11"/>
      <c r="AT8" s="11"/>
      <c r="AU8" s="11"/>
      <c r="AV8" s="11" t="s">
        <v>383</v>
      </c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 t="s">
        <v>337</v>
      </c>
      <c r="BH8" s="11" t="s">
        <v>337</v>
      </c>
      <c r="BI8" s="11"/>
      <c r="BJ8" s="11" t="s">
        <v>337</v>
      </c>
      <c r="BK8" s="11" t="s">
        <v>337</v>
      </c>
      <c r="BL8" s="11"/>
      <c r="BM8" s="11"/>
      <c r="BN8" s="11"/>
      <c r="BO8" s="11"/>
      <c r="BP8" s="11"/>
      <c r="BQ8" s="11"/>
      <c r="BR8" s="11"/>
      <c r="BS8" s="11"/>
      <c r="BT8" s="11"/>
      <c r="BU8" s="11"/>
      <c r="BV8" s="11" t="s">
        <v>376</v>
      </c>
      <c r="BW8" s="11" t="s">
        <v>384</v>
      </c>
      <c r="BX8" s="11"/>
      <c r="BY8" s="11" t="s">
        <v>382</v>
      </c>
    </row>
    <row r="9" spans="1:77" s="16" customFormat="1">
      <c r="A9" s="9">
        <v>4</v>
      </c>
      <c r="B9" s="10">
        <v>1141114019</v>
      </c>
      <c r="C9" s="11" t="s">
        <v>238</v>
      </c>
      <c r="D9" s="12" t="s">
        <v>36</v>
      </c>
      <c r="E9" s="13">
        <v>38767</v>
      </c>
      <c r="F9" s="14">
        <f t="shared" ca="1" si="0"/>
        <v>18.032876712328768</v>
      </c>
      <c r="G9" s="15" t="s">
        <v>239</v>
      </c>
      <c r="H9" s="11"/>
      <c r="I9" s="11"/>
      <c r="J9" s="11"/>
      <c r="K9" s="11" t="s">
        <v>385</v>
      </c>
      <c r="L9" s="11"/>
      <c r="M9" s="11"/>
      <c r="N9" s="11"/>
      <c r="O9" s="11" t="s">
        <v>386</v>
      </c>
      <c r="P9" s="11" t="s">
        <v>387</v>
      </c>
      <c r="Q9" s="11"/>
      <c r="R9" s="11"/>
      <c r="S9" s="11"/>
      <c r="T9" s="11"/>
      <c r="U9" s="11"/>
      <c r="V9" s="11"/>
      <c r="W9" s="11"/>
      <c r="X9" s="11" t="s">
        <v>338</v>
      </c>
      <c r="Y9" s="11" t="s">
        <v>338</v>
      </c>
      <c r="Z9" s="11" t="s">
        <v>338</v>
      </c>
      <c r="AA9" s="11"/>
      <c r="AB9" s="11"/>
      <c r="AC9" s="11" t="s">
        <v>338</v>
      </c>
      <c r="AD9" s="11"/>
      <c r="AE9" s="11"/>
      <c r="AF9" s="11"/>
      <c r="AG9" s="11"/>
      <c r="AH9" s="11"/>
      <c r="AI9" s="11"/>
      <c r="AJ9" s="11"/>
      <c r="AK9" s="11"/>
      <c r="AL9" s="11"/>
      <c r="AM9" s="11" t="s">
        <v>338</v>
      </c>
      <c r="AN9" s="11" t="s">
        <v>338</v>
      </c>
      <c r="AO9" s="11"/>
      <c r="AP9" s="11"/>
      <c r="AQ9" s="11"/>
      <c r="AR9" s="11"/>
      <c r="AS9" s="11"/>
      <c r="AT9" s="11"/>
      <c r="AU9" s="11" t="s">
        <v>388</v>
      </c>
      <c r="AV9" s="11" t="s">
        <v>389</v>
      </c>
      <c r="AW9" s="11"/>
      <c r="AX9" s="11"/>
      <c r="AY9" s="11"/>
      <c r="AZ9" s="11"/>
      <c r="BA9" s="11" t="s">
        <v>338</v>
      </c>
      <c r="BB9" s="11"/>
      <c r="BC9" s="11"/>
      <c r="BD9" s="11"/>
      <c r="BE9" s="11"/>
      <c r="BF9" s="11"/>
      <c r="BG9" s="11"/>
      <c r="BH9" s="11" t="s">
        <v>338</v>
      </c>
      <c r="BI9" s="11"/>
      <c r="BJ9" s="11"/>
      <c r="BK9" s="11" t="s">
        <v>338</v>
      </c>
      <c r="BL9" s="11"/>
      <c r="BM9" s="11"/>
      <c r="BN9" s="11"/>
      <c r="BO9" s="11"/>
      <c r="BP9" s="11"/>
      <c r="BQ9" s="11"/>
      <c r="BR9" s="11"/>
      <c r="BS9" s="11" t="s">
        <v>338</v>
      </c>
      <c r="BT9" s="11"/>
      <c r="BU9" s="11"/>
      <c r="BV9" s="11"/>
      <c r="BW9" s="11" t="s">
        <v>390</v>
      </c>
      <c r="BX9" s="11" t="s">
        <v>391</v>
      </c>
      <c r="BY9" s="11"/>
    </row>
    <row r="10" spans="1:77" s="16" customFormat="1">
      <c r="A10" s="16">
        <v>5</v>
      </c>
      <c r="B10" s="10">
        <v>1000577537</v>
      </c>
      <c r="C10" s="11" t="s">
        <v>113</v>
      </c>
      <c r="D10" s="12" t="s">
        <v>75</v>
      </c>
      <c r="E10" s="13">
        <v>36892</v>
      </c>
      <c r="F10" s="14">
        <f t="shared" ca="1" si="0"/>
        <v>23.169863013698631</v>
      </c>
      <c r="G10" s="15">
        <v>-37</v>
      </c>
      <c r="H10" s="11"/>
      <c r="I10" s="11"/>
      <c r="J10" s="11"/>
      <c r="K10" s="11"/>
      <c r="L10" s="11"/>
      <c r="M10" s="11"/>
      <c r="N10" s="11" t="s">
        <v>392</v>
      </c>
      <c r="O10" s="11" t="s">
        <v>393</v>
      </c>
      <c r="P10" s="11"/>
      <c r="Q10" s="11"/>
      <c r="R10" s="11"/>
      <c r="S10" s="11"/>
      <c r="T10" s="11"/>
      <c r="U10" s="11"/>
      <c r="V10" s="11"/>
      <c r="W10" s="11" t="s">
        <v>338</v>
      </c>
      <c r="X10" s="11"/>
      <c r="Y10" s="11"/>
      <c r="Z10" s="11"/>
      <c r="AA10" s="11" t="s">
        <v>338</v>
      </c>
      <c r="AB10" s="11"/>
      <c r="AC10" s="11" t="s">
        <v>338</v>
      </c>
      <c r="AD10" s="11"/>
      <c r="AE10" s="11"/>
      <c r="AF10" s="11"/>
      <c r="AG10" s="11"/>
      <c r="AH10" s="11"/>
      <c r="AI10" s="11"/>
      <c r="AJ10" s="11"/>
      <c r="AK10" s="11"/>
      <c r="AL10" s="11" t="s">
        <v>338</v>
      </c>
      <c r="AM10" s="11"/>
      <c r="AN10" s="11"/>
      <c r="AO10" s="11"/>
      <c r="AP10" s="11" t="s">
        <v>394</v>
      </c>
      <c r="AQ10" s="11" t="s">
        <v>395</v>
      </c>
      <c r="AR10" s="11" t="s">
        <v>396</v>
      </c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 t="s">
        <v>338</v>
      </c>
      <c r="BH10" s="11" t="s">
        <v>338</v>
      </c>
      <c r="BI10" s="11" t="s">
        <v>338</v>
      </c>
      <c r="BJ10" s="11" t="s">
        <v>338</v>
      </c>
      <c r="BK10" s="11" t="s">
        <v>338</v>
      </c>
      <c r="BL10" s="11"/>
      <c r="BM10" s="11"/>
      <c r="BN10" s="11"/>
      <c r="BO10" s="11" t="s">
        <v>338</v>
      </c>
      <c r="BP10" s="11"/>
      <c r="BQ10" s="11"/>
      <c r="BR10" s="11"/>
      <c r="BS10" s="11"/>
      <c r="BT10" s="11"/>
      <c r="BU10" s="11"/>
      <c r="BV10" s="11" t="s">
        <v>397</v>
      </c>
      <c r="BW10" s="11" t="s">
        <v>398</v>
      </c>
      <c r="BX10" s="11" t="s">
        <v>399</v>
      </c>
      <c r="BY10" s="11"/>
    </row>
    <row r="11" spans="1:77" s="16" customFormat="1">
      <c r="A11" s="16">
        <v>6</v>
      </c>
      <c r="B11" s="10">
        <v>1025548404</v>
      </c>
      <c r="C11" s="11" t="s">
        <v>136</v>
      </c>
      <c r="D11" s="12" t="s">
        <v>36</v>
      </c>
      <c r="E11" s="13">
        <v>40667</v>
      </c>
      <c r="F11" s="14">
        <f t="shared" ca="1" si="0"/>
        <v>12.827397260273973</v>
      </c>
      <c r="G11" s="15">
        <v>31</v>
      </c>
      <c r="H11" s="11"/>
      <c r="I11" s="11"/>
      <c r="J11" s="11"/>
      <c r="K11" s="11"/>
      <c r="L11" s="11"/>
      <c r="M11" s="11"/>
      <c r="N11" s="11" t="s">
        <v>400</v>
      </c>
      <c r="O11" s="11" t="s">
        <v>401</v>
      </c>
      <c r="P11" s="11" t="s">
        <v>402</v>
      </c>
      <c r="Q11" s="11"/>
      <c r="R11" s="11"/>
      <c r="S11" s="11"/>
      <c r="T11" s="11"/>
      <c r="U11" s="11"/>
      <c r="V11" s="11"/>
      <c r="W11" s="11" t="s">
        <v>338</v>
      </c>
      <c r="X11" s="11"/>
      <c r="Y11" s="11"/>
      <c r="Z11" s="11"/>
      <c r="AA11" s="11" t="s">
        <v>338</v>
      </c>
      <c r="AB11" s="11" t="s">
        <v>338</v>
      </c>
      <c r="AC11" s="11"/>
      <c r="AD11" s="11" t="s">
        <v>338</v>
      </c>
      <c r="AE11" s="11" t="s">
        <v>338</v>
      </c>
      <c r="AF11" s="11"/>
      <c r="AG11" s="11"/>
      <c r="AH11" s="11"/>
      <c r="AI11" s="11"/>
      <c r="AJ11" s="11"/>
      <c r="AK11" s="11"/>
      <c r="AL11" s="11" t="s">
        <v>338</v>
      </c>
      <c r="AM11" s="11"/>
      <c r="AN11" s="11"/>
      <c r="AO11" s="11" t="s">
        <v>403</v>
      </c>
      <c r="AP11" s="11" t="s">
        <v>404</v>
      </c>
      <c r="AQ11" s="11"/>
      <c r="AR11" s="11"/>
      <c r="AS11" s="11"/>
      <c r="AT11" s="11"/>
      <c r="AU11" s="11"/>
      <c r="AV11" s="11"/>
      <c r="AW11" s="11" t="s">
        <v>405</v>
      </c>
      <c r="AX11" s="11"/>
      <c r="AY11" s="11"/>
      <c r="AZ11" s="11"/>
      <c r="BA11" s="11"/>
      <c r="BB11" s="11"/>
      <c r="BC11" s="11" t="s">
        <v>338</v>
      </c>
      <c r="BD11" s="11"/>
      <c r="BE11" s="11"/>
      <c r="BF11" s="11"/>
      <c r="BG11" s="11" t="s">
        <v>338</v>
      </c>
      <c r="BH11" s="11" t="s">
        <v>338</v>
      </c>
      <c r="BI11" s="11"/>
      <c r="BJ11" s="11" t="s">
        <v>338</v>
      </c>
      <c r="BK11" s="11" t="s">
        <v>338</v>
      </c>
      <c r="BL11" s="11"/>
      <c r="BM11" s="11"/>
      <c r="BN11" s="11"/>
      <c r="BO11" s="11"/>
      <c r="BP11" s="11"/>
      <c r="BQ11" s="11"/>
      <c r="BR11" s="11"/>
      <c r="BS11" s="11"/>
      <c r="BT11" s="11"/>
      <c r="BU11" s="11" t="s">
        <v>338</v>
      </c>
      <c r="BV11" s="11"/>
      <c r="BW11" s="11"/>
      <c r="BX11" s="11"/>
      <c r="BY11" s="11"/>
    </row>
    <row r="12" spans="1:77" s="16" customFormat="1">
      <c r="A12" s="9">
        <v>7</v>
      </c>
      <c r="B12" s="10">
        <v>52538384</v>
      </c>
      <c r="C12" s="11" t="s">
        <v>156</v>
      </c>
      <c r="D12" s="12" t="s">
        <v>75</v>
      </c>
      <c r="E12" s="13">
        <v>29067</v>
      </c>
      <c r="F12" s="14">
        <f t="shared" ca="1" si="0"/>
        <v>44.608219178082194</v>
      </c>
      <c r="G12" s="15">
        <v>42</v>
      </c>
      <c r="H12" s="11"/>
      <c r="I12" s="11"/>
      <c r="J12" s="11"/>
      <c r="K12" s="11"/>
      <c r="L12" s="11"/>
      <c r="M12" s="11"/>
      <c r="N12" s="11"/>
      <c r="O12" s="11"/>
      <c r="P12" s="11"/>
      <c r="Q12" s="11" t="s">
        <v>406</v>
      </c>
      <c r="R12" s="11"/>
      <c r="S12" s="11"/>
      <c r="T12" s="11"/>
      <c r="U12" s="11"/>
      <c r="V12" s="11"/>
      <c r="W12" s="11" t="s">
        <v>338</v>
      </c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 t="s">
        <v>338</v>
      </c>
      <c r="AM12" s="11"/>
      <c r="AN12" s="11"/>
      <c r="AO12" s="11"/>
      <c r="AP12" s="11"/>
      <c r="AQ12" s="11"/>
      <c r="AR12" s="11" t="s">
        <v>386</v>
      </c>
      <c r="AS12" s="11"/>
      <c r="AT12" s="11"/>
      <c r="AU12" s="11"/>
      <c r="AV12" s="11" t="s">
        <v>407</v>
      </c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 t="s">
        <v>338</v>
      </c>
      <c r="BH12" s="11" t="s">
        <v>338</v>
      </c>
      <c r="BI12" s="11"/>
      <c r="BJ12" s="11" t="s">
        <v>338</v>
      </c>
      <c r="BK12" s="11"/>
      <c r="BL12" s="11"/>
      <c r="BM12" s="11"/>
      <c r="BN12" s="11" t="s">
        <v>338</v>
      </c>
      <c r="BO12" s="11"/>
      <c r="BP12" s="11"/>
      <c r="BQ12" s="11"/>
      <c r="BR12" s="11"/>
      <c r="BS12" s="11"/>
      <c r="BT12" s="11"/>
      <c r="BU12" s="11"/>
      <c r="BV12" s="11" t="s">
        <v>408</v>
      </c>
      <c r="BW12" s="11" t="s">
        <v>409</v>
      </c>
      <c r="BX12" s="11" t="s">
        <v>410</v>
      </c>
      <c r="BY12" s="11" t="s">
        <v>411</v>
      </c>
    </row>
    <row r="13" spans="1:77" s="17" customFormat="1">
      <c r="A13" s="17">
        <v>8</v>
      </c>
      <c r="B13" s="18">
        <v>1032680818</v>
      </c>
      <c r="C13" s="19" t="s">
        <v>161</v>
      </c>
      <c r="D13" s="20" t="s">
        <v>75</v>
      </c>
      <c r="E13" s="21">
        <v>39746</v>
      </c>
      <c r="F13" s="22">
        <f t="shared" ca="1" si="0"/>
        <v>15.35068493150685</v>
      </c>
      <c r="G13" s="23">
        <v>12</v>
      </c>
      <c r="H13" s="24"/>
      <c r="I13" s="24"/>
      <c r="J13" s="24"/>
      <c r="K13" s="24" t="s">
        <v>412</v>
      </c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 t="s">
        <v>338</v>
      </c>
      <c r="X13" s="24"/>
      <c r="Y13" s="24"/>
      <c r="Z13" s="24"/>
      <c r="AA13" s="24"/>
      <c r="AB13" s="24"/>
      <c r="AC13" s="24" t="s">
        <v>337</v>
      </c>
      <c r="AD13" s="24"/>
      <c r="AE13" s="24"/>
      <c r="AF13" s="24"/>
      <c r="AG13" s="24"/>
      <c r="AH13" s="24"/>
      <c r="AI13" s="24"/>
      <c r="AJ13" s="24"/>
      <c r="AK13" s="24"/>
      <c r="AL13" s="24"/>
      <c r="AM13" s="24"/>
      <c r="AN13" s="24"/>
      <c r="AO13" s="24" t="s">
        <v>413</v>
      </c>
      <c r="AP13" s="24"/>
      <c r="AQ13" s="24"/>
      <c r="AR13" s="24"/>
      <c r="AS13" s="24"/>
      <c r="AT13" s="24"/>
      <c r="AU13" s="24"/>
      <c r="AV13" s="24" t="s">
        <v>414</v>
      </c>
      <c r="AW13" s="24"/>
      <c r="AX13" s="24"/>
      <c r="AY13" s="24"/>
      <c r="AZ13" s="24"/>
      <c r="BA13" s="24"/>
      <c r="BB13" s="24"/>
      <c r="BC13" s="24"/>
      <c r="BD13" s="24" t="s">
        <v>338</v>
      </c>
      <c r="BE13" s="24"/>
      <c r="BF13" s="24"/>
      <c r="BG13" s="24"/>
      <c r="BH13" s="24" t="s">
        <v>338</v>
      </c>
      <c r="BI13" s="24"/>
      <c r="BJ13" s="24"/>
      <c r="BK13" s="24"/>
      <c r="BL13" s="24"/>
      <c r="BM13" s="24"/>
      <c r="BN13" s="24"/>
      <c r="BO13" s="24"/>
      <c r="BP13" s="24"/>
      <c r="BQ13" s="24"/>
      <c r="BR13" s="24"/>
      <c r="BS13" s="24" t="s">
        <v>338</v>
      </c>
      <c r="BT13" s="24" t="s">
        <v>338</v>
      </c>
      <c r="BU13" s="24"/>
      <c r="BV13" s="24" t="s">
        <v>372</v>
      </c>
      <c r="BW13" s="24" t="s">
        <v>415</v>
      </c>
      <c r="BX13" s="24" t="s">
        <v>416</v>
      </c>
      <c r="BY13" s="24" t="s">
        <v>417</v>
      </c>
    </row>
    <row r="14" spans="1:77" s="16" customFormat="1">
      <c r="A14" s="16">
        <v>9</v>
      </c>
      <c r="B14" s="10">
        <v>1083814023</v>
      </c>
      <c r="C14" s="11" t="s">
        <v>164</v>
      </c>
      <c r="D14" s="12" t="s">
        <v>75</v>
      </c>
      <c r="E14" s="13">
        <v>34651</v>
      </c>
      <c r="F14" s="14">
        <f t="shared" ca="1" si="0"/>
        <v>29.30958904109589</v>
      </c>
      <c r="G14" s="15" t="s">
        <v>165</v>
      </c>
      <c r="H14" s="11"/>
      <c r="I14" s="11"/>
      <c r="J14" s="11"/>
      <c r="K14" s="11"/>
      <c r="L14" s="11"/>
      <c r="M14" s="11"/>
      <c r="N14" s="11" t="s">
        <v>418</v>
      </c>
      <c r="O14" s="11" t="s">
        <v>419</v>
      </c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 t="s">
        <v>338</v>
      </c>
      <c r="AA14" s="11"/>
      <c r="AB14" s="11" t="s">
        <v>338</v>
      </c>
      <c r="AC14" s="11" t="s">
        <v>338</v>
      </c>
      <c r="AD14" s="11"/>
      <c r="AE14" s="11"/>
      <c r="AF14" s="11"/>
      <c r="AG14" s="11" t="s">
        <v>338</v>
      </c>
      <c r="AH14" s="11"/>
      <c r="AI14" s="11"/>
      <c r="AJ14" s="11"/>
      <c r="AK14" s="11"/>
      <c r="AL14" s="11"/>
      <c r="AM14" s="11"/>
      <c r="AN14" s="11"/>
      <c r="AO14" s="11" t="s">
        <v>420</v>
      </c>
      <c r="AP14" s="11"/>
      <c r="AQ14" s="11"/>
      <c r="AR14" s="11"/>
      <c r="AS14" s="11"/>
      <c r="AT14" s="11"/>
      <c r="AU14" s="11"/>
      <c r="AV14" s="11" t="s">
        <v>421</v>
      </c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 t="s">
        <v>338</v>
      </c>
      <c r="BH14" s="11" t="s">
        <v>338</v>
      </c>
      <c r="BI14" s="11"/>
      <c r="BJ14" s="11"/>
      <c r="BK14" s="11"/>
      <c r="BL14" s="11"/>
      <c r="BM14" s="11" t="s">
        <v>338</v>
      </c>
      <c r="BN14" s="11"/>
      <c r="BO14" s="11"/>
      <c r="BP14" s="11"/>
      <c r="BQ14" s="11"/>
      <c r="BR14" s="11"/>
      <c r="BS14" s="11"/>
      <c r="BT14" s="11"/>
      <c r="BU14" s="11"/>
      <c r="BV14" s="11" t="s">
        <v>422</v>
      </c>
      <c r="BW14" s="11"/>
      <c r="BX14" s="11" t="s">
        <v>423</v>
      </c>
      <c r="BY14" s="11"/>
    </row>
    <row r="15" spans="1:77" s="16" customFormat="1">
      <c r="A15" s="9">
        <v>10</v>
      </c>
      <c r="B15" s="10">
        <v>1013129067</v>
      </c>
      <c r="C15" s="11" t="s">
        <v>169</v>
      </c>
      <c r="D15" s="12" t="s">
        <v>36</v>
      </c>
      <c r="E15" s="13">
        <v>40150</v>
      </c>
      <c r="F15" s="14">
        <f t="shared" ca="1" si="0"/>
        <v>14.243835616438357</v>
      </c>
      <c r="G15" s="15">
        <v>24</v>
      </c>
      <c r="H15" s="11"/>
      <c r="I15" s="11"/>
      <c r="J15" s="11"/>
      <c r="K15" s="11" t="s">
        <v>424</v>
      </c>
      <c r="L15" s="11"/>
      <c r="M15" s="11"/>
      <c r="N15" s="11"/>
      <c r="O15" s="11" t="s">
        <v>425</v>
      </c>
      <c r="P15" s="11" t="s">
        <v>426</v>
      </c>
      <c r="Q15" s="11"/>
      <c r="R15" s="11"/>
      <c r="S15" s="11"/>
      <c r="T15" s="11"/>
      <c r="U15" s="11"/>
      <c r="V15" s="11"/>
      <c r="W15" s="11"/>
      <c r="X15" s="11"/>
      <c r="Y15" s="11"/>
      <c r="Z15" s="11" t="s">
        <v>337</v>
      </c>
      <c r="AA15" s="11" t="s">
        <v>337</v>
      </c>
      <c r="AB15" s="11" t="s">
        <v>337</v>
      </c>
      <c r="AC15" s="11"/>
      <c r="AD15" s="11" t="s">
        <v>337</v>
      </c>
      <c r="AE15" s="11" t="s">
        <v>337</v>
      </c>
      <c r="AF15" s="11"/>
      <c r="AG15" s="11"/>
      <c r="AH15" s="11"/>
      <c r="AI15" s="11" t="s">
        <v>337</v>
      </c>
      <c r="AJ15" s="11"/>
      <c r="AK15" s="11"/>
      <c r="AL15" s="11"/>
      <c r="AM15" s="11"/>
      <c r="AN15" s="11"/>
      <c r="AO15" s="11"/>
      <c r="AP15" s="11"/>
      <c r="AQ15" s="11"/>
      <c r="AR15" s="11"/>
      <c r="AS15" s="11"/>
      <c r="AT15" s="11"/>
      <c r="AU15" s="11" t="s">
        <v>427</v>
      </c>
      <c r="AV15" s="11" t="s">
        <v>428</v>
      </c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 t="s">
        <v>337</v>
      </c>
      <c r="BH15" s="11" t="s">
        <v>337</v>
      </c>
      <c r="BI15" s="11"/>
      <c r="BJ15" s="11" t="s">
        <v>337</v>
      </c>
      <c r="BK15" s="11" t="s">
        <v>337</v>
      </c>
      <c r="BL15" s="11"/>
      <c r="BM15" s="11"/>
      <c r="BN15" s="11"/>
      <c r="BO15" s="11"/>
      <c r="BP15" s="11"/>
      <c r="BQ15" s="11"/>
      <c r="BR15" s="11"/>
      <c r="BS15" s="11"/>
      <c r="BT15" s="11"/>
      <c r="BU15" s="11"/>
      <c r="BV15" s="11" t="s">
        <v>429</v>
      </c>
      <c r="BW15" s="11"/>
      <c r="BX15" s="11" t="s">
        <v>430</v>
      </c>
      <c r="BY15" s="11" t="s">
        <v>431</v>
      </c>
    </row>
    <row r="16" spans="1:77" s="16" customFormat="1">
      <c r="A16" s="16">
        <v>11</v>
      </c>
      <c r="B16" s="10">
        <v>111793151</v>
      </c>
      <c r="C16" s="25" t="s">
        <v>240</v>
      </c>
      <c r="D16" s="12" t="s">
        <v>75</v>
      </c>
      <c r="E16" s="13">
        <v>41942</v>
      </c>
      <c r="F16" s="14">
        <f t="shared" ca="1" si="0"/>
        <v>9.3342465753424655</v>
      </c>
      <c r="G16" s="15" t="s">
        <v>241</v>
      </c>
      <c r="H16" s="11"/>
      <c r="I16" s="11"/>
      <c r="J16" s="11"/>
      <c r="K16" s="11"/>
      <c r="L16" s="11"/>
      <c r="M16" s="11"/>
      <c r="N16" s="11" t="s">
        <v>432</v>
      </c>
      <c r="O16" s="11" t="s">
        <v>433</v>
      </c>
      <c r="P16" s="11" t="s">
        <v>434</v>
      </c>
      <c r="Q16" s="11"/>
      <c r="R16" s="11"/>
      <c r="S16" s="11"/>
      <c r="T16" s="11"/>
      <c r="U16" s="11"/>
      <c r="V16" s="11"/>
      <c r="W16" s="11" t="s">
        <v>338</v>
      </c>
      <c r="X16" s="11"/>
      <c r="Y16" s="11"/>
      <c r="Z16" s="11"/>
      <c r="AA16" s="11" t="s">
        <v>338</v>
      </c>
      <c r="AB16" s="11" t="s">
        <v>338</v>
      </c>
      <c r="AC16" s="11"/>
      <c r="AD16" s="11"/>
      <c r="AE16" s="11"/>
      <c r="AF16" s="11"/>
      <c r="AG16" s="11" t="s">
        <v>338</v>
      </c>
      <c r="AH16" s="11"/>
      <c r="AI16" s="11"/>
      <c r="AJ16" s="11"/>
      <c r="AK16" s="11"/>
      <c r="AL16" s="11" t="s">
        <v>338</v>
      </c>
      <c r="AM16" s="11"/>
      <c r="AN16" s="11" t="s">
        <v>338</v>
      </c>
      <c r="AO16" s="11"/>
      <c r="AP16" s="11"/>
      <c r="AQ16" s="11"/>
      <c r="AR16" s="11" t="s">
        <v>435</v>
      </c>
      <c r="AS16" s="11"/>
      <c r="AT16" s="11"/>
      <c r="AU16" s="11"/>
      <c r="AV16" s="11" t="s">
        <v>426</v>
      </c>
      <c r="AW16" s="11" t="s">
        <v>436</v>
      </c>
      <c r="AX16" s="11"/>
      <c r="AY16" s="11"/>
      <c r="AZ16" s="11"/>
      <c r="BA16" s="11"/>
      <c r="BB16" s="11"/>
      <c r="BC16" s="11"/>
      <c r="BD16" s="11"/>
      <c r="BE16" s="11"/>
      <c r="BF16" s="11"/>
      <c r="BG16" s="11" t="s">
        <v>338</v>
      </c>
      <c r="BH16" s="11" t="s">
        <v>338</v>
      </c>
      <c r="BI16" s="11" t="s">
        <v>338</v>
      </c>
      <c r="BJ16" s="11" t="s">
        <v>338</v>
      </c>
      <c r="BK16" s="11" t="s">
        <v>338</v>
      </c>
      <c r="BL16" s="11" t="s">
        <v>338</v>
      </c>
      <c r="BM16" s="11"/>
      <c r="BN16" s="11"/>
      <c r="BO16" s="11"/>
      <c r="BP16" s="11"/>
      <c r="BQ16" s="11"/>
      <c r="BR16" s="11"/>
      <c r="BS16" s="11"/>
      <c r="BT16" s="11"/>
      <c r="BU16" s="11"/>
      <c r="BV16" s="11" t="s">
        <v>437</v>
      </c>
      <c r="BW16" s="11" t="s">
        <v>438</v>
      </c>
      <c r="BX16" s="11" t="s">
        <v>439</v>
      </c>
      <c r="BY16" s="11" t="s">
        <v>440</v>
      </c>
    </row>
    <row r="17" spans="1:77" s="17" customFormat="1">
      <c r="A17" s="17">
        <v>12</v>
      </c>
      <c r="B17" s="18">
        <v>1206213972</v>
      </c>
      <c r="C17" s="19" t="s">
        <v>175</v>
      </c>
      <c r="D17" s="20" t="s">
        <v>75</v>
      </c>
      <c r="E17" s="21">
        <v>40574</v>
      </c>
      <c r="F17" s="22">
        <f t="shared" ca="1" si="0"/>
        <v>13.082191780821917</v>
      </c>
      <c r="G17" s="26" t="s">
        <v>176</v>
      </c>
      <c r="H17" s="24"/>
      <c r="I17" s="24"/>
      <c r="J17" s="24"/>
      <c r="K17" s="24" t="s">
        <v>441</v>
      </c>
      <c r="L17" s="24"/>
      <c r="M17" s="24"/>
      <c r="N17" s="24"/>
      <c r="O17" s="24"/>
      <c r="P17" s="24"/>
      <c r="Q17" s="24"/>
      <c r="R17" s="24"/>
      <c r="S17" s="24"/>
      <c r="T17" s="24"/>
      <c r="U17" s="24"/>
      <c r="V17" s="24"/>
      <c r="W17" s="24"/>
      <c r="X17" s="24"/>
      <c r="Y17" s="24"/>
      <c r="Z17" s="24" t="s">
        <v>337</v>
      </c>
      <c r="AA17" s="24"/>
      <c r="AB17" s="24"/>
      <c r="AC17" s="24"/>
      <c r="AD17" s="24"/>
      <c r="AE17" s="24"/>
      <c r="AF17" s="24"/>
      <c r="AG17" s="24"/>
      <c r="AH17" s="24"/>
      <c r="AI17" s="24" t="s">
        <v>338</v>
      </c>
      <c r="AJ17" s="24"/>
      <c r="AK17" s="24"/>
      <c r="AL17" s="24"/>
      <c r="AM17" s="24"/>
      <c r="AN17" s="24"/>
      <c r="AO17" s="24" t="s">
        <v>442</v>
      </c>
      <c r="AP17" s="24"/>
      <c r="AQ17" s="24"/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 t="s">
        <v>337</v>
      </c>
      <c r="BH17" s="24"/>
      <c r="BI17" s="24"/>
      <c r="BJ17" s="24"/>
      <c r="BK17" s="24"/>
      <c r="BL17" s="24"/>
      <c r="BM17" s="24" t="s">
        <v>337</v>
      </c>
      <c r="BN17" s="24"/>
      <c r="BO17" s="24"/>
      <c r="BP17" s="24"/>
      <c r="BQ17" s="24"/>
      <c r="BR17" s="24"/>
      <c r="BS17" s="24"/>
      <c r="BT17" s="24"/>
      <c r="BU17" s="24"/>
      <c r="BV17" s="24" t="s">
        <v>443</v>
      </c>
      <c r="BW17" s="24" t="s">
        <v>444</v>
      </c>
      <c r="BX17" s="24"/>
      <c r="BY17" s="24" t="s">
        <v>445</v>
      </c>
    </row>
    <row r="18" spans="1:77" s="17" customFormat="1">
      <c r="A18" s="27">
        <v>13</v>
      </c>
      <c r="B18" s="18">
        <v>80728659</v>
      </c>
      <c r="C18" s="19" t="s">
        <v>177</v>
      </c>
      <c r="D18" s="20" t="s">
        <v>36</v>
      </c>
      <c r="E18" s="21">
        <v>30326</v>
      </c>
      <c r="F18" s="22">
        <f t="shared" ca="1" si="0"/>
        <v>41.158904109589038</v>
      </c>
      <c r="G18" s="23" t="s">
        <v>176</v>
      </c>
      <c r="H18" s="24"/>
      <c r="I18" s="24" t="s">
        <v>415</v>
      </c>
      <c r="J18" s="24"/>
      <c r="K18" s="24" t="s">
        <v>446</v>
      </c>
      <c r="L18" s="24"/>
      <c r="M18" s="24"/>
      <c r="N18" s="24"/>
      <c r="O18" s="24"/>
      <c r="P18" s="24" t="s">
        <v>447</v>
      </c>
      <c r="Q18" s="24"/>
      <c r="R18" s="24"/>
      <c r="S18" s="24"/>
      <c r="T18" s="24"/>
      <c r="U18" s="24"/>
      <c r="V18" s="24"/>
      <c r="W18" s="24"/>
      <c r="X18" s="24"/>
      <c r="Y18" s="24"/>
      <c r="Z18" s="24" t="s">
        <v>337</v>
      </c>
      <c r="AA18" s="24" t="s">
        <v>338</v>
      </c>
      <c r="AB18" s="24" t="s">
        <v>338</v>
      </c>
      <c r="AC18" s="24" t="s">
        <v>338</v>
      </c>
      <c r="AD18" s="24" t="s">
        <v>338</v>
      </c>
      <c r="AE18" s="24"/>
      <c r="AF18" s="24"/>
      <c r="AG18" s="24"/>
      <c r="AH18" s="24"/>
      <c r="AI18" s="24"/>
      <c r="AJ18" s="24"/>
      <c r="AK18" s="24"/>
      <c r="AL18" s="24"/>
      <c r="AM18" s="24"/>
      <c r="AN18" s="24" t="s">
        <v>338</v>
      </c>
      <c r="AO18" s="24" t="s">
        <v>448</v>
      </c>
      <c r="AP18" s="24"/>
      <c r="AQ18" s="24"/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 t="s">
        <v>337</v>
      </c>
      <c r="BH18" s="24" t="s">
        <v>338</v>
      </c>
      <c r="BI18" s="24"/>
      <c r="BJ18" s="24" t="s">
        <v>338</v>
      </c>
      <c r="BK18" s="24"/>
      <c r="BL18" s="24"/>
      <c r="BM18" s="24"/>
      <c r="BN18" s="24"/>
      <c r="BO18" s="24"/>
      <c r="BP18" s="24" t="s">
        <v>337</v>
      </c>
      <c r="BQ18" s="24"/>
      <c r="BR18" s="24"/>
      <c r="BS18" s="24"/>
      <c r="BT18" s="24"/>
      <c r="BU18" s="24"/>
      <c r="BW18" s="24" t="s">
        <v>449</v>
      </c>
      <c r="BX18" s="24"/>
      <c r="BY18" s="24" t="s">
        <v>450</v>
      </c>
    </row>
    <row r="19" spans="1:77" s="16" customFormat="1">
      <c r="A19" s="16">
        <v>14</v>
      </c>
      <c r="B19" s="10">
        <v>1026299779</v>
      </c>
      <c r="C19" s="11" t="s">
        <v>180</v>
      </c>
      <c r="D19" s="12" t="s">
        <v>36</v>
      </c>
      <c r="E19" s="13">
        <v>35705</v>
      </c>
      <c r="F19" s="14">
        <f t="shared" ca="1" si="0"/>
        <v>26.421917808219177</v>
      </c>
      <c r="G19" s="15">
        <v>12</v>
      </c>
      <c r="H19" s="11"/>
      <c r="I19" s="11"/>
      <c r="J19" s="11"/>
      <c r="K19" s="11"/>
      <c r="L19" s="11"/>
      <c r="M19" s="11"/>
      <c r="N19" s="11" t="s">
        <v>390</v>
      </c>
      <c r="O19" s="11" t="s">
        <v>451</v>
      </c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 t="s">
        <v>337</v>
      </c>
      <c r="AA19" s="11" t="s">
        <v>337</v>
      </c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 t="s">
        <v>337</v>
      </c>
      <c r="AM19" s="11" t="s">
        <v>337</v>
      </c>
      <c r="AN19" s="11"/>
      <c r="AO19" s="11"/>
      <c r="AP19" s="11"/>
      <c r="AQ19" s="11"/>
      <c r="AR19" s="11" t="s">
        <v>452</v>
      </c>
      <c r="AS19" s="11"/>
      <c r="AT19" s="11"/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 t="s">
        <v>337</v>
      </c>
      <c r="BH19" s="11"/>
      <c r="BI19" s="11"/>
      <c r="BJ19" s="11" t="s">
        <v>337</v>
      </c>
      <c r="BK19" s="11"/>
      <c r="BL19" s="11"/>
      <c r="BM19" s="11"/>
      <c r="BN19" s="11"/>
      <c r="BO19" s="11"/>
      <c r="BP19" s="11"/>
      <c r="BQ19" s="11"/>
      <c r="BR19" s="11"/>
      <c r="BS19" s="11"/>
      <c r="BT19" s="11"/>
      <c r="BU19" s="11"/>
      <c r="BV19" s="11" t="s">
        <v>453</v>
      </c>
      <c r="BW19" s="11" t="s">
        <v>454</v>
      </c>
      <c r="BX19" s="11" t="s">
        <v>455</v>
      </c>
      <c r="BY19" s="11"/>
    </row>
    <row r="20" spans="1:77" s="17" customFormat="1">
      <c r="A20" s="17">
        <v>15</v>
      </c>
      <c r="B20" s="18">
        <v>1007648178</v>
      </c>
      <c r="C20" s="24" t="s">
        <v>186</v>
      </c>
      <c r="D20" s="20" t="s">
        <v>36</v>
      </c>
      <c r="E20" s="21">
        <v>36990</v>
      </c>
      <c r="F20" s="22">
        <f t="shared" ca="1" si="0"/>
        <v>22.901369863013699</v>
      </c>
      <c r="G20" s="23">
        <v>34</v>
      </c>
      <c r="H20" s="24"/>
      <c r="I20" s="24"/>
      <c r="J20" s="24"/>
      <c r="K20" s="24"/>
      <c r="L20" s="24"/>
      <c r="M20" s="24"/>
      <c r="N20" s="24" t="s">
        <v>456</v>
      </c>
      <c r="O20" s="24" t="s">
        <v>457</v>
      </c>
      <c r="P20" s="24"/>
      <c r="Q20" s="24"/>
      <c r="R20" s="24"/>
      <c r="S20" s="24"/>
      <c r="T20" s="24"/>
      <c r="U20" s="24"/>
      <c r="V20" s="24"/>
      <c r="W20" s="24"/>
      <c r="X20" s="24"/>
      <c r="Y20" s="24"/>
      <c r="Z20" s="24" t="s">
        <v>337</v>
      </c>
      <c r="AA20" s="24" t="s">
        <v>337</v>
      </c>
      <c r="AB20" s="24"/>
      <c r="AC20" s="24" t="s">
        <v>337</v>
      </c>
      <c r="AD20" s="24"/>
      <c r="AE20" s="24"/>
      <c r="AF20" s="24"/>
      <c r="AG20" s="24"/>
      <c r="AH20" s="24"/>
      <c r="AI20" s="24"/>
      <c r="AJ20" s="24"/>
      <c r="AK20" s="24"/>
      <c r="AL20" s="24"/>
      <c r="AM20" s="24" t="s">
        <v>337</v>
      </c>
      <c r="AN20" s="24"/>
      <c r="AO20" s="24"/>
      <c r="AP20" s="24"/>
      <c r="AQ20" s="24"/>
      <c r="AR20" s="24"/>
      <c r="AS20" s="24" t="s">
        <v>458</v>
      </c>
      <c r="AT20" s="24"/>
      <c r="AU20" s="24" t="s">
        <v>459</v>
      </c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 t="s">
        <v>337</v>
      </c>
      <c r="BH20" s="24" t="s">
        <v>337</v>
      </c>
      <c r="BI20" s="24"/>
      <c r="BJ20" s="24"/>
      <c r="BK20" s="24"/>
      <c r="BL20" s="24"/>
      <c r="BM20" s="24"/>
      <c r="BN20" s="24"/>
      <c r="BO20" s="24"/>
      <c r="BP20" s="24" t="s">
        <v>337</v>
      </c>
      <c r="BQ20" s="24"/>
      <c r="BR20" s="24"/>
      <c r="BS20" s="24"/>
      <c r="BT20" s="24" t="s">
        <v>337</v>
      </c>
      <c r="BU20" s="24"/>
      <c r="BV20" s="24" t="s">
        <v>460</v>
      </c>
      <c r="BW20" s="24" t="s">
        <v>461</v>
      </c>
      <c r="BX20" s="24" t="s">
        <v>462</v>
      </c>
      <c r="BY20" s="24" t="s">
        <v>462</v>
      </c>
    </row>
    <row r="21" spans="1:77" s="16" customFormat="1">
      <c r="A21" s="9">
        <v>16</v>
      </c>
      <c r="B21" s="10">
        <v>52485501</v>
      </c>
      <c r="C21" s="11" t="s">
        <v>242</v>
      </c>
      <c r="D21" s="12" t="s">
        <v>75</v>
      </c>
      <c r="E21" s="13">
        <v>32952</v>
      </c>
      <c r="F21" s="14">
        <f t="shared" ca="1" si="0"/>
        <v>33.964383561643835</v>
      </c>
      <c r="G21" s="15" t="s">
        <v>243</v>
      </c>
      <c r="H21" s="11"/>
      <c r="I21" s="11"/>
      <c r="J21" s="11"/>
      <c r="K21" s="11" t="s">
        <v>385</v>
      </c>
      <c r="L21" s="11" t="s">
        <v>463</v>
      </c>
      <c r="M21" s="11"/>
      <c r="N21" s="11"/>
      <c r="O21" s="11"/>
      <c r="P21" s="11" t="s">
        <v>464</v>
      </c>
      <c r="Q21" s="11"/>
      <c r="R21" s="11"/>
      <c r="S21" s="11"/>
      <c r="T21" s="11"/>
      <c r="U21" s="11"/>
      <c r="V21" s="11"/>
      <c r="W21" s="11"/>
      <c r="X21" s="11"/>
      <c r="Y21" s="11"/>
      <c r="Z21" s="11" t="s">
        <v>338</v>
      </c>
      <c r="AA21" s="11" t="s">
        <v>338</v>
      </c>
      <c r="AB21" s="11" t="s">
        <v>338</v>
      </c>
      <c r="AC21" s="11" t="s">
        <v>338</v>
      </c>
      <c r="AD21" s="11" t="s">
        <v>338</v>
      </c>
      <c r="AE21" s="11" t="s">
        <v>338</v>
      </c>
      <c r="AF21" s="11"/>
      <c r="AG21" s="11"/>
      <c r="AH21" s="11"/>
      <c r="AI21" s="11"/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/>
      <c r="AU21" s="11" t="s">
        <v>465</v>
      </c>
      <c r="AV21" s="11" t="s">
        <v>466</v>
      </c>
      <c r="AW21" s="11"/>
      <c r="AX21" s="11"/>
      <c r="AY21" s="11"/>
      <c r="AZ21" s="11"/>
      <c r="BA21" s="11" t="s">
        <v>338</v>
      </c>
      <c r="BB21" s="11"/>
      <c r="BC21" s="11"/>
      <c r="BD21" s="11"/>
      <c r="BE21" s="11"/>
      <c r="BF21" s="11"/>
      <c r="BG21" s="11"/>
      <c r="BH21" s="11" t="s">
        <v>338</v>
      </c>
      <c r="BI21" s="11"/>
      <c r="BJ21" s="11" t="s">
        <v>338</v>
      </c>
      <c r="BK21" s="11"/>
      <c r="BL21" s="11"/>
      <c r="BM21" s="11"/>
      <c r="BN21" s="11"/>
      <c r="BO21" s="11"/>
      <c r="BP21" s="11"/>
      <c r="BQ21" s="11"/>
      <c r="BR21" s="11"/>
      <c r="BS21" s="11" t="s">
        <v>338</v>
      </c>
      <c r="BT21" s="11"/>
      <c r="BU21" s="11"/>
      <c r="BV21" s="11"/>
      <c r="BW21" s="11" t="s">
        <v>467</v>
      </c>
      <c r="BX21" s="11"/>
      <c r="BY21" s="11"/>
    </row>
    <row r="22" spans="1:77" s="16" customFormat="1">
      <c r="A22" s="16">
        <v>17</v>
      </c>
      <c r="B22" s="10">
        <v>1003579223</v>
      </c>
      <c r="C22" s="11" t="s">
        <v>187</v>
      </c>
      <c r="D22" s="12" t="s">
        <v>36</v>
      </c>
      <c r="E22" s="13">
        <v>37301</v>
      </c>
      <c r="F22" s="14">
        <f t="shared" ca="1" si="0"/>
        <v>22.049315068493151</v>
      </c>
      <c r="G22" s="15">
        <v>12</v>
      </c>
      <c r="H22" s="11" t="s">
        <v>468</v>
      </c>
      <c r="I22" s="11" t="s">
        <v>469</v>
      </c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 t="s">
        <v>337</v>
      </c>
      <c r="AA22" s="11" t="s">
        <v>337</v>
      </c>
      <c r="AB22" s="11"/>
      <c r="AC22" s="11" t="s">
        <v>337</v>
      </c>
      <c r="AD22" s="11"/>
      <c r="AE22" s="11"/>
      <c r="AF22" s="11"/>
      <c r="AG22" s="11" t="s">
        <v>337</v>
      </c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 t="s">
        <v>470</v>
      </c>
      <c r="AS22" s="11" t="s">
        <v>471</v>
      </c>
      <c r="AT22" s="11"/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 t="s">
        <v>337</v>
      </c>
      <c r="BH22" s="11" t="s">
        <v>337</v>
      </c>
      <c r="BI22" s="11"/>
      <c r="BJ22" s="11" t="s">
        <v>337</v>
      </c>
      <c r="BK22" s="11"/>
      <c r="BL22" s="11"/>
      <c r="BM22" s="11"/>
      <c r="BN22" s="11" t="s">
        <v>337</v>
      </c>
      <c r="BO22" s="11"/>
      <c r="BP22" s="11"/>
      <c r="BQ22" s="11"/>
      <c r="BR22" s="11"/>
      <c r="BS22" s="11"/>
      <c r="BT22" s="11"/>
      <c r="BU22" s="11"/>
      <c r="BV22" s="11"/>
      <c r="BW22" s="11"/>
      <c r="BX22" s="11" t="s">
        <v>472</v>
      </c>
      <c r="BY22" s="11" t="s">
        <v>472</v>
      </c>
    </row>
    <row r="23" spans="1:77" s="16" customFormat="1">
      <c r="A23" s="16">
        <v>18</v>
      </c>
      <c r="B23" s="10">
        <v>1015459156</v>
      </c>
      <c r="C23" s="11" t="s">
        <v>190</v>
      </c>
      <c r="D23" s="12" t="s">
        <v>36</v>
      </c>
      <c r="E23" s="13">
        <v>35064</v>
      </c>
      <c r="F23" s="14">
        <f t="shared" ca="1" si="0"/>
        <v>28.17808219178082</v>
      </c>
      <c r="G23" s="15" t="s">
        <v>191</v>
      </c>
      <c r="H23" s="11" t="s">
        <v>473</v>
      </c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 t="s">
        <v>337</v>
      </c>
      <c r="AA23" s="11"/>
      <c r="AB23" s="11"/>
      <c r="AC23" s="11" t="s">
        <v>338</v>
      </c>
      <c r="AD23" s="11"/>
      <c r="AE23" s="11"/>
      <c r="AF23" s="11"/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 t="s">
        <v>474</v>
      </c>
      <c r="AS23" s="11"/>
      <c r="AT23" s="11"/>
      <c r="AU23" s="11"/>
      <c r="AV23" s="11"/>
      <c r="AW23" s="11"/>
      <c r="AX23" s="11"/>
      <c r="AY23" s="11"/>
      <c r="AZ23" s="11"/>
      <c r="BA23" s="11"/>
      <c r="BB23" s="11"/>
      <c r="BC23" s="11"/>
      <c r="BD23" s="11"/>
      <c r="BE23" s="11"/>
      <c r="BF23" s="11"/>
      <c r="BG23" s="11" t="s">
        <v>337</v>
      </c>
      <c r="BH23" s="11"/>
      <c r="BI23" s="11"/>
      <c r="BJ23" s="11" t="s">
        <v>338</v>
      </c>
      <c r="BK23" s="11"/>
      <c r="BL23" s="11"/>
      <c r="BM23" s="11"/>
      <c r="BN23" s="11"/>
      <c r="BO23" s="11"/>
      <c r="BP23" s="11"/>
      <c r="BQ23" s="11"/>
      <c r="BR23" s="11"/>
      <c r="BS23" s="11"/>
      <c r="BT23" s="11"/>
      <c r="BU23" s="11"/>
      <c r="BV23" s="11" t="s">
        <v>475</v>
      </c>
      <c r="BW23" s="11" t="s">
        <v>476</v>
      </c>
      <c r="BX23" s="11" t="s">
        <v>477</v>
      </c>
      <c r="BY23" s="11" t="s">
        <v>478</v>
      </c>
    </row>
    <row r="24" spans="1:77" s="16" customFormat="1">
      <c r="A24" s="9">
        <v>19</v>
      </c>
      <c r="B24" s="10">
        <v>1023381606</v>
      </c>
      <c r="C24" s="11" t="s">
        <v>195</v>
      </c>
      <c r="D24" s="12" t="s">
        <v>75</v>
      </c>
      <c r="E24" s="13">
        <v>39720</v>
      </c>
      <c r="F24" s="14">
        <f t="shared" ca="1" si="0"/>
        <v>15.421917808219177</v>
      </c>
      <c r="G24" s="15">
        <v>23</v>
      </c>
      <c r="H24" s="11"/>
      <c r="I24" s="11"/>
      <c r="J24" s="11"/>
      <c r="K24" s="11"/>
      <c r="L24" s="11" t="s">
        <v>479</v>
      </c>
      <c r="M24" s="11"/>
      <c r="N24" s="11"/>
      <c r="O24" s="11"/>
      <c r="P24" s="11"/>
      <c r="Q24" s="11" t="s">
        <v>480</v>
      </c>
      <c r="R24" s="11"/>
      <c r="S24" s="11"/>
      <c r="T24" s="11"/>
      <c r="U24" s="11"/>
      <c r="V24" s="11"/>
      <c r="W24" s="11" t="s">
        <v>338</v>
      </c>
      <c r="X24" s="11"/>
      <c r="Y24" s="11"/>
      <c r="Z24" s="11"/>
      <c r="AA24" s="11" t="s">
        <v>338</v>
      </c>
      <c r="AB24" s="11"/>
      <c r="AC24" s="11"/>
      <c r="AD24" s="11" t="s">
        <v>338</v>
      </c>
      <c r="AE24" s="11"/>
      <c r="AF24" s="11"/>
      <c r="AG24" s="11"/>
      <c r="AH24" s="11"/>
      <c r="AI24" s="11"/>
      <c r="AJ24" s="11"/>
      <c r="AK24" s="11"/>
      <c r="AL24" s="11" t="s">
        <v>338</v>
      </c>
      <c r="AM24" s="11"/>
      <c r="AN24" s="11"/>
      <c r="AO24" s="11"/>
      <c r="AP24" s="11"/>
      <c r="AQ24" s="11"/>
      <c r="AR24" s="11"/>
      <c r="AS24" s="11"/>
      <c r="AT24" s="11"/>
      <c r="AU24" s="11" t="s">
        <v>481</v>
      </c>
      <c r="AV24" s="11" t="s">
        <v>482</v>
      </c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 t="s">
        <v>338</v>
      </c>
      <c r="BH24" s="11" t="s">
        <v>338</v>
      </c>
      <c r="BI24" s="11"/>
      <c r="BJ24" s="11" t="s">
        <v>338</v>
      </c>
      <c r="BK24" s="11" t="s">
        <v>338</v>
      </c>
      <c r="BL24" s="11"/>
      <c r="BM24" s="11"/>
      <c r="BN24" s="11"/>
      <c r="BO24" s="11"/>
      <c r="BP24" s="11"/>
      <c r="BQ24" s="11"/>
      <c r="BR24" s="11"/>
      <c r="BS24" s="11"/>
      <c r="BT24" s="11"/>
      <c r="BU24" s="11"/>
      <c r="BV24" s="11" t="s">
        <v>483</v>
      </c>
      <c r="BW24" s="11" t="s">
        <v>484</v>
      </c>
      <c r="BX24" s="11" t="s">
        <v>485</v>
      </c>
      <c r="BY24" s="11" t="s">
        <v>486</v>
      </c>
    </row>
    <row r="25" spans="1:77" s="17" customFormat="1">
      <c r="A25" s="17">
        <v>20</v>
      </c>
      <c r="B25" s="18">
        <v>1011320375</v>
      </c>
      <c r="C25" s="24" t="s">
        <v>201</v>
      </c>
      <c r="D25" s="20" t="s">
        <v>75</v>
      </c>
      <c r="E25" s="21">
        <v>38100</v>
      </c>
      <c r="F25" s="22">
        <f t="shared" ca="1" si="0"/>
        <v>19.860273972602741</v>
      </c>
      <c r="G25" s="23" t="s">
        <v>176</v>
      </c>
      <c r="H25" s="24" t="s">
        <v>473</v>
      </c>
      <c r="I25" s="24"/>
      <c r="J25" s="24"/>
      <c r="K25" s="24"/>
      <c r="L25" s="24"/>
      <c r="M25" s="24"/>
      <c r="N25" s="24"/>
      <c r="O25" s="24"/>
      <c r="P25" s="24"/>
      <c r="Q25" s="24"/>
      <c r="R25" s="24"/>
      <c r="S25" s="24"/>
      <c r="T25" s="24"/>
      <c r="U25" s="24"/>
      <c r="V25" s="24"/>
      <c r="W25" s="24"/>
      <c r="X25" s="24"/>
      <c r="Y25" s="24"/>
      <c r="Z25" s="24" t="s">
        <v>337</v>
      </c>
      <c r="AA25" s="24"/>
      <c r="AB25" s="24"/>
      <c r="AC25" s="24" t="s">
        <v>338</v>
      </c>
      <c r="AD25" s="24"/>
      <c r="AE25" s="24"/>
      <c r="AF25" s="24"/>
      <c r="AG25" s="24"/>
      <c r="AH25" s="24"/>
      <c r="AI25" s="24"/>
      <c r="AJ25" s="24"/>
      <c r="AK25" s="24"/>
      <c r="AL25" s="24"/>
      <c r="AM25" s="24"/>
      <c r="AN25" s="24"/>
      <c r="AO25" s="24"/>
      <c r="AP25" s="24"/>
      <c r="AQ25" s="24"/>
      <c r="AR25" s="24" t="s">
        <v>474</v>
      </c>
      <c r="AS25" s="24"/>
      <c r="AT25" s="24"/>
      <c r="AU25" s="24"/>
      <c r="AV25" s="24"/>
      <c r="AW25" s="24"/>
      <c r="AX25" s="24"/>
      <c r="AY25" s="24"/>
      <c r="AZ25" s="24"/>
      <c r="BA25" s="24"/>
      <c r="BB25" s="24"/>
      <c r="BC25" s="24"/>
      <c r="BD25" s="24"/>
      <c r="BE25" s="24"/>
      <c r="BF25" s="24"/>
      <c r="BG25" s="24" t="s">
        <v>337</v>
      </c>
      <c r="BH25" s="24"/>
      <c r="BI25" s="24"/>
      <c r="BJ25" s="24" t="s">
        <v>338</v>
      </c>
      <c r="BK25" s="24"/>
      <c r="BL25" s="24"/>
      <c r="BM25" s="24"/>
      <c r="BN25" s="24"/>
      <c r="BO25" s="24"/>
      <c r="BP25" s="24"/>
      <c r="BQ25" s="24"/>
      <c r="BR25" s="24"/>
      <c r="BS25" s="24"/>
      <c r="BT25" s="24"/>
      <c r="BU25" s="24"/>
      <c r="BV25" s="24" t="s">
        <v>475</v>
      </c>
      <c r="BW25" s="24" t="s">
        <v>476</v>
      </c>
      <c r="BX25" s="24" t="s">
        <v>477</v>
      </c>
      <c r="BY25" s="24" t="s">
        <v>478</v>
      </c>
    </row>
    <row r="26" spans="1:77" s="17" customFormat="1">
      <c r="A26" s="17">
        <v>21</v>
      </c>
      <c r="B26" s="18">
        <v>1141332591</v>
      </c>
      <c r="C26" s="24" t="s">
        <v>205</v>
      </c>
      <c r="D26" s="20" t="s">
        <v>75</v>
      </c>
      <c r="E26" s="21">
        <v>40688</v>
      </c>
      <c r="F26" s="22">
        <f t="shared" ca="1" si="0"/>
        <v>12.769863013698631</v>
      </c>
      <c r="G26" s="23" t="s">
        <v>206</v>
      </c>
      <c r="H26" s="24" t="s">
        <v>434</v>
      </c>
      <c r="I26" s="24"/>
      <c r="J26" s="24"/>
      <c r="K26" s="24"/>
      <c r="L26" s="24"/>
      <c r="M26" s="24" t="s">
        <v>487</v>
      </c>
      <c r="N26" s="24"/>
      <c r="O26" s="24" t="s">
        <v>488</v>
      </c>
      <c r="P26" s="24"/>
      <c r="Q26" s="24"/>
      <c r="R26" s="24"/>
      <c r="S26" s="24"/>
      <c r="T26" s="24"/>
      <c r="U26" s="24"/>
      <c r="V26" s="24"/>
      <c r="W26" s="24"/>
      <c r="X26" s="24"/>
      <c r="Y26" s="24"/>
      <c r="Z26" s="24" t="s">
        <v>337</v>
      </c>
      <c r="AA26" s="24" t="s">
        <v>337</v>
      </c>
      <c r="AB26" s="24" t="s">
        <v>337</v>
      </c>
      <c r="AC26" s="24"/>
      <c r="AD26" s="24"/>
      <c r="AE26" s="24"/>
      <c r="AF26" s="24"/>
      <c r="AG26" s="24"/>
      <c r="AH26" s="24"/>
      <c r="AI26" s="24"/>
      <c r="AJ26" s="24" t="s">
        <v>338</v>
      </c>
      <c r="AK26" s="24" t="s">
        <v>338</v>
      </c>
      <c r="AL26" s="24"/>
      <c r="AM26" s="24"/>
      <c r="AN26" s="24" t="s">
        <v>337</v>
      </c>
      <c r="AO26" s="24"/>
      <c r="AP26" s="24"/>
      <c r="AQ26" s="24"/>
      <c r="AR26" s="24" t="s">
        <v>489</v>
      </c>
      <c r="AS26" s="24"/>
      <c r="AT26" s="24" t="s">
        <v>490</v>
      </c>
      <c r="AU26" s="24"/>
      <c r="AV26" s="24" t="s">
        <v>491</v>
      </c>
      <c r="AW26" s="24"/>
      <c r="AX26" s="24"/>
      <c r="AY26" s="24"/>
      <c r="AZ26" s="24"/>
      <c r="BA26" s="24"/>
      <c r="BB26" s="24"/>
      <c r="BC26" s="24"/>
      <c r="BD26" s="24"/>
      <c r="BE26" s="24"/>
      <c r="BF26" s="24"/>
      <c r="BG26" s="24" t="s">
        <v>337</v>
      </c>
      <c r="BH26" s="24" t="s">
        <v>337</v>
      </c>
      <c r="BI26" s="24" t="s">
        <v>337</v>
      </c>
      <c r="BJ26" s="24"/>
      <c r="BK26" s="24" t="s">
        <v>337</v>
      </c>
      <c r="BL26" s="24"/>
      <c r="BM26" s="24"/>
      <c r="BN26" s="24"/>
      <c r="BO26" s="24"/>
      <c r="BP26" s="24" t="s">
        <v>337</v>
      </c>
      <c r="BQ26" s="24" t="s">
        <v>337</v>
      </c>
      <c r="BR26" s="24"/>
      <c r="BS26" s="24"/>
      <c r="BT26" s="24"/>
      <c r="BU26" s="24" t="s">
        <v>338</v>
      </c>
      <c r="BV26" s="24" t="s">
        <v>492</v>
      </c>
      <c r="BW26" s="24"/>
      <c r="BX26" s="24"/>
      <c r="BY26" s="24" t="s">
        <v>493</v>
      </c>
    </row>
    <row r="27" spans="1:77" s="16" customFormat="1">
      <c r="A27" s="9">
        <v>22</v>
      </c>
      <c r="B27" s="10">
        <v>1019143341</v>
      </c>
      <c r="C27" s="11" t="s">
        <v>211</v>
      </c>
      <c r="D27" s="12" t="s">
        <v>75</v>
      </c>
      <c r="E27" s="13">
        <v>36073</v>
      </c>
      <c r="F27" s="14">
        <f t="shared" ca="1" si="0"/>
        <v>25.413698630136988</v>
      </c>
      <c r="G27" s="15" t="s">
        <v>212</v>
      </c>
      <c r="H27" s="11"/>
      <c r="I27" s="11"/>
      <c r="J27" s="11"/>
      <c r="K27" s="11" t="s">
        <v>494</v>
      </c>
      <c r="L27" s="11"/>
      <c r="M27" s="11"/>
      <c r="N27" s="11"/>
      <c r="O27" s="11" t="s">
        <v>495</v>
      </c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 t="s">
        <v>337</v>
      </c>
      <c r="AA27" s="11" t="s">
        <v>337</v>
      </c>
      <c r="AB27" s="11"/>
      <c r="AC27" s="11"/>
      <c r="AD27" s="11"/>
      <c r="AE27" s="11"/>
      <c r="AF27" s="11" t="s">
        <v>337</v>
      </c>
      <c r="AG27" s="11"/>
      <c r="AH27" s="11"/>
      <c r="AI27" s="11"/>
      <c r="AJ27" s="11" t="s">
        <v>337</v>
      </c>
      <c r="AK27" s="11"/>
      <c r="AL27" s="11"/>
      <c r="AM27" s="11"/>
      <c r="AN27" s="11"/>
      <c r="AO27" s="11"/>
      <c r="AP27" s="11"/>
      <c r="AQ27" s="11"/>
      <c r="AR27" s="11"/>
      <c r="AS27" s="11"/>
      <c r="AT27" s="11"/>
      <c r="AU27" s="11" t="s">
        <v>496</v>
      </c>
      <c r="AV27" s="11" t="s">
        <v>497</v>
      </c>
      <c r="AW27" s="11"/>
      <c r="AX27" s="11"/>
      <c r="AY27" s="11"/>
      <c r="AZ27" s="11"/>
      <c r="BA27" s="11"/>
      <c r="BB27" s="11" t="s">
        <v>337</v>
      </c>
      <c r="BC27" s="11"/>
      <c r="BD27" s="11" t="s">
        <v>337</v>
      </c>
      <c r="BE27" s="11"/>
      <c r="BF27" s="11"/>
      <c r="BG27" s="11"/>
      <c r="BH27" s="11"/>
      <c r="BI27" s="11"/>
      <c r="BJ27" s="11"/>
      <c r="BK27" s="11"/>
      <c r="BL27" s="11"/>
      <c r="BM27" s="11"/>
      <c r="BN27" s="11"/>
      <c r="BO27" s="11"/>
      <c r="BP27" s="11"/>
      <c r="BQ27" s="11"/>
      <c r="BR27" s="11"/>
      <c r="BS27" s="11" t="s">
        <v>337</v>
      </c>
      <c r="BT27" s="11" t="s">
        <v>337</v>
      </c>
      <c r="BU27" s="11"/>
      <c r="BV27" s="11" t="s">
        <v>498</v>
      </c>
      <c r="BW27" s="11" t="s">
        <v>499</v>
      </c>
      <c r="BX27" s="11" t="s">
        <v>500</v>
      </c>
      <c r="BY27" s="11" t="s">
        <v>501</v>
      </c>
    </row>
    <row r="28" spans="1:77" s="16" customFormat="1">
      <c r="A28" s="16">
        <v>23</v>
      </c>
      <c r="B28" s="10">
        <v>1074810165</v>
      </c>
      <c r="C28" s="11" t="s">
        <v>216</v>
      </c>
      <c r="D28" s="12" t="s">
        <v>36</v>
      </c>
      <c r="E28" s="13">
        <v>38647</v>
      </c>
      <c r="F28" s="14">
        <f t="shared" ca="1" si="0"/>
        <v>18.361643835616437</v>
      </c>
      <c r="G28" s="15">
        <v>22</v>
      </c>
      <c r="H28" s="11" t="s">
        <v>502</v>
      </c>
      <c r="I28" s="11" t="s">
        <v>459</v>
      </c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 t="s">
        <v>337</v>
      </c>
      <c r="AA28" s="11" t="s">
        <v>338</v>
      </c>
      <c r="AB28" s="11"/>
      <c r="AC28" s="11"/>
      <c r="AD28" s="11"/>
      <c r="AE28" s="11"/>
      <c r="AF28" s="11"/>
      <c r="AG28" s="11"/>
      <c r="AH28" s="11"/>
      <c r="AI28" s="11" t="s">
        <v>338</v>
      </c>
      <c r="AJ28" s="11"/>
      <c r="AK28" s="11"/>
      <c r="AL28" s="11"/>
      <c r="AM28" s="11"/>
      <c r="AN28" s="11"/>
      <c r="AO28" s="11"/>
      <c r="AP28" s="11"/>
      <c r="AQ28" s="11"/>
      <c r="AR28" s="11" t="s">
        <v>415</v>
      </c>
      <c r="AS28" s="11" t="s">
        <v>503</v>
      </c>
      <c r="AT28" s="11"/>
      <c r="AU28" s="11"/>
      <c r="AV28" s="11"/>
      <c r="AW28" s="11"/>
      <c r="AX28" s="11"/>
      <c r="AY28" s="11"/>
      <c r="AZ28" s="11"/>
      <c r="BA28" s="11"/>
      <c r="BB28" s="11"/>
      <c r="BC28" s="11"/>
      <c r="BD28" s="11"/>
      <c r="BE28" s="11" t="s">
        <v>338</v>
      </c>
      <c r="BF28" s="11"/>
      <c r="BG28" s="11" t="s">
        <v>338</v>
      </c>
      <c r="BH28" s="11" t="s">
        <v>338</v>
      </c>
      <c r="BI28" s="11"/>
      <c r="BJ28" s="11" t="s">
        <v>338</v>
      </c>
      <c r="BK28" s="11"/>
      <c r="BL28" s="11"/>
      <c r="BM28" s="11"/>
      <c r="BN28" s="11"/>
      <c r="BO28" s="11"/>
      <c r="BP28" s="11"/>
      <c r="BQ28" s="11"/>
      <c r="BR28" s="11"/>
      <c r="BS28" s="11"/>
      <c r="BT28" s="11"/>
      <c r="BU28" s="11"/>
      <c r="BV28" s="11" t="s">
        <v>504</v>
      </c>
      <c r="BW28" s="11" t="s">
        <v>505</v>
      </c>
      <c r="BX28" s="11" t="s">
        <v>506</v>
      </c>
      <c r="BY28" s="11" t="s">
        <v>501</v>
      </c>
    </row>
    <row r="29" spans="1:77" s="17" customFormat="1">
      <c r="A29" s="17">
        <v>24</v>
      </c>
      <c r="B29" s="18">
        <v>1000184823</v>
      </c>
      <c r="C29" s="24" t="s">
        <v>217</v>
      </c>
      <c r="D29" s="20" t="s">
        <v>36</v>
      </c>
      <c r="E29" s="21">
        <v>40724</v>
      </c>
      <c r="F29" s="22">
        <f t="shared" ca="1" si="0"/>
        <v>12.671232876712329</v>
      </c>
      <c r="G29" s="23">
        <v>32</v>
      </c>
      <c r="H29" s="24" t="s">
        <v>413</v>
      </c>
      <c r="I29" s="24" t="s">
        <v>507</v>
      </c>
      <c r="J29" s="24"/>
      <c r="K29" s="24"/>
      <c r="L29" s="24"/>
      <c r="M29" s="24"/>
      <c r="N29" s="24"/>
      <c r="O29" s="24"/>
      <c r="P29" s="24"/>
      <c r="Q29" s="24"/>
      <c r="R29" s="24"/>
      <c r="S29" s="24"/>
      <c r="T29" s="24"/>
      <c r="U29" s="24"/>
      <c r="V29" s="24"/>
      <c r="W29" s="24"/>
      <c r="X29" s="24"/>
      <c r="Y29" s="24"/>
      <c r="Z29" s="24" t="s">
        <v>337</v>
      </c>
      <c r="AA29" s="24" t="s">
        <v>338</v>
      </c>
      <c r="AB29" s="24"/>
      <c r="AC29" s="24" t="s">
        <v>338</v>
      </c>
      <c r="AD29" s="24"/>
      <c r="AE29" s="24"/>
      <c r="AF29" s="24"/>
      <c r="AG29" s="24"/>
      <c r="AH29" s="24"/>
      <c r="AI29" s="24"/>
      <c r="AJ29" s="24" t="s">
        <v>338</v>
      </c>
      <c r="AK29" s="24"/>
      <c r="AL29" s="24"/>
      <c r="AM29" s="24"/>
      <c r="AN29" s="24"/>
      <c r="AO29" s="24" t="s">
        <v>387</v>
      </c>
      <c r="AP29" s="24"/>
      <c r="AQ29" s="24"/>
      <c r="AR29" s="24" t="s">
        <v>471</v>
      </c>
      <c r="AS29" s="24"/>
      <c r="AT29" s="24"/>
      <c r="AU29" s="24"/>
      <c r="AV29" s="24"/>
      <c r="AW29" s="24"/>
      <c r="AX29" s="24"/>
      <c r="AY29" s="24"/>
      <c r="AZ29" s="24"/>
      <c r="BA29" s="24"/>
      <c r="BB29" s="24"/>
      <c r="BC29" s="24"/>
      <c r="BD29" s="24"/>
      <c r="BE29" s="24"/>
      <c r="BF29" s="24"/>
      <c r="BG29" s="24" t="s">
        <v>337</v>
      </c>
      <c r="BH29" s="24" t="s">
        <v>338</v>
      </c>
      <c r="BI29" s="24"/>
      <c r="BJ29" s="24"/>
      <c r="BK29" s="24"/>
      <c r="BL29" s="24"/>
      <c r="BM29" s="24" t="s">
        <v>338</v>
      </c>
      <c r="BN29" s="24" t="s">
        <v>338</v>
      </c>
      <c r="BO29" s="24"/>
      <c r="BP29" s="24"/>
      <c r="BQ29" s="24"/>
      <c r="BR29" s="24"/>
      <c r="BS29" s="24"/>
      <c r="BT29" s="24"/>
      <c r="BU29" s="24"/>
      <c r="BV29" s="24" t="s">
        <v>508</v>
      </c>
      <c r="BW29" s="24" t="s">
        <v>509</v>
      </c>
      <c r="BX29" s="24" t="s">
        <v>510</v>
      </c>
      <c r="BY29" s="24" t="s">
        <v>511</v>
      </c>
    </row>
    <row r="30" spans="1:77" s="17" customFormat="1">
      <c r="A30" s="27">
        <v>25</v>
      </c>
      <c r="B30" s="18">
        <v>1014258440</v>
      </c>
      <c r="C30" s="24" t="s">
        <v>244</v>
      </c>
      <c r="D30" s="20" t="s">
        <v>36</v>
      </c>
      <c r="E30" s="21">
        <v>34587</v>
      </c>
      <c r="F30" s="22">
        <f t="shared" ca="1" si="0"/>
        <v>29.484931506849314</v>
      </c>
      <c r="G30" s="26" t="s">
        <v>245</v>
      </c>
      <c r="H30" s="24"/>
      <c r="I30" s="24"/>
      <c r="J30" s="24"/>
      <c r="K30" s="24"/>
      <c r="L30" s="24"/>
      <c r="M30" s="24"/>
      <c r="N30" s="24" t="s">
        <v>453</v>
      </c>
      <c r="O30" s="24" t="s">
        <v>512</v>
      </c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 t="s">
        <v>337</v>
      </c>
      <c r="AA30" s="24" t="s">
        <v>337</v>
      </c>
      <c r="AB30" s="24"/>
      <c r="AC30" s="24" t="s">
        <v>337</v>
      </c>
      <c r="AD30" s="24" t="s">
        <v>337</v>
      </c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4"/>
      <c r="AR30" s="24" t="s">
        <v>447</v>
      </c>
      <c r="AS30" s="24"/>
      <c r="AT30" s="24"/>
      <c r="AU30" s="24"/>
      <c r="AV30" s="24" t="s">
        <v>513</v>
      </c>
      <c r="AW30" s="24"/>
      <c r="AX30" s="24"/>
      <c r="AY30" s="24"/>
      <c r="AZ30" s="24"/>
      <c r="BA30" s="24"/>
      <c r="BB30" s="24"/>
      <c r="BC30" s="24"/>
      <c r="BD30" s="24"/>
      <c r="BE30" s="24"/>
      <c r="BF30" s="24"/>
      <c r="BG30" s="24" t="s">
        <v>337</v>
      </c>
      <c r="BH30" s="24" t="s">
        <v>337</v>
      </c>
      <c r="BI30" s="24"/>
      <c r="BJ30" s="24" t="s">
        <v>337</v>
      </c>
      <c r="BK30" s="24" t="s">
        <v>337</v>
      </c>
      <c r="BL30" s="24"/>
      <c r="BM30" s="24"/>
      <c r="BN30" s="24"/>
      <c r="BO30" s="24"/>
      <c r="BP30" s="24"/>
      <c r="BQ30" s="24"/>
      <c r="BR30" s="24"/>
      <c r="BS30" s="24"/>
      <c r="BT30" s="24"/>
      <c r="BU30" s="24"/>
      <c r="BV30" s="24" t="s">
        <v>514</v>
      </c>
      <c r="BW30" s="24" t="s">
        <v>515</v>
      </c>
      <c r="BX30" s="24" t="s">
        <v>516</v>
      </c>
      <c r="BY30" s="17" t="s">
        <v>517</v>
      </c>
    </row>
    <row r="31" spans="1:77" s="16" customFormat="1">
      <c r="A31" s="16">
        <v>26</v>
      </c>
      <c r="B31" s="10">
        <v>1022366339</v>
      </c>
      <c r="C31" s="11" t="s">
        <v>218</v>
      </c>
      <c r="D31" s="12" t="s">
        <v>75</v>
      </c>
      <c r="E31" s="13">
        <v>33246</v>
      </c>
      <c r="F31" s="14">
        <f t="shared" ca="1" si="0"/>
        <v>33.158904109589038</v>
      </c>
      <c r="G31" s="15" t="s">
        <v>219</v>
      </c>
      <c r="H31" s="11"/>
      <c r="I31" s="11"/>
      <c r="J31" s="11"/>
      <c r="K31" s="11"/>
      <c r="L31" s="11"/>
      <c r="M31" s="11"/>
      <c r="N31" s="11" t="s">
        <v>518</v>
      </c>
      <c r="O31" s="11" t="s">
        <v>519</v>
      </c>
      <c r="P31" s="11"/>
      <c r="Q31" s="11"/>
      <c r="R31" s="11"/>
      <c r="S31" s="11"/>
      <c r="T31" s="11"/>
      <c r="U31" s="11"/>
      <c r="V31" s="11"/>
      <c r="W31" s="11" t="s">
        <v>337</v>
      </c>
      <c r="X31" s="11"/>
      <c r="Y31" s="11"/>
      <c r="Z31" s="11"/>
      <c r="AA31" s="11" t="s">
        <v>337</v>
      </c>
      <c r="AB31" s="11"/>
      <c r="AC31" s="11"/>
      <c r="AD31" s="11" t="s">
        <v>337</v>
      </c>
      <c r="AE31" s="11"/>
      <c r="AF31" s="11"/>
      <c r="AG31" s="11"/>
      <c r="AH31" s="11"/>
      <c r="AI31" s="11"/>
      <c r="AJ31" s="11"/>
      <c r="AK31" s="11"/>
      <c r="AL31" s="11" t="s">
        <v>337</v>
      </c>
      <c r="AM31" s="11"/>
      <c r="AN31" s="11"/>
      <c r="AO31" s="11"/>
      <c r="AP31" s="11"/>
      <c r="AQ31" s="11" t="s">
        <v>520</v>
      </c>
      <c r="AR31" s="11"/>
      <c r="AS31" s="11"/>
      <c r="AT31" s="11"/>
      <c r="AU31" s="11"/>
      <c r="AV31" s="11" t="s">
        <v>521</v>
      </c>
      <c r="AW31" s="11"/>
      <c r="AX31" s="11"/>
      <c r="AY31" s="11"/>
      <c r="AZ31" s="11"/>
      <c r="BA31" s="11"/>
      <c r="BB31" s="11" t="s">
        <v>337</v>
      </c>
      <c r="BC31" s="11"/>
      <c r="BD31" s="11"/>
      <c r="BE31" s="11"/>
      <c r="BF31" s="11"/>
      <c r="BG31" s="11" t="s">
        <v>337</v>
      </c>
      <c r="BH31" s="11"/>
      <c r="BI31" s="11"/>
      <c r="BJ31" s="11" t="s">
        <v>337</v>
      </c>
      <c r="BK31" s="11"/>
      <c r="BL31" s="11"/>
      <c r="BM31" s="11"/>
      <c r="BN31" s="11"/>
      <c r="BO31" s="11"/>
      <c r="BP31" s="11"/>
      <c r="BQ31" s="11"/>
      <c r="BR31" s="11"/>
      <c r="BS31" s="11"/>
      <c r="BT31" s="11" t="s">
        <v>337</v>
      </c>
      <c r="BU31" s="11"/>
      <c r="BV31" s="11"/>
      <c r="BW31" s="11" t="s">
        <v>522</v>
      </c>
      <c r="BX31" s="11" t="s">
        <v>523</v>
      </c>
      <c r="BY31" s="16" t="s">
        <v>524</v>
      </c>
    </row>
    <row r="32" spans="1:77" s="16" customFormat="1">
      <c r="A32" s="16">
        <v>27</v>
      </c>
      <c r="B32" s="10">
        <v>1001205279</v>
      </c>
      <c r="C32" s="25" t="s">
        <v>220</v>
      </c>
      <c r="D32" s="12" t="s">
        <v>36</v>
      </c>
      <c r="E32" s="13">
        <v>37091</v>
      </c>
      <c r="F32" s="14">
        <f t="shared" ca="1" si="0"/>
        <v>22.624657534246577</v>
      </c>
      <c r="G32" s="28" t="s">
        <v>221</v>
      </c>
      <c r="H32" s="11"/>
      <c r="I32" s="11"/>
      <c r="J32" s="11" t="s">
        <v>525</v>
      </c>
      <c r="K32" s="11"/>
      <c r="L32" s="11"/>
      <c r="M32" s="11"/>
      <c r="N32" s="11" t="s">
        <v>458</v>
      </c>
      <c r="O32" s="11" t="s">
        <v>526</v>
      </c>
      <c r="P32" s="11"/>
      <c r="Q32" s="11"/>
      <c r="R32" s="11"/>
      <c r="S32" s="11"/>
      <c r="T32" s="11"/>
      <c r="U32" s="11"/>
      <c r="V32" s="11"/>
      <c r="W32" s="11" t="s">
        <v>338</v>
      </c>
      <c r="X32" s="11"/>
      <c r="Y32" s="11"/>
      <c r="Z32" s="11"/>
      <c r="AA32" s="11" t="s">
        <v>338</v>
      </c>
      <c r="AB32" s="11" t="s">
        <v>338</v>
      </c>
      <c r="AC32" s="11" t="s">
        <v>338</v>
      </c>
      <c r="AD32" s="11"/>
      <c r="AE32" s="11"/>
      <c r="AF32" s="11"/>
      <c r="AG32" s="11"/>
      <c r="AH32" s="11" t="s">
        <v>338</v>
      </c>
      <c r="AI32" s="11"/>
      <c r="AJ32" s="11"/>
      <c r="AK32" s="11"/>
      <c r="AL32" s="11" t="s">
        <v>338</v>
      </c>
      <c r="AM32" s="11"/>
      <c r="AN32" s="11"/>
      <c r="AO32" s="11"/>
      <c r="AP32" s="11" t="s">
        <v>525</v>
      </c>
      <c r="AQ32" s="11"/>
      <c r="AR32" s="11"/>
      <c r="AS32" s="11"/>
      <c r="AT32" s="11"/>
      <c r="AU32" s="11" t="s">
        <v>527</v>
      </c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 t="s">
        <v>338</v>
      </c>
      <c r="BH32" s="11" t="s">
        <v>338</v>
      </c>
      <c r="BI32" s="11"/>
      <c r="BJ32" s="11"/>
      <c r="BK32" s="11" t="s">
        <v>338</v>
      </c>
      <c r="BL32" s="11"/>
      <c r="BM32" s="11" t="s">
        <v>338</v>
      </c>
      <c r="BN32" s="11"/>
      <c r="BO32" s="11"/>
      <c r="BP32" s="11"/>
      <c r="BQ32" s="11"/>
      <c r="BR32" s="11"/>
      <c r="BS32" s="11"/>
      <c r="BT32" s="11"/>
      <c r="BU32" s="11"/>
      <c r="BV32" s="11" t="s">
        <v>528</v>
      </c>
      <c r="BW32" s="11" t="s">
        <v>494</v>
      </c>
      <c r="BX32" s="11" t="s">
        <v>529</v>
      </c>
      <c r="BY32" s="11" t="s">
        <v>530</v>
      </c>
    </row>
    <row r="33" spans="1:77" s="16" customFormat="1">
      <c r="A33" s="9">
        <v>28</v>
      </c>
      <c r="B33" s="10">
        <v>1072648049</v>
      </c>
      <c r="C33" s="11" t="s">
        <v>246</v>
      </c>
      <c r="D33" s="12" t="s">
        <v>75</v>
      </c>
      <c r="E33" s="13">
        <v>32151</v>
      </c>
      <c r="F33" s="14">
        <f ca="1">(TODAY()-E33)/365</f>
        <v>36.158904109589038</v>
      </c>
      <c r="G33" s="15" t="s">
        <v>247</v>
      </c>
      <c r="H33" s="11"/>
      <c r="I33" s="11"/>
      <c r="J33" s="11"/>
      <c r="K33" s="11" t="s">
        <v>531</v>
      </c>
      <c r="L33" s="11"/>
      <c r="M33" s="11"/>
      <c r="N33" s="11" t="s">
        <v>532</v>
      </c>
      <c r="O33" s="11"/>
      <c r="P33" s="11" t="s">
        <v>533</v>
      </c>
      <c r="Q33" s="11"/>
      <c r="R33" s="11"/>
      <c r="S33" s="11"/>
      <c r="T33" s="11"/>
      <c r="U33" s="11" t="s">
        <v>338</v>
      </c>
      <c r="V33" s="11" t="s">
        <v>338</v>
      </c>
      <c r="W33" s="11"/>
      <c r="X33" s="11"/>
      <c r="Y33" s="11"/>
      <c r="Z33" s="11" t="s">
        <v>338</v>
      </c>
      <c r="AA33" s="11"/>
      <c r="AB33" s="11"/>
      <c r="AC33" s="11" t="s">
        <v>338</v>
      </c>
      <c r="AD33" s="11"/>
      <c r="AE33" s="11"/>
      <c r="AF33" s="11"/>
      <c r="AG33" s="11"/>
      <c r="AH33" s="11"/>
      <c r="AI33" s="11"/>
      <c r="AJ33" s="11"/>
      <c r="AK33" s="11"/>
      <c r="AL33" s="11"/>
      <c r="AM33" s="11" t="s">
        <v>338</v>
      </c>
      <c r="AN33" s="11" t="s">
        <v>338</v>
      </c>
      <c r="AO33" s="11"/>
      <c r="AP33" s="11"/>
      <c r="AQ33" s="11"/>
      <c r="AR33" s="11" t="s">
        <v>534</v>
      </c>
      <c r="AS33" s="11" t="s">
        <v>535</v>
      </c>
      <c r="AT33" s="11"/>
      <c r="AU33" s="11"/>
      <c r="AV33" s="11"/>
      <c r="AW33" s="11" t="s">
        <v>536</v>
      </c>
      <c r="AX33" s="11"/>
      <c r="AY33" s="11"/>
      <c r="AZ33" s="11"/>
      <c r="BA33" s="11"/>
      <c r="BB33" s="11"/>
      <c r="BC33" s="11"/>
      <c r="BD33" s="11"/>
      <c r="BE33" s="11"/>
      <c r="BF33" s="11"/>
      <c r="BG33" s="11" t="s">
        <v>338</v>
      </c>
      <c r="BH33" s="11" t="s">
        <v>338</v>
      </c>
      <c r="BI33" s="11" t="s">
        <v>338</v>
      </c>
      <c r="BJ33" s="11"/>
      <c r="BK33" s="11" t="s">
        <v>338</v>
      </c>
      <c r="BL33" s="11"/>
      <c r="BM33" s="11" t="s">
        <v>338</v>
      </c>
      <c r="BN33" s="11"/>
      <c r="BO33" s="11"/>
      <c r="BP33" s="11"/>
      <c r="BQ33" s="11"/>
      <c r="BR33" s="11" t="s">
        <v>338</v>
      </c>
      <c r="BS33" s="11"/>
      <c r="BT33" s="11"/>
      <c r="BU33" s="11"/>
      <c r="BV33" s="11"/>
      <c r="BW33" s="11" t="s">
        <v>493</v>
      </c>
      <c r="BX33" s="11" t="s">
        <v>537</v>
      </c>
      <c r="BY33" s="11" t="s">
        <v>538</v>
      </c>
    </row>
    <row r="34" spans="1:77" s="16" customFormat="1">
      <c r="A34" s="16">
        <v>29</v>
      </c>
      <c r="B34" s="10">
        <v>52533784</v>
      </c>
      <c r="C34" s="11" t="s">
        <v>222</v>
      </c>
      <c r="D34" s="12" t="s">
        <v>75</v>
      </c>
      <c r="E34" s="13">
        <v>28762</v>
      </c>
      <c r="F34" s="14">
        <f t="shared" ca="1" si="0"/>
        <v>45.443835616438356</v>
      </c>
      <c r="G34" s="15">
        <v>12</v>
      </c>
      <c r="H34" s="11"/>
      <c r="I34" s="11"/>
      <c r="J34" s="11"/>
      <c r="K34" s="11" t="s">
        <v>412</v>
      </c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 t="s">
        <v>338</v>
      </c>
      <c r="X34" s="11"/>
      <c r="Y34" s="11"/>
      <c r="Z34" s="11"/>
      <c r="AA34" s="11"/>
      <c r="AB34" s="11"/>
      <c r="AC34" s="11" t="s">
        <v>337</v>
      </c>
      <c r="AD34" s="11"/>
      <c r="AE34" s="11"/>
      <c r="AF34" s="11"/>
      <c r="AG34" s="11"/>
      <c r="AH34" s="11"/>
      <c r="AI34" s="11"/>
      <c r="AJ34" s="11"/>
      <c r="AK34" s="11"/>
      <c r="AL34" s="11"/>
      <c r="AM34" s="11"/>
      <c r="AN34" s="11"/>
      <c r="AO34" s="11" t="s">
        <v>413</v>
      </c>
      <c r="AP34" s="11"/>
      <c r="AQ34" s="11"/>
      <c r="AR34" s="11"/>
      <c r="AS34" s="11"/>
      <c r="AT34" s="11"/>
      <c r="AU34" s="11"/>
      <c r="AV34" s="11" t="s">
        <v>414</v>
      </c>
      <c r="AW34" s="11"/>
      <c r="AX34" s="11"/>
      <c r="AY34" s="11"/>
      <c r="AZ34" s="11"/>
      <c r="BA34" s="11"/>
      <c r="BB34" s="11"/>
      <c r="BC34" s="11"/>
      <c r="BD34" s="11" t="s">
        <v>338</v>
      </c>
      <c r="BE34" s="11"/>
      <c r="BF34" s="11"/>
      <c r="BG34" s="11"/>
      <c r="BH34" s="11" t="s">
        <v>338</v>
      </c>
      <c r="BI34" s="11"/>
      <c r="BJ34" s="11"/>
      <c r="BK34" s="11"/>
      <c r="BL34" s="11"/>
      <c r="BM34" s="11"/>
      <c r="BN34" s="11"/>
      <c r="BO34" s="11"/>
      <c r="BP34" s="11"/>
      <c r="BQ34" s="11"/>
      <c r="BR34" s="11"/>
      <c r="BS34" s="11" t="s">
        <v>338</v>
      </c>
      <c r="BT34" s="11" t="s">
        <v>338</v>
      </c>
      <c r="BU34" s="11"/>
      <c r="BV34" s="11" t="s">
        <v>372</v>
      </c>
      <c r="BW34" s="11" t="s">
        <v>415</v>
      </c>
      <c r="BX34" s="11" t="s">
        <v>416</v>
      </c>
      <c r="BY34" s="11" t="s">
        <v>417</v>
      </c>
    </row>
    <row r="35" spans="1:77" s="16" customFormat="1">
      <c r="A35" s="16">
        <v>30</v>
      </c>
      <c r="B35" s="10">
        <v>98050863166</v>
      </c>
      <c r="C35" s="11" t="s">
        <v>223</v>
      </c>
      <c r="D35" s="12" t="s">
        <v>36</v>
      </c>
      <c r="E35" s="13">
        <v>35923</v>
      </c>
      <c r="F35" s="14">
        <f t="shared" ca="1" si="0"/>
        <v>25.824657534246576</v>
      </c>
      <c r="G35" s="15" t="s">
        <v>176</v>
      </c>
      <c r="H35" s="11" t="s">
        <v>473</v>
      </c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 t="s">
        <v>337</v>
      </c>
      <c r="AA35" s="11"/>
      <c r="AB35" s="11"/>
      <c r="AC35" s="11" t="s">
        <v>338</v>
      </c>
      <c r="AD35" s="11"/>
      <c r="AE35" s="11"/>
      <c r="AF35" s="11"/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 t="s">
        <v>474</v>
      </c>
      <c r="AS35" s="11"/>
      <c r="AT35" s="11"/>
      <c r="AU35" s="11"/>
      <c r="AV35" s="11"/>
      <c r="AW35" s="11"/>
      <c r="AX35" s="11"/>
      <c r="AY35" s="11"/>
      <c r="AZ35" s="11"/>
      <c r="BA35" s="11"/>
      <c r="BB35" s="11"/>
      <c r="BC35" s="11"/>
      <c r="BD35" s="11"/>
      <c r="BE35" s="11"/>
      <c r="BF35" s="11"/>
      <c r="BG35" s="11" t="s">
        <v>337</v>
      </c>
      <c r="BH35" s="11"/>
      <c r="BI35" s="11"/>
      <c r="BJ35" s="11" t="s">
        <v>338</v>
      </c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 t="s">
        <v>475</v>
      </c>
      <c r="BW35" s="11" t="s">
        <v>476</v>
      </c>
      <c r="BX35" s="11" t="s">
        <v>477</v>
      </c>
      <c r="BY35" s="11" t="s">
        <v>478</v>
      </c>
    </row>
    <row r="36" spans="1:77" s="17" customFormat="1">
      <c r="A36" s="27">
        <v>31</v>
      </c>
      <c r="B36" s="18">
        <v>98080357214</v>
      </c>
      <c r="C36" s="24" t="s">
        <v>224</v>
      </c>
      <c r="D36" s="20" t="s">
        <v>75</v>
      </c>
      <c r="E36" s="21">
        <v>36010</v>
      </c>
      <c r="F36" s="22">
        <f t="shared" ca="1" si="0"/>
        <v>25.586301369863012</v>
      </c>
      <c r="G36" s="23" t="s">
        <v>225</v>
      </c>
      <c r="H36" s="24"/>
      <c r="I36" s="24"/>
      <c r="J36" s="24"/>
      <c r="K36" s="24"/>
      <c r="L36" s="24"/>
      <c r="M36" s="24"/>
      <c r="N36" s="24" t="s">
        <v>390</v>
      </c>
      <c r="O36" s="24" t="s">
        <v>451</v>
      </c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 t="s">
        <v>337</v>
      </c>
      <c r="AA36" s="24" t="s">
        <v>337</v>
      </c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 t="s">
        <v>337</v>
      </c>
      <c r="AM36" s="24" t="s">
        <v>337</v>
      </c>
      <c r="AN36" s="24"/>
      <c r="AO36" s="24"/>
      <c r="AP36" s="24"/>
      <c r="AQ36" s="24"/>
      <c r="AR36" s="24" t="s">
        <v>452</v>
      </c>
      <c r="AS36" s="24"/>
      <c r="AT36" s="24"/>
      <c r="AU36" s="24"/>
      <c r="AV36" s="24"/>
      <c r="AW36" s="24"/>
      <c r="AX36" s="24"/>
      <c r="AY36" s="24"/>
      <c r="AZ36" s="24"/>
      <c r="BA36" s="24"/>
      <c r="BB36" s="24"/>
      <c r="BC36" s="24"/>
      <c r="BD36" s="24"/>
      <c r="BE36" s="24"/>
      <c r="BF36" s="24"/>
      <c r="BG36" s="24" t="s">
        <v>337</v>
      </c>
      <c r="BH36" s="24"/>
      <c r="BI36" s="24"/>
      <c r="BJ36" s="24" t="s">
        <v>337</v>
      </c>
      <c r="BK36" s="24"/>
      <c r="BL36" s="24"/>
      <c r="BM36" s="24"/>
      <c r="BN36" s="24"/>
      <c r="BO36" s="24"/>
      <c r="BP36" s="24"/>
      <c r="BQ36" s="24"/>
      <c r="BR36" s="24"/>
      <c r="BS36" s="24"/>
      <c r="BT36" s="24"/>
      <c r="BU36" s="24"/>
      <c r="BV36" s="24" t="s">
        <v>453</v>
      </c>
      <c r="BW36" s="24" t="s">
        <v>454</v>
      </c>
      <c r="BX36" s="24" t="s">
        <v>455</v>
      </c>
      <c r="BY36" s="24"/>
    </row>
    <row r="37" spans="1:77" s="17" customFormat="1">
      <c r="A37" s="17">
        <v>6</v>
      </c>
      <c r="B37" s="18">
        <v>98050863166</v>
      </c>
      <c r="C37" s="24" t="s">
        <v>248</v>
      </c>
      <c r="D37" s="20" t="s">
        <v>36</v>
      </c>
      <c r="E37" s="21">
        <v>40306</v>
      </c>
      <c r="F37" s="22">
        <f t="shared" ca="1" si="0"/>
        <v>13.816438356164383</v>
      </c>
      <c r="G37" s="23" t="s">
        <v>249</v>
      </c>
      <c r="H37" s="24"/>
      <c r="I37" s="24"/>
      <c r="J37" s="24"/>
      <c r="K37" s="24" t="s">
        <v>539</v>
      </c>
      <c r="L37" s="24" t="s">
        <v>453</v>
      </c>
      <c r="M37" s="24"/>
      <c r="N37" s="24"/>
      <c r="O37" s="24"/>
      <c r="P37" s="24" t="s">
        <v>540</v>
      </c>
      <c r="Q37" s="24"/>
      <c r="R37" s="24"/>
      <c r="S37" s="24"/>
      <c r="T37" s="24"/>
      <c r="U37" s="24"/>
      <c r="V37" s="24"/>
      <c r="W37" s="24"/>
      <c r="X37" s="24"/>
      <c r="Y37" s="24"/>
      <c r="Z37" s="24" t="s">
        <v>337</v>
      </c>
      <c r="AA37" s="24" t="s">
        <v>337</v>
      </c>
      <c r="AB37" s="24" t="s">
        <v>337</v>
      </c>
      <c r="AC37" s="24"/>
      <c r="AD37" s="24"/>
      <c r="AE37" s="24"/>
      <c r="AF37" s="24" t="s">
        <v>337</v>
      </c>
      <c r="AG37" s="24" t="s">
        <v>337</v>
      </c>
      <c r="AH37" s="24"/>
      <c r="AI37" s="24"/>
      <c r="AJ37" s="24"/>
      <c r="AK37" s="24"/>
      <c r="AL37" s="24" t="s">
        <v>337</v>
      </c>
      <c r="AM37" s="24"/>
      <c r="AN37" s="24"/>
      <c r="AO37" s="24"/>
      <c r="AP37" s="24"/>
      <c r="AQ37" s="24"/>
      <c r="AR37" s="24"/>
      <c r="AS37" s="24"/>
      <c r="AT37" s="24"/>
      <c r="AU37" s="24"/>
      <c r="AV37" s="24"/>
      <c r="AW37" s="24"/>
      <c r="AX37" s="24" t="s">
        <v>541</v>
      </c>
      <c r="AY37" s="24"/>
      <c r="AZ37" s="24"/>
      <c r="BA37" s="24" t="s">
        <v>337</v>
      </c>
      <c r="BB37" s="24"/>
      <c r="BC37" s="24"/>
      <c r="BD37" s="24"/>
      <c r="BE37" s="24"/>
      <c r="BF37" s="24"/>
      <c r="BG37" s="24"/>
      <c r="BH37" s="24"/>
      <c r="BI37" s="24"/>
      <c r="BJ37" s="24"/>
      <c r="BK37" s="24"/>
      <c r="BL37" s="24"/>
      <c r="BM37" s="24"/>
      <c r="BN37" s="24"/>
      <c r="BO37" s="24"/>
      <c r="BP37" s="24"/>
      <c r="BQ37" s="24"/>
      <c r="BR37" s="24"/>
      <c r="BS37" s="24" t="s">
        <v>337</v>
      </c>
      <c r="BT37" s="24"/>
      <c r="BU37" s="24"/>
      <c r="BV37" s="24" t="s">
        <v>542</v>
      </c>
      <c r="BW37" s="24" t="s">
        <v>543</v>
      </c>
      <c r="BX37" s="24" t="s">
        <v>544</v>
      </c>
      <c r="BY37" s="24" t="s">
        <v>545</v>
      </c>
    </row>
    <row r="38" spans="1:77" s="16" customFormat="1">
      <c r="A38" s="16">
        <v>33</v>
      </c>
      <c r="B38" s="10">
        <v>1023912343</v>
      </c>
      <c r="C38" s="11" t="s">
        <v>226</v>
      </c>
      <c r="D38" s="12" t="s">
        <v>36</v>
      </c>
      <c r="E38" s="13">
        <v>33819</v>
      </c>
      <c r="F38" s="14">
        <f t="shared" ca="1" si="0"/>
        <v>31.589041095890412</v>
      </c>
      <c r="G38" s="15">
        <v>12</v>
      </c>
      <c r="H38" s="11" t="s">
        <v>468</v>
      </c>
      <c r="I38" s="11" t="s">
        <v>469</v>
      </c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 t="s">
        <v>337</v>
      </c>
      <c r="AA38" s="11" t="s">
        <v>337</v>
      </c>
      <c r="AB38" s="11"/>
      <c r="AC38" s="11" t="s">
        <v>337</v>
      </c>
      <c r="AD38" s="11"/>
      <c r="AE38" s="11"/>
      <c r="AF38" s="11"/>
      <c r="AG38" s="11" t="s">
        <v>337</v>
      </c>
      <c r="AH38" s="11"/>
      <c r="AI38" s="11"/>
      <c r="AJ38" s="11"/>
      <c r="AK38" s="11"/>
      <c r="AL38" s="11"/>
      <c r="AM38" s="11"/>
      <c r="AN38" s="11"/>
      <c r="AO38" s="11"/>
      <c r="AP38" s="11"/>
      <c r="AQ38" s="11"/>
      <c r="AR38" s="11" t="s">
        <v>470</v>
      </c>
      <c r="AS38" s="11" t="s">
        <v>471</v>
      </c>
      <c r="AT38" s="11"/>
      <c r="AU38" s="11"/>
      <c r="AV38" s="11"/>
      <c r="AW38" s="11"/>
      <c r="AX38" s="11"/>
      <c r="AY38" s="11"/>
      <c r="AZ38" s="11"/>
      <c r="BA38" s="11"/>
      <c r="BB38" s="11"/>
      <c r="BC38" s="11"/>
      <c r="BD38" s="11"/>
      <c r="BE38" s="11"/>
      <c r="BF38" s="11"/>
      <c r="BG38" s="11" t="s">
        <v>337</v>
      </c>
      <c r="BH38" s="11" t="s">
        <v>337</v>
      </c>
      <c r="BI38" s="11"/>
      <c r="BJ38" s="11" t="s">
        <v>337</v>
      </c>
      <c r="BK38" s="11"/>
      <c r="BL38" s="11"/>
      <c r="BM38" s="11"/>
      <c r="BN38" s="11" t="s">
        <v>337</v>
      </c>
      <c r="BO38" s="11"/>
      <c r="BP38" s="11"/>
      <c r="BQ38" s="11"/>
      <c r="BR38" s="11"/>
      <c r="BS38" s="11"/>
      <c r="BT38" s="11"/>
      <c r="BU38" s="11"/>
      <c r="BV38" s="11"/>
      <c r="BW38" s="11"/>
      <c r="BX38" s="11" t="s">
        <v>472</v>
      </c>
      <c r="BY38" s="11" t="s">
        <v>472</v>
      </c>
    </row>
    <row r="39" spans="1:77" s="16" customFormat="1">
      <c r="A39" s="9">
        <v>34</v>
      </c>
      <c r="B39" s="10">
        <v>1030546097</v>
      </c>
      <c r="C39" s="11" t="s">
        <v>250</v>
      </c>
      <c r="D39" s="12" t="s">
        <v>36</v>
      </c>
      <c r="E39" s="13">
        <v>38860</v>
      </c>
      <c r="F39" s="14">
        <f t="shared" ca="1" si="0"/>
        <v>17.778082191780822</v>
      </c>
      <c r="G39" s="15" t="s">
        <v>239</v>
      </c>
      <c r="H39" s="11" t="s">
        <v>546</v>
      </c>
      <c r="I39" s="11"/>
      <c r="J39" s="11"/>
      <c r="K39" s="11"/>
      <c r="L39" s="11"/>
      <c r="M39" s="11"/>
      <c r="N39" s="11"/>
      <c r="O39" s="11" t="s">
        <v>547</v>
      </c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 t="s">
        <v>337</v>
      </c>
      <c r="AA39" s="11" t="s">
        <v>337</v>
      </c>
      <c r="AB39" s="11"/>
      <c r="AC39" s="11"/>
      <c r="AD39" s="11" t="s">
        <v>337</v>
      </c>
      <c r="AE39" s="11"/>
      <c r="AF39" s="11" t="s">
        <v>337</v>
      </c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/>
      <c r="AU39" s="11" t="s">
        <v>403</v>
      </c>
      <c r="AV39" s="11" t="s">
        <v>548</v>
      </c>
      <c r="AW39" s="11" t="s">
        <v>549</v>
      </c>
      <c r="AX39" s="11"/>
      <c r="AY39" s="11"/>
      <c r="AZ39" s="11"/>
      <c r="BA39" s="11" t="s">
        <v>337</v>
      </c>
      <c r="BB39" s="11"/>
      <c r="BC39" s="11"/>
      <c r="BD39" s="11"/>
      <c r="BE39" s="11"/>
      <c r="BF39" s="11" t="s">
        <v>337</v>
      </c>
      <c r="BG39" s="11"/>
      <c r="BH39" s="11" t="s">
        <v>337</v>
      </c>
      <c r="BI39" s="11"/>
      <c r="BJ39" s="11"/>
      <c r="BK39" s="11" t="s">
        <v>337</v>
      </c>
      <c r="BL39" s="11"/>
      <c r="BM39" s="11"/>
      <c r="BN39" s="11"/>
      <c r="BO39" s="11" t="s">
        <v>337</v>
      </c>
      <c r="BP39" s="11"/>
      <c r="BQ39" s="11"/>
      <c r="BR39" s="11"/>
      <c r="BS39" s="11" t="s">
        <v>337</v>
      </c>
      <c r="BT39" s="11"/>
      <c r="BU39" s="11"/>
      <c r="BV39" s="11"/>
      <c r="BW39" s="11" t="s">
        <v>550</v>
      </c>
      <c r="BX39" s="11" t="s">
        <v>551</v>
      </c>
      <c r="BY39" s="11"/>
    </row>
    <row r="40" spans="1:77" s="16" customFormat="1">
      <c r="A40" s="11">
        <v>35</v>
      </c>
      <c r="B40" s="10">
        <v>25126656</v>
      </c>
      <c r="C40" s="11" t="s">
        <v>227</v>
      </c>
      <c r="D40" s="12" t="s">
        <v>75</v>
      </c>
      <c r="E40" s="13">
        <v>21872</v>
      </c>
      <c r="F40" s="14">
        <f t="shared" ca="1" si="0"/>
        <v>64.320547945205476</v>
      </c>
      <c r="G40" s="15">
        <v>12</v>
      </c>
      <c r="H40" s="11"/>
      <c r="I40" s="11"/>
      <c r="J40" s="11"/>
      <c r="K40" s="11" t="s">
        <v>552</v>
      </c>
      <c r="L40" s="11"/>
      <c r="M40" s="11"/>
      <c r="N40" s="11"/>
      <c r="O40" s="11" t="s">
        <v>553</v>
      </c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 t="s">
        <v>337</v>
      </c>
      <c r="AA40" s="11" t="s">
        <v>337</v>
      </c>
      <c r="AB40" s="11"/>
      <c r="AC40" s="11" t="s">
        <v>337</v>
      </c>
      <c r="AD40" s="11" t="s">
        <v>337</v>
      </c>
      <c r="AE40" s="11"/>
      <c r="AF40" s="11"/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 t="s">
        <v>554</v>
      </c>
      <c r="AS40" s="11"/>
      <c r="AT40" s="11"/>
      <c r="AU40" s="11"/>
      <c r="AV40" s="11" t="s">
        <v>555</v>
      </c>
      <c r="AW40" s="11"/>
      <c r="AX40" s="11"/>
      <c r="AY40" s="11"/>
      <c r="AZ40" s="11"/>
      <c r="BA40" s="11"/>
      <c r="BB40" s="11" t="s">
        <v>337</v>
      </c>
      <c r="BC40" s="11"/>
      <c r="BD40" s="11"/>
      <c r="BE40" s="11"/>
      <c r="BF40" s="11"/>
      <c r="BG40" s="11" t="s">
        <v>337</v>
      </c>
      <c r="BH40" s="11"/>
      <c r="BI40" s="11"/>
      <c r="BJ40" s="11"/>
      <c r="BK40" s="11"/>
      <c r="BL40" s="11"/>
      <c r="BM40" s="11"/>
      <c r="BN40" s="11"/>
      <c r="BO40" s="11"/>
      <c r="BP40" s="11"/>
      <c r="BQ40" s="11"/>
      <c r="BR40" s="11"/>
      <c r="BS40" s="11"/>
      <c r="BT40" s="11" t="s">
        <v>337</v>
      </c>
      <c r="BU40" s="11"/>
      <c r="BV40" s="11" t="s">
        <v>528</v>
      </c>
      <c r="BW40" s="11" t="s">
        <v>556</v>
      </c>
      <c r="BX40" s="11"/>
      <c r="BY40" s="11"/>
    </row>
    <row r="41" spans="1:77" s="16" customFormat="1">
      <c r="A41" s="11">
        <v>36</v>
      </c>
      <c r="B41" s="10">
        <v>1000240420</v>
      </c>
      <c r="C41" s="11" t="s">
        <v>228</v>
      </c>
      <c r="D41" s="12" t="s">
        <v>75</v>
      </c>
      <c r="E41" s="13">
        <v>37241</v>
      </c>
      <c r="F41" s="14">
        <f t="shared" ca="1" si="0"/>
        <v>22.213698630136985</v>
      </c>
      <c r="G41" s="15">
        <v>34</v>
      </c>
      <c r="H41" s="11"/>
      <c r="I41" s="11"/>
      <c r="J41" s="11"/>
      <c r="K41" s="11"/>
      <c r="L41" s="11"/>
      <c r="M41" s="11"/>
      <c r="N41" s="11" t="s">
        <v>557</v>
      </c>
      <c r="O41" s="11" t="s">
        <v>558</v>
      </c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 t="s">
        <v>337</v>
      </c>
      <c r="AA41" s="11" t="s">
        <v>337</v>
      </c>
      <c r="AB41" s="11"/>
      <c r="AC41" s="11" t="s">
        <v>337</v>
      </c>
      <c r="AD41" s="11" t="s">
        <v>337</v>
      </c>
      <c r="AE41" s="11"/>
      <c r="AF41" s="11"/>
      <c r="AG41" s="11"/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 t="s">
        <v>559</v>
      </c>
      <c r="AV41" s="11" t="s">
        <v>560</v>
      </c>
      <c r="AW41" s="11"/>
      <c r="AX41" s="11"/>
      <c r="AY41" s="11"/>
      <c r="AZ41" s="11"/>
      <c r="BA41" s="11"/>
      <c r="BB41" s="11"/>
      <c r="BC41" s="11"/>
      <c r="BD41" s="11"/>
      <c r="BE41" s="11"/>
      <c r="BF41" s="11"/>
      <c r="BG41" s="11" t="s">
        <v>337</v>
      </c>
      <c r="BH41" s="11" t="s">
        <v>337</v>
      </c>
      <c r="BI41" s="11"/>
      <c r="BJ41" s="11" t="s">
        <v>337</v>
      </c>
      <c r="BK41" s="11"/>
      <c r="BL41" s="11"/>
      <c r="BM41" s="11" t="s">
        <v>337</v>
      </c>
      <c r="BN41" s="11"/>
      <c r="BO41" s="11"/>
      <c r="BP41" s="11"/>
      <c r="BQ41" s="11"/>
      <c r="BR41" s="11"/>
      <c r="BS41" s="11"/>
      <c r="BT41" s="11"/>
      <c r="BU41" s="11"/>
      <c r="BV41" s="11" t="s">
        <v>561</v>
      </c>
      <c r="BW41" s="11" t="s">
        <v>562</v>
      </c>
      <c r="BX41" s="11"/>
      <c r="BY41" s="11"/>
    </row>
    <row r="42" spans="1:77" s="16" customFormat="1">
      <c r="A42" s="11">
        <v>37</v>
      </c>
      <c r="B42" s="10">
        <v>1030539438</v>
      </c>
      <c r="C42" s="11" t="s">
        <v>251</v>
      </c>
      <c r="D42" s="12" t="s">
        <v>75</v>
      </c>
      <c r="E42" s="13">
        <v>31867</v>
      </c>
      <c r="F42" s="14">
        <f t="shared" ca="1" si="0"/>
        <v>36.936986301369863</v>
      </c>
      <c r="G42" s="15" t="s">
        <v>252</v>
      </c>
      <c r="H42" s="11" t="s">
        <v>563</v>
      </c>
      <c r="I42" s="11"/>
      <c r="J42" s="11"/>
      <c r="K42" s="11"/>
      <c r="L42" s="11"/>
      <c r="M42" s="11"/>
      <c r="N42" s="11"/>
      <c r="O42" s="11" t="s">
        <v>481</v>
      </c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 t="s">
        <v>337</v>
      </c>
      <c r="AA42" s="11" t="s">
        <v>337</v>
      </c>
      <c r="AB42" s="11"/>
      <c r="AC42" s="11"/>
      <c r="AD42" s="11" t="s">
        <v>337</v>
      </c>
      <c r="AE42" s="11"/>
      <c r="AF42" s="11" t="s">
        <v>337</v>
      </c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/>
      <c r="AT42" s="11"/>
      <c r="AU42" s="11" t="s">
        <v>564</v>
      </c>
      <c r="AV42" s="11"/>
      <c r="AW42" s="11"/>
      <c r="AX42" s="11"/>
      <c r="AY42" s="11"/>
      <c r="AZ42" s="11"/>
      <c r="BA42" s="11"/>
      <c r="BB42" s="11"/>
      <c r="BC42" s="11"/>
      <c r="BD42" s="11" t="s">
        <v>337</v>
      </c>
      <c r="BE42" s="11"/>
      <c r="BF42" s="11"/>
      <c r="BG42" s="11"/>
      <c r="BH42" s="11"/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 t="s">
        <v>337</v>
      </c>
      <c r="BT42" s="11"/>
      <c r="BU42" s="11"/>
      <c r="BV42" s="11"/>
      <c r="BW42" s="11" t="s">
        <v>565</v>
      </c>
      <c r="BX42" s="11"/>
      <c r="BY42" s="11"/>
    </row>
    <row r="43" spans="1:77" s="17" customFormat="1">
      <c r="A43" s="24">
        <v>38</v>
      </c>
      <c r="B43" s="18">
        <v>1085255756</v>
      </c>
      <c r="C43" s="24" t="s">
        <v>229</v>
      </c>
      <c r="D43" s="20" t="s">
        <v>75</v>
      </c>
      <c r="E43" s="21">
        <v>31821</v>
      </c>
      <c r="F43" s="22">
        <f t="shared" ca="1" si="0"/>
        <v>37.063013698630137</v>
      </c>
      <c r="G43" s="23">
        <v>22</v>
      </c>
      <c r="H43" s="24" t="s">
        <v>502</v>
      </c>
      <c r="I43" s="24" t="s">
        <v>459</v>
      </c>
      <c r="J43" s="24"/>
      <c r="K43" s="24"/>
      <c r="L43" s="24"/>
      <c r="M43" s="24"/>
      <c r="N43" s="24"/>
      <c r="O43" s="24"/>
      <c r="P43" s="24"/>
      <c r="Q43" s="24"/>
      <c r="R43" s="24"/>
      <c r="S43" s="24"/>
      <c r="T43" s="24"/>
      <c r="U43" s="24"/>
      <c r="V43" s="24"/>
      <c r="W43" s="24"/>
      <c r="X43" s="24"/>
      <c r="Y43" s="24"/>
      <c r="Z43" s="24" t="s">
        <v>337</v>
      </c>
      <c r="AA43" s="24" t="s">
        <v>338</v>
      </c>
      <c r="AB43" s="24"/>
      <c r="AC43" s="24"/>
      <c r="AD43" s="24"/>
      <c r="AE43" s="24"/>
      <c r="AF43" s="24"/>
      <c r="AG43" s="24"/>
      <c r="AH43" s="24"/>
      <c r="AI43" s="24" t="s">
        <v>338</v>
      </c>
      <c r="AJ43" s="24"/>
      <c r="AK43" s="24"/>
      <c r="AL43" s="24"/>
      <c r="AM43" s="24"/>
      <c r="AN43" s="24"/>
      <c r="AO43" s="24"/>
      <c r="AP43" s="24"/>
      <c r="AQ43" s="24"/>
      <c r="AR43" s="24" t="s">
        <v>415</v>
      </c>
      <c r="AS43" s="24" t="s">
        <v>503</v>
      </c>
      <c r="AT43" s="24"/>
      <c r="AU43" s="24"/>
      <c r="AV43" s="24"/>
      <c r="AW43" s="24"/>
      <c r="AX43" s="24"/>
      <c r="AY43" s="24"/>
      <c r="AZ43" s="24"/>
      <c r="BA43" s="24"/>
      <c r="BB43" s="24"/>
      <c r="BC43" s="24"/>
      <c r="BD43" s="24"/>
      <c r="BE43" s="24" t="s">
        <v>338</v>
      </c>
      <c r="BF43" s="24"/>
      <c r="BG43" s="24" t="s">
        <v>338</v>
      </c>
      <c r="BH43" s="24" t="s">
        <v>338</v>
      </c>
      <c r="BI43" s="24"/>
      <c r="BJ43" s="24" t="s">
        <v>338</v>
      </c>
      <c r="BK43" s="24"/>
      <c r="BL43" s="24"/>
      <c r="BM43" s="24"/>
      <c r="BN43" s="24"/>
      <c r="BO43" s="24"/>
      <c r="BP43" s="24"/>
      <c r="BQ43" s="24"/>
      <c r="BR43" s="24"/>
      <c r="BS43" s="24"/>
      <c r="BT43" s="24"/>
      <c r="BU43" s="24"/>
      <c r="BV43" s="24" t="s">
        <v>504</v>
      </c>
      <c r="BW43" s="24" t="s">
        <v>505</v>
      </c>
      <c r="BX43" s="24" t="s">
        <v>506</v>
      </c>
      <c r="BY43" s="24" t="s">
        <v>501</v>
      </c>
    </row>
    <row r="44" spans="1:77" s="16" customFormat="1">
      <c r="A44" s="11">
        <v>39</v>
      </c>
      <c r="B44" s="10">
        <v>1010760751</v>
      </c>
      <c r="C44" s="11" t="s">
        <v>230</v>
      </c>
      <c r="D44" s="12" t="s">
        <v>36</v>
      </c>
      <c r="E44" s="13">
        <v>38264</v>
      </c>
      <c r="F44" s="14">
        <f t="shared" ca="1" si="0"/>
        <v>19.410958904109588</v>
      </c>
      <c r="G44" s="15" t="s">
        <v>231</v>
      </c>
      <c r="H44" s="11"/>
      <c r="I44" s="11"/>
      <c r="J44" s="11"/>
      <c r="K44" s="11" t="s">
        <v>566</v>
      </c>
      <c r="L44" s="11"/>
      <c r="M44" s="11"/>
      <c r="N44" s="11"/>
      <c r="O44" s="11" t="s">
        <v>567</v>
      </c>
      <c r="P44" s="11" t="s">
        <v>568</v>
      </c>
      <c r="Q44" s="11"/>
      <c r="R44" s="11"/>
      <c r="S44" s="11"/>
      <c r="T44" s="11"/>
      <c r="U44" s="11"/>
      <c r="V44" s="11"/>
      <c r="W44" s="11"/>
      <c r="X44" s="11"/>
      <c r="Y44" s="11"/>
      <c r="Z44" s="11" t="s">
        <v>338</v>
      </c>
      <c r="AA44" s="11" t="s">
        <v>338</v>
      </c>
      <c r="AB44" s="11" t="s">
        <v>338</v>
      </c>
      <c r="AC44" s="11" t="s">
        <v>338</v>
      </c>
      <c r="AD44" s="11" t="s">
        <v>338</v>
      </c>
      <c r="AE44" s="11"/>
      <c r="AF44" s="11"/>
      <c r="AG44" s="11" t="s">
        <v>338</v>
      </c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 t="s">
        <v>569</v>
      </c>
      <c r="AS44" s="11"/>
      <c r="AT44" s="11"/>
      <c r="AU44" s="11"/>
      <c r="AV44" s="11" t="s">
        <v>570</v>
      </c>
      <c r="AW44" s="11" t="s">
        <v>571</v>
      </c>
      <c r="AX44" s="11"/>
      <c r="AY44" s="11"/>
      <c r="AZ44" s="11"/>
      <c r="BA44" s="11"/>
      <c r="BB44" s="11"/>
      <c r="BC44" s="11"/>
      <c r="BD44" s="11"/>
      <c r="BE44" s="11"/>
      <c r="BF44" s="11"/>
      <c r="BG44" s="11" t="s">
        <v>338</v>
      </c>
      <c r="BH44" s="11" t="s">
        <v>338</v>
      </c>
      <c r="BI44" s="11" t="s">
        <v>338</v>
      </c>
      <c r="BJ44" s="11" t="s">
        <v>338</v>
      </c>
      <c r="BK44" s="11" t="s">
        <v>338</v>
      </c>
      <c r="BL44" s="11" t="s">
        <v>338</v>
      </c>
      <c r="BM44" s="11"/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 t="s">
        <v>383</v>
      </c>
      <c r="BY44" s="11" t="s">
        <v>572</v>
      </c>
    </row>
    <row r="45" spans="1:77" s="16" customFormat="1">
      <c r="A45" s="11">
        <v>40</v>
      </c>
      <c r="B45" s="10">
        <v>10188476996</v>
      </c>
      <c r="C45" s="11" t="s">
        <v>232</v>
      </c>
      <c r="D45" s="12" t="s">
        <v>36</v>
      </c>
      <c r="E45" s="13">
        <v>34834</v>
      </c>
      <c r="F45" s="14">
        <f t="shared" ca="1" si="0"/>
        <v>28.80821917808219</v>
      </c>
      <c r="G45" s="15">
        <v>34</v>
      </c>
      <c r="H45" s="11"/>
      <c r="I45" s="11"/>
      <c r="J45" s="11"/>
      <c r="K45" s="11"/>
      <c r="L45" s="11"/>
      <c r="M45" s="11"/>
      <c r="N45" s="11" t="s">
        <v>573</v>
      </c>
      <c r="O45" s="11" t="s">
        <v>574</v>
      </c>
      <c r="P45" s="11"/>
      <c r="Q45" s="11"/>
      <c r="R45" s="11"/>
      <c r="S45" s="11"/>
      <c r="T45" s="11"/>
      <c r="U45" s="11"/>
      <c r="V45" s="11"/>
      <c r="W45" s="11"/>
      <c r="X45" s="11"/>
      <c r="Y45" s="11" t="s">
        <v>338</v>
      </c>
      <c r="Z45" s="11" t="s">
        <v>338</v>
      </c>
      <c r="AA45" s="11"/>
      <c r="AB45" s="11" t="s">
        <v>338</v>
      </c>
      <c r="AC45" s="11" t="s">
        <v>338</v>
      </c>
      <c r="AD45" s="11"/>
      <c r="AE45" s="11"/>
      <c r="AF45" s="11"/>
      <c r="AG45" s="11"/>
      <c r="AH45" s="11"/>
      <c r="AI45" s="11"/>
      <c r="AJ45" s="11"/>
      <c r="AK45" s="11"/>
      <c r="AL45" s="11"/>
      <c r="AM45" s="11"/>
      <c r="AN45" s="11"/>
      <c r="AO45" s="11"/>
      <c r="AP45" s="11"/>
      <c r="AQ45" s="11"/>
      <c r="AR45" s="11" t="s">
        <v>451</v>
      </c>
      <c r="AS45" s="11"/>
      <c r="AT45" s="11"/>
      <c r="AU45" s="11"/>
      <c r="AV45" s="11" t="s">
        <v>575</v>
      </c>
      <c r="AW45" s="11"/>
      <c r="AX45" s="11"/>
      <c r="AY45" s="11"/>
      <c r="AZ45" s="11"/>
      <c r="BA45" s="11"/>
      <c r="BB45" s="11"/>
      <c r="BC45" s="11"/>
      <c r="BD45" s="11"/>
      <c r="BE45" s="11"/>
      <c r="BF45" s="11"/>
      <c r="BG45" s="11" t="s">
        <v>338</v>
      </c>
      <c r="BH45" s="11" t="s">
        <v>338</v>
      </c>
      <c r="BI45" s="11"/>
      <c r="BJ45" s="11" t="s">
        <v>338</v>
      </c>
      <c r="BK45" s="11"/>
      <c r="BL45" s="11"/>
      <c r="BM45" s="11"/>
      <c r="BN45" s="11"/>
      <c r="BO45" s="11"/>
      <c r="BP45" s="11"/>
      <c r="BQ45" s="11"/>
      <c r="BR45" s="11"/>
      <c r="BS45" s="11" t="s">
        <v>338</v>
      </c>
      <c r="BT45" s="11"/>
      <c r="BU45" s="11"/>
      <c r="BV45" s="11" t="s">
        <v>576</v>
      </c>
      <c r="BW45" s="11" t="s">
        <v>577</v>
      </c>
      <c r="BX45" s="11" t="s">
        <v>578</v>
      </c>
      <c r="BY45" s="11"/>
    </row>
    <row r="46" spans="1:77" s="16" customFormat="1">
      <c r="A46" s="11">
        <v>41</v>
      </c>
      <c r="B46" s="10">
        <v>1150184542</v>
      </c>
      <c r="C46" s="11" t="s">
        <v>233</v>
      </c>
      <c r="D46" s="12" t="s">
        <v>36</v>
      </c>
      <c r="E46" s="13">
        <v>39728</v>
      </c>
      <c r="F46" s="14">
        <f t="shared" ca="1" si="0"/>
        <v>15.4</v>
      </c>
      <c r="G46" s="15">
        <v>14</v>
      </c>
      <c r="H46" s="11"/>
      <c r="I46" s="11"/>
      <c r="J46" s="11"/>
      <c r="K46" s="11" t="s">
        <v>579</v>
      </c>
      <c r="L46" s="11" t="s">
        <v>580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 t="s">
        <v>338</v>
      </c>
      <c r="AA46" s="11" t="s">
        <v>338</v>
      </c>
      <c r="AB46" s="11"/>
      <c r="AC46" s="11" t="s">
        <v>338</v>
      </c>
      <c r="AD46" s="11" t="s">
        <v>338</v>
      </c>
      <c r="AE46" s="11"/>
      <c r="AF46" s="11"/>
      <c r="AG46" s="11"/>
      <c r="AH46" s="11"/>
      <c r="AI46" s="11"/>
      <c r="AJ46" s="11"/>
      <c r="AK46" s="11"/>
      <c r="AL46" s="11"/>
      <c r="AM46" s="11"/>
      <c r="AN46" s="11"/>
      <c r="AO46" s="11"/>
      <c r="AP46" s="11"/>
      <c r="AQ46" s="11"/>
      <c r="AR46" s="11" t="s">
        <v>581</v>
      </c>
      <c r="AS46" s="11"/>
      <c r="AT46" s="11"/>
      <c r="AU46" s="11"/>
      <c r="AV46" s="11" t="s">
        <v>582</v>
      </c>
      <c r="AW46" s="11"/>
      <c r="AX46" s="11"/>
      <c r="AY46" s="11"/>
      <c r="AZ46" s="11"/>
      <c r="BA46" s="11"/>
      <c r="BB46" s="11"/>
      <c r="BC46" s="11"/>
      <c r="BD46" s="11"/>
      <c r="BE46" s="11"/>
      <c r="BF46" s="11"/>
      <c r="BG46" s="11" t="s">
        <v>338</v>
      </c>
      <c r="BH46" s="11" t="s">
        <v>338</v>
      </c>
      <c r="BI46" s="11"/>
      <c r="BJ46" s="11" t="s">
        <v>338</v>
      </c>
      <c r="BK46" s="11"/>
      <c r="BL46" s="11"/>
      <c r="BM46" s="11"/>
      <c r="BN46" s="11" t="s">
        <v>338</v>
      </c>
      <c r="BO46" s="11"/>
      <c r="BP46" s="11"/>
      <c r="BQ46" s="11"/>
      <c r="BR46" s="11"/>
      <c r="BS46" s="11"/>
      <c r="BT46" s="11"/>
      <c r="BU46" s="11"/>
      <c r="BV46" s="11" t="s">
        <v>369</v>
      </c>
      <c r="BW46" s="11" t="s">
        <v>448</v>
      </c>
      <c r="BX46" s="11" t="s">
        <v>583</v>
      </c>
      <c r="BY46" s="11" t="s">
        <v>584</v>
      </c>
    </row>
    <row r="47" spans="1:77" s="17" customFormat="1">
      <c r="A47" s="24">
        <v>42</v>
      </c>
      <c r="B47" s="18">
        <v>80728570</v>
      </c>
      <c r="C47" s="24" t="s">
        <v>234</v>
      </c>
      <c r="D47" s="20" t="s">
        <v>36</v>
      </c>
      <c r="E47" s="21">
        <v>30317</v>
      </c>
      <c r="F47" s="22">
        <f t="shared" ca="1" si="0"/>
        <v>41.183561643835617</v>
      </c>
      <c r="G47" s="23">
        <v>23</v>
      </c>
      <c r="H47" s="24" t="s">
        <v>492</v>
      </c>
      <c r="I47" s="24"/>
      <c r="J47" s="24"/>
      <c r="K47" s="24"/>
      <c r="L47" s="24" t="s">
        <v>585</v>
      </c>
      <c r="M47" s="24"/>
      <c r="N47" s="24"/>
      <c r="O47" s="24"/>
      <c r="P47" s="24"/>
      <c r="Q47" s="24"/>
      <c r="R47" s="24"/>
      <c r="S47" s="24"/>
      <c r="T47" s="24"/>
      <c r="U47" s="24"/>
      <c r="V47" s="24"/>
      <c r="W47" s="24"/>
      <c r="X47" s="24"/>
      <c r="Y47" s="24"/>
      <c r="Z47" s="24" t="s">
        <v>337</v>
      </c>
      <c r="AA47" s="24" t="s">
        <v>337</v>
      </c>
      <c r="AB47" s="24"/>
      <c r="AC47" s="24" t="s">
        <v>338</v>
      </c>
      <c r="AD47" s="24" t="s">
        <v>338</v>
      </c>
      <c r="AE47" s="24"/>
      <c r="AF47" s="24"/>
      <c r="AG47" s="24"/>
      <c r="AH47" s="24"/>
      <c r="AI47" s="24"/>
      <c r="AJ47" s="24" t="s">
        <v>338</v>
      </c>
      <c r="AK47" s="24"/>
      <c r="AL47" s="24"/>
      <c r="AM47" s="24"/>
      <c r="AN47" s="24"/>
      <c r="AO47" s="24" t="s">
        <v>586</v>
      </c>
      <c r="AP47" s="24" t="s">
        <v>556</v>
      </c>
      <c r="AQ47" s="24"/>
      <c r="AR47" s="24"/>
      <c r="AS47" s="24"/>
      <c r="AT47" s="24"/>
      <c r="AU47" s="24"/>
      <c r="AV47" s="24"/>
      <c r="AW47" s="24"/>
      <c r="AX47" s="24"/>
      <c r="AY47" s="24"/>
      <c r="AZ47" s="24"/>
      <c r="BA47" s="24"/>
      <c r="BB47" s="24"/>
      <c r="BC47" s="24"/>
      <c r="BD47" s="24"/>
      <c r="BE47" s="24"/>
      <c r="BF47" s="24"/>
      <c r="BG47" s="24" t="s">
        <v>337</v>
      </c>
      <c r="BH47" s="24" t="s">
        <v>337</v>
      </c>
      <c r="BI47" s="24"/>
      <c r="BJ47" s="24" t="s">
        <v>338</v>
      </c>
      <c r="BK47" s="24" t="s">
        <v>338</v>
      </c>
      <c r="BL47" s="24"/>
      <c r="BM47" s="24"/>
      <c r="BN47" s="24"/>
      <c r="BO47" s="24"/>
      <c r="BP47" s="24"/>
      <c r="BQ47" s="24"/>
      <c r="BR47" s="24"/>
      <c r="BS47" s="24"/>
      <c r="BT47" s="24"/>
      <c r="BU47" s="24"/>
      <c r="BV47" s="24" t="s">
        <v>587</v>
      </c>
      <c r="BW47" s="24" t="s">
        <v>579</v>
      </c>
      <c r="BX47" s="24" t="s">
        <v>588</v>
      </c>
      <c r="BY47" s="24"/>
    </row>
    <row r="48" spans="1:77" s="17" customFormat="1">
      <c r="A48" s="29">
        <v>43</v>
      </c>
      <c r="B48" s="30">
        <v>1071631611</v>
      </c>
      <c r="C48" s="29" t="s">
        <v>235</v>
      </c>
      <c r="D48" s="31" t="s">
        <v>75</v>
      </c>
      <c r="E48" s="32">
        <v>35294</v>
      </c>
      <c r="F48" s="33">
        <f t="shared" ca="1" si="0"/>
        <v>27.547945205479451</v>
      </c>
      <c r="G48" s="34">
        <v>22</v>
      </c>
      <c r="H48" s="29"/>
      <c r="I48" s="29"/>
      <c r="J48" s="29"/>
      <c r="K48" s="29"/>
      <c r="L48" s="29"/>
      <c r="M48" s="29"/>
      <c r="N48" s="29" t="s">
        <v>407</v>
      </c>
      <c r="O48" s="29"/>
      <c r="P48" s="29"/>
      <c r="Q48" s="29"/>
      <c r="R48" s="29"/>
      <c r="S48" s="29"/>
      <c r="T48" s="29"/>
      <c r="U48" s="29"/>
      <c r="V48" s="29"/>
      <c r="W48" s="29" t="s">
        <v>337</v>
      </c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 t="s">
        <v>337</v>
      </c>
      <c r="AM48" s="29"/>
      <c r="AN48" s="29"/>
      <c r="AO48" s="29"/>
      <c r="AP48" s="29"/>
      <c r="AQ48" s="29"/>
      <c r="AR48" s="29"/>
      <c r="AS48" s="29"/>
      <c r="AT48" s="29"/>
      <c r="AU48" s="29" t="s">
        <v>373</v>
      </c>
      <c r="AV48" s="29"/>
      <c r="AW48" s="29"/>
      <c r="AX48" s="29"/>
      <c r="AY48" s="29"/>
      <c r="AZ48" s="29"/>
      <c r="BA48" s="29"/>
      <c r="BB48" s="29"/>
      <c r="BC48" s="29"/>
      <c r="BD48" s="29"/>
      <c r="BE48" s="29"/>
      <c r="BF48" s="29"/>
      <c r="BG48" s="29" t="s">
        <v>337</v>
      </c>
      <c r="BH48" s="29"/>
      <c r="BI48" s="29"/>
      <c r="BJ48" s="29" t="s">
        <v>337</v>
      </c>
      <c r="BK48" s="29"/>
      <c r="BL48" s="29"/>
      <c r="BM48" s="29"/>
      <c r="BN48" s="29"/>
      <c r="BO48" s="29"/>
      <c r="BP48" s="29"/>
      <c r="BQ48" s="29"/>
      <c r="BR48" s="29"/>
      <c r="BS48" s="29"/>
      <c r="BT48" s="29"/>
      <c r="BU48" s="29"/>
      <c r="BV48" s="29" t="s">
        <v>589</v>
      </c>
      <c r="BW48" s="29" t="s">
        <v>590</v>
      </c>
      <c r="BX48" s="29" t="s">
        <v>591</v>
      </c>
      <c r="BY48" s="29" t="s">
        <v>592</v>
      </c>
    </row>
    <row r="49" spans="1:77" s="24" customFormat="1">
      <c r="A49" s="24">
        <v>44</v>
      </c>
      <c r="B49" s="18">
        <v>1000796269</v>
      </c>
      <c r="C49" s="24" t="s">
        <v>236</v>
      </c>
      <c r="D49" s="20" t="s">
        <v>75</v>
      </c>
      <c r="E49" s="21">
        <v>39467</v>
      </c>
      <c r="F49" s="22">
        <f t="shared" ca="1" si="0"/>
        <v>16.115068493150684</v>
      </c>
      <c r="G49" s="23">
        <v>12</v>
      </c>
      <c r="H49" s="24" t="s">
        <v>468</v>
      </c>
      <c r="I49" s="24" t="s">
        <v>469</v>
      </c>
      <c r="Z49" s="24" t="s">
        <v>337</v>
      </c>
      <c r="AA49" s="24" t="s">
        <v>337</v>
      </c>
      <c r="AC49" s="24" t="s">
        <v>337</v>
      </c>
      <c r="AG49" s="24" t="s">
        <v>337</v>
      </c>
      <c r="AR49" s="24" t="s">
        <v>470</v>
      </c>
      <c r="AS49" s="24" t="s">
        <v>471</v>
      </c>
      <c r="BG49" s="24" t="s">
        <v>337</v>
      </c>
      <c r="BH49" s="24" t="s">
        <v>337</v>
      </c>
      <c r="BJ49" s="24" t="s">
        <v>337</v>
      </c>
      <c r="BN49" s="24" t="s">
        <v>337</v>
      </c>
      <c r="BX49" s="24" t="s">
        <v>472</v>
      </c>
      <c r="BY49" s="24" t="s">
        <v>472</v>
      </c>
    </row>
    <row r="50" spans="1:77" s="11" customFormat="1">
      <c r="A50" s="11">
        <v>45</v>
      </c>
      <c r="B50" s="10">
        <v>304382</v>
      </c>
      <c r="C50" s="11" t="s">
        <v>237</v>
      </c>
      <c r="D50" s="12" t="s">
        <v>75</v>
      </c>
      <c r="E50" s="12"/>
      <c r="F50" s="10"/>
      <c r="G50" s="11" t="s">
        <v>231</v>
      </c>
      <c r="N50" s="11" t="s">
        <v>593</v>
      </c>
      <c r="Z50" s="11" t="s">
        <v>338</v>
      </c>
      <c r="AB50" s="11" t="s">
        <v>338</v>
      </c>
      <c r="AR50" s="11" t="s">
        <v>594</v>
      </c>
      <c r="AS50" s="11" t="s">
        <v>595</v>
      </c>
      <c r="BG50" s="11" t="s">
        <v>338</v>
      </c>
      <c r="BH50" s="11" t="s">
        <v>338</v>
      </c>
      <c r="BJ50" s="11" t="s">
        <v>338</v>
      </c>
      <c r="BK50" s="11" t="s">
        <v>338</v>
      </c>
      <c r="BV50" s="11" t="s">
        <v>596</v>
      </c>
      <c r="BW50" s="11" t="s">
        <v>593</v>
      </c>
      <c r="BX50" s="11" t="s">
        <v>597</v>
      </c>
    </row>
  </sheetData>
  <mergeCells count="44">
    <mergeCell ref="A1:A5"/>
    <mergeCell ref="B1:B5"/>
    <mergeCell ref="C1:C5"/>
    <mergeCell ref="BV1:BW1"/>
    <mergeCell ref="BX1:BY1"/>
    <mergeCell ref="H2:AN2"/>
    <mergeCell ref="AO2:BU2"/>
    <mergeCell ref="BV2:BV5"/>
    <mergeCell ref="BW2:BW5"/>
    <mergeCell ref="BX2:BX5"/>
    <mergeCell ref="BY2:BY5"/>
    <mergeCell ref="H3:S3"/>
    <mergeCell ref="BJ3:BU3"/>
    <mergeCell ref="H4:J4"/>
    <mergeCell ref="K4:M4"/>
    <mergeCell ref="N4:P4"/>
    <mergeCell ref="Q4:S4"/>
    <mergeCell ref="T4:V4"/>
    <mergeCell ref="BJ4:BL4"/>
    <mergeCell ref="BM4:BO4"/>
    <mergeCell ref="BP4:BR4"/>
    <mergeCell ref="BS4:BU4"/>
    <mergeCell ref="AO4:AQ4"/>
    <mergeCell ref="AR4:AT4"/>
    <mergeCell ref="AU4:AW4"/>
    <mergeCell ref="AX4:AZ4"/>
    <mergeCell ref="BA4:BC4"/>
    <mergeCell ref="BD4:BF4"/>
    <mergeCell ref="D1:D5"/>
    <mergeCell ref="E1:E5"/>
    <mergeCell ref="F1:F5"/>
    <mergeCell ref="G1:G5"/>
    <mergeCell ref="BG4:BI4"/>
    <mergeCell ref="W4:Y4"/>
    <mergeCell ref="Z4:AB4"/>
    <mergeCell ref="AC4:AE4"/>
    <mergeCell ref="AF4:AH4"/>
    <mergeCell ref="AI4:AK4"/>
    <mergeCell ref="AL4:AN4"/>
    <mergeCell ref="T3:AB3"/>
    <mergeCell ref="AC3:AN3"/>
    <mergeCell ref="AO3:AZ3"/>
    <mergeCell ref="BA3:BI3"/>
    <mergeCell ref="H1:BU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F14EA4-0CB5-4798-9272-4AEEBBEF2CC6}">
  <dimension ref="A1:AV100"/>
  <sheetViews>
    <sheetView topLeftCell="Q1" workbookViewId="0">
      <selection activeCell="A101" sqref="A101"/>
    </sheetView>
  </sheetViews>
  <sheetFormatPr defaultColWidth="11" defaultRowHeight="15.75"/>
  <cols>
    <col min="3" max="3" width="35" bestFit="1" customWidth="1"/>
    <col min="11" max="11" width="19" bestFit="1" customWidth="1"/>
  </cols>
  <sheetData>
    <row r="1" spans="1:48">
      <c r="A1" s="83" t="s">
        <v>0</v>
      </c>
      <c r="B1" s="85" t="s">
        <v>1</v>
      </c>
      <c r="C1" s="86" t="s">
        <v>2</v>
      </c>
      <c r="D1" s="86" t="s">
        <v>3</v>
      </c>
      <c r="E1" s="86" t="s">
        <v>4</v>
      </c>
      <c r="F1" s="86" t="s">
        <v>5</v>
      </c>
      <c r="G1" s="86" t="s">
        <v>6</v>
      </c>
      <c r="H1" s="48" t="s">
        <v>7</v>
      </c>
      <c r="I1" s="48" t="s">
        <v>8</v>
      </c>
      <c r="J1" s="48" t="s">
        <v>9</v>
      </c>
      <c r="K1" s="48" t="s">
        <v>253</v>
      </c>
      <c r="L1" s="48" t="s">
        <v>11</v>
      </c>
      <c r="M1" s="48" t="s">
        <v>12</v>
      </c>
      <c r="N1" s="48" t="s">
        <v>13</v>
      </c>
      <c r="O1" s="48" t="s">
        <v>14</v>
      </c>
      <c r="P1" s="48" t="s">
        <v>15</v>
      </c>
      <c r="Q1" s="48" t="s">
        <v>16</v>
      </c>
      <c r="R1" s="48" t="s">
        <v>254</v>
      </c>
      <c r="S1" s="48" t="s">
        <v>18</v>
      </c>
      <c r="T1" s="48" t="s">
        <v>19</v>
      </c>
      <c r="U1" s="48" t="s">
        <v>20</v>
      </c>
      <c r="V1" s="48" t="s">
        <v>21</v>
      </c>
      <c r="W1" s="48" t="s">
        <v>22</v>
      </c>
      <c r="X1" s="48" t="s">
        <v>23</v>
      </c>
      <c r="Y1" s="48" t="s">
        <v>24</v>
      </c>
      <c r="Z1" s="48" t="s">
        <v>25</v>
      </c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</row>
    <row r="2" spans="1:48">
      <c r="A2" s="9">
        <v>1</v>
      </c>
      <c r="B2" s="10">
        <v>1012320173</v>
      </c>
      <c r="C2" s="11" t="s">
        <v>35</v>
      </c>
      <c r="D2" s="12" t="s">
        <v>36</v>
      </c>
      <c r="E2" s="13">
        <v>38096</v>
      </c>
      <c r="F2" s="14">
        <f t="shared" ref="F2:F75" ca="1" si="0">(TODAY()-E2)/365</f>
        <v>19.87123287671233</v>
      </c>
      <c r="G2" s="15" t="s">
        <v>37</v>
      </c>
      <c r="H2" s="15" t="s">
        <v>38</v>
      </c>
      <c r="I2" s="15" t="s">
        <v>39</v>
      </c>
      <c r="J2" s="15" t="s">
        <v>40</v>
      </c>
      <c r="K2" s="15">
        <v>8.6300000000000008</v>
      </c>
      <c r="L2" s="15" t="s">
        <v>39</v>
      </c>
      <c r="M2" s="15" t="s">
        <v>41</v>
      </c>
      <c r="N2" s="15" t="s">
        <v>39</v>
      </c>
      <c r="O2" s="15" t="s">
        <v>42</v>
      </c>
      <c r="P2" s="15" t="s">
        <v>39</v>
      </c>
      <c r="Q2" s="15" t="s">
        <v>43</v>
      </c>
      <c r="R2" s="15">
        <v>9.9499999999999993</v>
      </c>
      <c r="S2" s="15" t="s">
        <v>39</v>
      </c>
      <c r="T2" s="15" t="s">
        <v>41</v>
      </c>
      <c r="U2" s="15" t="s">
        <v>39</v>
      </c>
      <c r="V2" s="15" t="s">
        <v>42</v>
      </c>
      <c r="W2" s="70">
        <v>6.24</v>
      </c>
      <c r="X2" s="70"/>
      <c r="Y2" s="70">
        <v>3.28</v>
      </c>
      <c r="Z2" s="70">
        <v>3.08</v>
      </c>
      <c r="AA2" s="16"/>
      <c r="AB2" s="16"/>
      <c r="AC2" s="16"/>
      <c r="AD2" s="16"/>
      <c r="AE2" s="16"/>
      <c r="AF2" s="16"/>
      <c r="AG2" s="16"/>
      <c r="AH2" s="16"/>
      <c r="AI2" s="16"/>
      <c r="AJ2" s="16"/>
      <c r="AK2" s="16"/>
      <c r="AL2" s="16"/>
      <c r="AM2" s="16"/>
      <c r="AN2" s="16"/>
      <c r="AO2" s="16"/>
      <c r="AP2" s="16"/>
      <c r="AQ2" s="16"/>
      <c r="AR2" s="16"/>
      <c r="AS2" s="16"/>
      <c r="AT2" s="16"/>
      <c r="AU2" s="16"/>
      <c r="AV2" s="16"/>
    </row>
    <row r="3" spans="1:48">
      <c r="A3" s="9">
        <v>1</v>
      </c>
      <c r="B3" s="10">
        <v>1012320173</v>
      </c>
      <c r="C3" s="11" t="s">
        <v>35</v>
      </c>
      <c r="D3" s="12" t="s">
        <v>36</v>
      </c>
      <c r="E3" s="13">
        <v>38096</v>
      </c>
      <c r="F3" s="14">
        <f t="shared" ca="1" si="0"/>
        <v>19.87123287671233</v>
      </c>
      <c r="G3" s="15" t="s">
        <v>37</v>
      </c>
      <c r="H3" s="15" t="s">
        <v>38</v>
      </c>
      <c r="I3" s="15" t="s">
        <v>53</v>
      </c>
      <c r="J3" s="15" t="s">
        <v>40</v>
      </c>
      <c r="K3" s="15">
        <v>11.83</v>
      </c>
      <c r="L3" s="15" t="s">
        <v>53</v>
      </c>
      <c r="M3" s="15" t="s">
        <v>41</v>
      </c>
      <c r="N3" s="15" t="s">
        <v>53</v>
      </c>
      <c r="O3" s="15" t="s">
        <v>54</v>
      </c>
      <c r="P3" s="15" t="s">
        <v>53</v>
      </c>
      <c r="Q3" s="15" t="s">
        <v>43</v>
      </c>
      <c r="R3" s="15">
        <v>10.199999999999999</v>
      </c>
      <c r="S3" s="15" t="s">
        <v>53</v>
      </c>
      <c r="T3" s="15" t="s">
        <v>41</v>
      </c>
      <c r="U3" s="15" t="s">
        <v>55</v>
      </c>
      <c r="V3" s="15" t="s">
        <v>42</v>
      </c>
      <c r="W3" s="70"/>
      <c r="X3" s="70"/>
      <c r="Y3" s="70"/>
      <c r="Z3" s="70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6"/>
      <c r="AS3" s="16"/>
      <c r="AT3" s="16"/>
      <c r="AU3" s="16"/>
      <c r="AV3" s="16"/>
    </row>
    <row r="4" spans="1:48">
      <c r="A4" s="9">
        <v>1</v>
      </c>
      <c r="B4" s="10">
        <v>1012320173</v>
      </c>
      <c r="C4" s="11" t="s">
        <v>35</v>
      </c>
      <c r="D4" s="12" t="s">
        <v>36</v>
      </c>
      <c r="E4" s="13">
        <v>38097</v>
      </c>
      <c r="F4" s="14">
        <f t="shared" ca="1" si="0"/>
        <v>19.86849315068493</v>
      </c>
      <c r="G4" s="15" t="s">
        <v>37</v>
      </c>
      <c r="H4" s="15" t="s">
        <v>38</v>
      </c>
      <c r="I4" s="15"/>
      <c r="J4" s="15"/>
      <c r="K4" s="15"/>
      <c r="L4" s="15"/>
      <c r="M4" s="15"/>
      <c r="N4" s="15"/>
      <c r="O4" s="15"/>
      <c r="P4" s="15" t="s">
        <v>55</v>
      </c>
      <c r="Q4" s="15" t="s">
        <v>40</v>
      </c>
      <c r="R4" s="15">
        <v>2.83</v>
      </c>
      <c r="S4" s="15" t="s">
        <v>55</v>
      </c>
      <c r="T4" s="15" t="s">
        <v>41</v>
      </c>
      <c r="U4" s="15" t="s">
        <v>53</v>
      </c>
      <c r="V4" s="15" t="s">
        <v>65</v>
      </c>
      <c r="W4" s="70"/>
      <c r="X4" s="70"/>
      <c r="Y4" s="70"/>
      <c r="Z4" s="70"/>
      <c r="AA4" s="16"/>
      <c r="AB4" s="16"/>
      <c r="AC4" s="16"/>
      <c r="AD4" s="16"/>
      <c r="AE4" s="16"/>
      <c r="AF4" s="16"/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6"/>
      <c r="AR4" s="16"/>
      <c r="AS4" s="16"/>
      <c r="AT4" s="16"/>
      <c r="AU4" s="16"/>
      <c r="AV4" s="16"/>
    </row>
    <row r="5" spans="1:48">
      <c r="A5" s="16">
        <v>2</v>
      </c>
      <c r="B5" s="10">
        <v>100131674</v>
      </c>
      <c r="C5" s="11" t="s">
        <v>74</v>
      </c>
      <c r="D5" s="12" t="s">
        <v>75</v>
      </c>
      <c r="E5" s="13">
        <v>37726</v>
      </c>
      <c r="F5" s="14">
        <f t="shared" ca="1" si="0"/>
        <v>20.884931506849316</v>
      </c>
      <c r="G5" s="15">
        <v>35</v>
      </c>
      <c r="H5" s="15" t="s">
        <v>38</v>
      </c>
      <c r="I5" s="15" t="s">
        <v>53</v>
      </c>
      <c r="J5" s="15" t="s">
        <v>43</v>
      </c>
      <c r="K5" s="15">
        <v>6.53</v>
      </c>
      <c r="L5" s="15" t="s">
        <v>39</v>
      </c>
      <c r="M5" s="15" t="s">
        <v>41</v>
      </c>
      <c r="N5" s="15" t="s">
        <v>39</v>
      </c>
      <c r="O5" s="15" t="s">
        <v>42</v>
      </c>
      <c r="P5" s="15" t="s">
        <v>39</v>
      </c>
      <c r="Q5" s="15" t="s">
        <v>40</v>
      </c>
      <c r="R5" s="15">
        <v>8.56</v>
      </c>
      <c r="S5" s="15" t="s">
        <v>39</v>
      </c>
      <c r="T5" s="15" t="s">
        <v>41</v>
      </c>
      <c r="U5" s="15" t="s">
        <v>39</v>
      </c>
      <c r="V5" s="15" t="s">
        <v>42</v>
      </c>
      <c r="W5" s="70">
        <v>5.77</v>
      </c>
      <c r="X5" s="70">
        <v>5.99</v>
      </c>
      <c r="Y5" s="70">
        <v>2.4500000000000002</v>
      </c>
      <c r="Z5" s="70">
        <v>3.03</v>
      </c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</row>
    <row r="6" spans="1:48">
      <c r="A6" s="16">
        <v>2</v>
      </c>
      <c r="B6" s="10">
        <v>100131674</v>
      </c>
      <c r="C6" s="11" t="s">
        <v>74</v>
      </c>
      <c r="D6" s="12" t="s">
        <v>75</v>
      </c>
      <c r="E6" s="13">
        <v>37726</v>
      </c>
      <c r="F6" s="14">
        <f t="shared" ca="1" si="0"/>
        <v>20.884931506849316</v>
      </c>
      <c r="G6" s="15">
        <v>35</v>
      </c>
      <c r="H6" s="15" t="s">
        <v>38</v>
      </c>
      <c r="I6" s="15" t="s">
        <v>39</v>
      </c>
      <c r="J6" s="15" t="s">
        <v>40</v>
      </c>
      <c r="K6" s="15">
        <v>9.7200000000000006</v>
      </c>
      <c r="L6" s="15" t="s">
        <v>53</v>
      </c>
      <c r="M6" s="15" t="s">
        <v>41</v>
      </c>
      <c r="N6" s="15" t="s">
        <v>53</v>
      </c>
      <c r="O6" s="15" t="s">
        <v>54</v>
      </c>
      <c r="P6" s="15" t="s">
        <v>53</v>
      </c>
      <c r="Q6" s="15" t="s">
        <v>40</v>
      </c>
      <c r="R6" s="15">
        <v>9.9</v>
      </c>
      <c r="S6" s="15" t="s">
        <v>53</v>
      </c>
      <c r="T6" s="15" t="s">
        <v>41</v>
      </c>
      <c r="U6" s="15" t="s">
        <v>39</v>
      </c>
      <c r="V6" s="15" t="s">
        <v>88</v>
      </c>
      <c r="W6" s="70"/>
      <c r="X6" s="70"/>
      <c r="Y6" s="70"/>
      <c r="Z6" s="70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</row>
    <row r="7" spans="1:48">
      <c r="A7" s="16">
        <v>3</v>
      </c>
      <c r="B7" s="10">
        <v>1140920369</v>
      </c>
      <c r="C7" s="11" t="s">
        <v>95</v>
      </c>
      <c r="D7" s="12" t="s">
        <v>75</v>
      </c>
      <c r="E7" s="13">
        <v>40004</v>
      </c>
      <c r="F7" s="14">
        <f t="shared" ca="1" si="0"/>
        <v>14.643835616438356</v>
      </c>
      <c r="G7" s="15" t="s">
        <v>96</v>
      </c>
      <c r="H7" s="15" t="s">
        <v>38</v>
      </c>
      <c r="I7" s="15" t="s">
        <v>39</v>
      </c>
      <c r="J7" s="15" t="s">
        <v>43</v>
      </c>
      <c r="K7" s="15">
        <v>4.08</v>
      </c>
      <c r="L7" s="15" t="s">
        <v>55</v>
      </c>
      <c r="M7" s="15" t="s">
        <v>97</v>
      </c>
      <c r="N7" s="15" t="s">
        <v>39</v>
      </c>
      <c r="O7" s="15" t="s">
        <v>54</v>
      </c>
      <c r="P7" s="15" t="s">
        <v>39</v>
      </c>
      <c r="Q7" s="15" t="s">
        <v>43</v>
      </c>
      <c r="R7" s="15">
        <v>2.94</v>
      </c>
      <c r="S7" s="15" t="s">
        <v>39</v>
      </c>
      <c r="T7" s="15" t="s">
        <v>41</v>
      </c>
      <c r="U7" s="15" t="s">
        <v>39</v>
      </c>
      <c r="V7" s="15" t="s">
        <v>42</v>
      </c>
      <c r="W7" s="70">
        <v>5.77</v>
      </c>
      <c r="X7" s="70">
        <v>6.45</v>
      </c>
      <c r="Y7" s="70"/>
      <c r="Z7" s="70">
        <v>2.94</v>
      </c>
      <c r="AA7" s="16"/>
      <c r="AB7" s="16"/>
      <c r="AC7" s="16"/>
      <c r="AD7" s="16"/>
      <c r="AE7" s="16"/>
      <c r="AF7" s="16"/>
      <c r="AG7" s="16"/>
      <c r="AH7" s="16"/>
      <c r="AI7" s="16"/>
      <c r="AJ7" s="16"/>
      <c r="AK7" s="16"/>
      <c r="AL7" s="16"/>
      <c r="AM7" s="16"/>
      <c r="AN7" s="16"/>
      <c r="AO7" s="16"/>
      <c r="AP7" s="16"/>
      <c r="AQ7" s="16"/>
      <c r="AR7" s="16"/>
      <c r="AS7" s="16"/>
      <c r="AT7" s="16"/>
      <c r="AU7" s="16"/>
      <c r="AV7" s="16"/>
    </row>
    <row r="8" spans="1:48">
      <c r="A8" s="63">
        <v>3</v>
      </c>
      <c r="B8" s="64">
        <v>1140920369</v>
      </c>
      <c r="C8" s="65" t="s">
        <v>95</v>
      </c>
      <c r="D8" s="66" t="s">
        <v>75</v>
      </c>
      <c r="E8" s="67">
        <v>40004</v>
      </c>
      <c r="F8" s="68">
        <f t="shared" ca="1" si="0"/>
        <v>14.643835616438356</v>
      </c>
      <c r="G8" s="69" t="s">
        <v>96</v>
      </c>
      <c r="H8" s="69" t="s">
        <v>38</v>
      </c>
      <c r="I8" s="69" t="s">
        <v>53</v>
      </c>
      <c r="J8" s="69" t="s">
        <v>40</v>
      </c>
      <c r="K8" s="69">
        <v>5.0599999999999996</v>
      </c>
      <c r="L8" s="69" t="s">
        <v>39</v>
      </c>
      <c r="M8" s="69" t="s">
        <v>41</v>
      </c>
      <c r="N8" s="69" t="s">
        <v>53</v>
      </c>
      <c r="O8" s="69" t="s">
        <v>88</v>
      </c>
      <c r="P8" s="69" t="s">
        <v>53</v>
      </c>
      <c r="Q8" s="69" t="s">
        <v>40</v>
      </c>
      <c r="R8" s="69">
        <v>4.53</v>
      </c>
      <c r="S8" s="69" t="s">
        <v>53</v>
      </c>
      <c r="T8" s="69" t="s">
        <v>41</v>
      </c>
      <c r="U8" s="69" t="s">
        <v>53</v>
      </c>
      <c r="V8" s="69" t="s">
        <v>42</v>
      </c>
      <c r="W8" s="69"/>
      <c r="X8" s="69"/>
      <c r="Y8" s="69"/>
      <c r="Z8" s="69"/>
      <c r="AA8" s="63"/>
      <c r="AB8" s="63"/>
      <c r="AC8" s="63"/>
      <c r="AD8" s="63"/>
      <c r="AE8" s="63"/>
      <c r="AF8" s="63"/>
      <c r="AG8" s="63"/>
      <c r="AH8" s="63"/>
      <c r="AI8" s="63"/>
      <c r="AJ8" s="63"/>
      <c r="AK8" s="63"/>
      <c r="AL8" s="63"/>
      <c r="AM8" s="63"/>
      <c r="AN8" s="63"/>
      <c r="AO8" s="63"/>
      <c r="AP8" s="63"/>
      <c r="AQ8" s="63"/>
      <c r="AR8" s="63"/>
      <c r="AS8" s="63"/>
      <c r="AT8" s="63"/>
      <c r="AU8" s="63"/>
      <c r="AV8" s="63"/>
    </row>
    <row r="9" spans="1:48">
      <c r="A9" s="9">
        <v>5</v>
      </c>
      <c r="B9" s="10">
        <v>1000577537</v>
      </c>
      <c r="C9" s="11" t="s">
        <v>113</v>
      </c>
      <c r="D9" s="12" t="s">
        <v>75</v>
      </c>
      <c r="E9" s="13">
        <v>36892</v>
      </c>
      <c r="F9" s="14">
        <f t="shared" ca="1" si="0"/>
        <v>23.169863013698631</v>
      </c>
      <c r="G9" s="15">
        <v>37</v>
      </c>
      <c r="H9" s="15" t="s">
        <v>38</v>
      </c>
      <c r="I9" s="11" t="s">
        <v>39</v>
      </c>
      <c r="J9" s="11" t="s">
        <v>40</v>
      </c>
      <c r="K9" s="15">
        <v>9.9600000000000009</v>
      </c>
      <c r="L9" s="11" t="s">
        <v>39</v>
      </c>
      <c r="M9" s="11" t="s">
        <v>97</v>
      </c>
      <c r="N9" s="11" t="s">
        <v>39</v>
      </c>
      <c r="O9" s="11" t="s">
        <v>42</v>
      </c>
      <c r="P9" s="11" t="s">
        <v>39</v>
      </c>
      <c r="Q9" s="11" t="s">
        <v>43</v>
      </c>
      <c r="R9" s="15">
        <v>10.65</v>
      </c>
      <c r="S9" s="11" t="s">
        <v>39</v>
      </c>
      <c r="T9" s="11" t="s">
        <v>41</v>
      </c>
      <c r="U9" s="11" t="s">
        <v>39</v>
      </c>
      <c r="V9" s="11" t="s">
        <v>42</v>
      </c>
      <c r="W9" s="15"/>
      <c r="X9" s="15"/>
      <c r="Y9" s="15"/>
      <c r="Z9" s="15"/>
      <c r="AA9" s="16"/>
      <c r="AB9" s="16"/>
      <c r="AC9" s="16"/>
      <c r="AD9" s="16"/>
      <c r="AE9" s="16"/>
      <c r="AF9" s="16"/>
      <c r="AG9" s="16"/>
      <c r="AH9" s="16"/>
      <c r="AI9" s="16"/>
      <c r="AJ9" s="16"/>
      <c r="AK9" s="16"/>
      <c r="AL9" s="16"/>
      <c r="AM9" s="16"/>
      <c r="AN9" s="16"/>
      <c r="AO9" s="16"/>
      <c r="AP9" s="16"/>
      <c r="AQ9" s="16"/>
      <c r="AR9" s="16"/>
      <c r="AS9" s="16"/>
      <c r="AT9" s="16"/>
      <c r="AU9" s="16"/>
      <c r="AV9" s="16"/>
    </row>
    <row r="10" spans="1:48">
      <c r="A10" s="16"/>
      <c r="B10" s="10"/>
      <c r="C10" s="11"/>
      <c r="D10" s="12"/>
      <c r="E10" s="13"/>
      <c r="F10" s="14">
        <v>22</v>
      </c>
      <c r="G10" s="15">
        <v>37</v>
      </c>
      <c r="H10" s="15" t="s">
        <v>38</v>
      </c>
      <c r="I10" s="11" t="s">
        <v>53</v>
      </c>
      <c r="J10" s="11" t="s">
        <v>40</v>
      </c>
      <c r="K10" s="15">
        <v>10.76</v>
      </c>
      <c r="L10" s="11" t="s">
        <v>53</v>
      </c>
      <c r="M10" s="11" t="s">
        <v>41</v>
      </c>
      <c r="N10" s="11" t="s">
        <v>53</v>
      </c>
      <c r="O10" s="11" t="s">
        <v>88</v>
      </c>
      <c r="P10" s="11" t="s">
        <v>53</v>
      </c>
      <c r="Q10" s="11" t="s">
        <v>119</v>
      </c>
      <c r="R10" s="15">
        <v>10.72</v>
      </c>
      <c r="S10" s="11" t="s">
        <v>53</v>
      </c>
      <c r="T10" s="11" t="s">
        <v>41</v>
      </c>
      <c r="U10" s="11" t="s">
        <v>53</v>
      </c>
      <c r="V10" s="11" t="s">
        <v>42</v>
      </c>
      <c r="W10" s="15"/>
      <c r="X10" s="15"/>
      <c r="Y10" s="15"/>
      <c r="Z10" s="15"/>
      <c r="AA10" s="16"/>
      <c r="AB10" s="16"/>
      <c r="AC10" s="16"/>
      <c r="AD10" s="16"/>
      <c r="AE10" s="16"/>
      <c r="AF10" s="16"/>
      <c r="AG10" s="16"/>
      <c r="AH10" s="16"/>
      <c r="AI10" s="16"/>
      <c r="AJ10" s="16"/>
      <c r="AK10" s="16"/>
      <c r="AL10" s="16"/>
      <c r="AM10" s="16"/>
      <c r="AN10" s="16"/>
      <c r="AO10" s="16"/>
      <c r="AP10" s="16"/>
      <c r="AQ10" s="16"/>
      <c r="AR10" s="16"/>
      <c r="AS10" s="16"/>
      <c r="AT10" s="16"/>
      <c r="AU10" s="16"/>
      <c r="AV10" s="16"/>
    </row>
    <row r="11" spans="1:48">
      <c r="A11" s="16"/>
      <c r="B11" s="10"/>
      <c r="C11" s="11"/>
      <c r="D11" s="12"/>
      <c r="E11" s="13"/>
      <c r="F11" s="14">
        <v>22</v>
      </c>
      <c r="G11" s="15">
        <v>37</v>
      </c>
      <c r="H11" s="15" t="s">
        <v>38</v>
      </c>
      <c r="I11" s="11"/>
      <c r="J11" s="11"/>
      <c r="K11" s="15"/>
      <c r="L11" s="11"/>
      <c r="M11" s="11"/>
      <c r="N11" s="11"/>
      <c r="O11" s="11"/>
      <c r="P11" s="11" t="s">
        <v>39</v>
      </c>
      <c r="Q11" s="11" t="s">
        <v>119</v>
      </c>
      <c r="R11" s="15">
        <v>10.210000000000001</v>
      </c>
      <c r="S11" s="11" t="s">
        <v>39</v>
      </c>
      <c r="T11" s="11" t="s">
        <v>41</v>
      </c>
      <c r="U11" s="11" t="s">
        <v>39</v>
      </c>
      <c r="V11" s="11" t="s">
        <v>65</v>
      </c>
      <c r="W11" s="72">
        <v>7.97</v>
      </c>
      <c r="X11" s="15">
        <v>5.37</v>
      </c>
      <c r="Y11" s="72">
        <v>3.16</v>
      </c>
      <c r="Z11" s="15"/>
      <c r="AA11" s="16"/>
      <c r="AB11" s="16"/>
      <c r="AC11" s="16"/>
      <c r="AD11" s="16"/>
      <c r="AE11" s="16"/>
      <c r="AF11" s="16"/>
      <c r="AG11" s="16"/>
      <c r="AH11" s="16"/>
      <c r="AI11" s="16"/>
      <c r="AJ11" s="16"/>
      <c r="AK11" s="16"/>
      <c r="AL11" s="16"/>
      <c r="AM11" s="16"/>
      <c r="AN11" s="16"/>
      <c r="AO11" s="16"/>
      <c r="AP11" s="16"/>
      <c r="AQ11" s="16"/>
      <c r="AR11" s="16"/>
      <c r="AS11" s="16"/>
      <c r="AT11" s="16"/>
      <c r="AU11" s="16"/>
      <c r="AV11" s="16"/>
    </row>
    <row r="12" spans="1:48">
      <c r="A12" s="16">
        <v>6</v>
      </c>
      <c r="B12" s="10">
        <v>1025548404</v>
      </c>
      <c r="C12" s="11" t="s">
        <v>136</v>
      </c>
      <c r="D12" s="12" t="s">
        <v>36</v>
      </c>
      <c r="E12" s="13">
        <v>40667</v>
      </c>
      <c r="F12" s="14">
        <f t="shared" ca="1" si="0"/>
        <v>12.827397260273973</v>
      </c>
      <c r="G12" s="15">
        <v>31</v>
      </c>
      <c r="H12" s="15" t="s">
        <v>38</v>
      </c>
      <c r="I12" s="15" t="s">
        <v>39</v>
      </c>
      <c r="J12" s="15" t="s">
        <v>40</v>
      </c>
      <c r="K12" s="15">
        <v>9.02</v>
      </c>
      <c r="L12" s="15" t="s">
        <v>39</v>
      </c>
      <c r="M12" s="15" t="s">
        <v>97</v>
      </c>
      <c r="N12" s="15" t="s">
        <v>39</v>
      </c>
      <c r="O12" s="15" t="s">
        <v>88</v>
      </c>
      <c r="P12" s="15" t="s">
        <v>39</v>
      </c>
      <c r="Q12" s="15" t="s">
        <v>119</v>
      </c>
      <c r="R12" s="15">
        <v>8.33</v>
      </c>
      <c r="S12" s="15" t="s">
        <v>39</v>
      </c>
      <c r="T12" s="15" t="s">
        <v>41</v>
      </c>
      <c r="U12" s="15" t="s">
        <v>39</v>
      </c>
      <c r="V12" s="15" t="s">
        <v>42</v>
      </c>
      <c r="W12" s="15"/>
      <c r="X12" s="15"/>
      <c r="Y12" s="15"/>
      <c r="Z12" s="15"/>
      <c r="AA12" s="16"/>
      <c r="AB12" s="16"/>
      <c r="AC12" s="16"/>
      <c r="AD12" s="16"/>
      <c r="AE12" s="16"/>
      <c r="AF12" s="16"/>
      <c r="AG12" s="16"/>
      <c r="AH12" s="16"/>
      <c r="AI12" s="16"/>
      <c r="AJ12" s="16"/>
      <c r="AK12" s="16"/>
      <c r="AL12" s="16"/>
      <c r="AM12" s="16"/>
      <c r="AN12" s="16"/>
      <c r="AO12" s="16"/>
      <c r="AP12" s="16"/>
      <c r="AQ12" s="16"/>
      <c r="AR12" s="16"/>
      <c r="AS12" s="16"/>
      <c r="AT12" s="16"/>
      <c r="AU12" s="16"/>
      <c r="AV12" s="16"/>
    </row>
    <row r="13" spans="1:48">
      <c r="A13" s="16"/>
      <c r="B13" s="10"/>
      <c r="C13" s="11"/>
      <c r="D13" s="12"/>
      <c r="E13" s="13"/>
      <c r="F13" s="14">
        <v>12</v>
      </c>
      <c r="G13" s="15">
        <v>31</v>
      </c>
      <c r="H13" s="15" t="s">
        <v>38</v>
      </c>
      <c r="I13" s="15" t="s">
        <v>53</v>
      </c>
      <c r="J13" s="15" t="s">
        <v>40</v>
      </c>
      <c r="K13" s="15">
        <v>14.91</v>
      </c>
      <c r="L13" s="15" t="s">
        <v>53</v>
      </c>
      <c r="M13" s="15" t="s">
        <v>97</v>
      </c>
      <c r="N13" s="15" t="s">
        <v>53</v>
      </c>
      <c r="O13" s="15" t="s">
        <v>42</v>
      </c>
      <c r="P13" s="15" t="s">
        <v>53</v>
      </c>
      <c r="Q13" s="15" t="s">
        <v>119</v>
      </c>
      <c r="R13" s="15">
        <v>10.59</v>
      </c>
      <c r="S13" s="15" t="s">
        <v>39</v>
      </c>
      <c r="T13" s="15" t="s">
        <v>41</v>
      </c>
      <c r="U13" s="15" t="s">
        <v>53</v>
      </c>
      <c r="V13" s="15" t="s">
        <v>42</v>
      </c>
      <c r="W13" s="15"/>
      <c r="X13" s="15"/>
      <c r="Y13" s="15"/>
      <c r="Z13" s="15"/>
      <c r="AA13" s="16"/>
      <c r="AB13" s="16"/>
      <c r="AC13" s="16"/>
      <c r="AD13" s="16"/>
      <c r="AE13" s="16"/>
      <c r="AF13" s="16"/>
      <c r="AG13" s="16"/>
      <c r="AH13" s="16"/>
      <c r="AI13" s="16"/>
      <c r="AJ13" s="16"/>
      <c r="AK13" s="16"/>
      <c r="AL13" s="16"/>
      <c r="AM13" s="16"/>
      <c r="AN13" s="16"/>
      <c r="AO13" s="16"/>
      <c r="AP13" s="16"/>
      <c r="AQ13" s="16"/>
      <c r="AR13" s="16"/>
      <c r="AS13" s="16"/>
      <c r="AT13" s="16"/>
      <c r="AU13" s="16"/>
      <c r="AV13" s="16"/>
    </row>
    <row r="14" spans="1:48">
      <c r="A14" s="16"/>
      <c r="B14" s="10"/>
      <c r="C14" s="11"/>
      <c r="D14" s="12"/>
      <c r="E14" s="13"/>
      <c r="F14" s="14">
        <v>12</v>
      </c>
      <c r="G14" s="15">
        <v>31</v>
      </c>
      <c r="H14" s="15" t="s">
        <v>38</v>
      </c>
      <c r="I14" s="15" t="s">
        <v>55</v>
      </c>
      <c r="J14" s="15" t="s">
        <v>40</v>
      </c>
      <c r="K14" s="15">
        <v>14.22</v>
      </c>
      <c r="L14" s="15" t="s">
        <v>55</v>
      </c>
      <c r="M14" s="15" t="s">
        <v>41</v>
      </c>
      <c r="N14" s="15" t="s">
        <v>55</v>
      </c>
      <c r="O14" s="15" t="s">
        <v>42</v>
      </c>
      <c r="P14" s="15" t="s">
        <v>55</v>
      </c>
      <c r="Q14" s="15" t="s">
        <v>40</v>
      </c>
      <c r="R14" s="15">
        <v>13.2</v>
      </c>
      <c r="S14" s="15" t="s">
        <v>39</v>
      </c>
      <c r="T14" s="15" t="s">
        <v>151</v>
      </c>
      <c r="U14" s="15" t="s">
        <v>55</v>
      </c>
      <c r="V14" s="15" t="s">
        <v>88</v>
      </c>
      <c r="W14" s="15"/>
      <c r="X14" s="15"/>
      <c r="Y14" s="15"/>
      <c r="Z14" s="15"/>
      <c r="AA14" s="16"/>
      <c r="AB14" s="16"/>
      <c r="AC14" s="16"/>
      <c r="AD14" s="16"/>
      <c r="AE14" s="16"/>
      <c r="AF14" s="16"/>
      <c r="AG14" s="16"/>
      <c r="AH14" s="16"/>
      <c r="AI14" s="16"/>
      <c r="AJ14" s="16"/>
      <c r="AK14" s="16"/>
      <c r="AL14" s="16"/>
      <c r="AM14" s="16"/>
      <c r="AN14" s="16"/>
      <c r="AO14" s="16"/>
      <c r="AP14" s="16"/>
      <c r="AQ14" s="16"/>
      <c r="AR14" s="16"/>
      <c r="AS14" s="16"/>
      <c r="AT14" s="16"/>
      <c r="AU14" s="16"/>
      <c r="AV14" s="16"/>
    </row>
    <row r="15" spans="1:48">
      <c r="A15" s="16">
        <v>7</v>
      </c>
      <c r="B15" s="10">
        <v>52538384</v>
      </c>
      <c r="C15" s="11" t="s">
        <v>156</v>
      </c>
      <c r="D15" s="12" t="s">
        <v>75</v>
      </c>
      <c r="E15" s="13">
        <v>29067</v>
      </c>
      <c r="F15" s="14">
        <f t="shared" ca="1" si="0"/>
        <v>44.608219178082194</v>
      </c>
      <c r="G15" s="15">
        <v>42</v>
      </c>
      <c r="H15" s="15" t="s">
        <v>38</v>
      </c>
      <c r="I15" s="15" t="s">
        <v>39</v>
      </c>
      <c r="J15" s="15" t="s">
        <v>148</v>
      </c>
      <c r="K15" s="15">
        <v>7.51</v>
      </c>
      <c r="L15" s="15" t="s">
        <v>39</v>
      </c>
      <c r="M15" s="15" t="s">
        <v>97</v>
      </c>
      <c r="N15" s="15" t="s">
        <v>39</v>
      </c>
      <c r="O15" s="15" t="s">
        <v>88</v>
      </c>
      <c r="P15" s="15" t="s">
        <v>39</v>
      </c>
      <c r="Q15" s="15" t="s">
        <v>43</v>
      </c>
      <c r="R15" s="15">
        <v>10.02</v>
      </c>
      <c r="S15" s="15" t="s">
        <v>39</v>
      </c>
      <c r="T15" s="15" t="s">
        <v>41</v>
      </c>
      <c r="U15" s="15" t="s">
        <v>39</v>
      </c>
      <c r="V15" s="15" t="s">
        <v>42</v>
      </c>
      <c r="W15" s="72"/>
      <c r="X15" s="72"/>
      <c r="Y15" s="72"/>
      <c r="Z15" s="72"/>
      <c r="AA15" s="16"/>
      <c r="AB15" s="16"/>
      <c r="AC15" s="16"/>
      <c r="AD15" s="16"/>
      <c r="AE15" s="16"/>
      <c r="AF15" s="16"/>
      <c r="AG15" s="16"/>
      <c r="AH15" s="16"/>
      <c r="AI15" s="16"/>
      <c r="AJ15" s="16"/>
      <c r="AK15" s="16"/>
      <c r="AL15" s="16"/>
      <c r="AM15" s="16"/>
      <c r="AN15" s="16"/>
      <c r="AO15" s="16"/>
      <c r="AP15" s="16"/>
      <c r="AQ15" s="16"/>
      <c r="AR15" s="16"/>
      <c r="AS15" s="16"/>
      <c r="AT15" s="16"/>
      <c r="AU15" s="16"/>
      <c r="AV15" s="16"/>
    </row>
    <row r="16" spans="1:48">
      <c r="A16" s="16"/>
      <c r="B16" s="10"/>
      <c r="C16" s="11"/>
      <c r="D16" s="12"/>
      <c r="E16" s="13"/>
      <c r="F16" s="14">
        <v>44</v>
      </c>
      <c r="G16" s="15">
        <v>42</v>
      </c>
      <c r="H16" s="15" t="s">
        <v>38</v>
      </c>
      <c r="I16" s="15"/>
      <c r="J16" s="15"/>
      <c r="K16" s="15"/>
      <c r="L16" s="15"/>
      <c r="M16" s="15"/>
      <c r="N16" s="15"/>
      <c r="O16" s="15"/>
      <c r="P16" s="15" t="s">
        <v>53</v>
      </c>
      <c r="Q16" s="15" t="s">
        <v>40</v>
      </c>
      <c r="R16" s="15">
        <v>10.61</v>
      </c>
      <c r="S16" s="15" t="s">
        <v>53</v>
      </c>
      <c r="T16" s="15" t="s">
        <v>41</v>
      </c>
      <c r="U16" s="15" t="s">
        <v>53</v>
      </c>
      <c r="V16" s="15" t="s">
        <v>65</v>
      </c>
      <c r="W16" s="72">
        <v>5.03</v>
      </c>
      <c r="X16" s="72">
        <v>4.97</v>
      </c>
      <c r="Y16" s="72">
        <v>2.87</v>
      </c>
      <c r="Z16" s="72">
        <v>2.56</v>
      </c>
      <c r="AA16" s="16"/>
      <c r="AB16" s="16"/>
      <c r="AC16" s="16"/>
      <c r="AD16" s="16"/>
      <c r="AE16" s="16"/>
      <c r="AF16" s="16"/>
      <c r="AG16" s="16"/>
      <c r="AH16" s="16"/>
      <c r="AI16" s="16"/>
      <c r="AJ16" s="16"/>
      <c r="AK16" s="16"/>
      <c r="AL16" s="16"/>
      <c r="AM16" s="16"/>
      <c r="AN16" s="16"/>
      <c r="AO16" s="16"/>
      <c r="AP16" s="16"/>
      <c r="AQ16" s="16"/>
      <c r="AR16" s="16"/>
      <c r="AS16" s="16"/>
      <c r="AT16" s="16"/>
      <c r="AU16" s="16"/>
      <c r="AV16" s="16"/>
    </row>
    <row r="17" spans="1:48">
      <c r="A17" s="27">
        <v>8</v>
      </c>
      <c r="B17" s="18">
        <v>1032680818</v>
      </c>
      <c r="C17" s="19" t="s">
        <v>161</v>
      </c>
      <c r="D17" s="20" t="s">
        <v>75</v>
      </c>
      <c r="E17" s="21">
        <v>39746</v>
      </c>
      <c r="F17" s="14">
        <f t="shared" ca="1" si="0"/>
        <v>15.35068493150685</v>
      </c>
      <c r="G17" s="15">
        <v>12</v>
      </c>
      <c r="H17" s="15" t="s">
        <v>38</v>
      </c>
      <c r="I17" s="15" t="s">
        <v>39</v>
      </c>
      <c r="J17" s="15" t="s">
        <v>43</v>
      </c>
      <c r="K17" s="15">
        <v>9.67</v>
      </c>
      <c r="L17" s="15" t="s">
        <v>39</v>
      </c>
      <c r="M17" s="15" t="s">
        <v>97</v>
      </c>
      <c r="N17" s="15" t="s">
        <v>39</v>
      </c>
      <c r="O17" s="15" t="s">
        <v>42</v>
      </c>
      <c r="P17" s="15" t="s">
        <v>39</v>
      </c>
      <c r="Q17" s="15" t="s">
        <v>119</v>
      </c>
      <c r="R17" s="15">
        <v>9.07</v>
      </c>
      <c r="S17" s="15" t="s">
        <v>39</v>
      </c>
      <c r="T17" s="15" t="s">
        <v>97</v>
      </c>
      <c r="U17" s="15" t="s">
        <v>39</v>
      </c>
      <c r="V17" s="15" t="s">
        <v>88</v>
      </c>
      <c r="W17" s="72"/>
      <c r="X17" s="72"/>
      <c r="Y17" s="72"/>
      <c r="Z17" s="72"/>
      <c r="AA17" s="16"/>
      <c r="AB17" s="16"/>
      <c r="AC17" s="16"/>
      <c r="AD17" s="16"/>
      <c r="AE17" s="16"/>
      <c r="AF17" s="16"/>
      <c r="AG17" s="16"/>
      <c r="AH17" s="16"/>
      <c r="AI17" s="16"/>
      <c r="AJ17" s="16"/>
      <c r="AK17" s="16"/>
      <c r="AL17" s="16"/>
      <c r="AM17" s="16"/>
      <c r="AN17" s="16"/>
      <c r="AO17" s="16"/>
      <c r="AP17" s="16"/>
      <c r="AQ17" s="16"/>
      <c r="AR17" s="16"/>
      <c r="AS17" s="16"/>
      <c r="AT17" s="16"/>
      <c r="AU17" s="16"/>
      <c r="AV17" s="16"/>
    </row>
    <row r="18" spans="1:48">
      <c r="A18" s="17"/>
      <c r="B18" s="18"/>
      <c r="C18" s="19"/>
      <c r="D18" s="20"/>
      <c r="E18" s="21"/>
      <c r="F18" s="14">
        <v>14</v>
      </c>
      <c r="G18" s="15">
        <v>12</v>
      </c>
      <c r="H18" s="15" t="s">
        <v>38</v>
      </c>
      <c r="I18" s="15"/>
      <c r="J18" s="15"/>
      <c r="K18" s="15"/>
      <c r="L18" s="15"/>
      <c r="M18" s="15"/>
      <c r="N18" s="15"/>
      <c r="O18" s="15"/>
      <c r="P18" s="15" t="s">
        <v>53</v>
      </c>
      <c r="Q18" s="15" t="s">
        <v>40</v>
      </c>
      <c r="R18" s="15">
        <v>9.8000000000000007</v>
      </c>
      <c r="S18" s="15" t="s">
        <v>53</v>
      </c>
      <c r="T18" s="15" t="s">
        <v>41</v>
      </c>
      <c r="U18" s="15" t="s">
        <v>53</v>
      </c>
      <c r="V18" s="15" t="s">
        <v>88</v>
      </c>
      <c r="W18" s="72">
        <v>6.53</v>
      </c>
      <c r="X18" s="72">
        <v>7.08</v>
      </c>
      <c r="Y18" s="72">
        <v>3.59</v>
      </c>
      <c r="Z18" s="72">
        <v>3.2</v>
      </c>
      <c r="AA18" s="16"/>
      <c r="AB18" s="16"/>
      <c r="AC18" s="16"/>
      <c r="AD18" s="16"/>
      <c r="AE18" s="16"/>
      <c r="AF18" s="16"/>
      <c r="AG18" s="16"/>
      <c r="AH18" s="16"/>
      <c r="AI18" s="16"/>
      <c r="AJ18" s="16"/>
      <c r="AK18" s="16"/>
      <c r="AL18" s="16"/>
      <c r="AM18" s="16"/>
      <c r="AN18" s="16"/>
      <c r="AO18" s="16"/>
      <c r="AP18" s="16"/>
      <c r="AQ18" s="16"/>
      <c r="AR18" s="16"/>
      <c r="AS18" s="16"/>
      <c r="AT18" s="16"/>
      <c r="AU18" s="16"/>
      <c r="AV18" s="16"/>
    </row>
    <row r="19" spans="1:48">
      <c r="A19" s="16">
        <v>9</v>
      </c>
      <c r="B19" s="10">
        <v>1083814023</v>
      </c>
      <c r="C19" s="11" t="s">
        <v>164</v>
      </c>
      <c r="D19" s="12" t="s">
        <v>75</v>
      </c>
      <c r="E19" s="13">
        <v>34651</v>
      </c>
      <c r="F19" s="14">
        <f t="shared" ca="1" si="0"/>
        <v>29.30958904109589</v>
      </c>
      <c r="G19" s="15" t="s">
        <v>165</v>
      </c>
      <c r="H19" s="15" t="s">
        <v>38</v>
      </c>
      <c r="I19" s="15" t="s">
        <v>39</v>
      </c>
      <c r="J19" s="15" t="s">
        <v>40</v>
      </c>
      <c r="K19" s="15">
        <v>8.4700000000000006</v>
      </c>
      <c r="L19" s="15" t="s">
        <v>39</v>
      </c>
      <c r="M19" s="15" t="s">
        <v>41</v>
      </c>
      <c r="N19" s="15" t="s">
        <v>39</v>
      </c>
      <c r="O19" s="15" t="s">
        <v>42</v>
      </c>
      <c r="P19" s="15" t="s">
        <v>39</v>
      </c>
      <c r="Q19" s="15" t="s">
        <v>119</v>
      </c>
      <c r="R19" s="15">
        <v>6.63</v>
      </c>
      <c r="S19" s="15" t="s">
        <v>39</v>
      </c>
      <c r="T19" s="15" t="s">
        <v>41</v>
      </c>
      <c r="U19" s="15" t="s">
        <v>39</v>
      </c>
      <c r="V19" s="15" t="s">
        <v>65</v>
      </c>
      <c r="W19" s="72"/>
      <c r="X19" s="72"/>
      <c r="Y19" s="72"/>
      <c r="Z19" s="72"/>
      <c r="AA19" s="17"/>
      <c r="AB19" s="17"/>
      <c r="AC19" s="17"/>
      <c r="AD19" s="17"/>
      <c r="AE19" s="17"/>
      <c r="AF19" s="17"/>
      <c r="AG19" s="17"/>
      <c r="AH19" s="17"/>
      <c r="AI19" s="17"/>
      <c r="AJ19" s="17"/>
      <c r="AK19" s="17"/>
      <c r="AL19" s="17"/>
      <c r="AM19" s="17"/>
      <c r="AN19" s="17"/>
      <c r="AO19" s="17"/>
      <c r="AP19" s="17"/>
      <c r="AQ19" s="17"/>
      <c r="AR19" s="17"/>
      <c r="AS19" s="17"/>
      <c r="AT19" s="17"/>
      <c r="AU19" s="17"/>
      <c r="AV19" s="17"/>
    </row>
    <row r="20" spans="1:48">
      <c r="A20" s="16"/>
      <c r="B20" s="10"/>
      <c r="C20" s="11"/>
      <c r="D20" s="12"/>
      <c r="E20" s="13"/>
      <c r="F20" s="14">
        <v>28</v>
      </c>
      <c r="G20" s="15" t="s">
        <v>165</v>
      </c>
      <c r="H20" s="15" t="s">
        <v>38</v>
      </c>
      <c r="I20" s="15" t="s">
        <v>53</v>
      </c>
      <c r="J20" s="15" t="s">
        <v>40</v>
      </c>
      <c r="K20" s="15">
        <v>9.61</v>
      </c>
      <c r="L20" s="15" t="s">
        <v>53</v>
      </c>
      <c r="M20" s="15" t="s">
        <v>41</v>
      </c>
      <c r="N20" s="15" t="s">
        <v>53</v>
      </c>
      <c r="O20" s="15" t="s">
        <v>65</v>
      </c>
      <c r="P20" s="15" t="s">
        <v>53</v>
      </c>
      <c r="Q20" s="15" t="s">
        <v>40</v>
      </c>
      <c r="R20" s="15">
        <v>9.93</v>
      </c>
      <c r="S20" s="15" t="s">
        <v>53</v>
      </c>
      <c r="T20" s="15" t="s">
        <v>41</v>
      </c>
      <c r="U20" s="15" t="s">
        <v>53</v>
      </c>
      <c r="V20" s="15" t="s">
        <v>65</v>
      </c>
      <c r="W20" s="72">
        <v>7.7</v>
      </c>
      <c r="X20" s="72"/>
      <c r="Y20" s="72">
        <v>2.2000000000000002</v>
      </c>
      <c r="Z20" s="72"/>
      <c r="AA20" s="17"/>
      <c r="AB20" s="17"/>
      <c r="AC20" s="17"/>
      <c r="AD20" s="17"/>
      <c r="AE20" s="17"/>
      <c r="AF20" s="17"/>
      <c r="AG20" s="17"/>
      <c r="AH20" s="17"/>
      <c r="AI20" s="17"/>
      <c r="AJ20" s="17"/>
      <c r="AK20" s="17"/>
      <c r="AL20" s="17"/>
      <c r="AM20" s="17"/>
      <c r="AN20" s="17"/>
      <c r="AO20" s="17"/>
      <c r="AP20" s="17"/>
      <c r="AQ20" s="17"/>
      <c r="AR20" s="17"/>
      <c r="AS20" s="17"/>
      <c r="AT20" s="17"/>
      <c r="AU20" s="17"/>
      <c r="AV20" s="17"/>
    </row>
    <row r="21" spans="1:48">
      <c r="A21" s="16">
        <v>10</v>
      </c>
      <c r="B21" s="10">
        <v>1013129067</v>
      </c>
      <c r="C21" s="11" t="s">
        <v>169</v>
      </c>
      <c r="D21" s="12" t="s">
        <v>36</v>
      </c>
      <c r="E21" s="13">
        <v>40150</v>
      </c>
      <c r="F21" s="14">
        <f t="shared" ca="1" si="0"/>
        <v>14.243835616438357</v>
      </c>
      <c r="G21" s="15">
        <v>24</v>
      </c>
      <c r="H21" s="15" t="s">
        <v>38</v>
      </c>
      <c r="I21" s="15" t="s">
        <v>39</v>
      </c>
      <c r="J21" s="15" t="s">
        <v>43</v>
      </c>
      <c r="K21" s="15">
        <v>5.65</v>
      </c>
      <c r="L21" s="15" t="s">
        <v>39</v>
      </c>
      <c r="M21" s="15" t="s">
        <v>41</v>
      </c>
      <c r="N21" s="15" t="s">
        <v>39</v>
      </c>
      <c r="O21" s="15" t="s">
        <v>54</v>
      </c>
      <c r="P21" s="15" t="s">
        <v>39</v>
      </c>
      <c r="Q21" s="15" t="s">
        <v>40</v>
      </c>
      <c r="R21" s="15">
        <v>7.57</v>
      </c>
      <c r="S21" s="15" t="s">
        <v>39</v>
      </c>
      <c r="T21" s="15" t="s">
        <v>41</v>
      </c>
      <c r="U21" s="15" t="s">
        <v>39</v>
      </c>
      <c r="V21" s="15" t="s">
        <v>42</v>
      </c>
      <c r="W21" s="72"/>
      <c r="X21" s="72"/>
      <c r="Y21" s="72"/>
      <c r="Z21" s="72"/>
      <c r="AA21" s="16"/>
      <c r="AB21" s="16"/>
      <c r="AC21" s="16"/>
      <c r="AD21" s="16"/>
      <c r="AE21" s="16"/>
      <c r="AF21" s="16"/>
      <c r="AG21" s="16"/>
      <c r="AH21" s="16"/>
      <c r="AI21" s="16"/>
      <c r="AJ21" s="16"/>
      <c r="AK21" s="16"/>
      <c r="AL21" s="16"/>
      <c r="AM21" s="16"/>
      <c r="AN21" s="16"/>
      <c r="AO21" s="16"/>
      <c r="AP21" s="16"/>
      <c r="AQ21" s="16"/>
      <c r="AR21" s="16"/>
      <c r="AS21" s="16"/>
      <c r="AT21" s="16"/>
      <c r="AU21" s="16"/>
      <c r="AV21" s="16"/>
    </row>
    <row r="22" spans="1:48">
      <c r="A22" s="16"/>
      <c r="B22" s="10"/>
      <c r="C22" s="11"/>
      <c r="D22" s="12"/>
      <c r="E22" s="13"/>
      <c r="F22" s="14">
        <v>13</v>
      </c>
      <c r="G22" s="15">
        <v>24</v>
      </c>
      <c r="H22" s="15" t="s">
        <v>38</v>
      </c>
      <c r="I22" s="15" t="s">
        <v>53</v>
      </c>
      <c r="J22" s="15" t="s">
        <v>40</v>
      </c>
      <c r="K22" s="15">
        <v>8.32</v>
      </c>
      <c r="L22" s="15" t="s">
        <v>53</v>
      </c>
      <c r="M22" s="15" t="s">
        <v>41</v>
      </c>
      <c r="N22" s="15" t="s">
        <v>53</v>
      </c>
      <c r="O22" s="15" t="s">
        <v>42</v>
      </c>
      <c r="P22" s="15" t="s">
        <v>53</v>
      </c>
      <c r="Q22" s="15" t="s">
        <v>40</v>
      </c>
      <c r="R22" s="15">
        <v>11.26</v>
      </c>
      <c r="S22" s="15" t="s">
        <v>53</v>
      </c>
      <c r="T22" s="15" t="s">
        <v>41</v>
      </c>
      <c r="U22" s="15" t="s">
        <v>53</v>
      </c>
      <c r="V22" s="15" t="s">
        <v>42</v>
      </c>
      <c r="W22" s="72"/>
      <c r="X22" s="72"/>
      <c r="Y22" s="72"/>
      <c r="Z22" s="72"/>
      <c r="AA22" s="16"/>
      <c r="AB22" s="16"/>
      <c r="AC22" s="16"/>
      <c r="AD22" s="16"/>
      <c r="AE22" s="16"/>
      <c r="AF22" s="16"/>
      <c r="AG22" s="16"/>
      <c r="AH22" s="16"/>
      <c r="AI22" s="16"/>
      <c r="AJ22" s="16"/>
      <c r="AK22" s="16"/>
      <c r="AL22" s="16"/>
      <c r="AM22" s="16"/>
      <c r="AN22" s="16"/>
      <c r="AO22" s="16"/>
      <c r="AP22" s="16"/>
      <c r="AQ22" s="16"/>
      <c r="AR22" s="16"/>
      <c r="AS22" s="16"/>
      <c r="AT22" s="16"/>
      <c r="AU22" s="16"/>
      <c r="AV22" s="16"/>
    </row>
    <row r="23" spans="1:48">
      <c r="A23" s="16"/>
      <c r="B23" s="10"/>
      <c r="C23" s="11"/>
      <c r="D23" s="12"/>
      <c r="E23" s="13"/>
      <c r="F23" s="14">
        <v>13</v>
      </c>
      <c r="G23" s="15">
        <v>24</v>
      </c>
      <c r="H23" s="15" t="s">
        <v>38</v>
      </c>
      <c r="I23" s="15" t="s">
        <v>55</v>
      </c>
      <c r="J23" s="15" t="s">
        <v>40</v>
      </c>
      <c r="K23" s="15">
        <v>9.23</v>
      </c>
      <c r="L23" s="15" t="s">
        <v>55</v>
      </c>
      <c r="M23" s="15" t="s">
        <v>41</v>
      </c>
      <c r="N23" s="15" t="s">
        <v>55</v>
      </c>
      <c r="O23" s="15" t="s">
        <v>42</v>
      </c>
      <c r="P23" s="15"/>
      <c r="Q23" s="15"/>
      <c r="R23" s="15"/>
      <c r="S23" s="15"/>
      <c r="T23" s="15"/>
      <c r="U23" s="15"/>
      <c r="V23" s="15"/>
      <c r="W23" s="72">
        <v>6.64</v>
      </c>
      <c r="X23" s="72"/>
      <c r="Y23" s="72">
        <v>4.32</v>
      </c>
      <c r="Z23" s="72">
        <v>3.09</v>
      </c>
      <c r="AA23" s="16"/>
      <c r="AB23" s="16"/>
      <c r="AC23" s="16"/>
      <c r="AD23" s="16"/>
      <c r="AE23" s="16"/>
      <c r="AF23" s="16"/>
      <c r="AG23" s="16"/>
      <c r="AH23" s="16"/>
      <c r="AI23" s="16"/>
      <c r="AJ23" s="16"/>
      <c r="AK23" s="16"/>
      <c r="AL23" s="16"/>
      <c r="AM23" s="16"/>
      <c r="AN23" s="16"/>
      <c r="AO23" s="16"/>
      <c r="AP23" s="16"/>
      <c r="AQ23" s="16"/>
      <c r="AR23" s="16"/>
      <c r="AS23" s="16"/>
      <c r="AT23" s="16"/>
      <c r="AU23" s="16"/>
      <c r="AV23" s="16"/>
    </row>
    <row r="24" spans="1:48">
      <c r="A24" s="27">
        <v>12</v>
      </c>
      <c r="B24" s="18">
        <v>1206213972</v>
      </c>
      <c r="C24" s="19" t="s">
        <v>175</v>
      </c>
      <c r="D24" s="20" t="s">
        <v>75</v>
      </c>
      <c r="E24" s="21">
        <v>40574</v>
      </c>
      <c r="F24" s="14">
        <f t="shared" ca="1" si="0"/>
        <v>13.082191780821917</v>
      </c>
      <c r="G24" s="15" t="s">
        <v>176</v>
      </c>
      <c r="H24" s="15" t="s">
        <v>38</v>
      </c>
      <c r="I24" s="15" t="s">
        <v>39</v>
      </c>
      <c r="J24" s="15" t="s">
        <v>43</v>
      </c>
      <c r="K24" s="15">
        <v>10.07</v>
      </c>
      <c r="L24" s="15" t="s">
        <v>39</v>
      </c>
      <c r="M24" s="15" t="s">
        <v>41</v>
      </c>
      <c r="N24" s="15" t="s">
        <v>39</v>
      </c>
      <c r="O24" s="15" t="s">
        <v>54</v>
      </c>
      <c r="P24" s="15" t="s">
        <v>39</v>
      </c>
      <c r="Q24" s="15" t="s">
        <v>119</v>
      </c>
      <c r="R24" s="15">
        <v>9.66</v>
      </c>
      <c r="S24" s="15" t="s">
        <v>39</v>
      </c>
      <c r="T24" s="15" t="s">
        <v>41</v>
      </c>
      <c r="U24" s="15" t="s">
        <v>39</v>
      </c>
      <c r="V24" s="15" t="s">
        <v>65</v>
      </c>
      <c r="W24" s="72">
        <v>5.63</v>
      </c>
      <c r="X24" s="72">
        <v>4.68</v>
      </c>
      <c r="Y24" s="72"/>
      <c r="Z24" s="72">
        <v>2.3199999999999998</v>
      </c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</row>
    <row r="25" spans="1:48">
      <c r="A25" s="17">
        <v>13</v>
      </c>
      <c r="B25" s="18">
        <v>80728659</v>
      </c>
      <c r="C25" s="19" t="s">
        <v>177</v>
      </c>
      <c r="D25" s="20" t="s">
        <v>36</v>
      </c>
      <c r="E25" s="21">
        <v>30326</v>
      </c>
      <c r="F25" s="14">
        <v>40</v>
      </c>
      <c r="G25" s="15" t="s">
        <v>176</v>
      </c>
      <c r="H25" s="15" t="s">
        <v>38</v>
      </c>
      <c r="I25" s="15" t="s">
        <v>39</v>
      </c>
      <c r="J25" s="15" t="s">
        <v>43</v>
      </c>
      <c r="K25" s="15">
        <v>7.14</v>
      </c>
      <c r="L25" s="15" t="s">
        <v>39</v>
      </c>
      <c r="M25" s="15" t="s">
        <v>41</v>
      </c>
      <c r="N25" s="15" t="s">
        <v>39</v>
      </c>
      <c r="O25" s="15" t="s">
        <v>42</v>
      </c>
      <c r="P25" s="15" t="s">
        <v>39</v>
      </c>
      <c r="Q25" s="15" t="s">
        <v>119</v>
      </c>
      <c r="R25" s="15">
        <v>5.45</v>
      </c>
      <c r="S25" s="15" t="s">
        <v>39</v>
      </c>
      <c r="T25" s="15" t="s">
        <v>41</v>
      </c>
      <c r="U25" s="15" t="s">
        <v>39</v>
      </c>
      <c r="V25" s="15" t="s">
        <v>42</v>
      </c>
      <c r="W25" s="72"/>
      <c r="X25" s="72"/>
      <c r="Y25" s="72"/>
      <c r="Z25" s="72"/>
      <c r="AA25" s="16"/>
      <c r="AB25" s="16"/>
      <c r="AC25" s="16"/>
      <c r="AD25" s="16"/>
      <c r="AE25" s="16"/>
      <c r="AF25" s="16"/>
      <c r="AG25" s="16"/>
      <c r="AH25" s="16"/>
      <c r="AI25" s="16"/>
      <c r="AJ25" s="16"/>
      <c r="AK25" s="16"/>
      <c r="AL25" s="16"/>
      <c r="AM25" s="16"/>
      <c r="AN25" s="16"/>
      <c r="AO25" s="16"/>
      <c r="AP25" s="16"/>
      <c r="AQ25" s="16"/>
      <c r="AR25" s="16"/>
      <c r="AS25" s="16"/>
      <c r="AT25" s="16"/>
      <c r="AU25" s="16"/>
      <c r="AV25" s="16"/>
    </row>
    <row r="26" spans="1:48">
      <c r="A26" s="17"/>
      <c r="B26" s="18"/>
      <c r="C26" s="19"/>
      <c r="D26" s="20"/>
      <c r="E26" s="21"/>
      <c r="F26" s="14">
        <v>40</v>
      </c>
      <c r="G26" s="15" t="s">
        <v>176</v>
      </c>
      <c r="H26" s="15" t="s">
        <v>38</v>
      </c>
      <c r="I26" s="15" t="s">
        <v>53</v>
      </c>
      <c r="J26" s="15" t="s">
        <v>119</v>
      </c>
      <c r="K26" s="15">
        <v>7.8</v>
      </c>
      <c r="L26" s="15" t="s">
        <v>53</v>
      </c>
      <c r="M26" s="15" t="s">
        <v>41</v>
      </c>
      <c r="N26" s="15" t="s">
        <v>53</v>
      </c>
      <c r="O26" s="15" t="s">
        <v>42</v>
      </c>
      <c r="P26" s="15"/>
      <c r="Q26" s="15"/>
      <c r="R26" s="15"/>
      <c r="S26" s="15"/>
      <c r="T26" s="15"/>
      <c r="U26" s="15"/>
      <c r="V26" s="15"/>
      <c r="W26" s="72"/>
      <c r="X26" s="73">
        <v>5.47</v>
      </c>
      <c r="Y26" s="72"/>
      <c r="Z26" s="72">
        <v>3.81</v>
      </c>
      <c r="AA26" s="16"/>
      <c r="AB26" s="16"/>
      <c r="AC26" s="16"/>
      <c r="AD26" s="16"/>
      <c r="AE26" s="16"/>
      <c r="AF26" s="16"/>
      <c r="AG26" s="16"/>
      <c r="AH26" s="16"/>
      <c r="AI26" s="16"/>
      <c r="AJ26" s="16"/>
      <c r="AK26" s="16"/>
      <c r="AL26" s="16"/>
      <c r="AM26" s="16"/>
      <c r="AN26" s="16"/>
      <c r="AO26" s="16"/>
      <c r="AP26" s="16"/>
      <c r="AQ26" s="16"/>
      <c r="AR26" s="16"/>
      <c r="AS26" s="16"/>
      <c r="AT26" s="16"/>
      <c r="AU26" s="16"/>
      <c r="AV26" s="16"/>
    </row>
    <row r="27" spans="1:48">
      <c r="A27" s="17"/>
      <c r="B27" s="18"/>
      <c r="C27" s="19"/>
      <c r="D27" s="20"/>
      <c r="E27" s="21"/>
      <c r="F27" s="14">
        <v>40</v>
      </c>
      <c r="G27" s="15" t="s">
        <v>176</v>
      </c>
      <c r="H27" s="15" t="s">
        <v>38</v>
      </c>
      <c r="I27" s="15" t="s">
        <v>55</v>
      </c>
      <c r="J27" s="15" t="s">
        <v>40</v>
      </c>
      <c r="K27" s="15">
        <v>7</v>
      </c>
      <c r="L27" s="15" t="s">
        <v>55</v>
      </c>
      <c r="M27" s="15" t="s">
        <v>41</v>
      </c>
      <c r="N27" s="15" t="s">
        <v>55</v>
      </c>
      <c r="O27" s="15" t="s">
        <v>88</v>
      </c>
      <c r="P27" s="15" t="s">
        <v>39</v>
      </c>
      <c r="Q27" s="15" t="s">
        <v>43</v>
      </c>
      <c r="R27" s="15">
        <v>8.02</v>
      </c>
      <c r="S27" s="15" t="s">
        <v>39</v>
      </c>
      <c r="T27" s="15" t="s">
        <v>41</v>
      </c>
      <c r="U27" s="15" t="s">
        <v>39</v>
      </c>
      <c r="V27" s="15" t="s">
        <v>42</v>
      </c>
      <c r="W27" s="72">
        <v>6</v>
      </c>
      <c r="X27" s="16">
        <v>4.88</v>
      </c>
      <c r="Y27" s="11"/>
      <c r="Z27" s="11">
        <v>3.99</v>
      </c>
      <c r="AA27" s="16"/>
      <c r="AB27" s="16"/>
      <c r="AC27" s="16"/>
      <c r="AD27" s="16"/>
      <c r="AE27" s="16"/>
      <c r="AF27" s="16"/>
      <c r="AG27" s="16"/>
      <c r="AH27" s="16"/>
      <c r="AI27" s="16"/>
      <c r="AJ27" s="16"/>
      <c r="AK27" s="16"/>
      <c r="AL27" s="16"/>
      <c r="AM27" s="16"/>
      <c r="AN27" s="16"/>
      <c r="AO27" s="16"/>
      <c r="AP27" s="16"/>
      <c r="AQ27" s="16"/>
      <c r="AR27" s="16"/>
      <c r="AS27" s="16"/>
      <c r="AT27" s="16"/>
      <c r="AU27" s="16"/>
      <c r="AV27" s="16"/>
    </row>
    <row r="28" spans="1:48">
      <c r="A28" s="16">
        <v>14</v>
      </c>
      <c r="B28" s="10">
        <v>1026299779</v>
      </c>
      <c r="C28" s="11" t="s">
        <v>180</v>
      </c>
      <c r="D28" s="12" t="s">
        <v>36</v>
      </c>
      <c r="E28" s="13">
        <v>35705</v>
      </c>
      <c r="F28" s="14">
        <f t="shared" ca="1" si="0"/>
        <v>26.421917808219177</v>
      </c>
      <c r="G28" s="15">
        <v>12</v>
      </c>
      <c r="H28" s="15" t="s">
        <v>38</v>
      </c>
      <c r="I28" s="15" t="s">
        <v>39</v>
      </c>
      <c r="J28" s="15" t="s">
        <v>40</v>
      </c>
      <c r="K28" s="15">
        <v>7.08</v>
      </c>
      <c r="L28" s="15" t="s">
        <v>39</v>
      </c>
      <c r="M28" s="15" t="s">
        <v>41</v>
      </c>
      <c r="N28" s="15" t="s">
        <v>39</v>
      </c>
      <c r="O28" s="15" t="s">
        <v>88</v>
      </c>
      <c r="P28" s="15"/>
      <c r="Q28" s="15"/>
      <c r="R28" s="15"/>
      <c r="S28" s="15"/>
      <c r="T28" s="15"/>
      <c r="U28" s="15"/>
      <c r="V28" s="15"/>
      <c r="W28" s="72"/>
      <c r="X28" s="73"/>
      <c r="Y28" s="72"/>
      <c r="Z28" s="72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</row>
    <row r="29" spans="1:48">
      <c r="A29" s="16"/>
      <c r="B29" s="10"/>
      <c r="C29" s="11"/>
      <c r="D29" s="12"/>
      <c r="E29" s="13"/>
      <c r="F29" s="14">
        <v>25</v>
      </c>
      <c r="G29" s="15">
        <v>12</v>
      </c>
      <c r="H29" s="15" t="s">
        <v>38</v>
      </c>
      <c r="I29" s="15" t="s">
        <v>53</v>
      </c>
      <c r="J29" s="15" t="s">
        <v>40</v>
      </c>
      <c r="K29" s="15">
        <v>8.0500000000000007</v>
      </c>
      <c r="L29" s="15" t="s">
        <v>53</v>
      </c>
      <c r="M29" s="15" t="s">
        <v>41</v>
      </c>
      <c r="N29" s="15" t="s">
        <v>53</v>
      </c>
      <c r="O29" s="15" t="s">
        <v>88</v>
      </c>
      <c r="P29" s="15"/>
      <c r="Q29" s="15"/>
      <c r="R29" s="15"/>
      <c r="S29" s="15"/>
      <c r="T29" s="15"/>
      <c r="U29" s="15"/>
      <c r="V29" s="15"/>
      <c r="W29" s="72"/>
      <c r="X29" s="72"/>
      <c r="Y29" s="72"/>
      <c r="Z29" s="72"/>
      <c r="AA29" s="17"/>
      <c r="AB29" s="17"/>
      <c r="AC29" s="17"/>
      <c r="AD29" s="17"/>
      <c r="AE29" s="17"/>
      <c r="AF29" s="17"/>
      <c r="AG29" s="17"/>
      <c r="AH29" s="17"/>
      <c r="AI29" s="17"/>
      <c r="AJ29" s="17"/>
      <c r="AK29" s="17"/>
      <c r="AL29" s="17"/>
      <c r="AM29" s="17"/>
      <c r="AN29" s="17"/>
      <c r="AO29" s="17"/>
      <c r="AP29" s="17"/>
      <c r="AQ29" s="17"/>
      <c r="AR29" s="17"/>
      <c r="AS29" s="17"/>
      <c r="AT29" s="17"/>
      <c r="AU29" s="17"/>
      <c r="AV29" s="17"/>
    </row>
    <row r="30" spans="1:48">
      <c r="A30" s="27">
        <v>15</v>
      </c>
      <c r="B30" s="18">
        <v>1007648178</v>
      </c>
      <c r="C30" s="24" t="s">
        <v>186</v>
      </c>
      <c r="D30" s="20" t="s">
        <v>36</v>
      </c>
      <c r="E30" s="21">
        <v>36990</v>
      </c>
      <c r="F30" s="14">
        <f t="shared" ca="1" si="0"/>
        <v>22.901369863013699</v>
      </c>
      <c r="G30" s="15">
        <v>34</v>
      </c>
      <c r="H30" s="15" t="s">
        <v>38</v>
      </c>
      <c r="I30" s="15" t="s">
        <v>39</v>
      </c>
      <c r="J30" s="15" t="s">
        <v>40</v>
      </c>
      <c r="K30" s="15">
        <v>5.18</v>
      </c>
      <c r="L30" s="15" t="s">
        <v>39</v>
      </c>
      <c r="M30" s="15" t="s">
        <v>41</v>
      </c>
      <c r="N30" s="15" t="s">
        <v>39</v>
      </c>
      <c r="O30" s="15" t="s">
        <v>42</v>
      </c>
      <c r="P30" s="15" t="s">
        <v>39</v>
      </c>
      <c r="Q30" s="15" t="s">
        <v>43</v>
      </c>
      <c r="R30" s="15">
        <v>9.26</v>
      </c>
      <c r="S30" s="15" t="s">
        <v>39</v>
      </c>
      <c r="T30" s="15" t="s">
        <v>41</v>
      </c>
      <c r="U30" s="15" t="s">
        <v>39</v>
      </c>
      <c r="V30" s="15" t="s">
        <v>54</v>
      </c>
      <c r="W30" s="15"/>
      <c r="X30" s="15"/>
      <c r="Y30" s="72"/>
      <c r="Z30" s="72"/>
      <c r="AA30" s="17"/>
      <c r="AB30" s="17"/>
      <c r="AC30" s="17"/>
      <c r="AD30" s="17"/>
      <c r="AE30" s="17"/>
      <c r="AF30" s="17"/>
      <c r="AG30" s="17"/>
      <c r="AH30" s="17"/>
      <c r="AI30" s="17"/>
      <c r="AJ30" s="17"/>
      <c r="AK30" s="17"/>
      <c r="AL30" s="17"/>
      <c r="AM30" s="17"/>
      <c r="AN30" s="17"/>
      <c r="AO30" s="17"/>
      <c r="AP30" s="17"/>
      <c r="AQ30" s="17"/>
      <c r="AR30" s="17"/>
      <c r="AS30" s="17"/>
      <c r="AT30" s="17"/>
      <c r="AU30" s="17"/>
      <c r="AV30" s="17"/>
    </row>
    <row r="31" spans="1:48">
      <c r="A31" s="17"/>
      <c r="B31" s="18"/>
      <c r="C31" s="24"/>
      <c r="D31" s="20"/>
      <c r="E31" s="21"/>
      <c r="F31" s="14">
        <v>22</v>
      </c>
      <c r="G31" s="15">
        <v>34</v>
      </c>
      <c r="H31" s="15" t="s">
        <v>38</v>
      </c>
      <c r="I31" s="15" t="s">
        <v>53</v>
      </c>
      <c r="J31" s="15" t="s">
        <v>40</v>
      </c>
      <c r="K31" s="15">
        <v>8.74</v>
      </c>
      <c r="L31" s="15" t="s">
        <v>53</v>
      </c>
      <c r="M31" s="15" t="s">
        <v>41</v>
      </c>
      <c r="N31" s="15" t="s">
        <v>53</v>
      </c>
      <c r="O31" s="15" t="s">
        <v>88</v>
      </c>
      <c r="P31" s="15" t="s">
        <v>53</v>
      </c>
      <c r="Q31" s="15" t="s">
        <v>40</v>
      </c>
      <c r="R31" s="15">
        <v>7.01</v>
      </c>
      <c r="S31" s="15" t="s">
        <v>53</v>
      </c>
      <c r="T31" s="15" t="s">
        <v>41</v>
      </c>
      <c r="U31" s="15" t="s">
        <v>53</v>
      </c>
      <c r="V31" s="15" t="s">
        <v>88</v>
      </c>
      <c r="W31" s="72">
        <v>5.62</v>
      </c>
      <c r="X31" s="72">
        <v>6.28</v>
      </c>
      <c r="Y31" s="72">
        <v>2.58</v>
      </c>
      <c r="Z31" s="72">
        <v>2.58</v>
      </c>
      <c r="AA31" s="17"/>
      <c r="AB31" s="17"/>
      <c r="AC31" s="17"/>
      <c r="AD31" s="17"/>
      <c r="AE31" s="17"/>
      <c r="AF31" s="17"/>
      <c r="AG31" s="17"/>
      <c r="AH31" s="17"/>
      <c r="AI31" s="17"/>
      <c r="AJ31" s="17"/>
      <c r="AK31" s="17"/>
      <c r="AL31" s="17"/>
      <c r="AM31" s="17"/>
      <c r="AN31" s="17"/>
      <c r="AO31" s="17"/>
      <c r="AP31" s="17"/>
      <c r="AQ31" s="17"/>
      <c r="AR31" s="17"/>
      <c r="AS31" s="17"/>
      <c r="AT31" s="17"/>
      <c r="AU31" s="17"/>
      <c r="AV31" s="17"/>
    </row>
    <row r="32" spans="1:48">
      <c r="A32" s="16">
        <v>17</v>
      </c>
      <c r="B32" s="10">
        <v>1003579223</v>
      </c>
      <c r="C32" s="11" t="s">
        <v>187</v>
      </c>
      <c r="D32" s="12" t="s">
        <v>36</v>
      </c>
      <c r="E32" s="13">
        <v>37301</v>
      </c>
      <c r="F32" s="14">
        <f t="shared" ca="1" si="0"/>
        <v>22.049315068493151</v>
      </c>
      <c r="G32" s="15">
        <v>12</v>
      </c>
      <c r="H32" s="15" t="s">
        <v>38</v>
      </c>
      <c r="I32" s="15" t="s">
        <v>39</v>
      </c>
      <c r="J32" s="15" t="s">
        <v>119</v>
      </c>
      <c r="K32" s="15">
        <v>9.94</v>
      </c>
      <c r="L32" s="15" t="s">
        <v>39</v>
      </c>
      <c r="M32" s="15" t="s">
        <v>41</v>
      </c>
      <c r="N32" s="15" t="s">
        <v>39</v>
      </c>
      <c r="O32" s="15" t="s">
        <v>42</v>
      </c>
      <c r="P32" s="15" t="s">
        <v>39</v>
      </c>
      <c r="Q32" s="15" t="s">
        <v>43</v>
      </c>
      <c r="R32" s="15">
        <v>9.3000000000000007</v>
      </c>
      <c r="S32" s="15" t="s">
        <v>39</v>
      </c>
      <c r="T32" s="15" t="s">
        <v>41</v>
      </c>
      <c r="U32" s="15" t="s">
        <v>39</v>
      </c>
      <c r="V32" s="15" t="s">
        <v>42</v>
      </c>
      <c r="W32" s="15"/>
      <c r="X32" s="15"/>
      <c r="Y32" s="72"/>
      <c r="Z32" s="72"/>
      <c r="AA32" s="16"/>
      <c r="AB32" s="16"/>
      <c r="AC32" s="16"/>
      <c r="AD32" s="16"/>
      <c r="AE32" s="16"/>
      <c r="AF32" s="16"/>
      <c r="AG32" s="16"/>
      <c r="AH32" s="16"/>
      <c r="AI32" s="16"/>
      <c r="AJ32" s="16"/>
      <c r="AK32" s="16"/>
      <c r="AL32" s="16"/>
      <c r="AM32" s="16"/>
      <c r="AN32" s="16"/>
      <c r="AO32" s="16"/>
      <c r="AP32" s="16"/>
      <c r="AQ32" s="16"/>
      <c r="AR32" s="16"/>
      <c r="AS32" s="16"/>
      <c r="AT32" s="16"/>
      <c r="AU32" s="16"/>
      <c r="AV32" s="16"/>
    </row>
    <row r="33" spans="1:48">
      <c r="A33" s="16"/>
      <c r="B33" s="10"/>
      <c r="C33" s="11"/>
      <c r="D33" s="12"/>
      <c r="E33" s="13"/>
      <c r="F33" s="14">
        <v>21</v>
      </c>
      <c r="G33" s="15">
        <v>12</v>
      </c>
      <c r="H33" s="15" t="s">
        <v>38</v>
      </c>
      <c r="I33" s="15" t="s">
        <v>53</v>
      </c>
      <c r="J33" s="15" t="s">
        <v>119</v>
      </c>
      <c r="K33" s="15">
        <v>8.06</v>
      </c>
      <c r="L33" s="15" t="s">
        <v>53</v>
      </c>
      <c r="M33" s="15" t="s">
        <v>41</v>
      </c>
      <c r="N33" s="15" t="s">
        <v>53</v>
      </c>
      <c r="O33" s="15" t="s">
        <v>42</v>
      </c>
      <c r="P33" s="15" t="s">
        <v>53</v>
      </c>
      <c r="Q33" s="15" t="s">
        <v>43</v>
      </c>
      <c r="R33" s="15">
        <v>9.01</v>
      </c>
      <c r="S33" s="15" t="s">
        <v>53</v>
      </c>
      <c r="T33" s="15" t="s">
        <v>41</v>
      </c>
      <c r="U33" s="15" t="s">
        <v>53</v>
      </c>
      <c r="V33" s="15" t="s">
        <v>65</v>
      </c>
      <c r="W33" s="15"/>
      <c r="X33" s="15"/>
      <c r="Y33" s="72">
        <v>3.24</v>
      </c>
      <c r="Z33" s="72">
        <v>3.24</v>
      </c>
      <c r="AA33" s="16"/>
      <c r="AB33" s="16"/>
      <c r="AC33" s="16"/>
      <c r="AD33" s="16"/>
      <c r="AE33" s="16"/>
      <c r="AF33" s="16"/>
      <c r="AG33" s="16"/>
      <c r="AH33" s="16"/>
      <c r="AI33" s="16"/>
      <c r="AJ33" s="16"/>
      <c r="AK33" s="16"/>
      <c r="AL33" s="16"/>
      <c r="AM33" s="16"/>
      <c r="AN33" s="16"/>
      <c r="AO33" s="16"/>
      <c r="AP33" s="16"/>
      <c r="AQ33" s="16"/>
      <c r="AR33" s="16"/>
      <c r="AS33" s="16"/>
      <c r="AT33" s="16"/>
      <c r="AU33" s="16"/>
      <c r="AV33" s="16"/>
    </row>
    <row r="34" spans="1:48">
      <c r="A34" s="16">
        <v>18</v>
      </c>
      <c r="B34" s="10">
        <v>1015459156</v>
      </c>
      <c r="C34" s="11" t="s">
        <v>190</v>
      </c>
      <c r="D34" s="12" t="s">
        <v>36</v>
      </c>
      <c r="E34" s="13">
        <v>35064</v>
      </c>
      <c r="F34" s="14">
        <f t="shared" ca="1" si="0"/>
        <v>28.17808219178082</v>
      </c>
      <c r="G34" s="15" t="s">
        <v>191</v>
      </c>
      <c r="H34" s="15" t="s">
        <v>38</v>
      </c>
      <c r="I34" s="15" t="s">
        <v>39</v>
      </c>
      <c r="J34" s="15" t="s">
        <v>119</v>
      </c>
      <c r="K34" s="15">
        <v>10.45</v>
      </c>
      <c r="L34" s="15" t="s">
        <v>39</v>
      </c>
      <c r="M34" s="15" t="s">
        <v>41</v>
      </c>
      <c r="N34" s="15" t="s">
        <v>39</v>
      </c>
      <c r="O34" s="15" t="s">
        <v>42</v>
      </c>
      <c r="P34" s="15" t="s">
        <v>39</v>
      </c>
      <c r="Q34" s="15" t="s">
        <v>43</v>
      </c>
      <c r="R34" s="15">
        <v>9.49</v>
      </c>
      <c r="S34" s="15" t="s">
        <v>39</v>
      </c>
      <c r="T34" s="15" t="s">
        <v>41</v>
      </c>
      <c r="U34" s="15" t="s">
        <v>39</v>
      </c>
      <c r="V34" s="15" t="s">
        <v>42</v>
      </c>
      <c r="W34" s="72">
        <v>8.1300000000000008</v>
      </c>
      <c r="X34" s="72">
        <v>7.8</v>
      </c>
      <c r="Y34" s="72">
        <v>4.8</v>
      </c>
      <c r="Z34" s="72">
        <v>5.17</v>
      </c>
      <c r="AA34" s="17"/>
      <c r="AB34" s="17"/>
      <c r="AC34" s="17"/>
      <c r="AD34" s="17"/>
      <c r="AE34" s="17"/>
      <c r="AF34" s="17"/>
      <c r="AG34" s="17"/>
      <c r="AH34" s="17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7"/>
      <c r="AT34" s="17"/>
      <c r="AU34" s="17"/>
      <c r="AV34" s="17"/>
    </row>
    <row r="35" spans="1:48">
      <c r="A35" s="9">
        <v>19</v>
      </c>
      <c r="B35" s="10">
        <v>1023381606</v>
      </c>
      <c r="C35" s="11" t="s">
        <v>195</v>
      </c>
      <c r="D35" s="12" t="s">
        <v>75</v>
      </c>
      <c r="E35" s="13">
        <v>39720</v>
      </c>
      <c r="F35" s="14">
        <f t="shared" ca="1" si="0"/>
        <v>15.421917808219177</v>
      </c>
      <c r="G35" s="15">
        <v>23</v>
      </c>
      <c r="H35" s="15" t="s">
        <v>38</v>
      </c>
      <c r="I35" s="15" t="s">
        <v>39</v>
      </c>
      <c r="J35" s="15" t="s">
        <v>43</v>
      </c>
      <c r="K35" s="15">
        <v>6.95</v>
      </c>
      <c r="L35" s="15" t="s">
        <v>39</v>
      </c>
      <c r="M35" s="15" t="s">
        <v>97</v>
      </c>
      <c r="N35" s="15" t="s">
        <v>39</v>
      </c>
      <c r="O35" s="15" t="s">
        <v>88</v>
      </c>
      <c r="P35" s="15" t="s">
        <v>39</v>
      </c>
      <c r="Q35" s="15" t="s">
        <v>40</v>
      </c>
      <c r="R35" s="15">
        <v>9.52</v>
      </c>
      <c r="S35" s="15" t="s">
        <v>39</v>
      </c>
      <c r="T35" s="15" t="s">
        <v>41</v>
      </c>
      <c r="U35" s="15" t="s">
        <v>39</v>
      </c>
      <c r="V35" s="15" t="s">
        <v>42</v>
      </c>
      <c r="W35" s="72"/>
      <c r="X35" s="72"/>
      <c r="Y35" s="72"/>
      <c r="Z35" s="72"/>
      <c r="AA35" s="16"/>
      <c r="AB35" s="16"/>
      <c r="AC35" s="16"/>
      <c r="AD35" s="16"/>
      <c r="AE35" s="16"/>
      <c r="AF35" s="16"/>
      <c r="AG35" s="16"/>
      <c r="AH35" s="16"/>
      <c r="AI35" s="16"/>
      <c r="AJ35" s="16"/>
      <c r="AK35" s="16"/>
      <c r="AL35" s="16"/>
      <c r="AM35" s="16"/>
      <c r="AN35" s="16"/>
      <c r="AO35" s="16"/>
      <c r="AP35" s="16"/>
      <c r="AQ35" s="16"/>
      <c r="AR35" s="16"/>
      <c r="AS35" s="16"/>
      <c r="AT35" s="16"/>
      <c r="AU35" s="16"/>
      <c r="AV35" s="16"/>
    </row>
    <row r="36" spans="1:48">
      <c r="A36" s="16"/>
      <c r="B36" s="10"/>
      <c r="C36" s="11"/>
      <c r="D36" s="12"/>
      <c r="E36" s="13"/>
      <c r="F36" s="14">
        <v>14</v>
      </c>
      <c r="G36" s="15">
        <v>23</v>
      </c>
      <c r="H36" s="15" t="s">
        <v>38</v>
      </c>
      <c r="I36" s="15" t="s">
        <v>53</v>
      </c>
      <c r="J36" s="15" t="s">
        <v>148</v>
      </c>
      <c r="K36" s="15">
        <v>16.07</v>
      </c>
      <c r="L36" s="15" t="s">
        <v>53</v>
      </c>
      <c r="M36" s="15" t="s">
        <v>41</v>
      </c>
      <c r="N36" s="15" t="s">
        <v>53</v>
      </c>
      <c r="O36" s="15" t="s">
        <v>42</v>
      </c>
      <c r="P36" s="15" t="s">
        <v>53</v>
      </c>
      <c r="Q36" s="15" t="s">
        <v>40</v>
      </c>
      <c r="R36" s="15">
        <v>7.33</v>
      </c>
      <c r="S36" s="15" t="s">
        <v>53</v>
      </c>
      <c r="T36" s="15" t="s">
        <v>41</v>
      </c>
      <c r="U36" s="15" t="s">
        <v>39</v>
      </c>
      <c r="V36" s="15" t="s">
        <v>42</v>
      </c>
      <c r="W36" s="72">
        <v>4.99</v>
      </c>
      <c r="X36" s="72">
        <v>6.67</v>
      </c>
      <c r="Y36" s="72">
        <v>1.45</v>
      </c>
      <c r="Z36" s="72">
        <v>2.17</v>
      </c>
      <c r="AA36" s="16"/>
      <c r="AB36" s="16"/>
      <c r="AC36" s="16"/>
      <c r="AD36" s="16"/>
      <c r="AE36" s="16"/>
      <c r="AF36" s="16"/>
      <c r="AG36" s="16"/>
      <c r="AH36" s="16"/>
      <c r="AI36" s="16"/>
      <c r="AJ36" s="16"/>
      <c r="AK36" s="16"/>
      <c r="AL36" s="16"/>
      <c r="AM36" s="16"/>
      <c r="AN36" s="16"/>
      <c r="AO36" s="16"/>
      <c r="AP36" s="16"/>
      <c r="AQ36" s="16"/>
      <c r="AR36" s="16"/>
      <c r="AS36" s="16"/>
      <c r="AT36" s="16"/>
      <c r="AU36" s="16"/>
      <c r="AV36" s="16"/>
    </row>
    <row r="37" spans="1:48">
      <c r="A37" s="11">
        <v>20</v>
      </c>
      <c r="B37" s="18">
        <v>1011320375</v>
      </c>
      <c r="C37" s="24" t="s">
        <v>201</v>
      </c>
      <c r="D37" s="20" t="s">
        <v>75</v>
      </c>
      <c r="E37" s="21">
        <v>38100</v>
      </c>
      <c r="F37" s="14">
        <f t="shared" ca="1" si="0"/>
        <v>19.860273972602741</v>
      </c>
      <c r="G37" s="15" t="s">
        <v>176</v>
      </c>
      <c r="H37" s="15" t="s">
        <v>38</v>
      </c>
      <c r="I37" s="15" t="s">
        <v>39</v>
      </c>
      <c r="J37" s="15" t="s">
        <v>119</v>
      </c>
      <c r="K37" s="15">
        <v>10.45</v>
      </c>
      <c r="L37" s="15" t="s">
        <v>39</v>
      </c>
      <c r="M37" s="15" t="s">
        <v>41</v>
      </c>
      <c r="N37" s="15" t="s">
        <v>39</v>
      </c>
      <c r="O37" s="15" t="s">
        <v>42</v>
      </c>
      <c r="P37" s="15" t="s">
        <v>39</v>
      </c>
      <c r="Q37" s="15" t="s">
        <v>43</v>
      </c>
      <c r="R37" s="15">
        <v>9.49</v>
      </c>
      <c r="S37" s="15" t="s">
        <v>39</v>
      </c>
      <c r="T37" s="15" t="s">
        <v>41</v>
      </c>
      <c r="U37" s="15" t="s">
        <v>39</v>
      </c>
      <c r="V37" s="15" t="s">
        <v>42</v>
      </c>
      <c r="W37" s="72">
        <v>8.1300000000000008</v>
      </c>
      <c r="X37" s="72">
        <v>7.28</v>
      </c>
      <c r="Y37" s="72">
        <v>4.8</v>
      </c>
      <c r="Z37" s="72">
        <v>5.17</v>
      </c>
      <c r="AA37" s="16"/>
      <c r="AB37" s="16"/>
      <c r="AC37" s="16"/>
      <c r="AD37" s="16"/>
      <c r="AE37" s="16"/>
      <c r="AF37" s="16"/>
      <c r="AG37" s="16"/>
      <c r="AH37" s="16"/>
      <c r="AI37" s="16"/>
      <c r="AJ37" s="16"/>
      <c r="AK37" s="16"/>
      <c r="AL37" s="16"/>
      <c r="AM37" s="16"/>
      <c r="AN37" s="16"/>
      <c r="AO37" s="16"/>
      <c r="AP37" s="16"/>
      <c r="AQ37" s="16"/>
      <c r="AR37" s="16"/>
      <c r="AS37" s="16"/>
      <c r="AT37" s="16"/>
      <c r="AU37" s="16"/>
      <c r="AV37" s="16"/>
    </row>
    <row r="38" spans="1:48">
      <c r="A38" s="11">
        <v>21</v>
      </c>
      <c r="B38" s="18">
        <v>1141332591</v>
      </c>
      <c r="C38" s="24" t="s">
        <v>205</v>
      </c>
      <c r="D38" s="20" t="s">
        <v>75</v>
      </c>
      <c r="E38" s="21">
        <v>40688</v>
      </c>
      <c r="F38" s="14">
        <f t="shared" ca="1" si="0"/>
        <v>12.769863013698631</v>
      </c>
      <c r="G38" s="15" t="s">
        <v>206</v>
      </c>
      <c r="H38" s="15" t="s">
        <v>38</v>
      </c>
      <c r="I38" s="15" t="s">
        <v>39</v>
      </c>
      <c r="J38" s="15" t="s">
        <v>119</v>
      </c>
      <c r="K38" s="15">
        <v>8.75</v>
      </c>
      <c r="L38" s="15" t="s">
        <v>39</v>
      </c>
      <c r="M38" s="15" t="s">
        <v>41</v>
      </c>
      <c r="N38" s="15" t="s">
        <v>39</v>
      </c>
      <c r="O38" s="15" t="s">
        <v>88</v>
      </c>
      <c r="P38" s="15" t="s">
        <v>39</v>
      </c>
      <c r="Q38" s="15" t="s">
        <v>43</v>
      </c>
      <c r="R38" s="15">
        <v>10.38</v>
      </c>
      <c r="S38" s="15" t="s">
        <v>39</v>
      </c>
      <c r="T38" s="15" t="s">
        <v>41</v>
      </c>
      <c r="U38" s="15" t="s">
        <v>39</v>
      </c>
      <c r="V38" s="15" t="s">
        <v>54</v>
      </c>
      <c r="W38" s="72"/>
      <c r="X38" s="72"/>
      <c r="Y38" s="72"/>
      <c r="Z38" s="72"/>
      <c r="AA38" s="16"/>
      <c r="AB38" s="16"/>
      <c r="AC38" s="16"/>
      <c r="AD38" s="16"/>
      <c r="AE38" s="16"/>
      <c r="AF38" s="16"/>
      <c r="AG38" s="16"/>
      <c r="AH38" s="16"/>
      <c r="AI38" s="16"/>
      <c r="AJ38" s="16"/>
      <c r="AK38" s="16"/>
      <c r="AL38" s="16"/>
      <c r="AM38" s="16"/>
      <c r="AN38" s="16"/>
      <c r="AO38" s="16"/>
      <c r="AP38" s="16"/>
      <c r="AQ38" s="16"/>
      <c r="AR38" s="16"/>
      <c r="AS38" s="16"/>
      <c r="AT38" s="16"/>
      <c r="AU38" s="16"/>
      <c r="AV38" s="16"/>
    </row>
    <row r="39" spans="1:48">
      <c r="A39" s="11"/>
      <c r="B39" s="18"/>
      <c r="C39" s="24"/>
      <c r="D39" s="20"/>
      <c r="E39" s="21"/>
      <c r="F39" s="14">
        <v>12</v>
      </c>
      <c r="G39" s="15" t="s">
        <v>206</v>
      </c>
      <c r="H39" s="15" t="s">
        <v>38</v>
      </c>
      <c r="I39" s="15" t="s">
        <v>53</v>
      </c>
      <c r="J39" s="15" t="s">
        <v>40</v>
      </c>
      <c r="K39" s="15">
        <v>13.34</v>
      </c>
      <c r="L39" s="15" t="s">
        <v>53</v>
      </c>
      <c r="M39" s="15" t="s">
        <v>41</v>
      </c>
      <c r="N39" s="15" t="s">
        <v>53</v>
      </c>
      <c r="O39" s="15" t="s">
        <v>54</v>
      </c>
      <c r="P39" s="15" t="s">
        <v>53</v>
      </c>
      <c r="Q39" s="15" t="s">
        <v>40</v>
      </c>
      <c r="R39" s="15">
        <v>8.2899999999999991</v>
      </c>
      <c r="S39" s="15" t="s">
        <v>53</v>
      </c>
      <c r="T39" s="15" t="s">
        <v>41</v>
      </c>
      <c r="U39" s="15" t="s">
        <v>53</v>
      </c>
      <c r="V39" s="15" t="s">
        <v>54</v>
      </c>
      <c r="W39" s="72"/>
      <c r="X39" s="72"/>
      <c r="Y39" s="72"/>
      <c r="Z39" s="72"/>
      <c r="AA39" s="16"/>
      <c r="AB39" s="16"/>
      <c r="AC39" s="16"/>
      <c r="AD39" s="16"/>
      <c r="AE39" s="16"/>
      <c r="AF39" s="16"/>
      <c r="AG39" s="16"/>
      <c r="AH39" s="16"/>
      <c r="AI39" s="16"/>
      <c r="AJ39" s="16"/>
      <c r="AK39" s="16"/>
      <c r="AL39" s="16"/>
      <c r="AM39" s="16"/>
      <c r="AN39" s="16"/>
      <c r="AO39" s="16"/>
      <c r="AP39" s="16"/>
      <c r="AQ39" s="16"/>
      <c r="AR39" s="16"/>
      <c r="AS39" s="16"/>
      <c r="AT39" s="16"/>
      <c r="AU39" s="16"/>
      <c r="AV39" s="16"/>
    </row>
    <row r="40" spans="1:48">
      <c r="A40" s="11"/>
      <c r="B40" s="18"/>
      <c r="C40" s="24"/>
      <c r="D40" s="20"/>
      <c r="E40" s="21"/>
      <c r="F40" s="14">
        <v>12</v>
      </c>
      <c r="G40" s="15" t="s">
        <v>206</v>
      </c>
      <c r="H40" s="15" t="s">
        <v>38</v>
      </c>
      <c r="I40" s="15" t="s">
        <v>55</v>
      </c>
      <c r="J40" s="15" t="s">
        <v>43</v>
      </c>
      <c r="K40" s="15">
        <v>11.87</v>
      </c>
      <c r="L40" s="15" t="s">
        <v>55</v>
      </c>
      <c r="M40" s="15" t="s">
        <v>41</v>
      </c>
      <c r="N40" s="15" t="s">
        <v>55</v>
      </c>
      <c r="O40" s="15" t="s">
        <v>54</v>
      </c>
      <c r="P40" s="15" t="s">
        <v>55</v>
      </c>
      <c r="Q40" s="15" t="s">
        <v>43</v>
      </c>
      <c r="R40" s="15">
        <v>9.48</v>
      </c>
      <c r="S40" s="15" t="s">
        <v>55</v>
      </c>
      <c r="T40" s="15" t="s">
        <v>41</v>
      </c>
      <c r="U40" s="15" t="s">
        <v>55</v>
      </c>
      <c r="V40" s="15" t="s">
        <v>42</v>
      </c>
      <c r="W40" s="72">
        <v>5.4</v>
      </c>
      <c r="X40" s="72"/>
      <c r="Y40" s="72"/>
      <c r="Z40" s="72">
        <v>4.37</v>
      </c>
      <c r="AA40" s="16"/>
      <c r="AB40" s="16"/>
      <c r="AC40" s="16"/>
      <c r="AD40" s="16"/>
      <c r="AE40" s="16"/>
      <c r="AF40" s="16"/>
      <c r="AG40" s="16"/>
      <c r="AH40" s="16"/>
      <c r="AI40" s="16"/>
      <c r="AJ40" s="16"/>
      <c r="AK40" s="16"/>
      <c r="AL40" s="16"/>
      <c r="AM40" s="16"/>
      <c r="AN40" s="16"/>
      <c r="AO40" s="16"/>
      <c r="AP40" s="16"/>
      <c r="AQ40" s="16"/>
      <c r="AR40" s="16"/>
      <c r="AS40" s="16"/>
      <c r="AT40" s="16"/>
      <c r="AU40" s="16"/>
      <c r="AV40" s="16"/>
    </row>
    <row r="41" spans="1:48">
      <c r="A41" s="11">
        <v>22</v>
      </c>
      <c r="B41" s="10">
        <v>1019143341</v>
      </c>
      <c r="C41" s="11" t="s">
        <v>211</v>
      </c>
      <c r="D41" s="12" t="s">
        <v>75</v>
      </c>
      <c r="E41" s="13">
        <v>36073</v>
      </c>
      <c r="F41" s="10">
        <v>24</v>
      </c>
      <c r="G41" s="15" t="s">
        <v>212</v>
      </c>
      <c r="H41" s="15" t="s">
        <v>38</v>
      </c>
      <c r="I41" s="15" t="s">
        <v>39</v>
      </c>
      <c r="J41" s="15" t="s">
        <v>43</v>
      </c>
      <c r="K41" s="15">
        <v>5.46</v>
      </c>
      <c r="L41" s="15" t="s">
        <v>39</v>
      </c>
      <c r="M41" s="15" t="s">
        <v>41</v>
      </c>
      <c r="N41" s="15" t="s">
        <v>39</v>
      </c>
      <c r="O41" s="15" t="s">
        <v>65</v>
      </c>
      <c r="P41" s="15" t="s">
        <v>39</v>
      </c>
      <c r="Q41" s="15" t="s">
        <v>40</v>
      </c>
      <c r="R41" s="15">
        <v>9</v>
      </c>
      <c r="S41" s="15" t="s">
        <v>39</v>
      </c>
      <c r="T41" s="15" t="s">
        <v>97</v>
      </c>
      <c r="U41" s="15" t="s">
        <v>39</v>
      </c>
      <c r="V41" s="15" t="s">
        <v>88</v>
      </c>
      <c r="W41" s="72"/>
      <c r="X41" s="72"/>
      <c r="Y41" s="72"/>
      <c r="Z41" s="72"/>
      <c r="AA41" s="16"/>
      <c r="AB41" s="16"/>
      <c r="AC41" s="16"/>
      <c r="AD41" s="16"/>
      <c r="AE41" s="16"/>
      <c r="AF41" s="16"/>
      <c r="AG41" s="16"/>
      <c r="AH41" s="16"/>
      <c r="AI41" s="16"/>
      <c r="AJ41" s="16"/>
      <c r="AK41" s="16"/>
      <c r="AL41" s="16"/>
      <c r="AM41" s="16"/>
      <c r="AN41" s="16"/>
      <c r="AO41" s="16"/>
      <c r="AP41" s="16"/>
      <c r="AQ41" s="16"/>
      <c r="AR41" s="16"/>
      <c r="AS41" s="16"/>
      <c r="AT41" s="16"/>
      <c r="AU41" s="16"/>
      <c r="AV41" s="16"/>
    </row>
    <row r="42" spans="1:48">
      <c r="A42" s="11"/>
      <c r="B42" s="10"/>
      <c r="C42" s="11"/>
      <c r="D42" s="12"/>
      <c r="E42" s="13"/>
      <c r="F42" s="10">
        <v>24</v>
      </c>
      <c r="G42" s="15" t="s">
        <v>212</v>
      </c>
      <c r="H42" s="15" t="s">
        <v>38</v>
      </c>
      <c r="I42" s="15" t="s">
        <v>53</v>
      </c>
      <c r="J42" s="15" t="s">
        <v>40</v>
      </c>
      <c r="K42" s="15">
        <v>7.71</v>
      </c>
      <c r="L42" s="15" t="s">
        <v>53</v>
      </c>
      <c r="M42" s="15" t="s">
        <v>41</v>
      </c>
      <c r="N42" s="15" t="s">
        <v>53</v>
      </c>
      <c r="O42" s="15" t="s">
        <v>54</v>
      </c>
      <c r="P42" s="15" t="s">
        <v>53</v>
      </c>
      <c r="Q42" s="15" t="s">
        <v>40</v>
      </c>
      <c r="R42" s="15">
        <v>9.68</v>
      </c>
      <c r="S42" s="15" t="s">
        <v>53</v>
      </c>
      <c r="T42" s="15" t="s">
        <v>151</v>
      </c>
      <c r="U42" s="15" t="s">
        <v>53</v>
      </c>
      <c r="V42" s="15" t="s">
        <v>88</v>
      </c>
      <c r="W42" s="72">
        <v>4.7300000000000004</v>
      </c>
      <c r="X42" s="72">
        <v>7.59</v>
      </c>
      <c r="Y42" s="72">
        <v>2.85</v>
      </c>
      <c r="Z42" s="72">
        <v>2.63</v>
      </c>
      <c r="AA42" s="16"/>
      <c r="AB42" s="16"/>
      <c r="AC42" s="16"/>
      <c r="AD42" s="16"/>
      <c r="AE42" s="16"/>
      <c r="AF42" s="16"/>
      <c r="AG42" s="16"/>
      <c r="AH42" s="16"/>
      <c r="AI42" s="16"/>
      <c r="AJ42" s="16"/>
      <c r="AK42" s="16"/>
      <c r="AL42" s="16"/>
      <c r="AM42" s="16"/>
      <c r="AN42" s="16"/>
      <c r="AO42" s="16"/>
      <c r="AP42" s="16"/>
      <c r="AQ42" s="16"/>
      <c r="AR42" s="16"/>
      <c r="AS42" s="16"/>
      <c r="AT42" s="16"/>
      <c r="AU42" s="16"/>
      <c r="AV42" s="16"/>
    </row>
    <row r="43" spans="1:48">
      <c r="A43" s="11">
        <v>23</v>
      </c>
      <c r="B43" s="10">
        <v>1074810165</v>
      </c>
      <c r="C43" s="11" t="s">
        <v>216</v>
      </c>
      <c r="D43" s="12" t="s">
        <v>36</v>
      </c>
      <c r="E43" s="13">
        <v>38647</v>
      </c>
      <c r="F43" s="14">
        <f t="shared" ca="1" si="0"/>
        <v>18.361643835616437</v>
      </c>
      <c r="G43" s="15">
        <v>22</v>
      </c>
      <c r="H43" s="15" t="s">
        <v>38</v>
      </c>
      <c r="I43" s="15" t="s">
        <v>39</v>
      </c>
      <c r="J43" s="15" t="s">
        <v>119</v>
      </c>
      <c r="K43" s="15">
        <v>6.2</v>
      </c>
      <c r="L43" s="15" t="s">
        <v>39</v>
      </c>
      <c r="M43" s="15" t="s">
        <v>41</v>
      </c>
      <c r="N43" s="15" t="s">
        <v>39</v>
      </c>
      <c r="O43" s="15" t="s">
        <v>54</v>
      </c>
      <c r="P43" s="15" t="s">
        <v>39</v>
      </c>
      <c r="Q43" s="15" t="s">
        <v>43</v>
      </c>
      <c r="R43" s="15">
        <v>7.8</v>
      </c>
      <c r="S43" s="15" t="s">
        <v>39</v>
      </c>
      <c r="T43" s="15" t="s">
        <v>41</v>
      </c>
      <c r="U43" s="15" t="s">
        <v>39</v>
      </c>
      <c r="V43" s="15" t="s">
        <v>42</v>
      </c>
      <c r="W43" s="72"/>
      <c r="X43" s="72"/>
      <c r="Y43" s="72"/>
      <c r="Z43" s="72"/>
      <c r="AA43" s="17"/>
      <c r="AB43" s="17"/>
      <c r="AC43" s="17"/>
      <c r="AD43" s="17"/>
      <c r="AE43" s="17"/>
      <c r="AF43" s="17"/>
      <c r="AG43" s="17"/>
      <c r="AH43" s="17"/>
      <c r="AI43" s="17"/>
      <c r="AJ43" s="17"/>
      <c r="AK43" s="17"/>
      <c r="AL43" s="17"/>
      <c r="AM43" s="17"/>
      <c r="AN43" s="17"/>
      <c r="AO43" s="17"/>
      <c r="AP43" s="17"/>
      <c r="AQ43" s="17"/>
      <c r="AR43" s="17"/>
      <c r="AS43" s="17"/>
      <c r="AT43" s="17"/>
      <c r="AU43" s="17"/>
      <c r="AV43" s="17"/>
    </row>
    <row r="44" spans="1:48">
      <c r="A44" s="11"/>
      <c r="B44" s="10"/>
      <c r="C44" s="11"/>
      <c r="D44" s="12"/>
      <c r="E44" s="13"/>
      <c r="F44" s="14">
        <v>17</v>
      </c>
      <c r="G44" s="15">
        <v>22</v>
      </c>
      <c r="H44" s="15" t="s">
        <v>38</v>
      </c>
      <c r="I44" s="15" t="s">
        <v>53</v>
      </c>
      <c r="J44" s="15" t="s">
        <v>119</v>
      </c>
      <c r="K44" s="15">
        <v>7.01</v>
      </c>
      <c r="L44" s="15" t="s">
        <v>53</v>
      </c>
      <c r="M44" s="15" t="s">
        <v>41</v>
      </c>
      <c r="N44" s="15" t="s">
        <v>53</v>
      </c>
      <c r="O44" s="15" t="s">
        <v>42</v>
      </c>
      <c r="P44" s="15" t="s">
        <v>53</v>
      </c>
      <c r="Q44" s="15" t="s">
        <v>43</v>
      </c>
      <c r="R44" s="15">
        <v>9.3000000000000007</v>
      </c>
      <c r="S44" s="15" t="s">
        <v>53</v>
      </c>
      <c r="T44" s="15" t="s">
        <v>151</v>
      </c>
      <c r="U44" s="15" t="s">
        <v>53</v>
      </c>
      <c r="V44" s="15" t="s">
        <v>42</v>
      </c>
      <c r="W44" s="72">
        <v>4.2699999999999996</v>
      </c>
      <c r="X44" s="72">
        <v>4.46</v>
      </c>
      <c r="Y44" s="72">
        <v>2.42</v>
      </c>
      <c r="Z44" s="72">
        <v>2.63</v>
      </c>
      <c r="AA44" s="17"/>
      <c r="AB44" s="17"/>
      <c r="AC44" s="17"/>
      <c r="AD44" s="17"/>
      <c r="AE44" s="17"/>
      <c r="AF44" s="17"/>
      <c r="AG44" s="17"/>
      <c r="AH44" s="17"/>
      <c r="AI44" s="17"/>
      <c r="AJ44" s="17"/>
      <c r="AK44" s="17"/>
      <c r="AL44" s="17"/>
      <c r="AM44" s="17"/>
      <c r="AN44" s="17"/>
      <c r="AO44" s="17"/>
      <c r="AP44" s="17"/>
      <c r="AQ44" s="17"/>
      <c r="AR44" s="17"/>
      <c r="AS44" s="17"/>
      <c r="AT44" s="17"/>
      <c r="AU44" s="17"/>
      <c r="AV44" s="17"/>
    </row>
    <row r="45" spans="1:48">
      <c r="A45" s="11">
        <v>24</v>
      </c>
      <c r="B45" s="18">
        <v>1000184823</v>
      </c>
      <c r="C45" s="24" t="s">
        <v>217</v>
      </c>
      <c r="D45" s="20" t="s">
        <v>36</v>
      </c>
      <c r="E45" s="21">
        <v>40724</v>
      </c>
      <c r="F45" s="14">
        <f t="shared" ca="1" si="0"/>
        <v>12.671232876712329</v>
      </c>
      <c r="G45" s="15">
        <v>32</v>
      </c>
      <c r="H45" s="15" t="s">
        <v>38</v>
      </c>
      <c r="I45" s="15" t="s">
        <v>39</v>
      </c>
      <c r="J45" s="15" t="s">
        <v>119</v>
      </c>
      <c r="K45" s="15">
        <v>9.07</v>
      </c>
      <c r="L45" s="15" t="s">
        <v>39</v>
      </c>
      <c r="M45" s="15" t="s">
        <v>41</v>
      </c>
      <c r="N45" s="15" t="s">
        <v>39</v>
      </c>
      <c r="O45" s="15" t="s">
        <v>42</v>
      </c>
      <c r="P45" s="15" t="s">
        <v>39</v>
      </c>
      <c r="Q45" s="15" t="s">
        <v>119</v>
      </c>
      <c r="R45" s="15">
        <v>8.6</v>
      </c>
      <c r="S45" s="15" t="s">
        <v>39</v>
      </c>
      <c r="T45" s="15" t="s">
        <v>41</v>
      </c>
      <c r="U45" s="15" t="s">
        <v>39</v>
      </c>
      <c r="V45" s="15" t="s">
        <v>65</v>
      </c>
      <c r="W45" s="72"/>
      <c r="X45" s="72"/>
      <c r="Y45" s="72"/>
      <c r="Z45" s="72"/>
      <c r="AA45" s="17"/>
      <c r="AB45" s="17"/>
      <c r="AC45" s="17"/>
      <c r="AD45" s="17"/>
      <c r="AE45" s="17"/>
      <c r="AF45" s="17"/>
      <c r="AG45" s="17"/>
      <c r="AH45" s="17"/>
      <c r="AI45" s="17"/>
      <c r="AJ45" s="17"/>
      <c r="AK45" s="17"/>
      <c r="AL45" s="17"/>
      <c r="AM45" s="17"/>
      <c r="AN45" s="17"/>
      <c r="AO45" s="17"/>
      <c r="AP45" s="17"/>
      <c r="AQ45" s="17"/>
      <c r="AR45" s="17"/>
      <c r="AS45" s="17"/>
      <c r="AT45" s="17"/>
      <c r="AU45" s="17"/>
      <c r="AV45" s="17"/>
    </row>
    <row r="46" spans="1:48">
      <c r="A46" s="11"/>
      <c r="B46" s="18"/>
      <c r="C46" s="24"/>
      <c r="D46" s="20"/>
      <c r="E46" s="21"/>
      <c r="F46" s="14">
        <v>12</v>
      </c>
      <c r="G46" s="15">
        <v>32</v>
      </c>
      <c r="H46" s="15" t="s">
        <v>38</v>
      </c>
      <c r="I46" s="15" t="s">
        <v>53</v>
      </c>
      <c r="J46" s="15" t="s">
        <v>119</v>
      </c>
      <c r="K46" s="15">
        <v>7.09</v>
      </c>
      <c r="L46" s="15" t="s">
        <v>53</v>
      </c>
      <c r="M46" s="15" t="s">
        <v>41</v>
      </c>
      <c r="N46" s="15" t="s">
        <v>53</v>
      </c>
      <c r="O46" s="15" t="s">
        <v>54</v>
      </c>
      <c r="P46" s="15" t="s">
        <v>53</v>
      </c>
      <c r="Q46" s="15" t="s">
        <v>43</v>
      </c>
      <c r="R46" s="15">
        <v>9.01</v>
      </c>
      <c r="S46" s="15" t="s">
        <v>53</v>
      </c>
      <c r="T46" s="15" t="s">
        <v>41</v>
      </c>
      <c r="U46" s="15" t="s">
        <v>53</v>
      </c>
      <c r="V46" s="15" t="s">
        <v>54</v>
      </c>
      <c r="W46" s="72">
        <v>8</v>
      </c>
      <c r="X46" s="72">
        <v>5.58</v>
      </c>
      <c r="Y46" s="72">
        <v>3.21</v>
      </c>
      <c r="Z46" s="72">
        <v>4.03</v>
      </c>
      <c r="AA46" s="17"/>
      <c r="AB46" s="17"/>
      <c r="AC46" s="17"/>
      <c r="AD46" s="17"/>
      <c r="AE46" s="17"/>
      <c r="AF46" s="17"/>
      <c r="AG46" s="17"/>
      <c r="AH46" s="17"/>
      <c r="AI46" s="17"/>
      <c r="AJ46" s="17"/>
      <c r="AK46" s="17"/>
      <c r="AL46" s="17"/>
      <c r="AM46" s="17"/>
      <c r="AN46" s="17"/>
      <c r="AO46" s="17"/>
      <c r="AP46" s="17"/>
      <c r="AQ46" s="17"/>
      <c r="AR46" s="17"/>
      <c r="AS46" s="17"/>
      <c r="AT46" s="17"/>
      <c r="AU46" s="17"/>
      <c r="AV46" s="17"/>
    </row>
    <row r="47" spans="1:48">
      <c r="A47" s="11">
        <v>26</v>
      </c>
      <c r="B47" s="10">
        <v>1022366339</v>
      </c>
      <c r="C47" s="11" t="s">
        <v>218</v>
      </c>
      <c r="D47" s="12" t="s">
        <v>75</v>
      </c>
      <c r="E47" s="13">
        <v>33246</v>
      </c>
      <c r="F47" s="14">
        <f t="shared" ca="1" si="0"/>
        <v>33.158904109589038</v>
      </c>
      <c r="G47" s="15" t="s">
        <v>219</v>
      </c>
      <c r="H47" s="15" t="s">
        <v>38</v>
      </c>
      <c r="I47" s="15" t="s">
        <v>39</v>
      </c>
      <c r="J47" s="15" t="s">
        <v>40</v>
      </c>
      <c r="K47" s="15">
        <v>9.57</v>
      </c>
      <c r="L47" s="15" t="s">
        <v>39</v>
      </c>
      <c r="M47" s="15" t="s">
        <v>97</v>
      </c>
      <c r="N47" s="15" t="s">
        <v>39</v>
      </c>
      <c r="O47" s="15" t="s">
        <v>88</v>
      </c>
      <c r="P47" s="15" t="s">
        <v>39</v>
      </c>
      <c r="Q47" s="15" t="s">
        <v>40</v>
      </c>
      <c r="R47" s="15">
        <v>10.91</v>
      </c>
      <c r="S47" s="15" t="s">
        <v>39</v>
      </c>
      <c r="T47" s="15" t="s">
        <v>41</v>
      </c>
      <c r="U47" s="15" t="s">
        <v>39</v>
      </c>
      <c r="V47" s="15" t="s">
        <v>42</v>
      </c>
      <c r="W47" s="72"/>
      <c r="X47" s="72"/>
      <c r="Y47" s="72"/>
      <c r="Z47" s="72"/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</row>
    <row r="48" spans="1:48">
      <c r="A48" s="11"/>
      <c r="B48" s="10"/>
      <c r="C48" s="11"/>
      <c r="D48" s="12"/>
      <c r="E48" s="13"/>
      <c r="F48" s="14">
        <v>32</v>
      </c>
      <c r="G48" s="15" t="s">
        <v>219</v>
      </c>
      <c r="H48" s="15" t="s">
        <v>38</v>
      </c>
      <c r="I48" s="15" t="s">
        <v>53</v>
      </c>
      <c r="J48" s="15" t="s">
        <v>40</v>
      </c>
      <c r="K48" s="15">
        <v>11.29</v>
      </c>
      <c r="L48" s="15" t="s">
        <v>53</v>
      </c>
      <c r="M48" s="15" t="s">
        <v>41</v>
      </c>
      <c r="N48" s="15" t="s">
        <v>53</v>
      </c>
      <c r="O48" s="15" t="s">
        <v>42</v>
      </c>
      <c r="P48" s="15" t="s">
        <v>53</v>
      </c>
      <c r="Q48" s="15" t="s">
        <v>119</v>
      </c>
      <c r="R48" s="15">
        <v>9.9700000000000006</v>
      </c>
      <c r="S48" s="15" t="s">
        <v>53</v>
      </c>
      <c r="T48" s="15" t="s">
        <v>151</v>
      </c>
      <c r="U48" s="15" t="s">
        <v>53</v>
      </c>
      <c r="V48" s="15" t="s">
        <v>88</v>
      </c>
      <c r="W48" s="72"/>
      <c r="X48" s="72">
        <v>4.5999999999999996</v>
      </c>
      <c r="Y48" s="72">
        <v>3.38</v>
      </c>
      <c r="Z48" s="72">
        <v>3.15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</row>
    <row r="49" spans="1:48">
      <c r="A49" s="11">
        <v>27</v>
      </c>
      <c r="B49" s="10">
        <v>1001205279</v>
      </c>
      <c r="C49" s="25" t="s">
        <v>220</v>
      </c>
      <c r="D49" s="12" t="s">
        <v>36</v>
      </c>
      <c r="E49" s="13">
        <v>37091</v>
      </c>
      <c r="F49" s="14">
        <f t="shared" ca="1" si="0"/>
        <v>22.624657534246577</v>
      </c>
      <c r="G49" s="15" t="s">
        <v>221</v>
      </c>
      <c r="H49" s="15" t="s">
        <v>38</v>
      </c>
      <c r="I49" s="15" t="s">
        <v>39</v>
      </c>
      <c r="J49" s="15" t="s">
        <v>40</v>
      </c>
      <c r="K49" s="15">
        <v>9.26</v>
      </c>
      <c r="L49" s="15" t="s">
        <v>39</v>
      </c>
      <c r="M49" s="15" t="s">
        <v>97</v>
      </c>
      <c r="N49" s="15" t="s">
        <v>39</v>
      </c>
      <c r="O49" s="15" t="s">
        <v>42</v>
      </c>
      <c r="P49" s="15" t="s">
        <v>39</v>
      </c>
      <c r="Q49" s="15" t="s">
        <v>40</v>
      </c>
      <c r="R49" s="15">
        <v>10.73</v>
      </c>
      <c r="S49" s="15" t="s">
        <v>39</v>
      </c>
      <c r="T49" s="15" t="s">
        <v>41</v>
      </c>
      <c r="U49" s="15" t="s">
        <v>39</v>
      </c>
      <c r="V49" s="15" t="s">
        <v>65</v>
      </c>
      <c r="W49" s="72"/>
      <c r="X49" s="72"/>
      <c r="Y49" s="72"/>
      <c r="Z49" s="72"/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</row>
    <row r="50" spans="1:48">
      <c r="A50" s="11"/>
      <c r="B50" s="10"/>
      <c r="C50" s="25"/>
      <c r="D50" s="12"/>
      <c r="E50" s="13"/>
      <c r="F50" s="14">
        <v>22</v>
      </c>
      <c r="G50" s="15" t="s">
        <v>221</v>
      </c>
      <c r="H50" s="15" t="s">
        <v>38</v>
      </c>
      <c r="I50" s="15" t="s">
        <v>53</v>
      </c>
      <c r="J50" s="15" t="s">
        <v>40</v>
      </c>
      <c r="K50" s="15">
        <v>12.15</v>
      </c>
      <c r="L50" s="15" t="s">
        <v>53</v>
      </c>
      <c r="M50" s="15" t="s">
        <v>41</v>
      </c>
      <c r="N50" s="15" t="s">
        <v>53</v>
      </c>
      <c r="O50" s="15" t="s">
        <v>88</v>
      </c>
      <c r="P50" s="15" t="s">
        <v>53</v>
      </c>
      <c r="Q50" s="15" t="s">
        <v>119</v>
      </c>
      <c r="R50" s="15">
        <v>11.7</v>
      </c>
      <c r="S50" s="15" t="s">
        <v>53</v>
      </c>
      <c r="T50" s="15" t="s">
        <v>41</v>
      </c>
      <c r="U50" s="15" t="s">
        <v>53</v>
      </c>
      <c r="V50" s="15" t="s">
        <v>42</v>
      </c>
      <c r="W50" s="72">
        <v>7.86</v>
      </c>
      <c r="X50" s="72">
        <v>5.46</v>
      </c>
      <c r="Y50" s="72">
        <v>4.24</v>
      </c>
      <c r="Z50" s="72">
        <v>4.8499999999999996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</row>
    <row r="51" spans="1:48">
      <c r="A51" s="11"/>
      <c r="B51" s="10"/>
      <c r="C51" s="25"/>
      <c r="D51" s="12"/>
      <c r="E51" s="13"/>
      <c r="F51" s="14">
        <v>22</v>
      </c>
      <c r="G51" s="15" t="s">
        <v>221</v>
      </c>
      <c r="H51" s="15" t="s">
        <v>38</v>
      </c>
      <c r="I51" s="15" t="s">
        <v>55</v>
      </c>
      <c r="J51" s="15" t="s">
        <v>119</v>
      </c>
      <c r="K51" s="15">
        <v>11.7</v>
      </c>
      <c r="L51" s="15" t="s">
        <v>55</v>
      </c>
      <c r="M51" s="15" t="s">
        <v>41</v>
      </c>
      <c r="N51" s="15" t="s">
        <v>55</v>
      </c>
      <c r="O51" s="15" t="s">
        <v>65</v>
      </c>
      <c r="P51" s="15"/>
      <c r="Q51" s="15"/>
      <c r="R51" s="15"/>
      <c r="S51" s="15"/>
      <c r="T51" s="15"/>
      <c r="U51" s="15"/>
      <c r="V51" s="15"/>
      <c r="W51" s="72"/>
      <c r="X51" s="72"/>
      <c r="Y51" s="72"/>
      <c r="Z51" s="72"/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</row>
    <row r="52" spans="1:48">
      <c r="A52" s="11">
        <v>29</v>
      </c>
      <c r="B52" s="10">
        <v>52533784</v>
      </c>
      <c r="C52" s="11" t="s">
        <v>222</v>
      </c>
      <c r="D52" s="12" t="s">
        <v>75</v>
      </c>
      <c r="E52" s="13">
        <v>28762</v>
      </c>
      <c r="F52" s="14">
        <f t="shared" ca="1" si="0"/>
        <v>45.443835616438356</v>
      </c>
      <c r="G52" s="15">
        <v>12</v>
      </c>
      <c r="H52" s="15" t="s">
        <v>38</v>
      </c>
      <c r="I52" s="15" t="s">
        <v>39</v>
      </c>
      <c r="J52" s="15" t="s">
        <v>43</v>
      </c>
      <c r="K52" s="15">
        <v>9.67</v>
      </c>
      <c r="L52" s="15" t="s">
        <v>39</v>
      </c>
      <c r="M52" s="15" t="s">
        <v>97</v>
      </c>
      <c r="N52" s="15" t="s">
        <v>39</v>
      </c>
      <c r="O52" s="15" t="s">
        <v>42</v>
      </c>
      <c r="P52" s="15" t="s">
        <v>39</v>
      </c>
      <c r="Q52" s="15" t="s">
        <v>119</v>
      </c>
      <c r="R52" s="15">
        <v>9.07</v>
      </c>
      <c r="S52" s="15" t="s">
        <v>39</v>
      </c>
      <c r="T52" s="15" t="s">
        <v>97</v>
      </c>
      <c r="U52" s="15" t="s">
        <v>39</v>
      </c>
      <c r="V52" s="15" t="s">
        <v>88</v>
      </c>
      <c r="W52" s="72"/>
      <c r="X52" s="72"/>
      <c r="Y52" s="72"/>
      <c r="Z52" s="72"/>
      <c r="AA52" s="17"/>
      <c r="AB52" s="17"/>
      <c r="AC52" s="17"/>
      <c r="AD52" s="17"/>
      <c r="AE52" s="17"/>
      <c r="AF52" s="17"/>
      <c r="AG52" s="17"/>
      <c r="AH52" s="17"/>
      <c r="AI52" s="17"/>
      <c r="AJ52" s="17"/>
      <c r="AK52" s="17"/>
      <c r="AL52" s="17"/>
      <c r="AM52" s="17"/>
      <c r="AN52" s="17"/>
      <c r="AO52" s="17"/>
      <c r="AP52" s="17"/>
      <c r="AQ52" s="17"/>
      <c r="AR52" s="17"/>
      <c r="AS52" s="17"/>
      <c r="AT52" s="17"/>
      <c r="AU52" s="17"/>
      <c r="AV52" s="17"/>
    </row>
    <row r="53" spans="1:48">
      <c r="A53" s="11"/>
      <c r="B53" s="10"/>
      <c r="C53" s="11"/>
      <c r="D53" s="12"/>
      <c r="E53" s="13"/>
      <c r="F53" s="14">
        <v>44</v>
      </c>
      <c r="G53" s="15">
        <v>12</v>
      </c>
      <c r="H53" s="15" t="s">
        <v>38</v>
      </c>
      <c r="I53" s="15"/>
      <c r="J53" s="15"/>
      <c r="K53" s="15"/>
      <c r="L53" s="15"/>
      <c r="M53" s="15"/>
      <c r="N53" s="15"/>
      <c r="O53" s="15"/>
      <c r="P53" s="15"/>
      <c r="Q53" s="15" t="s">
        <v>40</v>
      </c>
      <c r="R53" s="15">
        <v>9.8000000000000007</v>
      </c>
      <c r="S53" s="15" t="s">
        <v>53</v>
      </c>
      <c r="T53" s="15" t="s">
        <v>41</v>
      </c>
      <c r="U53" s="15" t="s">
        <v>53</v>
      </c>
      <c r="V53" s="15" t="s">
        <v>88</v>
      </c>
      <c r="W53" s="72">
        <v>6.53</v>
      </c>
      <c r="X53" s="72">
        <v>7.8</v>
      </c>
      <c r="Y53" s="72">
        <v>3.59</v>
      </c>
      <c r="Z53" s="72">
        <v>3.2</v>
      </c>
      <c r="AA53" s="17"/>
      <c r="AB53" s="17"/>
      <c r="AC53" s="17"/>
      <c r="AD53" s="17"/>
      <c r="AE53" s="17"/>
      <c r="AF53" s="17"/>
      <c r="AG53" s="17"/>
      <c r="AH53" s="17"/>
      <c r="AI53" s="17"/>
      <c r="AJ53" s="17"/>
      <c r="AK53" s="17"/>
      <c r="AL53" s="17"/>
      <c r="AM53" s="17"/>
      <c r="AN53" s="17"/>
      <c r="AO53" s="17"/>
      <c r="AP53" s="17"/>
      <c r="AQ53" s="17"/>
      <c r="AR53" s="17"/>
      <c r="AS53" s="17"/>
      <c r="AT53" s="17"/>
      <c r="AU53" s="17"/>
      <c r="AV53" s="17"/>
    </row>
    <row r="54" spans="1:48">
      <c r="A54" s="11">
        <v>30</v>
      </c>
      <c r="B54" s="10">
        <v>98050863166</v>
      </c>
      <c r="C54" s="11" t="s">
        <v>223</v>
      </c>
      <c r="D54" s="12" t="s">
        <v>36</v>
      </c>
      <c r="E54" s="13">
        <v>35923</v>
      </c>
      <c r="F54" s="14">
        <f t="shared" ca="1" si="0"/>
        <v>25.824657534246576</v>
      </c>
      <c r="G54" s="15" t="s">
        <v>176</v>
      </c>
      <c r="H54" s="15" t="s">
        <v>38</v>
      </c>
      <c r="I54" s="15" t="s">
        <v>39</v>
      </c>
      <c r="J54" s="15" t="s">
        <v>119</v>
      </c>
      <c r="K54" s="15">
        <v>10.45</v>
      </c>
      <c r="L54" s="15" t="s">
        <v>39</v>
      </c>
      <c r="M54" s="15" t="s">
        <v>41</v>
      </c>
      <c r="N54" s="15" t="s">
        <v>39</v>
      </c>
      <c r="O54" s="15" t="s">
        <v>42</v>
      </c>
      <c r="P54" s="15" t="s">
        <v>39</v>
      </c>
      <c r="Q54" s="15" t="s">
        <v>43</v>
      </c>
      <c r="R54" s="15">
        <v>9.49</v>
      </c>
      <c r="S54" s="15" t="s">
        <v>39</v>
      </c>
      <c r="T54" s="15" t="s">
        <v>41</v>
      </c>
      <c r="U54" s="15" t="s">
        <v>39</v>
      </c>
      <c r="V54" s="15" t="s">
        <v>42</v>
      </c>
      <c r="W54" s="72">
        <v>8.1300000000000008</v>
      </c>
      <c r="X54" s="72">
        <v>7.28</v>
      </c>
      <c r="Y54" s="72">
        <v>4.8</v>
      </c>
      <c r="Z54" s="72">
        <v>5.17</v>
      </c>
      <c r="AA54" s="17"/>
      <c r="AB54" s="17"/>
      <c r="AC54" s="17"/>
      <c r="AD54" s="17"/>
      <c r="AE54" s="17"/>
      <c r="AF54" s="17"/>
      <c r="AG54" s="17"/>
      <c r="AH54" s="17"/>
      <c r="AI54" s="17"/>
      <c r="AJ54" s="17"/>
      <c r="AK54" s="17"/>
      <c r="AL54" s="17"/>
      <c r="AM54" s="17"/>
      <c r="AN54" s="17"/>
      <c r="AO54" s="17"/>
      <c r="AP54" s="17"/>
      <c r="AQ54" s="17"/>
      <c r="AR54" s="17"/>
      <c r="AS54" s="17"/>
      <c r="AT54" s="17"/>
      <c r="AU54" s="17"/>
      <c r="AV54" s="17"/>
    </row>
    <row r="55" spans="1:48">
      <c r="A55" s="11">
        <v>31</v>
      </c>
      <c r="B55" s="18">
        <v>98080357214</v>
      </c>
      <c r="C55" s="24" t="s">
        <v>224</v>
      </c>
      <c r="D55" s="20" t="s">
        <v>75</v>
      </c>
      <c r="E55" s="21">
        <v>36010</v>
      </c>
      <c r="F55" s="14">
        <f t="shared" ca="1" si="0"/>
        <v>25.586301369863012</v>
      </c>
      <c r="G55" s="15" t="s">
        <v>225</v>
      </c>
      <c r="H55" s="15" t="s">
        <v>38</v>
      </c>
      <c r="I55" s="15" t="s">
        <v>39</v>
      </c>
      <c r="J55" s="15" t="s">
        <v>40</v>
      </c>
      <c r="K55" s="15">
        <v>7.08</v>
      </c>
      <c r="L55" s="15" t="s">
        <v>39</v>
      </c>
      <c r="M55" s="15" t="s">
        <v>41</v>
      </c>
      <c r="N55" s="15" t="s">
        <v>39</v>
      </c>
      <c r="O55" s="15" t="s">
        <v>88</v>
      </c>
      <c r="P55" s="15" t="s">
        <v>39</v>
      </c>
      <c r="Q55" s="15" t="s">
        <v>43</v>
      </c>
      <c r="R55" s="15">
        <v>8.02</v>
      </c>
      <c r="S55" s="15" t="s">
        <v>39</v>
      </c>
      <c r="T55" s="15" t="s">
        <v>41</v>
      </c>
      <c r="U55" s="15" t="s">
        <v>39</v>
      </c>
      <c r="V55" s="15" t="s">
        <v>42</v>
      </c>
      <c r="W55" s="72"/>
      <c r="X55" s="72"/>
      <c r="Y55" s="72"/>
      <c r="Z55" s="72"/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</row>
    <row r="56" spans="1:48">
      <c r="A56" s="11"/>
      <c r="B56" s="18"/>
      <c r="C56" s="24"/>
      <c r="D56" s="20"/>
      <c r="E56" s="21"/>
      <c r="F56" s="14">
        <v>25</v>
      </c>
      <c r="G56" s="15" t="s">
        <v>225</v>
      </c>
      <c r="H56" s="15" t="s">
        <v>38</v>
      </c>
      <c r="I56" s="15" t="s">
        <v>53</v>
      </c>
      <c r="J56" s="15" t="s">
        <v>40</v>
      </c>
      <c r="K56" s="15">
        <v>8.0500000000000007</v>
      </c>
      <c r="L56" s="15" t="s">
        <v>53</v>
      </c>
      <c r="M56" s="15" t="s">
        <v>41</v>
      </c>
      <c r="N56" s="15" t="s">
        <v>53</v>
      </c>
      <c r="O56" s="15" t="s">
        <v>88</v>
      </c>
      <c r="P56" s="15"/>
      <c r="Q56" s="15"/>
      <c r="R56" s="15"/>
      <c r="S56" s="15"/>
      <c r="T56" s="15"/>
      <c r="U56" s="15"/>
      <c r="V56" s="15"/>
      <c r="W56" s="72">
        <v>6</v>
      </c>
      <c r="X56" s="72">
        <v>4.88</v>
      </c>
      <c r="Y56" s="72">
        <v>3.99</v>
      </c>
      <c r="Z56" s="72"/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</row>
    <row r="57" spans="1:48">
      <c r="A57" s="11">
        <v>33</v>
      </c>
      <c r="B57" s="10">
        <v>1023912343</v>
      </c>
      <c r="C57" s="11" t="s">
        <v>226</v>
      </c>
      <c r="D57" s="12" t="s">
        <v>36</v>
      </c>
      <c r="E57" s="13">
        <v>33819</v>
      </c>
      <c r="F57" s="14">
        <f t="shared" ca="1" si="0"/>
        <v>31.589041095890412</v>
      </c>
      <c r="G57" s="15">
        <v>12</v>
      </c>
      <c r="H57" s="15" t="s">
        <v>38</v>
      </c>
      <c r="I57" s="15" t="s">
        <v>39</v>
      </c>
      <c r="J57" s="15" t="s">
        <v>119</v>
      </c>
      <c r="K57" s="15">
        <v>9.94</v>
      </c>
      <c r="L57" s="15" t="s">
        <v>39</v>
      </c>
      <c r="M57" s="15" t="s">
        <v>41</v>
      </c>
      <c r="N57" s="15" t="s">
        <v>39</v>
      </c>
      <c r="O57" s="15" t="s">
        <v>42</v>
      </c>
      <c r="P57" s="15" t="s">
        <v>39</v>
      </c>
      <c r="Q57" s="15" t="s">
        <v>43</v>
      </c>
      <c r="R57" s="15">
        <v>9.3000000000000007</v>
      </c>
      <c r="S57" s="15" t="s">
        <v>39</v>
      </c>
      <c r="T57" s="15" t="s">
        <v>41</v>
      </c>
      <c r="U57" s="15" t="s">
        <v>39</v>
      </c>
      <c r="V57" s="15" t="s">
        <v>42</v>
      </c>
      <c r="W57" s="72"/>
      <c r="X57" s="72"/>
      <c r="Y57" s="72"/>
      <c r="Z57" s="72"/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</row>
    <row r="58" spans="1:48">
      <c r="A58" s="11"/>
      <c r="B58" s="10"/>
      <c r="C58" s="11"/>
      <c r="D58" s="12"/>
      <c r="E58" s="13"/>
      <c r="F58" s="14">
        <v>31</v>
      </c>
      <c r="G58" s="15">
        <v>12</v>
      </c>
      <c r="H58" s="15" t="s">
        <v>38</v>
      </c>
      <c r="I58" s="15" t="s">
        <v>53</v>
      </c>
      <c r="J58" s="15" t="s">
        <v>119</v>
      </c>
      <c r="K58" s="15">
        <v>8.08</v>
      </c>
      <c r="L58" s="15" t="s">
        <v>53</v>
      </c>
      <c r="M58" s="15" t="s">
        <v>41</v>
      </c>
      <c r="N58" s="15" t="s">
        <v>53</v>
      </c>
      <c r="O58" s="15" t="s">
        <v>65</v>
      </c>
      <c r="P58" s="15" t="s">
        <v>53</v>
      </c>
      <c r="Q58" s="15" t="s">
        <v>43</v>
      </c>
      <c r="R58" s="15">
        <v>9.01</v>
      </c>
      <c r="S58" s="15" t="s">
        <v>53</v>
      </c>
      <c r="T58" s="15" t="s">
        <v>41</v>
      </c>
      <c r="U58" s="15" t="s">
        <v>53</v>
      </c>
      <c r="V58" s="15" t="s">
        <v>65</v>
      </c>
      <c r="W58" s="72"/>
      <c r="X58" s="72"/>
      <c r="Y58" s="72">
        <v>3.24</v>
      </c>
      <c r="Z58" s="72">
        <v>3.24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</row>
    <row r="59" spans="1:48">
      <c r="A59" s="11">
        <v>35</v>
      </c>
      <c r="B59" s="10">
        <v>25126656</v>
      </c>
      <c r="C59" s="11" t="s">
        <v>227</v>
      </c>
      <c r="D59" s="12" t="s">
        <v>75</v>
      </c>
      <c r="E59" s="13">
        <v>21872</v>
      </c>
      <c r="F59" s="14">
        <f t="shared" ca="1" si="0"/>
        <v>64.320547945205476</v>
      </c>
      <c r="G59" s="15">
        <v>12</v>
      </c>
      <c r="H59" s="15" t="s">
        <v>38</v>
      </c>
      <c r="I59" s="15" t="s">
        <v>39</v>
      </c>
      <c r="J59" s="15" t="s">
        <v>43</v>
      </c>
      <c r="K59" s="15">
        <v>7.21</v>
      </c>
      <c r="L59" s="15" t="s">
        <v>39</v>
      </c>
      <c r="M59" s="15" t="s">
        <v>41</v>
      </c>
      <c r="N59" s="15" t="s">
        <v>39</v>
      </c>
      <c r="O59" s="15" t="s">
        <v>42</v>
      </c>
      <c r="P59" s="15" t="s">
        <v>39</v>
      </c>
      <c r="Q59" s="15" t="s">
        <v>43</v>
      </c>
      <c r="R59" s="15">
        <v>7.94</v>
      </c>
      <c r="S59" s="15" t="s">
        <v>39</v>
      </c>
      <c r="T59" s="15" t="s">
        <v>41</v>
      </c>
      <c r="U59" s="15" t="s">
        <v>39</v>
      </c>
      <c r="V59" s="15" t="s">
        <v>88</v>
      </c>
      <c r="W59" s="72"/>
      <c r="X59" s="72"/>
      <c r="Y59" s="72"/>
      <c r="Z59" s="72"/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</row>
    <row r="60" spans="1:48">
      <c r="A60" s="11"/>
      <c r="B60" s="10"/>
      <c r="C60" s="11"/>
      <c r="D60" s="12"/>
      <c r="E60" s="13"/>
      <c r="F60" s="14">
        <v>63</v>
      </c>
      <c r="G60" s="15">
        <v>12</v>
      </c>
      <c r="H60" s="15" t="s">
        <v>38</v>
      </c>
      <c r="I60" s="15" t="s">
        <v>53</v>
      </c>
      <c r="J60" s="15" t="s">
        <v>40</v>
      </c>
      <c r="K60" s="15">
        <v>7.95</v>
      </c>
      <c r="L60" s="15" t="s">
        <v>53</v>
      </c>
      <c r="M60" s="15" t="s">
        <v>41</v>
      </c>
      <c r="N60" s="15" t="s">
        <v>53</v>
      </c>
      <c r="O60" s="15" t="s">
        <v>42</v>
      </c>
      <c r="P60" s="15" t="s">
        <v>53</v>
      </c>
      <c r="Q60" s="15" t="s">
        <v>40</v>
      </c>
      <c r="R60" s="15">
        <v>8.9600000000000009</v>
      </c>
      <c r="S60" s="15" t="s">
        <v>53</v>
      </c>
      <c r="T60" s="15" t="s">
        <v>151</v>
      </c>
      <c r="U60" s="15" t="s">
        <v>53</v>
      </c>
      <c r="V60" s="15" t="s">
        <v>88</v>
      </c>
      <c r="W60" s="72">
        <v>7.86</v>
      </c>
      <c r="X60" s="72">
        <v>9.7799999999999994</v>
      </c>
      <c r="Y60" s="72"/>
      <c r="Z60" s="72"/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</row>
    <row r="61" spans="1:48">
      <c r="A61" s="11">
        <v>36</v>
      </c>
      <c r="B61" s="10">
        <v>1000240420</v>
      </c>
      <c r="C61" s="11" t="s">
        <v>228</v>
      </c>
      <c r="D61" s="12" t="s">
        <v>75</v>
      </c>
      <c r="E61" s="13">
        <v>37241</v>
      </c>
      <c r="F61" s="14">
        <f t="shared" ca="1" si="0"/>
        <v>22.213698630136985</v>
      </c>
      <c r="G61" s="15">
        <v>34</v>
      </c>
      <c r="H61" s="15" t="s">
        <v>38</v>
      </c>
      <c r="I61" s="15" t="s">
        <v>39</v>
      </c>
      <c r="J61" s="15" t="s">
        <v>40</v>
      </c>
      <c r="K61" s="15">
        <v>8.99</v>
      </c>
      <c r="L61" s="15" t="s">
        <v>39</v>
      </c>
      <c r="M61" s="15" t="s">
        <v>41</v>
      </c>
      <c r="N61" s="15" t="s">
        <v>39</v>
      </c>
      <c r="O61" s="15" t="s">
        <v>42</v>
      </c>
      <c r="P61" s="15" t="s">
        <v>39</v>
      </c>
      <c r="Q61" s="15" t="s">
        <v>40</v>
      </c>
      <c r="R61" s="15">
        <v>8.15</v>
      </c>
      <c r="S61" s="15" t="s">
        <v>39</v>
      </c>
      <c r="T61" s="15" t="s">
        <v>41</v>
      </c>
      <c r="U61" s="15" t="s">
        <v>39</v>
      </c>
      <c r="V61" s="15" t="s">
        <v>42</v>
      </c>
      <c r="W61" s="72"/>
      <c r="X61" s="72"/>
      <c r="Y61" s="72"/>
      <c r="Z61" s="72"/>
      <c r="AA61" s="16"/>
      <c r="AB61" s="16"/>
      <c r="AC61" s="16"/>
      <c r="AD61" s="16"/>
      <c r="AE61" s="16"/>
      <c r="AF61" s="16"/>
      <c r="AG61" s="16"/>
      <c r="AH61" s="16"/>
      <c r="AI61" s="16"/>
      <c r="AJ61" s="16"/>
      <c r="AK61" s="16"/>
      <c r="AL61" s="16"/>
      <c r="AM61" s="16"/>
      <c r="AN61" s="16"/>
      <c r="AO61" s="16"/>
      <c r="AP61" s="16"/>
      <c r="AQ61" s="16"/>
      <c r="AR61" s="16"/>
      <c r="AS61" s="16"/>
      <c r="AT61" s="16"/>
      <c r="AU61" s="16"/>
      <c r="AV61" s="16"/>
    </row>
    <row r="62" spans="1:48">
      <c r="A62" s="11"/>
      <c r="B62" s="10"/>
      <c r="C62" s="11"/>
      <c r="D62" s="12"/>
      <c r="E62" s="13"/>
      <c r="F62" s="14">
        <v>21</v>
      </c>
      <c r="G62" s="15">
        <v>34</v>
      </c>
      <c r="H62" s="15" t="s">
        <v>38</v>
      </c>
      <c r="I62" s="15" t="s">
        <v>53</v>
      </c>
      <c r="J62" s="15" t="s">
        <v>40</v>
      </c>
      <c r="K62" s="15">
        <v>6.52</v>
      </c>
      <c r="L62" s="15" t="s">
        <v>53</v>
      </c>
      <c r="M62" s="15" t="s">
        <v>41</v>
      </c>
      <c r="N62" s="15" t="s">
        <v>53</v>
      </c>
      <c r="O62" s="15" t="s">
        <v>42</v>
      </c>
      <c r="P62" s="15" t="s">
        <v>53</v>
      </c>
      <c r="Q62" s="15" t="s">
        <v>40</v>
      </c>
      <c r="R62" s="15">
        <v>11.42</v>
      </c>
      <c r="S62" s="15" t="s">
        <v>53</v>
      </c>
      <c r="T62" s="15" t="s">
        <v>41</v>
      </c>
      <c r="U62" s="15" t="s">
        <v>53</v>
      </c>
      <c r="V62" s="15" t="s">
        <v>65</v>
      </c>
      <c r="W62" s="72">
        <v>8.42</v>
      </c>
      <c r="X62" s="72">
        <v>7.04</v>
      </c>
      <c r="Y62" s="72"/>
      <c r="Z62" s="72"/>
      <c r="AA62" s="16"/>
      <c r="AB62" s="16"/>
      <c r="AC62" s="16"/>
      <c r="AD62" s="16"/>
      <c r="AE62" s="16"/>
      <c r="AF62" s="16"/>
      <c r="AG62" s="16"/>
      <c r="AH62" s="16"/>
      <c r="AI62" s="16"/>
      <c r="AJ62" s="16"/>
      <c r="AK62" s="16"/>
      <c r="AL62" s="16"/>
      <c r="AM62" s="16"/>
      <c r="AN62" s="16"/>
      <c r="AO62" s="16"/>
      <c r="AP62" s="16"/>
      <c r="AQ62" s="16"/>
      <c r="AR62" s="16"/>
      <c r="AS62" s="16"/>
      <c r="AT62" s="16"/>
      <c r="AU62" s="16"/>
      <c r="AV62" s="16"/>
    </row>
    <row r="63" spans="1:48">
      <c r="A63" s="11">
        <v>38</v>
      </c>
      <c r="B63" s="18">
        <v>1085255756</v>
      </c>
      <c r="C63" s="24" t="s">
        <v>229</v>
      </c>
      <c r="D63" s="20" t="s">
        <v>75</v>
      </c>
      <c r="E63" s="21">
        <v>31821</v>
      </c>
      <c r="F63" s="14">
        <f t="shared" ca="1" si="0"/>
        <v>37.063013698630137</v>
      </c>
      <c r="G63" s="15">
        <v>22</v>
      </c>
      <c r="H63" s="15" t="s">
        <v>38</v>
      </c>
      <c r="I63" s="15" t="s">
        <v>39</v>
      </c>
      <c r="J63" s="15" t="s">
        <v>119</v>
      </c>
      <c r="K63" s="15">
        <v>7.02</v>
      </c>
      <c r="L63" s="15" t="s">
        <v>39</v>
      </c>
      <c r="M63" s="15" t="s">
        <v>41</v>
      </c>
      <c r="N63" s="15" t="s">
        <v>39</v>
      </c>
      <c r="O63" s="15" t="s">
        <v>54</v>
      </c>
      <c r="P63" s="15" t="s">
        <v>39</v>
      </c>
      <c r="Q63" s="15" t="s">
        <v>43</v>
      </c>
      <c r="R63" s="15">
        <v>7.08</v>
      </c>
      <c r="S63" s="15" t="s">
        <v>39</v>
      </c>
      <c r="T63" s="15" t="s">
        <v>41</v>
      </c>
      <c r="U63" s="15" t="s">
        <v>39</v>
      </c>
      <c r="V63" s="15" t="s">
        <v>42</v>
      </c>
      <c r="W63" s="72"/>
      <c r="X63" s="72"/>
      <c r="Y63" s="72"/>
      <c r="Z63" s="72"/>
      <c r="AA63" s="16"/>
      <c r="AB63" s="16"/>
      <c r="AC63" s="16"/>
      <c r="AD63" s="16"/>
      <c r="AE63" s="16"/>
      <c r="AF63" s="16"/>
      <c r="AG63" s="16"/>
      <c r="AH63" s="16"/>
      <c r="AI63" s="16"/>
      <c r="AJ63" s="16"/>
      <c r="AK63" s="16"/>
      <c r="AL63" s="16"/>
      <c r="AM63" s="16"/>
      <c r="AN63" s="16"/>
      <c r="AO63" s="16"/>
      <c r="AP63" s="16"/>
      <c r="AQ63" s="16"/>
      <c r="AR63" s="16"/>
      <c r="AS63" s="16"/>
      <c r="AT63" s="16"/>
      <c r="AU63" s="16"/>
      <c r="AV63" s="16"/>
    </row>
    <row r="64" spans="1:48">
      <c r="A64" s="11"/>
      <c r="B64" s="18"/>
      <c r="C64" s="24"/>
      <c r="D64" s="20"/>
      <c r="E64" s="21"/>
      <c r="F64" s="14">
        <v>36</v>
      </c>
      <c r="G64" s="15">
        <v>22</v>
      </c>
      <c r="H64" s="15" t="s">
        <v>38</v>
      </c>
      <c r="I64" s="15" t="s">
        <v>53</v>
      </c>
      <c r="J64" s="15" t="s">
        <v>119</v>
      </c>
      <c r="K64" s="15">
        <v>7.01</v>
      </c>
      <c r="L64" s="15" t="s">
        <v>53</v>
      </c>
      <c r="M64" s="15" t="s">
        <v>41</v>
      </c>
      <c r="N64" s="15" t="s">
        <v>53</v>
      </c>
      <c r="O64" s="15" t="s">
        <v>54</v>
      </c>
      <c r="P64" s="15" t="s">
        <v>53</v>
      </c>
      <c r="Q64" s="15" t="s">
        <v>43</v>
      </c>
      <c r="R64" s="15">
        <v>9.3000000000000007</v>
      </c>
      <c r="S64" s="15" t="s">
        <v>53</v>
      </c>
      <c r="T64" s="15" t="s">
        <v>97</v>
      </c>
      <c r="U64" s="15" t="s">
        <v>53</v>
      </c>
      <c r="V64" s="15" t="s">
        <v>88</v>
      </c>
      <c r="W64" s="72">
        <v>4.2699999999999996</v>
      </c>
      <c r="X64" s="72">
        <v>4.46</v>
      </c>
      <c r="Y64" s="72">
        <v>2.42</v>
      </c>
      <c r="Z64" s="72">
        <v>2.63</v>
      </c>
      <c r="AA64" s="16"/>
      <c r="AB64" s="16"/>
      <c r="AC64" s="16"/>
      <c r="AD64" s="16"/>
      <c r="AE64" s="16"/>
      <c r="AF64" s="16"/>
      <c r="AG64" s="16"/>
      <c r="AH64" s="16"/>
      <c r="AI64" s="16"/>
      <c r="AJ64" s="16"/>
      <c r="AK64" s="16"/>
      <c r="AL64" s="16"/>
      <c r="AM64" s="16"/>
      <c r="AN64" s="16"/>
      <c r="AO64" s="16"/>
      <c r="AP64" s="16"/>
      <c r="AQ64" s="16"/>
      <c r="AR64" s="16"/>
      <c r="AS64" s="16"/>
      <c r="AT64" s="16"/>
      <c r="AU64" s="16"/>
      <c r="AV64" s="16"/>
    </row>
    <row r="65" spans="1:48">
      <c r="A65" s="11">
        <v>39</v>
      </c>
      <c r="B65" s="10">
        <v>1010760751</v>
      </c>
      <c r="C65" s="11" t="s">
        <v>230</v>
      </c>
      <c r="D65" s="12" t="s">
        <v>36</v>
      </c>
      <c r="E65" s="13">
        <v>38264</v>
      </c>
      <c r="F65" s="14">
        <f t="shared" ca="1" si="0"/>
        <v>19.410958904109588</v>
      </c>
      <c r="G65" s="15" t="s">
        <v>231</v>
      </c>
      <c r="H65" s="15" t="s">
        <v>38</v>
      </c>
      <c r="I65" s="15" t="s">
        <v>39</v>
      </c>
      <c r="J65" s="15" t="s">
        <v>43</v>
      </c>
      <c r="K65" s="15">
        <v>8.8699999999999992</v>
      </c>
      <c r="L65" s="15" t="s">
        <v>39</v>
      </c>
      <c r="M65" s="15" t="s">
        <v>41</v>
      </c>
      <c r="N65" s="15" t="s">
        <v>39</v>
      </c>
      <c r="O65" s="15" t="s">
        <v>42</v>
      </c>
      <c r="P65" s="15" t="s">
        <v>39</v>
      </c>
      <c r="Q65" s="15" t="s">
        <v>43</v>
      </c>
      <c r="R65" s="15">
        <v>8.31</v>
      </c>
      <c r="S65" s="15" t="s">
        <v>39</v>
      </c>
      <c r="T65" s="15" t="s">
        <v>41</v>
      </c>
      <c r="U65" s="15" t="s">
        <v>39</v>
      </c>
      <c r="V65" s="15" t="s">
        <v>42</v>
      </c>
      <c r="W65" s="72"/>
      <c r="X65" s="72"/>
      <c r="Y65" s="72"/>
      <c r="Z65" s="72"/>
      <c r="AA65" s="17"/>
      <c r="AB65" s="17"/>
      <c r="AC65" s="17"/>
      <c r="AD65" s="17"/>
      <c r="AE65" s="17"/>
      <c r="AF65" s="17"/>
      <c r="AG65" s="17"/>
      <c r="AH65" s="17"/>
      <c r="AI65" s="17"/>
      <c r="AJ65" s="17"/>
      <c r="AK65" s="17"/>
      <c r="AL65" s="17"/>
      <c r="AM65" s="17"/>
      <c r="AN65" s="17"/>
      <c r="AO65" s="17"/>
      <c r="AP65" s="17"/>
      <c r="AQ65" s="17"/>
      <c r="AR65" s="17"/>
      <c r="AS65" s="17"/>
      <c r="AT65" s="17"/>
      <c r="AU65" s="17"/>
      <c r="AV65" s="17"/>
    </row>
    <row r="66" spans="1:48">
      <c r="A66" s="11"/>
      <c r="B66" s="10"/>
      <c r="C66" s="11"/>
      <c r="D66" s="12"/>
      <c r="E66" s="13"/>
      <c r="F66" s="14">
        <v>18</v>
      </c>
      <c r="G66" s="15" t="s">
        <v>231</v>
      </c>
      <c r="H66" s="15" t="s">
        <v>38</v>
      </c>
      <c r="I66" s="15" t="s">
        <v>53</v>
      </c>
      <c r="J66" s="15" t="s">
        <v>40</v>
      </c>
      <c r="K66" s="15">
        <v>9.77</v>
      </c>
      <c r="L66" s="15" t="s">
        <v>53</v>
      </c>
      <c r="M66" s="15" t="s">
        <v>41</v>
      </c>
      <c r="N66" s="15" t="s">
        <v>53</v>
      </c>
      <c r="O66" s="15" t="s">
        <v>42</v>
      </c>
      <c r="P66" s="15" t="s">
        <v>53</v>
      </c>
      <c r="Q66" s="15" t="s">
        <v>40</v>
      </c>
      <c r="R66" s="15">
        <v>10.83</v>
      </c>
      <c r="S66" s="15" t="s">
        <v>53</v>
      </c>
      <c r="T66" s="15" t="s">
        <v>41</v>
      </c>
      <c r="U66" s="15" t="s">
        <v>53</v>
      </c>
      <c r="V66" s="15" t="s">
        <v>42</v>
      </c>
      <c r="W66" s="72"/>
      <c r="X66" s="72"/>
      <c r="Y66" s="72"/>
      <c r="Z66" s="72"/>
      <c r="AA66" s="17"/>
      <c r="AB66" s="17"/>
      <c r="AC66" s="17"/>
      <c r="AD66" s="17"/>
      <c r="AE66" s="17"/>
      <c r="AF66" s="17"/>
      <c r="AG66" s="17"/>
      <c r="AH66" s="17"/>
      <c r="AI66" s="17"/>
      <c r="AJ66" s="17"/>
      <c r="AK66" s="17"/>
      <c r="AL66" s="17"/>
      <c r="AM66" s="17"/>
      <c r="AN66" s="17"/>
      <c r="AO66" s="17"/>
      <c r="AP66" s="17"/>
      <c r="AQ66" s="17"/>
      <c r="AR66" s="17"/>
      <c r="AS66" s="17"/>
      <c r="AT66" s="17"/>
      <c r="AU66" s="17"/>
      <c r="AV66" s="17"/>
    </row>
    <row r="67" spans="1:48">
      <c r="A67" s="11"/>
      <c r="B67" s="10"/>
      <c r="C67" s="11"/>
      <c r="D67" s="12"/>
      <c r="E67" s="13"/>
      <c r="F67" s="14">
        <v>18</v>
      </c>
      <c r="G67" s="15" t="s">
        <v>231</v>
      </c>
      <c r="H67" s="15" t="s">
        <v>38</v>
      </c>
      <c r="I67" s="15" t="s">
        <v>55</v>
      </c>
      <c r="J67" s="15" t="s">
        <v>40</v>
      </c>
      <c r="K67" s="15">
        <v>12.08</v>
      </c>
      <c r="L67" s="15" t="s">
        <v>55</v>
      </c>
      <c r="M67" s="15" t="s">
        <v>41</v>
      </c>
      <c r="N67" s="15" t="s">
        <v>55</v>
      </c>
      <c r="O67" s="15" t="s">
        <v>42</v>
      </c>
      <c r="P67" s="15" t="s">
        <v>55</v>
      </c>
      <c r="Q67" s="15" t="s">
        <v>40</v>
      </c>
      <c r="R67" s="15">
        <v>11.53</v>
      </c>
      <c r="S67" s="15" t="s">
        <v>55</v>
      </c>
      <c r="T67" s="15" t="s">
        <v>41</v>
      </c>
      <c r="U67" s="15" t="s">
        <v>55</v>
      </c>
      <c r="V67" s="15" t="s">
        <v>42</v>
      </c>
      <c r="W67" s="72"/>
      <c r="X67" s="72"/>
      <c r="Y67" s="72">
        <v>4.53</v>
      </c>
      <c r="Z67" s="72">
        <v>3.31</v>
      </c>
      <c r="AA67" s="17"/>
      <c r="AB67" s="17"/>
      <c r="AC67" s="17"/>
      <c r="AD67" s="17"/>
      <c r="AE67" s="17"/>
      <c r="AF67" s="17"/>
      <c r="AG67" s="17"/>
      <c r="AH67" s="17"/>
      <c r="AI67" s="17"/>
      <c r="AJ67" s="17"/>
      <c r="AK67" s="17"/>
      <c r="AL67" s="17"/>
      <c r="AM67" s="17"/>
      <c r="AN67" s="17"/>
      <c r="AO67" s="17"/>
      <c r="AP67" s="17"/>
      <c r="AQ67" s="17"/>
      <c r="AR67" s="17"/>
      <c r="AS67" s="17"/>
      <c r="AT67" s="17"/>
      <c r="AU67" s="17"/>
      <c r="AV67" s="17"/>
    </row>
    <row r="68" spans="1:48">
      <c r="A68" s="11">
        <v>40</v>
      </c>
      <c r="B68" s="10">
        <v>10188476996</v>
      </c>
      <c r="C68" s="11" t="s">
        <v>232</v>
      </c>
      <c r="D68" s="12" t="s">
        <v>36</v>
      </c>
      <c r="E68" s="13">
        <v>34834</v>
      </c>
      <c r="F68" s="14">
        <f t="shared" ca="1" si="0"/>
        <v>28.80821917808219</v>
      </c>
      <c r="G68" s="15">
        <v>34</v>
      </c>
      <c r="H68" s="15" t="s">
        <v>38</v>
      </c>
      <c r="I68" s="15" t="s">
        <v>39</v>
      </c>
      <c r="J68" s="15" t="s">
        <v>40</v>
      </c>
      <c r="K68" s="15">
        <v>7.77</v>
      </c>
      <c r="L68" s="15" t="s">
        <v>39</v>
      </c>
      <c r="M68" s="15" t="s">
        <v>41</v>
      </c>
      <c r="N68" s="15" t="s">
        <v>39</v>
      </c>
      <c r="O68" s="15" t="s">
        <v>42</v>
      </c>
      <c r="P68" s="15" t="s">
        <v>39</v>
      </c>
      <c r="Q68" s="15" t="s">
        <v>43</v>
      </c>
      <c r="R68" s="15">
        <v>8.0500000000000007</v>
      </c>
      <c r="S68" s="15" t="s">
        <v>39</v>
      </c>
      <c r="T68" s="15" t="s">
        <v>41</v>
      </c>
      <c r="U68" s="15" t="s">
        <v>39</v>
      </c>
      <c r="V68" s="15" t="s">
        <v>42</v>
      </c>
      <c r="W68" s="72"/>
      <c r="X68" s="72"/>
      <c r="Y68" s="72"/>
      <c r="Z68" s="72"/>
      <c r="AA68" s="17"/>
      <c r="AB68" s="17"/>
      <c r="AC68" s="17"/>
      <c r="AD68" s="17"/>
      <c r="AE68" s="17"/>
      <c r="AF68" s="17"/>
      <c r="AG68" s="17"/>
      <c r="AH68" s="17"/>
      <c r="AI68" s="17"/>
      <c r="AJ68" s="17"/>
      <c r="AK68" s="17"/>
      <c r="AL68" s="17"/>
      <c r="AM68" s="17"/>
      <c r="AN68" s="17"/>
      <c r="AO68" s="17"/>
      <c r="AP68" s="17"/>
      <c r="AQ68" s="17"/>
      <c r="AR68" s="17"/>
      <c r="AS68" s="17"/>
      <c r="AT68" s="17"/>
      <c r="AU68" s="17"/>
      <c r="AV68" s="17"/>
    </row>
    <row r="69" spans="1:48">
      <c r="A69" s="11"/>
      <c r="B69" s="10"/>
      <c r="C69" s="11"/>
      <c r="D69" s="12"/>
      <c r="E69" s="13"/>
      <c r="F69" s="14">
        <v>28</v>
      </c>
      <c r="G69" s="15">
        <v>34</v>
      </c>
      <c r="H69" s="15" t="s">
        <v>38</v>
      </c>
      <c r="I69" s="15" t="s">
        <v>53</v>
      </c>
      <c r="J69" s="15" t="s">
        <v>40</v>
      </c>
      <c r="K69" s="15">
        <v>12.44</v>
      </c>
      <c r="L69" s="15" t="s">
        <v>53</v>
      </c>
      <c r="M69" s="15" t="s">
        <v>97</v>
      </c>
      <c r="N69" s="15" t="s">
        <v>53</v>
      </c>
      <c r="O69" s="15" t="s">
        <v>42</v>
      </c>
      <c r="P69" s="15" t="s">
        <v>53</v>
      </c>
      <c r="Q69" s="15" t="s">
        <v>40</v>
      </c>
      <c r="R69" s="15">
        <v>8.27</v>
      </c>
      <c r="S69" s="15" t="s">
        <v>53</v>
      </c>
      <c r="T69" s="15" t="s">
        <v>41</v>
      </c>
      <c r="U69" s="15" t="s">
        <v>53</v>
      </c>
      <c r="V69" s="15" t="s">
        <v>88</v>
      </c>
      <c r="W69" s="72">
        <v>5.85</v>
      </c>
      <c r="X69" s="72">
        <v>6.16</v>
      </c>
      <c r="Y69" s="72">
        <v>2.2000000000000002</v>
      </c>
      <c r="Z69" s="72"/>
      <c r="AA69" s="17"/>
      <c r="AB69" s="17"/>
      <c r="AC69" s="17"/>
      <c r="AD69" s="17"/>
      <c r="AE69" s="17"/>
      <c r="AF69" s="17"/>
      <c r="AG69" s="17"/>
      <c r="AH69" s="17"/>
      <c r="AI69" s="17"/>
      <c r="AJ69" s="17"/>
      <c r="AK69" s="17"/>
      <c r="AL69" s="17"/>
      <c r="AM69" s="17"/>
      <c r="AN69" s="17"/>
      <c r="AO69" s="17"/>
      <c r="AP69" s="17"/>
      <c r="AQ69" s="17"/>
      <c r="AR69" s="17"/>
      <c r="AS69" s="17"/>
      <c r="AT69" s="17"/>
      <c r="AU69" s="17"/>
      <c r="AV69" s="17"/>
    </row>
    <row r="70" spans="1:48">
      <c r="A70" s="11">
        <v>41</v>
      </c>
      <c r="B70" s="10">
        <v>1150184542</v>
      </c>
      <c r="C70" s="11" t="s">
        <v>233</v>
      </c>
      <c r="D70" s="12" t="s">
        <v>36</v>
      </c>
      <c r="E70" s="13">
        <v>39728</v>
      </c>
      <c r="F70" s="14">
        <f t="shared" ca="1" si="0"/>
        <v>15.4</v>
      </c>
      <c r="G70" s="15">
        <v>14</v>
      </c>
      <c r="H70" s="15" t="s">
        <v>38</v>
      </c>
      <c r="I70" s="15" t="s">
        <v>39</v>
      </c>
      <c r="J70" s="15" t="s">
        <v>43</v>
      </c>
      <c r="K70" s="15">
        <v>8.2200000000000006</v>
      </c>
      <c r="L70" s="15" t="s">
        <v>39</v>
      </c>
      <c r="M70" s="15" t="s">
        <v>41</v>
      </c>
      <c r="N70" s="15" t="s">
        <v>39</v>
      </c>
      <c r="O70" s="15" t="s">
        <v>42</v>
      </c>
      <c r="P70" s="15" t="s">
        <v>39</v>
      </c>
      <c r="Q70" s="15" t="s">
        <v>43</v>
      </c>
      <c r="R70" s="15">
        <v>7.9</v>
      </c>
      <c r="S70" s="15" t="s">
        <v>39</v>
      </c>
      <c r="T70" s="15" t="s">
        <v>41</v>
      </c>
      <c r="U70" s="15" t="s">
        <v>39</v>
      </c>
      <c r="V70" s="15" t="s">
        <v>42</v>
      </c>
      <c r="W70" s="72"/>
      <c r="X70" s="72"/>
      <c r="Y70" s="72"/>
      <c r="Z70" s="72"/>
      <c r="AA70" s="16"/>
      <c r="AB70" s="16"/>
      <c r="AC70" s="16"/>
      <c r="AD70" s="16"/>
      <c r="AE70" s="16"/>
      <c r="AF70" s="16"/>
      <c r="AG70" s="16"/>
      <c r="AH70" s="16"/>
      <c r="AI70" s="16"/>
      <c r="AJ70" s="16"/>
      <c r="AK70" s="16"/>
      <c r="AL70" s="16"/>
      <c r="AM70" s="16"/>
      <c r="AN70" s="16"/>
      <c r="AO70" s="16"/>
      <c r="AP70" s="16"/>
      <c r="AQ70" s="16"/>
      <c r="AR70" s="16"/>
      <c r="AS70" s="16"/>
      <c r="AT70" s="16"/>
      <c r="AU70" s="16"/>
      <c r="AV70" s="16"/>
    </row>
    <row r="71" spans="1:48">
      <c r="A71" s="11"/>
      <c r="B71" s="10"/>
      <c r="C71" s="11"/>
      <c r="D71" s="12"/>
      <c r="E71" s="13"/>
      <c r="F71" s="14">
        <v>14</v>
      </c>
      <c r="G71" s="15">
        <v>14</v>
      </c>
      <c r="H71" s="15" t="s">
        <v>38</v>
      </c>
      <c r="I71" s="15" t="s">
        <v>53</v>
      </c>
      <c r="J71" s="15" t="s">
        <v>43</v>
      </c>
      <c r="K71" s="15">
        <v>11.02</v>
      </c>
      <c r="L71" s="15" t="s">
        <v>53</v>
      </c>
      <c r="M71" s="15" t="s">
        <v>41</v>
      </c>
      <c r="N71" s="15" t="s">
        <v>53</v>
      </c>
      <c r="O71" s="15" t="s">
        <v>42</v>
      </c>
      <c r="P71" s="15" t="s">
        <v>53</v>
      </c>
      <c r="Q71" s="15" t="s">
        <v>40</v>
      </c>
      <c r="R71" s="15">
        <v>9.4499999999999993</v>
      </c>
      <c r="S71" s="15" t="s">
        <v>53</v>
      </c>
      <c r="T71" s="15" t="s">
        <v>41</v>
      </c>
      <c r="U71" s="15" t="s">
        <v>53</v>
      </c>
      <c r="V71" s="15" t="s">
        <v>65</v>
      </c>
      <c r="W71" s="72">
        <v>6.24</v>
      </c>
      <c r="X71" s="72">
        <v>5.45</v>
      </c>
      <c r="Y71" s="72">
        <v>2.4900000000000002</v>
      </c>
      <c r="Z71" s="72">
        <v>2.4300000000000002</v>
      </c>
      <c r="AA71" s="16"/>
      <c r="AB71" s="16"/>
      <c r="AC71" s="16"/>
      <c r="AD71" s="16"/>
      <c r="AE71" s="16"/>
      <c r="AF71" s="16"/>
      <c r="AG71" s="16"/>
      <c r="AH71" s="16"/>
      <c r="AI71" s="16"/>
      <c r="AJ71" s="16"/>
      <c r="AK71" s="16"/>
      <c r="AL71" s="16"/>
      <c r="AM71" s="16"/>
      <c r="AN71" s="16"/>
      <c r="AO71" s="16"/>
      <c r="AP71" s="16"/>
      <c r="AQ71" s="16"/>
      <c r="AR71" s="16"/>
      <c r="AS71" s="16"/>
      <c r="AT71" s="16"/>
      <c r="AU71" s="16"/>
      <c r="AV71" s="16"/>
    </row>
    <row r="72" spans="1:48">
      <c r="A72" s="11">
        <v>42</v>
      </c>
      <c r="B72" s="18">
        <v>80728570</v>
      </c>
      <c r="C72" s="24" t="s">
        <v>234</v>
      </c>
      <c r="D72" s="20" t="s">
        <v>36</v>
      </c>
      <c r="E72" s="21">
        <v>30317</v>
      </c>
      <c r="F72" s="14">
        <f t="shared" ca="1" si="0"/>
        <v>41.183561643835617</v>
      </c>
      <c r="G72" s="15">
        <v>23</v>
      </c>
      <c r="H72" s="15" t="s">
        <v>38</v>
      </c>
      <c r="I72" s="15" t="s">
        <v>39</v>
      </c>
      <c r="J72" s="15" t="s">
        <v>119</v>
      </c>
      <c r="K72" s="15">
        <v>5.4</v>
      </c>
      <c r="L72" s="15" t="s">
        <v>39</v>
      </c>
      <c r="M72" s="15" t="s">
        <v>41</v>
      </c>
      <c r="N72" s="15" t="s">
        <v>39</v>
      </c>
      <c r="O72" s="15" t="s">
        <v>42</v>
      </c>
      <c r="P72" s="15" t="s">
        <v>39</v>
      </c>
      <c r="Q72" s="15" t="s">
        <v>119</v>
      </c>
      <c r="R72" s="15">
        <v>4.29</v>
      </c>
      <c r="S72" s="15" t="s">
        <v>39</v>
      </c>
      <c r="T72" s="15" t="s">
        <v>41</v>
      </c>
      <c r="U72" s="15" t="s">
        <v>39</v>
      </c>
      <c r="V72" s="15" t="s">
        <v>42</v>
      </c>
      <c r="W72" s="15"/>
      <c r="X72" s="15"/>
      <c r="Y72" s="15"/>
      <c r="Z72" s="15"/>
      <c r="AA72" s="16"/>
      <c r="AB72" s="16"/>
      <c r="AC72" s="16"/>
      <c r="AD72" s="16"/>
      <c r="AE72" s="16"/>
      <c r="AF72" s="16"/>
      <c r="AG72" s="16"/>
      <c r="AH72" s="16"/>
      <c r="AI72" s="16"/>
      <c r="AJ72" s="16"/>
      <c r="AK72" s="16"/>
      <c r="AL72" s="16"/>
      <c r="AM72" s="16"/>
      <c r="AN72" s="16"/>
      <c r="AO72" s="16"/>
      <c r="AP72" s="16"/>
      <c r="AQ72" s="16"/>
      <c r="AR72" s="16"/>
      <c r="AS72" s="16"/>
      <c r="AT72" s="16"/>
      <c r="AU72" s="16"/>
      <c r="AV72" s="16"/>
    </row>
    <row r="73" spans="1:48">
      <c r="A73" s="11"/>
      <c r="B73" s="18"/>
      <c r="C73" s="24"/>
      <c r="D73" s="20"/>
      <c r="E73" s="21"/>
      <c r="F73" s="14">
        <v>40</v>
      </c>
      <c r="G73" s="15">
        <v>23</v>
      </c>
      <c r="H73" s="15" t="s">
        <v>38</v>
      </c>
      <c r="I73" s="15" t="s">
        <v>53</v>
      </c>
      <c r="J73" s="15" t="s">
        <v>43</v>
      </c>
      <c r="K73" s="15">
        <v>9.85</v>
      </c>
      <c r="L73" s="15" t="s">
        <v>53</v>
      </c>
      <c r="M73" s="15" t="s">
        <v>41</v>
      </c>
      <c r="N73" s="15" t="s">
        <v>53</v>
      </c>
      <c r="O73" s="15" t="s">
        <v>42</v>
      </c>
      <c r="P73" s="15" t="s">
        <v>53</v>
      </c>
      <c r="Q73" s="15" t="s">
        <v>119</v>
      </c>
      <c r="R73" s="15">
        <v>9.7799999999999994</v>
      </c>
      <c r="S73" s="15" t="s">
        <v>53</v>
      </c>
      <c r="T73" s="15" t="s">
        <v>41</v>
      </c>
      <c r="U73" s="15" t="s">
        <v>53</v>
      </c>
      <c r="V73" s="15" t="s">
        <v>42</v>
      </c>
      <c r="W73" s="72">
        <v>7.88</v>
      </c>
      <c r="X73" s="72">
        <v>8.2200000000000006</v>
      </c>
      <c r="Y73" s="72">
        <v>4.26</v>
      </c>
      <c r="Z73" s="15"/>
      <c r="AA73" s="16"/>
      <c r="AB73" s="16"/>
      <c r="AC73" s="16"/>
      <c r="AD73" s="16"/>
      <c r="AE73" s="16"/>
      <c r="AF73" s="16"/>
      <c r="AG73" s="16"/>
      <c r="AH73" s="16"/>
      <c r="AI73" s="16"/>
      <c r="AJ73" s="16"/>
      <c r="AK73" s="16"/>
      <c r="AL73" s="16"/>
      <c r="AM73" s="16"/>
      <c r="AN73" s="16"/>
      <c r="AO73" s="16"/>
      <c r="AP73" s="16"/>
      <c r="AQ73" s="16"/>
      <c r="AR73" s="16"/>
      <c r="AS73" s="16"/>
      <c r="AT73" s="16"/>
      <c r="AU73" s="16"/>
      <c r="AV73" s="16"/>
    </row>
    <row r="74" spans="1:48">
      <c r="A74" s="11">
        <v>43</v>
      </c>
      <c r="B74" s="18">
        <v>1071631611</v>
      </c>
      <c r="C74" s="24" t="s">
        <v>235</v>
      </c>
      <c r="D74" s="20" t="s">
        <v>75</v>
      </c>
      <c r="E74" s="21">
        <v>35294</v>
      </c>
      <c r="F74" s="14">
        <f t="shared" ca="1" si="0"/>
        <v>27.547945205479451</v>
      </c>
      <c r="G74" s="15">
        <v>22</v>
      </c>
      <c r="H74" s="15" t="s">
        <v>38</v>
      </c>
      <c r="I74" s="15" t="s">
        <v>39</v>
      </c>
      <c r="J74" s="15" t="s">
        <v>40</v>
      </c>
      <c r="K74" s="15">
        <v>10.61</v>
      </c>
      <c r="L74" s="15" t="s">
        <v>39</v>
      </c>
      <c r="M74" s="15" t="s">
        <v>97</v>
      </c>
      <c r="N74" s="15" t="s">
        <v>39</v>
      </c>
      <c r="O74" s="15" t="s">
        <v>88</v>
      </c>
      <c r="P74" s="15" t="s">
        <v>39</v>
      </c>
      <c r="Q74" s="15" t="s">
        <v>40</v>
      </c>
      <c r="R74" s="15">
        <v>9.7200000000000006</v>
      </c>
      <c r="S74" s="15" t="s">
        <v>39</v>
      </c>
      <c r="T74" s="15" t="s">
        <v>41</v>
      </c>
      <c r="U74" s="15" t="s">
        <v>39</v>
      </c>
      <c r="V74" s="15" t="s">
        <v>42</v>
      </c>
      <c r="W74" s="72">
        <v>5.87</v>
      </c>
      <c r="X74" s="72">
        <v>6.43</v>
      </c>
      <c r="Y74" s="72">
        <v>2.68</v>
      </c>
      <c r="Z74" s="72">
        <v>4.76</v>
      </c>
      <c r="AA74" s="16"/>
      <c r="AB74" s="16"/>
      <c r="AC74" s="16"/>
      <c r="AD74" s="16"/>
      <c r="AE74" s="16"/>
      <c r="AF74" s="16"/>
      <c r="AG74" s="16"/>
      <c r="AH74" s="16"/>
      <c r="AI74" s="16"/>
      <c r="AJ74" s="16"/>
      <c r="AK74" s="16"/>
      <c r="AL74" s="16"/>
      <c r="AM74" s="16"/>
      <c r="AN74" s="16"/>
      <c r="AO74" s="16"/>
      <c r="AP74" s="16"/>
      <c r="AQ74" s="16"/>
      <c r="AR74" s="16"/>
      <c r="AS74" s="16"/>
      <c r="AT74" s="16"/>
      <c r="AU74" s="16"/>
      <c r="AV74" s="16"/>
    </row>
    <row r="75" spans="1:48">
      <c r="A75" s="11">
        <v>44</v>
      </c>
      <c r="B75" s="18">
        <v>1000796269</v>
      </c>
      <c r="C75" s="24" t="s">
        <v>236</v>
      </c>
      <c r="D75" s="20" t="s">
        <v>75</v>
      </c>
      <c r="E75" s="21">
        <v>39467</v>
      </c>
      <c r="F75" s="14">
        <f t="shared" ca="1" si="0"/>
        <v>16.115068493150684</v>
      </c>
      <c r="G75" s="15">
        <v>12</v>
      </c>
      <c r="H75" s="15" t="s">
        <v>38</v>
      </c>
      <c r="I75" s="15" t="s">
        <v>39</v>
      </c>
      <c r="J75" s="15" t="s">
        <v>119</v>
      </c>
      <c r="K75" s="15">
        <v>9.94</v>
      </c>
      <c r="L75" s="15" t="s">
        <v>39</v>
      </c>
      <c r="M75" s="15" t="s">
        <v>41</v>
      </c>
      <c r="N75" s="15" t="s">
        <v>39</v>
      </c>
      <c r="O75" s="15" t="s">
        <v>42</v>
      </c>
      <c r="P75" s="15" t="s">
        <v>39</v>
      </c>
      <c r="Q75" s="15" t="s">
        <v>43</v>
      </c>
      <c r="R75" s="15">
        <v>9.3000000000000007</v>
      </c>
      <c r="S75" s="15" t="s">
        <v>39</v>
      </c>
      <c r="T75" s="15" t="s">
        <v>41</v>
      </c>
      <c r="U75" s="15" t="s">
        <v>39</v>
      </c>
      <c r="V75" s="15" t="s">
        <v>42</v>
      </c>
      <c r="W75" s="15"/>
      <c r="X75" s="15"/>
      <c r="Y75" s="15"/>
      <c r="Z75" s="15"/>
      <c r="AA75" s="16"/>
      <c r="AB75" s="16"/>
      <c r="AC75" s="16"/>
      <c r="AD75" s="16"/>
      <c r="AE75" s="16"/>
      <c r="AF75" s="16"/>
      <c r="AG75" s="16"/>
      <c r="AH75" s="16"/>
      <c r="AI75" s="16"/>
      <c r="AJ75" s="16"/>
      <c r="AK75" s="16"/>
      <c r="AL75" s="16"/>
      <c r="AM75" s="16"/>
      <c r="AN75" s="16"/>
      <c r="AO75" s="16"/>
      <c r="AP75" s="16"/>
      <c r="AQ75" s="16"/>
      <c r="AR75" s="16"/>
      <c r="AS75" s="16"/>
      <c r="AT75" s="16"/>
      <c r="AU75" s="16"/>
      <c r="AV75" s="16"/>
    </row>
    <row r="76" spans="1:48">
      <c r="A76" s="11"/>
      <c r="B76" s="18"/>
      <c r="C76" s="24"/>
      <c r="D76" s="20"/>
      <c r="E76" s="21"/>
      <c r="F76" s="14">
        <v>15</v>
      </c>
      <c r="G76" s="15">
        <v>12</v>
      </c>
      <c r="H76" s="15" t="s">
        <v>38</v>
      </c>
      <c r="I76" s="15" t="s">
        <v>53</v>
      </c>
      <c r="J76" s="15" t="s">
        <v>119</v>
      </c>
      <c r="K76" s="15">
        <v>8.08</v>
      </c>
      <c r="L76" s="15" t="s">
        <v>53</v>
      </c>
      <c r="M76" s="15" t="s">
        <v>41</v>
      </c>
      <c r="N76" s="15" t="s">
        <v>53</v>
      </c>
      <c r="O76" s="15" t="s">
        <v>65</v>
      </c>
      <c r="P76" s="15" t="s">
        <v>53</v>
      </c>
      <c r="Q76" s="15" t="s">
        <v>43</v>
      </c>
      <c r="R76" s="15">
        <v>9.01</v>
      </c>
      <c r="S76" s="15" t="s">
        <v>53</v>
      </c>
      <c r="T76" s="15" t="s">
        <v>41</v>
      </c>
      <c r="U76" s="15" t="s">
        <v>53</v>
      </c>
      <c r="V76" s="15" t="s">
        <v>65</v>
      </c>
      <c r="W76" s="15"/>
      <c r="X76" s="15"/>
      <c r="Y76" s="15">
        <v>3.24</v>
      </c>
      <c r="Z76" s="15">
        <v>3.24</v>
      </c>
      <c r="AA76" s="16"/>
      <c r="AB76" s="16"/>
      <c r="AC76" s="16"/>
      <c r="AD76" s="16"/>
      <c r="AE76" s="16"/>
      <c r="AF76" s="16"/>
      <c r="AG76" s="16"/>
      <c r="AH76" s="16"/>
      <c r="AI76" s="16"/>
      <c r="AJ76" s="16"/>
      <c r="AK76" s="16"/>
      <c r="AL76" s="16"/>
      <c r="AM76" s="16"/>
      <c r="AN76" s="16"/>
      <c r="AO76" s="16"/>
      <c r="AP76" s="16"/>
      <c r="AQ76" s="16"/>
      <c r="AR76" s="16"/>
      <c r="AS76" s="16"/>
      <c r="AT76" s="16"/>
      <c r="AU76" s="16"/>
      <c r="AV76" s="16"/>
    </row>
    <row r="77" spans="1:48">
      <c r="A77" s="11">
        <v>45</v>
      </c>
      <c r="B77" s="10">
        <v>304382</v>
      </c>
      <c r="C77" s="11" t="s">
        <v>237</v>
      </c>
      <c r="D77" s="12" t="s">
        <v>75</v>
      </c>
      <c r="E77" s="12"/>
      <c r="F77" s="14">
        <v>38</v>
      </c>
      <c r="G77" s="15" t="s">
        <v>231</v>
      </c>
      <c r="H77" s="15" t="s">
        <v>38</v>
      </c>
      <c r="I77" s="15" t="s">
        <v>39</v>
      </c>
      <c r="J77" s="15" t="s">
        <v>40</v>
      </c>
      <c r="K77" s="15">
        <v>8.85</v>
      </c>
      <c r="L77" s="15" t="s">
        <v>39</v>
      </c>
      <c r="M77" s="15" t="s">
        <v>41</v>
      </c>
      <c r="N77" s="15" t="s">
        <v>39</v>
      </c>
      <c r="O77" s="15" t="s">
        <v>42</v>
      </c>
      <c r="P77" s="15" t="s">
        <v>39</v>
      </c>
      <c r="Q77" s="15" t="s">
        <v>43</v>
      </c>
      <c r="R77" s="15">
        <v>9.65</v>
      </c>
      <c r="S77" s="15" t="s">
        <v>39</v>
      </c>
      <c r="T77" s="15" t="s">
        <v>41</v>
      </c>
      <c r="U77" s="15" t="s">
        <v>39</v>
      </c>
      <c r="V77" s="15" t="s">
        <v>42</v>
      </c>
      <c r="W77" s="15"/>
      <c r="X77" s="15"/>
      <c r="Y77" s="15"/>
      <c r="Z77" s="15"/>
      <c r="AA77" s="16"/>
      <c r="AB77" s="16"/>
      <c r="AC77" s="16"/>
      <c r="AD77" s="16"/>
      <c r="AE77" s="16"/>
      <c r="AF77" s="16"/>
      <c r="AG77" s="16"/>
      <c r="AH77" s="16"/>
      <c r="AI77" s="16"/>
      <c r="AJ77" s="16"/>
      <c r="AK77" s="16"/>
      <c r="AL77" s="16"/>
      <c r="AM77" s="16"/>
      <c r="AN77" s="16"/>
      <c r="AO77" s="16"/>
      <c r="AP77" s="16"/>
      <c r="AQ77" s="16"/>
      <c r="AR77" s="16"/>
      <c r="AS77" s="16"/>
      <c r="AT77" s="16"/>
      <c r="AU77" s="16"/>
      <c r="AV77" s="16"/>
    </row>
    <row r="78" spans="1:48">
      <c r="A78" s="11"/>
      <c r="B78" s="10"/>
      <c r="C78" s="11"/>
      <c r="D78" s="12"/>
      <c r="E78" s="12"/>
      <c r="F78" s="14">
        <v>38</v>
      </c>
      <c r="G78" s="15" t="s">
        <v>231</v>
      </c>
      <c r="H78" s="15" t="s">
        <v>38</v>
      </c>
      <c r="I78" s="15"/>
      <c r="J78" s="15"/>
      <c r="K78" s="15"/>
      <c r="L78" s="15"/>
      <c r="M78" s="15"/>
      <c r="N78" s="15"/>
      <c r="O78" s="15"/>
      <c r="P78" s="15" t="s">
        <v>53</v>
      </c>
      <c r="Q78" s="15" t="s">
        <v>43</v>
      </c>
      <c r="R78" s="15">
        <v>8.92</v>
      </c>
      <c r="S78" s="15" t="s">
        <v>53</v>
      </c>
      <c r="T78" s="15" t="s">
        <v>41</v>
      </c>
      <c r="U78" s="15" t="s">
        <v>53</v>
      </c>
      <c r="V78" s="15" t="s">
        <v>42</v>
      </c>
      <c r="W78" s="72">
        <v>7.52</v>
      </c>
      <c r="X78" s="72">
        <v>8.85</v>
      </c>
      <c r="Y78" s="72">
        <v>3.71</v>
      </c>
      <c r="Z78" s="15"/>
      <c r="AA78" s="16"/>
      <c r="AB78" s="16"/>
      <c r="AC78" s="16"/>
      <c r="AD78" s="16"/>
      <c r="AE78" s="16"/>
      <c r="AF78" s="16"/>
      <c r="AG78" s="16"/>
      <c r="AH78" s="16"/>
      <c r="AI78" s="16"/>
      <c r="AJ78" s="16"/>
      <c r="AK78" s="16"/>
      <c r="AL78" s="16"/>
      <c r="AM78" s="16"/>
      <c r="AN78" s="16"/>
      <c r="AO78" s="16"/>
      <c r="AP78" s="16"/>
      <c r="AQ78" s="16"/>
      <c r="AR78" s="16"/>
      <c r="AS78" s="16"/>
      <c r="AT78" s="16"/>
      <c r="AU78" s="16"/>
      <c r="AV78" s="16"/>
    </row>
    <row r="79" spans="1:48">
      <c r="A79" s="11">
        <v>4</v>
      </c>
      <c r="B79" s="10">
        <v>1141114019</v>
      </c>
      <c r="C79" s="11" t="s">
        <v>238</v>
      </c>
      <c r="D79" s="12" t="s">
        <v>36</v>
      </c>
      <c r="E79" s="13">
        <v>38767</v>
      </c>
      <c r="F79" s="14">
        <f t="shared" ref="F79:F99" ca="1" si="1">(TODAY()-E79)/365</f>
        <v>18.032876712328768</v>
      </c>
      <c r="G79" s="15" t="s">
        <v>239</v>
      </c>
      <c r="H79" s="15" t="s">
        <v>26</v>
      </c>
      <c r="I79" s="15" t="s">
        <v>39</v>
      </c>
      <c r="J79" s="15" t="s">
        <v>43</v>
      </c>
      <c r="K79" s="15">
        <v>8.65</v>
      </c>
      <c r="L79" s="15" t="s">
        <v>39</v>
      </c>
      <c r="M79" s="15" t="s">
        <v>41</v>
      </c>
      <c r="N79" s="15" t="s">
        <v>39</v>
      </c>
      <c r="O79" s="15" t="s">
        <v>42</v>
      </c>
      <c r="P79" s="15" t="s">
        <v>39</v>
      </c>
      <c r="Q79" s="15" t="s">
        <v>40</v>
      </c>
      <c r="R79" s="15">
        <v>9.6199999999999992</v>
      </c>
      <c r="S79" s="15" t="s">
        <v>39</v>
      </c>
      <c r="T79" s="15" t="s">
        <v>151</v>
      </c>
      <c r="U79" s="15" t="s">
        <v>39</v>
      </c>
      <c r="V79" s="15" t="s">
        <v>88</v>
      </c>
      <c r="W79" s="15"/>
      <c r="X79" s="15"/>
      <c r="Y79" s="15"/>
      <c r="Z79" s="15"/>
      <c r="AA79" s="17"/>
      <c r="AB79" s="17"/>
      <c r="AC79" s="17"/>
      <c r="AD79" s="17"/>
      <c r="AE79" s="17"/>
      <c r="AF79" s="17"/>
      <c r="AG79" s="17"/>
      <c r="AH79" s="17"/>
      <c r="AI79" s="17"/>
      <c r="AJ79" s="17"/>
      <c r="AK79" s="17"/>
      <c r="AL79" s="17"/>
      <c r="AM79" s="17"/>
      <c r="AN79" s="17"/>
      <c r="AO79" s="17"/>
      <c r="AP79" s="17"/>
      <c r="AQ79" s="17"/>
      <c r="AR79" s="17"/>
      <c r="AS79" s="17"/>
      <c r="AT79" s="17"/>
      <c r="AU79" s="17"/>
      <c r="AV79" s="17"/>
    </row>
    <row r="80" spans="1:48">
      <c r="A80" s="11"/>
      <c r="B80" s="10"/>
      <c r="C80" s="11"/>
      <c r="D80" s="12"/>
      <c r="E80" s="13"/>
      <c r="F80" s="14">
        <v>17</v>
      </c>
      <c r="G80" s="15" t="s">
        <v>239</v>
      </c>
      <c r="H80" s="15" t="s">
        <v>26</v>
      </c>
      <c r="I80" s="15" t="s">
        <v>53</v>
      </c>
      <c r="J80" s="15" t="s">
        <v>40</v>
      </c>
      <c r="K80" s="15">
        <v>10.02</v>
      </c>
      <c r="L80" s="15" t="s">
        <v>53</v>
      </c>
      <c r="M80" s="15" t="s">
        <v>41</v>
      </c>
      <c r="N80" s="15" t="s">
        <v>53</v>
      </c>
      <c r="O80" s="15" t="s">
        <v>88</v>
      </c>
      <c r="P80" s="15" t="s">
        <v>53</v>
      </c>
      <c r="Q80" s="15" t="s">
        <v>40</v>
      </c>
      <c r="R80" s="15">
        <v>10.029999999999999</v>
      </c>
      <c r="S80" s="15" t="s">
        <v>53</v>
      </c>
      <c r="T80" s="15" t="s">
        <v>41</v>
      </c>
      <c r="U80" s="15" t="s">
        <v>39</v>
      </c>
      <c r="V80" s="15" t="s">
        <v>42</v>
      </c>
      <c r="W80" s="15"/>
      <c r="X80" s="15">
        <v>7.08</v>
      </c>
      <c r="Y80" s="72">
        <v>3.93</v>
      </c>
      <c r="Z80" s="15"/>
      <c r="AA80" s="17"/>
      <c r="AB80" s="17"/>
      <c r="AC80" s="17"/>
      <c r="AD80" s="17"/>
      <c r="AE80" s="17"/>
      <c r="AF80" s="17"/>
      <c r="AG80" s="17"/>
      <c r="AH80" s="17"/>
      <c r="AI80" s="17"/>
      <c r="AJ80" s="17"/>
      <c r="AK80" s="17"/>
      <c r="AL80" s="17"/>
      <c r="AM80" s="17"/>
      <c r="AN80" s="17"/>
      <c r="AO80" s="17"/>
      <c r="AP80" s="17"/>
      <c r="AQ80" s="17"/>
      <c r="AR80" s="17"/>
      <c r="AS80" s="17"/>
      <c r="AT80" s="17"/>
      <c r="AU80" s="17"/>
      <c r="AV80" s="17"/>
    </row>
    <row r="81" spans="1:48">
      <c r="A81" s="11"/>
      <c r="B81" s="10"/>
      <c r="C81" s="11"/>
      <c r="D81" s="12"/>
      <c r="E81" s="13"/>
      <c r="F81" s="14">
        <v>17</v>
      </c>
      <c r="G81" s="15" t="s">
        <v>239</v>
      </c>
      <c r="H81" s="15" t="s">
        <v>26</v>
      </c>
      <c r="I81" s="15" t="s">
        <v>55</v>
      </c>
      <c r="J81" s="15" t="s">
        <v>40</v>
      </c>
      <c r="K81" s="15">
        <v>8.6</v>
      </c>
      <c r="L81" s="15" t="s">
        <v>55</v>
      </c>
      <c r="M81" s="15" t="s">
        <v>97</v>
      </c>
      <c r="N81" s="15" t="s">
        <v>55</v>
      </c>
      <c r="O81" s="15" t="s">
        <v>88</v>
      </c>
      <c r="P81" s="15"/>
      <c r="Q81" s="15"/>
      <c r="R81" s="15"/>
      <c r="S81" s="15"/>
      <c r="T81" s="15"/>
      <c r="U81" s="15"/>
      <c r="V81" s="15"/>
      <c r="W81" s="15"/>
      <c r="X81" s="15"/>
      <c r="Y81" s="15"/>
      <c r="Z81" s="15"/>
      <c r="AA81" s="17"/>
      <c r="AB81" s="17"/>
      <c r="AC81" s="17"/>
      <c r="AD81" s="17"/>
      <c r="AE81" s="17"/>
      <c r="AF81" s="17"/>
      <c r="AG81" s="17"/>
      <c r="AH81" s="17"/>
      <c r="AI81" s="17"/>
      <c r="AJ81" s="17"/>
      <c r="AK81" s="17"/>
      <c r="AL81" s="17"/>
      <c r="AM81" s="17"/>
      <c r="AN81" s="17"/>
      <c r="AO81" s="17"/>
      <c r="AP81" s="17"/>
      <c r="AQ81" s="17"/>
      <c r="AR81" s="17"/>
      <c r="AS81" s="17"/>
      <c r="AT81" s="17"/>
      <c r="AU81" s="17"/>
      <c r="AV81" s="17"/>
    </row>
    <row r="82" spans="1:48">
      <c r="A82" s="11">
        <v>11</v>
      </c>
      <c r="B82" s="10">
        <v>111793151</v>
      </c>
      <c r="C82" s="25" t="s">
        <v>240</v>
      </c>
      <c r="D82" s="12" t="s">
        <v>75</v>
      </c>
      <c r="E82" s="13">
        <v>41942</v>
      </c>
      <c r="F82" s="14">
        <f t="shared" ca="1" si="1"/>
        <v>9.3342465753424655</v>
      </c>
      <c r="G82" s="15" t="s">
        <v>241</v>
      </c>
      <c r="H82" s="15" t="s">
        <v>26</v>
      </c>
      <c r="I82" s="15" t="s">
        <v>39</v>
      </c>
      <c r="J82" s="15" t="s">
        <v>40</v>
      </c>
      <c r="K82" s="15">
        <v>8.86</v>
      </c>
      <c r="L82" s="15" t="s">
        <v>39</v>
      </c>
      <c r="M82" s="15" t="s">
        <v>151</v>
      </c>
      <c r="N82" s="15" t="s">
        <v>39</v>
      </c>
      <c r="O82" s="15" t="s">
        <v>88</v>
      </c>
      <c r="P82" s="15" t="s">
        <v>39</v>
      </c>
      <c r="Q82" s="15" t="s">
        <v>43</v>
      </c>
      <c r="R82" s="15">
        <v>8.26</v>
      </c>
      <c r="S82" s="15" t="s">
        <v>39</v>
      </c>
      <c r="T82" s="15" t="s">
        <v>41</v>
      </c>
      <c r="U82" s="15" t="s">
        <v>39</v>
      </c>
      <c r="V82" s="15" t="s">
        <v>42</v>
      </c>
      <c r="W82" s="15"/>
      <c r="X82" s="15"/>
      <c r="Y82" s="15"/>
      <c r="Z82" s="15"/>
      <c r="AA82" s="16"/>
      <c r="AB82" s="16"/>
      <c r="AC82" s="16"/>
      <c r="AD82" s="16"/>
      <c r="AE82" s="16"/>
      <c r="AF82" s="16"/>
      <c r="AG82" s="16"/>
      <c r="AH82" s="16"/>
      <c r="AI82" s="16"/>
      <c r="AJ82" s="16"/>
      <c r="AK82" s="16"/>
      <c r="AL82" s="16"/>
      <c r="AM82" s="16"/>
      <c r="AN82" s="16"/>
      <c r="AO82" s="16"/>
      <c r="AP82" s="16"/>
      <c r="AQ82" s="16"/>
      <c r="AR82" s="16"/>
      <c r="AS82" s="16"/>
      <c r="AT82" s="16"/>
      <c r="AU82" s="16"/>
      <c r="AV82" s="16"/>
    </row>
    <row r="83" spans="1:48">
      <c r="A83" s="11"/>
      <c r="B83" s="10"/>
      <c r="C83" s="25"/>
      <c r="D83" s="12"/>
      <c r="E83" s="13"/>
      <c r="F83" s="14">
        <v>8</v>
      </c>
      <c r="G83" s="15" t="s">
        <v>241</v>
      </c>
      <c r="H83" s="15" t="s">
        <v>26</v>
      </c>
      <c r="I83" s="15" t="s">
        <v>53</v>
      </c>
      <c r="J83" s="15" t="s">
        <v>40</v>
      </c>
      <c r="K83" s="15">
        <v>7.64</v>
      </c>
      <c r="L83" s="15" t="s">
        <v>53</v>
      </c>
      <c r="M83" s="15" t="s">
        <v>41</v>
      </c>
      <c r="N83" s="15" t="s">
        <v>53</v>
      </c>
      <c r="O83" s="15" t="s">
        <v>65</v>
      </c>
      <c r="P83" s="15" t="s">
        <v>53</v>
      </c>
      <c r="Q83" s="15" t="s">
        <v>40</v>
      </c>
      <c r="R83" s="15">
        <v>9.23</v>
      </c>
      <c r="S83" s="15" t="s">
        <v>53</v>
      </c>
      <c r="T83" s="15" t="s">
        <v>41</v>
      </c>
      <c r="U83" s="15" t="s">
        <v>53</v>
      </c>
      <c r="V83" s="15" t="s">
        <v>42</v>
      </c>
      <c r="W83" s="15"/>
      <c r="X83" s="15"/>
      <c r="Y83" s="15"/>
      <c r="Z83" s="15"/>
      <c r="AA83" s="16"/>
      <c r="AB83" s="16"/>
      <c r="AC83" s="16"/>
      <c r="AD83" s="16"/>
      <c r="AE83" s="16"/>
      <c r="AF83" s="16"/>
      <c r="AG83" s="16"/>
      <c r="AH83" s="16"/>
      <c r="AI83" s="16"/>
      <c r="AJ83" s="16"/>
      <c r="AK83" s="16"/>
      <c r="AL83" s="16"/>
      <c r="AM83" s="16"/>
      <c r="AN83" s="16"/>
      <c r="AO83" s="16"/>
      <c r="AP83" s="16"/>
      <c r="AQ83" s="16"/>
      <c r="AR83" s="16"/>
      <c r="AS83" s="16"/>
      <c r="AT83" s="16"/>
      <c r="AU83" s="16"/>
      <c r="AV83" s="16"/>
    </row>
    <row r="84" spans="1:48">
      <c r="A84" s="11"/>
      <c r="B84" s="10"/>
      <c r="C84" s="25"/>
      <c r="D84" s="12"/>
      <c r="E84" s="13"/>
      <c r="F84" s="14">
        <v>8</v>
      </c>
      <c r="G84" s="15" t="s">
        <v>241</v>
      </c>
      <c r="H84" s="15" t="s">
        <v>26</v>
      </c>
      <c r="I84" s="15" t="s">
        <v>55</v>
      </c>
      <c r="J84" s="15" t="s">
        <v>40</v>
      </c>
      <c r="K84" s="15">
        <v>8.75</v>
      </c>
      <c r="L84" s="15" t="s">
        <v>55</v>
      </c>
      <c r="M84" s="15" t="s">
        <v>41</v>
      </c>
      <c r="N84" s="15" t="s">
        <v>55</v>
      </c>
      <c r="O84" s="15" t="s">
        <v>88</v>
      </c>
      <c r="P84" s="15" t="s">
        <v>55</v>
      </c>
      <c r="Q84" s="15" t="s">
        <v>40</v>
      </c>
      <c r="R84" s="15">
        <v>9.39</v>
      </c>
      <c r="S84" s="15" t="s">
        <v>55</v>
      </c>
      <c r="T84" s="15" t="s">
        <v>41</v>
      </c>
      <c r="U84" s="15" t="s">
        <v>55</v>
      </c>
      <c r="V84" s="15" t="s">
        <v>42</v>
      </c>
      <c r="W84" s="15">
        <v>4.9800000000000004</v>
      </c>
      <c r="X84" s="15">
        <v>8.61</v>
      </c>
      <c r="Y84" s="16">
        <v>1.6</v>
      </c>
      <c r="Z84" s="15">
        <v>3.39</v>
      </c>
      <c r="AA84" s="16"/>
      <c r="AB84" s="16"/>
      <c r="AC84" s="16"/>
      <c r="AD84" s="16"/>
      <c r="AE84" s="16"/>
      <c r="AF84" s="16"/>
      <c r="AG84" s="16"/>
      <c r="AH84" s="16"/>
      <c r="AI84" s="16"/>
      <c r="AJ84" s="16"/>
      <c r="AK84" s="16"/>
      <c r="AL84" s="16"/>
      <c r="AM84" s="16"/>
      <c r="AN84" s="16"/>
      <c r="AO84" s="16"/>
      <c r="AP84" s="16"/>
      <c r="AQ84" s="16"/>
      <c r="AR84" s="16"/>
      <c r="AS84" s="16"/>
      <c r="AT84" s="16"/>
      <c r="AU84" s="16"/>
      <c r="AV84" s="16"/>
    </row>
    <row r="85" spans="1:48">
      <c r="A85" s="11">
        <v>16</v>
      </c>
      <c r="B85" s="10">
        <v>52485501</v>
      </c>
      <c r="C85" s="11" t="s">
        <v>242</v>
      </c>
      <c r="D85" s="12" t="s">
        <v>75</v>
      </c>
      <c r="E85" s="13">
        <v>32952</v>
      </c>
      <c r="F85" s="14">
        <f t="shared" ca="1" si="1"/>
        <v>33.964383561643835</v>
      </c>
      <c r="G85" s="15" t="s">
        <v>243</v>
      </c>
      <c r="H85" s="15" t="s">
        <v>26</v>
      </c>
      <c r="I85" s="15" t="s">
        <v>39</v>
      </c>
      <c r="J85" s="15" t="s">
        <v>43</v>
      </c>
      <c r="K85" s="15">
        <v>8.65</v>
      </c>
      <c r="L85" s="15" t="s">
        <v>39</v>
      </c>
      <c r="M85" s="15" t="s">
        <v>41</v>
      </c>
      <c r="N85" s="15" t="s">
        <v>39</v>
      </c>
      <c r="O85" s="15" t="s">
        <v>42</v>
      </c>
      <c r="P85" s="15" t="s">
        <v>39</v>
      </c>
      <c r="Q85" s="15" t="s">
        <v>40</v>
      </c>
      <c r="R85" s="15">
        <v>10.77</v>
      </c>
      <c r="S85" s="15" t="s">
        <v>39</v>
      </c>
      <c r="T85" s="15" t="s">
        <v>151</v>
      </c>
      <c r="U85" s="15" t="s">
        <v>39</v>
      </c>
      <c r="V85" s="15" t="s">
        <v>88</v>
      </c>
      <c r="W85" s="15"/>
      <c r="X85" s="15"/>
      <c r="Y85" s="15"/>
      <c r="Z85" s="15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6"/>
      <c r="AL85" s="16"/>
      <c r="AM85" s="16"/>
      <c r="AN85" s="16"/>
      <c r="AO85" s="16"/>
      <c r="AP85" s="16"/>
      <c r="AQ85" s="16"/>
      <c r="AR85" s="16"/>
      <c r="AS85" s="16"/>
      <c r="AT85" s="16"/>
      <c r="AU85" s="16"/>
      <c r="AV85" s="16"/>
    </row>
    <row r="86" spans="1:48">
      <c r="A86" s="11"/>
      <c r="B86" s="10"/>
      <c r="C86" s="11"/>
      <c r="D86" s="12"/>
      <c r="E86" s="13"/>
      <c r="F86" s="14">
        <v>33</v>
      </c>
      <c r="G86" s="15" t="s">
        <v>243</v>
      </c>
      <c r="H86" s="15" t="s">
        <v>26</v>
      </c>
      <c r="I86" s="15" t="s">
        <v>53</v>
      </c>
      <c r="J86" s="15" t="s">
        <v>43</v>
      </c>
      <c r="K86" s="15">
        <v>7.46</v>
      </c>
      <c r="L86" s="15" t="s">
        <v>53</v>
      </c>
      <c r="M86" s="15" t="s">
        <v>41</v>
      </c>
      <c r="N86" s="15" t="s">
        <v>53</v>
      </c>
      <c r="O86" s="15" t="s">
        <v>42</v>
      </c>
      <c r="P86" s="15" t="s">
        <v>53</v>
      </c>
      <c r="Q86" s="15" t="s">
        <v>40</v>
      </c>
      <c r="R86" s="15">
        <v>9.74</v>
      </c>
      <c r="S86" s="15" t="s">
        <v>53</v>
      </c>
      <c r="T86" s="15" t="s">
        <v>41</v>
      </c>
      <c r="U86" s="15" t="s">
        <v>53</v>
      </c>
      <c r="V86" s="15" t="s">
        <v>88</v>
      </c>
      <c r="W86" s="15"/>
      <c r="X86" s="15">
        <v>5.44</v>
      </c>
      <c r="Y86" s="15"/>
      <c r="Z86" s="15"/>
      <c r="AA86" s="16"/>
      <c r="AB86" s="16"/>
      <c r="AC86" s="16"/>
      <c r="AD86" s="16"/>
      <c r="AE86" s="16"/>
      <c r="AF86" s="16"/>
      <c r="AG86" s="16"/>
      <c r="AH86" s="16"/>
      <c r="AI86" s="16"/>
      <c r="AJ86" s="16"/>
      <c r="AK86" s="16"/>
      <c r="AL86" s="16"/>
      <c r="AM86" s="16"/>
      <c r="AN86" s="16"/>
      <c r="AO86" s="16"/>
      <c r="AP86" s="16"/>
      <c r="AQ86" s="16"/>
      <c r="AR86" s="16"/>
      <c r="AS86" s="16"/>
      <c r="AT86" s="16"/>
      <c r="AU86" s="16"/>
      <c r="AV86" s="16"/>
    </row>
    <row r="87" spans="1:48">
      <c r="A87" s="11"/>
      <c r="B87" s="10"/>
      <c r="C87" s="11"/>
      <c r="D87" s="12"/>
      <c r="E87" s="13"/>
      <c r="F87" s="14">
        <v>33</v>
      </c>
      <c r="G87" s="15" t="s">
        <v>243</v>
      </c>
      <c r="H87" s="15" t="s">
        <v>26</v>
      </c>
      <c r="I87" s="15" t="s">
        <v>55</v>
      </c>
      <c r="J87" s="15" t="s">
        <v>40</v>
      </c>
      <c r="K87" s="15">
        <v>11.06</v>
      </c>
      <c r="L87" s="15" t="s">
        <v>55</v>
      </c>
      <c r="M87" s="15" t="s">
        <v>41</v>
      </c>
      <c r="N87" s="15" t="s">
        <v>55</v>
      </c>
      <c r="O87" s="15" t="s">
        <v>42</v>
      </c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16"/>
      <c r="AB87" s="16"/>
      <c r="AC87" s="16"/>
      <c r="AD87" s="16"/>
      <c r="AE87" s="16"/>
      <c r="AF87" s="16"/>
      <c r="AG87" s="16"/>
      <c r="AH87" s="16"/>
      <c r="AI87" s="16"/>
      <c r="AJ87" s="16"/>
      <c r="AK87" s="16"/>
      <c r="AL87" s="16"/>
      <c r="AM87" s="16"/>
      <c r="AN87" s="16"/>
      <c r="AO87" s="16"/>
      <c r="AP87" s="16"/>
      <c r="AQ87" s="16"/>
      <c r="AR87" s="16"/>
      <c r="AS87" s="16"/>
      <c r="AT87" s="16"/>
      <c r="AU87" s="16"/>
      <c r="AV87" s="16"/>
    </row>
    <row r="88" spans="1:48">
      <c r="A88" s="11">
        <v>25</v>
      </c>
      <c r="B88" s="18">
        <v>1014258440</v>
      </c>
      <c r="C88" s="24" t="s">
        <v>244</v>
      </c>
      <c r="D88" s="20" t="s">
        <v>36</v>
      </c>
      <c r="E88" s="21">
        <v>34587</v>
      </c>
      <c r="F88" s="14">
        <f t="shared" ca="1" si="1"/>
        <v>29.484931506849314</v>
      </c>
      <c r="G88" s="15" t="s">
        <v>245</v>
      </c>
      <c r="H88" s="15" t="s">
        <v>26</v>
      </c>
      <c r="I88" s="15" t="s">
        <v>39</v>
      </c>
      <c r="J88" s="15" t="s">
        <v>40</v>
      </c>
      <c r="K88" s="15">
        <v>6</v>
      </c>
      <c r="L88" s="15" t="s">
        <v>39</v>
      </c>
      <c r="M88" s="15" t="s">
        <v>41</v>
      </c>
      <c r="N88" s="15" t="s">
        <v>39</v>
      </c>
      <c r="O88" s="15" t="s">
        <v>42</v>
      </c>
      <c r="P88" s="15" t="s">
        <v>39</v>
      </c>
      <c r="Q88" s="15" t="s">
        <v>43</v>
      </c>
      <c r="R88" s="15">
        <v>7</v>
      </c>
      <c r="S88" s="15" t="s">
        <v>39</v>
      </c>
      <c r="T88" s="15" t="s">
        <v>41</v>
      </c>
      <c r="U88" s="15" t="s">
        <v>39</v>
      </c>
      <c r="V88" s="15" t="s">
        <v>42</v>
      </c>
      <c r="W88" s="15"/>
      <c r="X88" s="15"/>
      <c r="Y88" s="15"/>
      <c r="Z88" s="15"/>
      <c r="AA88" s="16"/>
      <c r="AB88" s="16"/>
      <c r="AC88" s="16"/>
      <c r="AD88" s="16"/>
      <c r="AE88" s="16"/>
      <c r="AF88" s="16"/>
      <c r="AG88" s="16"/>
      <c r="AH88" s="16"/>
      <c r="AI88" s="16"/>
      <c r="AJ88" s="16"/>
      <c r="AK88" s="16"/>
      <c r="AL88" s="16"/>
      <c r="AM88" s="16"/>
      <c r="AN88" s="16"/>
      <c r="AO88" s="16"/>
      <c r="AP88" s="16"/>
      <c r="AQ88" s="16"/>
      <c r="AR88" s="16"/>
      <c r="AS88" s="16"/>
      <c r="AT88" s="16"/>
      <c r="AU88" s="16"/>
      <c r="AV88" s="16"/>
    </row>
    <row r="89" spans="1:48">
      <c r="A89" s="11"/>
      <c r="B89" s="18"/>
      <c r="C89" s="24"/>
      <c r="D89" s="20"/>
      <c r="E89" s="21"/>
      <c r="F89" s="14">
        <v>29</v>
      </c>
      <c r="G89" s="15" t="s">
        <v>245</v>
      </c>
      <c r="H89" s="15" t="s">
        <v>26</v>
      </c>
      <c r="I89" s="15" t="s">
        <v>53</v>
      </c>
      <c r="J89" s="15" t="s">
        <v>40</v>
      </c>
      <c r="K89" s="15">
        <v>6.03</v>
      </c>
      <c r="L89" s="15" t="s">
        <v>53</v>
      </c>
      <c r="M89" s="15" t="s">
        <v>41</v>
      </c>
      <c r="N89" s="15" t="s">
        <v>53</v>
      </c>
      <c r="O89" s="15" t="s">
        <v>42</v>
      </c>
      <c r="P89" s="15" t="s">
        <v>53</v>
      </c>
      <c r="Q89" s="15" t="s">
        <v>40</v>
      </c>
      <c r="R89" s="15">
        <v>7.35</v>
      </c>
      <c r="S89" s="15" t="s">
        <v>53</v>
      </c>
      <c r="T89" s="15" t="s">
        <v>41</v>
      </c>
      <c r="U89" s="15" t="s">
        <v>53</v>
      </c>
      <c r="V89" s="15" t="s">
        <v>42</v>
      </c>
      <c r="W89" s="15">
        <v>5.05</v>
      </c>
      <c r="X89" s="15">
        <v>5.01</v>
      </c>
      <c r="Y89" s="15">
        <v>2.61</v>
      </c>
      <c r="Z89" s="15">
        <v>2.48</v>
      </c>
      <c r="AA89" s="16"/>
      <c r="AB89" s="16"/>
      <c r="AC89" s="16"/>
      <c r="AD89" s="16"/>
      <c r="AE89" s="16"/>
      <c r="AF89" s="16"/>
      <c r="AG89" s="16"/>
      <c r="AH89" s="16"/>
      <c r="AI89" s="16"/>
      <c r="AJ89" s="16"/>
      <c r="AK89" s="16"/>
      <c r="AL89" s="16"/>
      <c r="AM89" s="16"/>
      <c r="AN89" s="16"/>
      <c r="AO89" s="16"/>
      <c r="AP89" s="16"/>
      <c r="AQ89" s="16"/>
      <c r="AR89" s="16"/>
      <c r="AS89" s="16"/>
      <c r="AT89" s="16"/>
      <c r="AU89" s="16"/>
      <c r="AV89" s="16"/>
    </row>
    <row r="90" spans="1:48">
      <c r="A90" s="11">
        <v>28</v>
      </c>
      <c r="B90" s="10">
        <v>1072648049</v>
      </c>
      <c r="C90" s="11" t="s">
        <v>246</v>
      </c>
      <c r="D90" s="12" t="s">
        <v>75</v>
      </c>
      <c r="E90" s="13">
        <v>32151</v>
      </c>
      <c r="F90" s="14">
        <f t="shared" ca="1" si="1"/>
        <v>36.158904109589038</v>
      </c>
      <c r="G90" s="15" t="s">
        <v>247</v>
      </c>
      <c r="H90" s="15" t="s">
        <v>26</v>
      </c>
      <c r="I90" s="15" t="s">
        <v>39</v>
      </c>
      <c r="J90" s="15" t="s">
        <v>43</v>
      </c>
      <c r="K90" s="15">
        <v>8.24</v>
      </c>
      <c r="L90" s="15" t="s">
        <v>39</v>
      </c>
      <c r="M90" s="15" t="s">
        <v>41</v>
      </c>
      <c r="N90" s="15" t="s">
        <v>39</v>
      </c>
      <c r="O90" s="15" t="s">
        <v>42</v>
      </c>
      <c r="P90" s="15" t="s">
        <v>39</v>
      </c>
      <c r="Q90" s="15" t="s">
        <v>43</v>
      </c>
      <c r="R90" s="15">
        <v>6.69</v>
      </c>
      <c r="S90" s="15" t="s">
        <v>39</v>
      </c>
      <c r="T90" s="15" t="s">
        <v>41</v>
      </c>
      <c r="U90" s="15" t="s">
        <v>39</v>
      </c>
      <c r="V90" s="15" t="s">
        <v>65</v>
      </c>
      <c r="W90" s="15"/>
      <c r="X90" s="15"/>
      <c r="Y90" s="15"/>
      <c r="Z90" s="15"/>
      <c r="AA90" s="17"/>
      <c r="AB90" s="17"/>
      <c r="AC90" s="17"/>
      <c r="AD90" s="17"/>
      <c r="AE90" s="17"/>
      <c r="AF90" s="17"/>
      <c r="AG90" s="17"/>
      <c r="AH90" s="17"/>
      <c r="AI90" s="17"/>
      <c r="AJ90" s="17"/>
      <c r="AK90" s="17"/>
      <c r="AL90" s="17"/>
      <c r="AM90" s="17"/>
      <c r="AN90" s="17"/>
      <c r="AO90" s="17"/>
      <c r="AP90" s="17"/>
      <c r="AQ90" s="17"/>
      <c r="AR90" s="17"/>
      <c r="AS90" s="17"/>
      <c r="AT90" s="17"/>
      <c r="AU90" s="17"/>
      <c r="AV90" s="17"/>
    </row>
    <row r="91" spans="1:48">
      <c r="A91" s="11"/>
      <c r="B91" s="76"/>
      <c r="C91" s="77"/>
      <c r="D91" s="78"/>
      <c r="E91" s="79"/>
      <c r="F91" s="14">
        <v>35</v>
      </c>
      <c r="G91" s="15" t="s">
        <v>247</v>
      </c>
      <c r="H91" s="15" t="s">
        <v>26</v>
      </c>
      <c r="I91" s="15" t="s">
        <v>53</v>
      </c>
      <c r="J91" s="15" t="s">
        <v>40</v>
      </c>
      <c r="K91" s="15">
        <v>11.09</v>
      </c>
      <c r="L91" s="15" t="s">
        <v>53</v>
      </c>
      <c r="M91" s="15" t="s">
        <v>151</v>
      </c>
      <c r="N91" s="15" t="s">
        <v>53</v>
      </c>
      <c r="O91" s="15" t="s">
        <v>88</v>
      </c>
      <c r="P91" s="15" t="s">
        <v>53</v>
      </c>
      <c r="Q91" s="15" t="s">
        <v>43</v>
      </c>
      <c r="R91" s="15">
        <v>7.4</v>
      </c>
      <c r="S91" s="15" t="s">
        <v>53</v>
      </c>
      <c r="T91" s="15" t="s">
        <v>41</v>
      </c>
      <c r="U91" s="15" t="s">
        <v>53</v>
      </c>
      <c r="V91" s="15" t="s">
        <v>42</v>
      </c>
      <c r="W91" s="15"/>
      <c r="X91" s="15"/>
      <c r="Y91" s="15"/>
      <c r="Z91" s="15"/>
      <c r="AA91" s="17"/>
      <c r="AB91" s="17"/>
      <c r="AC91" s="17"/>
      <c r="AD91" s="17"/>
      <c r="AE91" s="17"/>
      <c r="AF91" s="17"/>
      <c r="AG91" s="17"/>
      <c r="AH91" s="17"/>
      <c r="AI91" s="17"/>
      <c r="AJ91" s="17"/>
      <c r="AK91" s="17"/>
      <c r="AL91" s="17"/>
      <c r="AM91" s="17"/>
      <c r="AN91" s="17"/>
      <c r="AO91" s="17"/>
      <c r="AP91" s="17"/>
      <c r="AQ91" s="17"/>
      <c r="AR91" s="17"/>
      <c r="AS91" s="17"/>
      <c r="AT91" s="17"/>
      <c r="AU91" s="17"/>
      <c r="AV91" s="17"/>
    </row>
    <row r="92" spans="1:48">
      <c r="A92" s="11"/>
      <c r="B92" s="76"/>
      <c r="C92" s="77"/>
      <c r="D92" s="78"/>
      <c r="E92" s="79"/>
      <c r="F92" s="14">
        <v>35</v>
      </c>
      <c r="G92" s="15" t="s">
        <v>247</v>
      </c>
      <c r="H92" s="15" t="s">
        <v>26</v>
      </c>
      <c r="I92" s="15" t="s">
        <v>55</v>
      </c>
      <c r="J92" s="15" t="s">
        <v>40</v>
      </c>
      <c r="K92" s="15">
        <v>12</v>
      </c>
      <c r="L92" s="15" t="s">
        <v>55</v>
      </c>
      <c r="M92" s="15" t="s">
        <v>151</v>
      </c>
      <c r="N92" s="15" t="s">
        <v>55</v>
      </c>
      <c r="O92" s="15" t="s">
        <v>88</v>
      </c>
      <c r="P92" s="15" t="s">
        <v>55</v>
      </c>
      <c r="Q92" s="15" t="s">
        <v>40</v>
      </c>
      <c r="R92" s="15">
        <v>8.3699999999999992</v>
      </c>
      <c r="S92" s="15" t="s">
        <v>55</v>
      </c>
      <c r="T92" s="15" t="s">
        <v>41</v>
      </c>
      <c r="U92" s="15" t="s">
        <v>55</v>
      </c>
      <c r="V92" s="15" t="s">
        <v>54</v>
      </c>
      <c r="W92" s="15"/>
      <c r="X92" s="15">
        <v>4.37</v>
      </c>
      <c r="Y92" s="15">
        <v>2.2799999999999998</v>
      </c>
      <c r="Z92" s="15">
        <v>2.5299999999999998</v>
      </c>
      <c r="AA92" s="17"/>
      <c r="AB92" s="17"/>
      <c r="AC92" s="17"/>
      <c r="AD92" s="17"/>
      <c r="AE92" s="17"/>
      <c r="AF92" s="17"/>
      <c r="AG92" s="17"/>
      <c r="AH92" s="17"/>
      <c r="AI92" s="17"/>
      <c r="AJ92" s="17"/>
      <c r="AK92" s="17"/>
      <c r="AL92" s="17"/>
      <c r="AM92" s="17"/>
      <c r="AN92" s="17"/>
      <c r="AO92" s="17"/>
      <c r="AP92" s="17"/>
      <c r="AQ92" s="17"/>
      <c r="AR92" s="17"/>
      <c r="AS92" s="17"/>
      <c r="AT92" s="17"/>
      <c r="AU92" s="17"/>
      <c r="AV92" s="17"/>
    </row>
    <row r="93" spans="1:48">
      <c r="A93" s="11">
        <v>32</v>
      </c>
      <c r="B93" s="30">
        <v>98050863166</v>
      </c>
      <c r="C93" s="29" t="s">
        <v>248</v>
      </c>
      <c r="D93" s="31" t="s">
        <v>36</v>
      </c>
      <c r="E93" s="32">
        <v>40306</v>
      </c>
      <c r="F93" s="14">
        <f t="shared" ca="1" si="1"/>
        <v>13.816438356164383</v>
      </c>
      <c r="G93" s="15" t="s">
        <v>249</v>
      </c>
      <c r="H93" s="15" t="s">
        <v>26</v>
      </c>
      <c r="I93" s="15" t="s">
        <v>39</v>
      </c>
      <c r="J93" s="15" t="s">
        <v>43</v>
      </c>
      <c r="K93" s="15">
        <v>7.26</v>
      </c>
      <c r="L93" s="15" t="s">
        <v>39</v>
      </c>
      <c r="M93" s="15" t="s">
        <v>41</v>
      </c>
      <c r="N93" s="15" t="s">
        <v>39</v>
      </c>
      <c r="O93" s="15" t="s">
        <v>65</v>
      </c>
      <c r="P93" s="15" t="s">
        <v>39</v>
      </c>
      <c r="Q93" s="15" t="s">
        <v>148</v>
      </c>
      <c r="R93" s="15">
        <v>8.5</v>
      </c>
      <c r="S93" s="15" t="s">
        <v>39</v>
      </c>
      <c r="T93" s="15" t="s">
        <v>151</v>
      </c>
      <c r="U93" s="15" t="s">
        <v>39</v>
      </c>
      <c r="V93" s="15" t="s">
        <v>88</v>
      </c>
      <c r="W93" s="15"/>
      <c r="X93" s="15"/>
      <c r="Y93" s="15"/>
      <c r="Z93" s="15"/>
      <c r="AA93" s="17"/>
      <c r="AB93" s="17"/>
      <c r="AC93" s="17"/>
      <c r="AD93" s="17"/>
      <c r="AE93" s="17"/>
      <c r="AF93" s="17"/>
      <c r="AG93" s="17"/>
      <c r="AH93" s="17"/>
      <c r="AI93" s="17"/>
      <c r="AJ93" s="17"/>
      <c r="AK93" s="17"/>
      <c r="AL93" s="17"/>
      <c r="AM93" s="17"/>
      <c r="AN93" s="17"/>
      <c r="AO93" s="17"/>
      <c r="AP93" s="17"/>
      <c r="AQ93" s="17"/>
      <c r="AR93" s="17"/>
      <c r="AS93" s="17"/>
      <c r="AT93" s="17"/>
      <c r="AU93" s="17"/>
      <c r="AV93" s="17"/>
    </row>
    <row r="94" spans="1:48">
      <c r="A94" s="11"/>
      <c r="B94" s="30"/>
      <c r="C94" s="29"/>
      <c r="D94" s="31"/>
      <c r="E94" s="32"/>
      <c r="F94" s="14">
        <v>13</v>
      </c>
      <c r="G94" s="15" t="s">
        <v>249</v>
      </c>
      <c r="H94" s="15" t="s">
        <v>26</v>
      </c>
      <c r="I94" s="15" t="s">
        <v>53</v>
      </c>
      <c r="J94" s="15" t="s">
        <v>43</v>
      </c>
      <c r="K94" s="15">
        <v>6</v>
      </c>
      <c r="L94" s="15" t="s">
        <v>53</v>
      </c>
      <c r="M94" s="15" t="s">
        <v>41</v>
      </c>
      <c r="N94" s="15" t="s">
        <v>53</v>
      </c>
      <c r="O94" s="15" t="s">
        <v>65</v>
      </c>
      <c r="P94" s="15"/>
      <c r="Q94" s="15"/>
      <c r="R94" s="15"/>
      <c r="S94" s="15"/>
      <c r="T94" s="15"/>
      <c r="U94" s="15"/>
      <c r="V94" s="15"/>
      <c r="W94" s="15"/>
      <c r="X94" s="15"/>
      <c r="Y94" s="15"/>
      <c r="Z94" s="15"/>
      <c r="AA94" s="17"/>
      <c r="AB94" s="17"/>
      <c r="AC94" s="17"/>
      <c r="AD94" s="17"/>
      <c r="AE94" s="17"/>
      <c r="AF94" s="17"/>
      <c r="AG94" s="17"/>
      <c r="AH94" s="17"/>
      <c r="AI94" s="17"/>
      <c r="AJ94" s="17"/>
      <c r="AK94" s="17"/>
      <c r="AL94" s="17"/>
      <c r="AM94" s="17"/>
      <c r="AN94" s="17"/>
      <c r="AO94" s="17"/>
      <c r="AP94" s="17"/>
      <c r="AQ94" s="17"/>
      <c r="AR94" s="17"/>
      <c r="AS94" s="17"/>
      <c r="AT94" s="17"/>
      <c r="AU94" s="17"/>
      <c r="AV94" s="17"/>
    </row>
    <row r="95" spans="1:48">
      <c r="A95" s="11"/>
      <c r="B95" s="30"/>
      <c r="C95" s="29"/>
      <c r="D95" s="31"/>
      <c r="E95" s="32"/>
      <c r="F95" s="14">
        <v>13</v>
      </c>
      <c r="G95" s="15" t="s">
        <v>249</v>
      </c>
      <c r="H95" s="15" t="s">
        <v>26</v>
      </c>
      <c r="I95" s="15" t="s">
        <v>55</v>
      </c>
      <c r="J95" s="15" t="s">
        <v>40</v>
      </c>
      <c r="K95" s="15">
        <v>8.69</v>
      </c>
      <c r="L95" s="15" t="s">
        <v>55</v>
      </c>
      <c r="M95" s="15" t="s">
        <v>41</v>
      </c>
      <c r="N95" s="15" t="s">
        <v>55</v>
      </c>
      <c r="O95" s="15" t="s">
        <v>88</v>
      </c>
      <c r="P95" s="15"/>
      <c r="Q95" s="15"/>
      <c r="R95" s="15"/>
      <c r="S95" s="15"/>
      <c r="T95" s="15"/>
      <c r="U95" s="15"/>
      <c r="V95" s="15"/>
      <c r="W95" s="72">
        <v>5.14</v>
      </c>
      <c r="X95" s="72">
        <v>4.72</v>
      </c>
      <c r="Y95" s="72">
        <v>2.7</v>
      </c>
      <c r="Z95" s="72">
        <v>2.2400000000000002</v>
      </c>
      <c r="AA95" s="17"/>
      <c r="AB95" s="17"/>
      <c r="AC95" s="17"/>
      <c r="AD95" s="17"/>
      <c r="AE95" s="17"/>
      <c r="AF95" s="17"/>
      <c r="AG95" s="17"/>
      <c r="AH95" s="17"/>
      <c r="AI95" s="17"/>
      <c r="AJ95" s="17"/>
      <c r="AK95" s="17"/>
      <c r="AL95" s="17"/>
      <c r="AM95" s="17"/>
      <c r="AN95" s="17"/>
      <c r="AO95" s="17"/>
      <c r="AP95" s="17"/>
      <c r="AQ95" s="17"/>
      <c r="AR95" s="17"/>
      <c r="AS95" s="17"/>
      <c r="AT95" s="17"/>
      <c r="AU95" s="17"/>
      <c r="AV95" s="17"/>
    </row>
    <row r="96" spans="1:48">
      <c r="A96" s="11">
        <v>34</v>
      </c>
      <c r="B96" s="10">
        <v>1030546097</v>
      </c>
      <c r="C96" s="11" t="s">
        <v>250</v>
      </c>
      <c r="D96" s="12" t="s">
        <v>36</v>
      </c>
      <c r="E96" s="13">
        <v>38860</v>
      </c>
      <c r="F96" s="14">
        <f t="shared" ca="1" si="1"/>
        <v>17.778082191780822</v>
      </c>
      <c r="G96" s="15" t="s">
        <v>239</v>
      </c>
      <c r="H96" s="15" t="s">
        <v>26</v>
      </c>
      <c r="I96" s="15" t="s">
        <v>39</v>
      </c>
      <c r="J96" s="15" t="s">
        <v>119</v>
      </c>
      <c r="K96" s="15">
        <v>8.7899999999999991</v>
      </c>
      <c r="L96" s="15" t="s">
        <v>39</v>
      </c>
      <c r="M96" s="15" t="s">
        <v>41</v>
      </c>
      <c r="N96" s="15" t="s">
        <v>39</v>
      </c>
      <c r="O96" s="15" t="s">
        <v>65</v>
      </c>
      <c r="P96" s="15" t="s">
        <v>39</v>
      </c>
      <c r="Q96" s="15" t="s">
        <v>40</v>
      </c>
      <c r="R96" s="15">
        <v>8.33</v>
      </c>
      <c r="S96" s="15" t="s">
        <v>39</v>
      </c>
      <c r="T96" s="15" t="s">
        <v>151</v>
      </c>
      <c r="U96" s="15" t="s">
        <v>39</v>
      </c>
      <c r="V96" s="15" t="s">
        <v>88</v>
      </c>
      <c r="W96" s="15"/>
      <c r="X96" s="15"/>
      <c r="Y96" s="15"/>
      <c r="Z96" s="15"/>
      <c r="AA96" s="24"/>
      <c r="AB96" s="24"/>
      <c r="AC96" s="24"/>
      <c r="AD96" s="24"/>
      <c r="AE96" s="24"/>
      <c r="AF96" s="24"/>
      <c r="AG96" s="24"/>
      <c r="AH96" s="24"/>
      <c r="AI96" s="24"/>
      <c r="AJ96" s="24"/>
      <c r="AK96" s="24"/>
      <c r="AL96" s="24"/>
      <c r="AM96" s="24"/>
      <c r="AN96" s="24"/>
      <c r="AO96" s="24"/>
      <c r="AP96" s="24"/>
      <c r="AQ96" s="24"/>
      <c r="AR96" s="24"/>
      <c r="AS96" s="24"/>
      <c r="AT96" s="24"/>
      <c r="AU96" s="24"/>
      <c r="AV96" s="24"/>
    </row>
    <row r="97" spans="1:48">
      <c r="A97" s="11"/>
      <c r="B97" s="10"/>
      <c r="C97" s="11"/>
      <c r="D97" s="12"/>
      <c r="E97" s="13"/>
      <c r="F97" s="14">
        <v>17</v>
      </c>
      <c r="G97" s="15" t="s">
        <v>239</v>
      </c>
      <c r="H97" s="15" t="s">
        <v>26</v>
      </c>
      <c r="I97" s="15" t="s">
        <v>53</v>
      </c>
      <c r="J97" s="15" t="s">
        <v>40</v>
      </c>
      <c r="K97" s="15">
        <v>12.59</v>
      </c>
      <c r="L97" s="15" t="s">
        <v>53</v>
      </c>
      <c r="M97" s="15" t="s">
        <v>41</v>
      </c>
      <c r="N97" s="15" t="s">
        <v>53</v>
      </c>
      <c r="O97" s="15" t="s">
        <v>42</v>
      </c>
      <c r="P97" s="15" t="s">
        <v>53</v>
      </c>
      <c r="Q97" s="15" t="s">
        <v>40</v>
      </c>
      <c r="R97" s="15">
        <v>8.49</v>
      </c>
      <c r="S97" s="15" t="s">
        <v>53</v>
      </c>
      <c r="T97" s="15" t="s">
        <v>41</v>
      </c>
      <c r="U97" s="15" t="s">
        <v>53</v>
      </c>
      <c r="V97" s="15" t="s">
        <v>42</v>
      </c>
      <c r="W97" s="15"/>
      <c r="X97" s="15"/>
      <c r="Y97" s="15"/>
      <c r="Z97" s="15"/>
      <c r="AA97" s="24"/>
      <c r="AB97" s="24"/>
      <c r="AC97" s="24"/>
      <c r="AD97" s="24"/>
      <c r="AE97" s="24"/>
      <c r="AF97" s="24"/>
      <c r="AG97" s="24"/>
      <c r="AH97" s="24"/>
      <c r="AI97" s="24"/>
      <c r="AJ97" s="24"/>
      <c r="AK97" s="24"/>
      <c r="AL97" s="24"/>
      <c r="AM97" s="24"/>
      <c r="AN97" s="24"/>
      <c r="AO97" s="24"/>
      <c r="AP97" s="24"/>
      <c r="AQ97" s="24"/>
      <c r="AR97" s="24"/>
      <c r="AS97" s="24"/>
      <c r="AT97" s="24"/>
      <c r="AU97" s="24"/>
      <c r="AV97" s="24"/>
    </row>
    <row r="98" spans="1:48">
      <c r="A98" s="11"/>
      <c r="B98" s="10"/>
      <c r="C98" s="11"/>
      <c r="D98" s="12"/>
      <c r="E98" s="13"/>
      <c r="F98" s="14">
        <v>17</v>
      </c>
      <c r="G98" s="15" t="s">
        <v>239</v>
      </c>
      <c r="H98" s="15" t="s">
        <v>26</v>
      </c>
      <c r="I98" s="15"/>
      <c r="J98" s="15"/>
      <c r="K98" s="15"/>
      <c r="L98" s="15"/>
      <c r="M98" s="15"/>
      <c r="N98" s="15"/>
      <c r="O98" s="15"/>
      <c r="P98" s="15" t="s">
        <v>55</v>
      </c>
      <c r="Q98" s="15" t="s">
        <v>40</v>
      </c>
      <c r="R98" s="15">
        <v>10.52</v>
      </c>
      <c r="S98" s="15" t="s">
        <v>55</v>
      </c>
      <c r="T98" s="15" t="s">
        <v>97</v>
      </c>
      <c r="U98" s="15" t="s">
        <v>55</v>
      </c>
      <c r="V98" s="15" t="s">
        <v>65</v>
      </c>
      <c r="W98" s="15"/>
      <c r="X98" s="15">
        <v>6.12</v>
      </c>
      <c r="Y98" s="15">
        <v>3.9</v>
      </c>
      <c r="Z98" s="15"/>
      <c r="AA98" s="24"/>
      <c r="AB98" s="24"/>
      <c r="AC98" s="24"/>
      <c r="AD98" s="24"/>
      <c r="AE98" s="24"/>
      <c r="AF98" s="24"/>
      <c r="AG98" s="24"/>
      <c r="AH98" s="24"/>
      <c r="AI98" s="24"/>
      <c r="AJ98" s="24"/>
      <c r="AK98" s="24"/>
      <c r="AL98" s="24"/>
      <c r="AM98" s="24"/>
      <c r="AN98" s="24"/>
      <c r="AO98" s="24"/>
      <c r="AP98" s="24"/>
      <c r="AQ98" s="24"/>
      <c r="AR98" s="24"/>
      <c r="AS98" s="24"/>
      <c r="AT98" s="24"/>
      <c r="AU98" s="24"/>
      <c r="AV98" s="24"/>
    </row>
    <row r="99" spans="1:48">
      <c r="A99" s="11">
        <v>37</v>
      </c>
      <c r="B99" s="10">
        <v>1030539438</v>
      </c>
      <c r="C99" s="11" t="s">
        <v>251</v>
      </c>
      <c r="D99" s="12" t="s">
        <v>75</v>
      </c>
      <c r="E99" s="13">
        <v>31867</v>
      </c>
      <c r="F99" s="14">
        <f t="shared" ca="1" si="1"/>
        <v>36.936986301369863</v>
      </c>
      <c r="G99" s="15" t="s">
        <v>252</v>
      </c>
      <c r="H99" s="15" t="s">
        <v>26</v>
      </c>
      <c r="I99" s="15" t="s">
        <v>39</v>
      </c>
      <c r="J99" s="15" t="s">
        <v>119</v>
      </c>
      <c r="K99" s="15">
        <v>5.81</v>
      </c>
      <c r="L99" s="15" t="s">
        <v>39</v>
      </c>
      <c r="M99" s="15" t="s">
        <v>41</v>
      </c>
      <c r="N99" s="15" t="s">
        <v>39</v>
      </c>
      <c r="O99" s="15" t="s">
        <v>65</v>
      </c>
      <c r="P99" s="15" t="s">
        <v>39</v>
      </c>
      <c r="Q99" s="15" t="s">
        <v>40</v>
      </c>
      <c r="R99" s="15">
        <v>8.73</v>
      </c>
      <c r="S99" s="15" t="s">
        <v>39</v>
      </c>
      <c r="T99" s="15" t="s">
        <v>97</v>
      </c>
      <c r="U99" s="15" t="s">
        <v>39</v>
      </c>
      <c r="V99" s="15" t="s">
        <v>88</v>
      </c>
      <c r="W99" s="15"/>
      <c r="X99" s="15">
        <v>5.96</v>
      </c>
      <c r="Y99" s="15"/>
      <c r="Z99" s="15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  <c r="AL99" s="11"/>
      <c r="AM99" s="11"/>
      <c r="AN99" s="11"/>
      <c r="AO99" s="11"/>
      <c r="AP99" s="11"/>
      <c r="AQ99" s="11"/>
      <c r="AR99" s="11"/>
      <c r="AS99" s="11"/>
      <c r="AT99" s="11"/>
      <c r="AU99" s="11"/>
      <c r="AV99" s="11"/>
    </row>
    <row r="100" spans="1:48">
      <c r="A100" s="11"/>
      <c r="B100" s="10"/>
      <c r="C100" s="11"/>
      <c r="D100" s="12"/>
      <c r="E100" s="13"/>
      <c r="F100" s="14">
        <v>36</v>
      </c>
      <c r="G100" s="15" t="s">
        <v>252</v>
      </c>
      <c r="H100" s="15" t="s">
        <v>26</v>
      </c>
      <c r="I100" s="15" t="s">
        <v>53</v>
      </c>
      <c r="J100" s="15" t="s">
        <v>40</v>
      </c>
      <c r="K100" s="15">
        <v>9.52</v>
      </c>
      <c r="L100" s="15" t="s">
        <v>53</v>
      </c>
      <c r="M100" s="15" t="s">
        <v>41</v>
      </c>
      <c r="N100" s="15" t="s">
        <v>53</v>
      </c>
      <c r="O100" s="15" t="s">
        <v>42</v>
      </c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16"/>
      <c r="AB100" s="16"/>
      <c r="AC100" s="16"/>
      <c r="AD100" s="16"/>
      <c r="AE100" s="16"/>
      <c r="AF100" s="16"/>
      <c r="AG100" s="16"/>
      <c r="AH100" s="16"/>
      <c r="AI100" s="16"/>
      <c r="AJ100" s="16"/>
      <c r="AK100" s="16"/>
      <c r="AL100" s="16"/>
      <c r="AM100" s="16"/>
      <c r="AN100" s="16"/>
      <c r="AO100" s="16"/>
      <c r="AP100" s="16"/>
      <c r="AQ100" s="16"/>
      <c r="AR100" s="16"/>
      <c r="AS100" s="16"/>
      <c r="AT100" s="16"/>
      <c r="AU100" s="16"/>
      <c r="AV100" s="16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F5D3F3-9B0F-4837-91FE-C8AE2422F0A3}">
  <dimension ref="A3:AM37"/>
  <sheetViews>
    <sheetView tabSelected="1" workbookViewId="0">
      <selection activeCell="L13" sqref="L13"/>
    </sheetView>
  </sheetViews>
  <sheetFormatPr defaultColWidth="11" defaultRowHeight="15.75"/>
  <cols>
    <col min="1" max="1" width="17.625" bestFit="1" customWidth="1"/>
    <col min="2" max="2" width="21.5" bestFit="1" customWidth="1"/>
    <col min="3" max="3" width="6.375" bestFit="1" customWidth="1"/>
    <col min="4" max="5" width="12.125" bestFit="1" customWidth="1"/>
    <col min="7" max="7" width="17.625" bestFit="1" customWidth="1"/>
    <col min="11" max="11" width="7.5" customWidth="1"/>
    <col min="12" max="12" width="16.375" bestFit="1" customWidth="1"/>
    <col min="15" max="15" width="18.25" bestFit="1" customWidth="1"/>
    <col min="25" max="25" width="16.125" bestFit="1" customWidth="1"/>
    <col min="27" max="27" width="11" style="130"/>
    <col min="29" max="29" width="11" style="130"/>
    <col min="31" max="31" width="11" style="130"/>
    <col min="33" max="33" width="16.125" bestFit="1" customWidth="1"/>
    <col min="35" max="35" width="11" style="130"/>
    <col min="37" max="37" width="11" style="130"/>
    <col min="39" max="39" width="11" style="130"/>
  </cols>
  <sheetData>
    <row r="3" spans="1:39">
      <c r="A3" s="87" t="s">
        <v>255</v>
      </c>
      <c r="B3" s="87" t="s">
        <v>256</v>
      </c>
      <c r="G3" s="89" t="s">
        <v>255</v>
      </c>
      <c r="H3" s="89" t="s">
        <v>256</v>
      </c>
      <c r="I3" s="89"/>
      <c r="J3" s="89"/>
    </row>
    <row r="4" spans="1:39">
      <c r="A4" s="87" t="s">
        <v>109</v>
      </c>
      <c r="B4" t="s">
        <v>38</v>
      </c>
      <c r="C4" t="s">
        <v>26</v>
      </c>
      <c r="D4" t="s">
        <v>153</v>
      </c>
      <c r="G4" s="90" t="s">
        <v>109</v>
      </c>
      <c r="H4" s="90" t="s">
        <v>38</v>
      </c>
      <c r="I4" s="90" t="s">
        <v>26</v>
      </c>
      <c r="J4" s="90" t="s">
        <v>153</v>
      </c>
    </row>
    <row r="5" spans="1:39">
      <c r="A5" s="88" t="s">
        <v>75</v>
      </c>
      <c r="B5">
        <v>22</v>
      </c>
      <c r="C5">
        <v>4</v>
      </c>
      <c r="D5">
        <v>26</v>
      </c>
      <c r="G5" s="88" t="s">
        <v>75</v>
      </c>
      <c r="H5">
        <v>22</v>
      </c>
      <c r="I5">
        <v>4</v>
      </c>
      <c r="J5">
        <v>26</v>
      </c>
    </row>
    <row r="6" spans="1:39">
      <c r="A6" s="88" t="s">
        <v>36</v>
      </c>
      <c r="B6">
        <v>19</v>
      </c>
      <c r="C6">
        <v>4</v>
      </c>
      <c r="D6">
        <v>23</v>
      </c>
      <c r="G6" s="88" t="s">
        <v>36</v>
      </c>
      <c r="H6">
        <v>19</v>
      </c>
      <c r="I6">
        <v>4</v>
      </c>
      <c r="J6">
        <v>23</v>
      </c>
    </row>
    <row r="7" spans="1:39">
      <c r="A7" s="88" t="s">
        <v>153</v>
      </c>
      <c r="B7">
        <v>41</v>
      </c>
      <c r="C7">
        <v>8</v>
      </c>
      <c r="D7">
        <v>49</v>
      </c>
      <c r="G7" s="91" t="s">
        <v>153</v>
      </c>
      <c r="H7" s="92">
        <v>41</v>
      </c>
      <c r="I7" s="92">
        <v>8</v>
      </c>
      <c r="J7" s="92">
        <v>49</v>
      </c>
    </row>
    <row r="11" spans="1:39">
      <c r="Y11" s="216" t="s">
        <v>38</v>
      </c>
      <c r="Z11" s="218"/>
      <c r="AA11" s="218"/>
      <c r="AB11" s="218"/>
      <c r="AC11" s="217"/>
      <c r="AD11" s="216"/>
      <c r="AE11" s="217"/>
      <c r="AG11" s="219" t="s">
        <v>38</v>
      </c>
      <c r="AH11" s="219"/>
      <c r="AI11" s="219"/>
      <c r="AJ11" s="219"/>
      <c r="AK11" s="219"/>
      <c r="AL11" s="219"/>
      <c r="AM11" s="219"/>
    </row>
    <row r="12" spans="1:39">
      <c r="Y12" s="145" t="s">
        <v>257</v>
      </c>
      <c r="Z12" s="216" t="s">
        <v>258</v>
      </c>
      <c r="AA12" s="217"/>
      <c r="AB12" s="216" t="s">
        <v>259</v>
      </c>
      <c r="AC12" s="217"/>
      <c r="AD12" s="216" t="s">
        <v>260</v>
      </c>
      <c r="AE12" s="217"/>
      <c r="AG12" s="145" t="s">
        <v>261</v>
      </c>
      <c r="AH12" s="219" t="s">
        <v>258</v>
      </c>
      <c r="AI12" s="219"/>
      <c r="AJ12" s="219" t="s">
        <v>259</v>
      </c>
      <c r="AK12" s="219"/>
      <c r="AL12" s="219" t="s">
        <v>260</v>
      </c>
      <c r="AM12" s="219"/>
    </row>
    <row r="13" spans="1:39">
      <c r="V13">
        <f t="shared" ref="V13:V20" si="0">+AL14+AD14</f>
        <v>3</v>
      </c>
      <c r="W13">
        <f>+V13/75*77</f>
        <v>3.08</v>
      </c>
      <c r="Y13" s="145"/>
      <c r="Z13" s="145" t="s">
        <v>58</v>
      </c>
      <c r="AA13" s="146" t="s">
        <v>262</v>
      </c>
      <c r="AB13" s="145" t="s">
        <v>58</v>
      </c>
      <c r="AC13" s="146" t="s">
        <v>262</v>
      </c>
      <c r="AD13" s="145" t="s">
        <v>58</v>
      </c>
      <c r="AE13" s="146" t="s">
        <v>262</v>
      </c>
      <c r="AG13" s="145"/>
      <c r="AH13" s="145" t="s">
        <v>58</v>
      </c>
      <c r="AI13" s="146" t="s">
        <v>262</v>
      </c>
      <c r="AJ13" s="145" t="s">
        <v>58</v>
      </c>
      <c r="AK13" s="146" t="s">
        <v>262</v>
      </c>
      <c r="AL13" s="145" t="s">
        <v>58</v>
      </c>
      <c r="AM13" s="146" t="s">
        <v>262</v>
      </c>
    </row>
    <row r="14" spans="1:39">
      <c r="V14">
        <f t="shared" si="0"/>
        <v>25</v>
      </c>
      <c r="W14">
        <f t="shared" ref="W14:W20" si="1">+V14/75*77</f>
        <v>25.666666666666664</v>
      </c>
      <c r="Y14" s="3" t="s">
        <v>263</v>
      </c>
      <c r="Z14" s="3">
        <v>0</v>
      </c>
      <c r="AA14" s="142">
        <f>+Z14/22</f>
        <v>0</v>
      </c>
      <c r="AB14" s="3">
        <v>0</v>
      </c>
      <c r="AC14" s="142">
        <f>+AB14/20</f>
        <v>0</v>
      </c>
      <c r="AD14" s="3">
        <f>+Z14+AB14</f>
        <v>0</v>
      </c>
      <c r="AE14" s="142">
        <f>+AD14/42</f>
        <v>0</v>
      </c>
      <c r="AG14" s="141" t="s">
        <v>263</v>
      </c>
      <c r="AH14" s="141">
        <v>0</v>
      </c>
      <c r="AI14" s="144">
        <f>+AH14/9</f>
        <v>0</v>
      </c>
      <c r="AJ14" s="141">
        <v>3</v>
      </c>
      <c r="AK14" s="144">
        <f>+AJ14/26</f>
        <v>0.11538461538461539</v>
      </c>
      <c r="AL14" s="3">
        <f>+AH14+AJ14</f>
        <v>3</v>
      </c>
      <c r="AM14" s="142">
        <f>+AL14/35</f>
        <v>8.5714285714285715E-2</v>
      </c>
    </row>
    <row r="15" spans="1:39">
      <c r="V15">
        <f t="shared" si="0"/>
        <v>4</v>
      </c>
      <c r="W15">
        <f t="shared" si="1"/>
        <v>4.1066666666666674</v>
      </c>
      <c r="Y15" s="3" t="s">
        <v>264</v>
      </c>
      <c r="Z15" s="3">
        <v>11</v>
      </c>
      <c r="AA15" s="142">
        <f t="shared" ref="AA15:AA21" si="2">+Z15/22</f>
        <v>0.5</v>
      </c>
      <c r="AB15" s="3">
        <v>3</v>
      </c>
      <c r="AC15" s="142">
        <f t="shared" ref="AC15:AC21" si="3">+AB15/20</f>
        <v>0.15</v>
      </c>
      <c r="AD15" s="3">
        <f t="shared" ref="AD15:AD21" si="4">+Z15+AB15</f>
        <v>14</v>
      </c>
      <c r="AE15" s="142">
        <f t="shared" ref="AE15:AE21" si="5">+AD15/42</f>
        <v>0.33333333333333331</v>
      </c>
      <c r="AG15" s="3" t="s">
        <v>264</v>
      </c>
      <c r="AH15" s="3">
        <v>9</v>
      </c>
      <c r="AI15" s="144">
        <f t="shared" ref="AI15:AI21" si="6">+AH15/9</f>
        <v>1</v>
      </c>
      <c r="AJ15" s="3">
        <v>2</v>
      </c>
      <c r="AK15" s="144">
        <f t="shared" ref="AK15:AK21" si="7">+AJ15/26</f>
        <v>7.6923076923076927E-2</v>
      </c>
      <c r="AL15" s="3">
        <f t="shared" ref="AL15:AL21" si="8">+AH15+AJ15</f>
        <v>11</v>
      </c>
      <c r="AM15" s="142">
        <f t="shared" ref="AM15:AM21" si="9">+AL15/35</f>
        <v>0.31428571428571428</v>
      </c>
    </row>
    <row r="16" spans="1:39">
      <c r="V16">
        <f t="shared" si="0"/>
        <v>31</v>
      </c>
      <c r="W16">
        <f t="shared" si="1"/>
        <v>31.826666666666668</v>
      </c>
      <c r="Y16" s="3" t="s">
        <v>265</v>
      </c>
      <c r="Z16" s="3">
        <v>0</v>
      </c>
      <c r="AA16" s="142">
        <f t="shared" si="2"/>
        <v>0</v>
      </c>
      <c r="AB16" s="3">
        <v>4</v>
      </c>
      <c r="AC16" s="142">
        <f t="shared" si="3"/>
        <v>0.2</v>
      </c>
      <c r="AD16" s="3">
        <f t="shared" si="4"/>
        <v>4</v>
      </c>
      <c r="AE16" s="142">
        <f t="shared" si="5"/>
        <v>9.5238095238095233E-2</v>
      </c>
      <c r="AG16" s="3" t="s">
        <v>265</v>
      </c>
      <c r="AH16" s="3">
        <v>0</v>
      </c>
      <c r="AI16" s="144">
        <f t="shared" si="6"/>
        <v>0</v>
      </c>
      <c r="AJ16" s="3">
        <v>0</v>
      </c>
      <c r="AK16" s="144">
        <f t="shared" si="7"/>
        <v>0</v>
      </c>
      <c r="AL16" s="3">
        <f t="shared" si="8"/>
        <v>0</v>
      </c>
      <c r="AM16" s="142">
        <f t="shared" si="9"/>
        <v>0</v>
      </c>
    </row>
    <row r="17" spans="22:39">
      <c r="V17">
        <f t="shared" si="0"/>
        <v>7</v>
      </c>
      <c r="W17">
        <f t="shared" si="1"/>
        <v>7.1866666666666674</v>
      </c>
      <c r="Y17" s="3" t="s">
        <v>266</v>
      </c>
      <c r="Z17" s="3">
        <v>10</v>
      </c>
      <c r="AA17" s="142">
        <f t="shared" si="2"/>
        <v>0.45454545454545453</v>
      </c>
      <c r="AB17" s="3">
        <v>12</v>
      </c>
      <c r="AC17" s="142">
        <f t="shared" si="3"/>
        <v>0.6</v>
      </c>
      <c r="AD17" s="3">
        <f t="shared" si="4"/>
        <v>22</v>
      </c>
      <c r="AE17" s="142">
        <f t="shared" si="5"/>
        <v>0.52380952380952384</v>
      </c>
      <c r="AG17" s="3" t="s">
        <v>266</v>
      </c>
      <c r="AH17" s="3">
        <v>0</v>
      </c>
      <c r="AI17" s="144">
        <f t="shared" si="6"/>
        <v>0</v>
      </c>
      <c r="AJ17" s="3">
        <v>9</v>
      </c>
      <c r="AK17" s="144">
        <f t="shared" si="7"/>
        <v>0.34615384615384615</v>
      </c>
      <c r="AL17" s="3">
        <f t="shared" si="8"/>
        <v>9</v>
      </c>
      <c r="AM17" s="142">
        <f t="shared" si="9"/>
        <v>0.25714285714285712</v>
      </c>
    </row>
    <row r="18" spans="22:39">
      <c r="V18">
        <f t="shared" si="0"/>
        <v>0</v>
      </c>
      <c r="W18">
        <f t="shared" si="1"/>
        <v>0</v>
      </c>
      <c r="Y18" s="3" t="s">
        <v>267</v>
      </c>
      <c r="Z18" s="3">
        <v>0</v>
      </c>
      <c r="AA18" s="142">
        <f t="shared" si="2"/>
        <v>0</v>
      </c>
      <c r="AB18" s="3">
        <v>0</v>
      </c>
      <c r="AC18" s="142">
        <f t="shared" si="3"/>
        <v>0</v>
      </c>
      <c r="AD18" s="3">
        <f t="shared" si="4"/>
        <v>0</v>
      </c>
      <c r="AE18" s="142">
        <f t="shared" si="5"/>
        <v>0</v>
      </c>
      <c r="AG18" s="3" t="s">
        <v>267</v>
      </c>
      <c r="AH18" s="3">
        <v>0</v>
      </c>
      <c r="AI18" s="144">
        <f t="shared" si="6"/>
        <v>0</v>
      </c>
      <c r="AJ18" s="3">
        <v>7</v>
      </c>
      <c r="AK18" s="144">
        <f t="shared" si="7"/>
        <v>0.26923076923076922</v>
      </c>
      <c r="AL18" s="3">
        <f t="shared" si="8"/>
        <v>7</v>
      </c>
      <c r="AM18" s="142">
        <f t="shared" si="9"/>
        <v>0.2</v>
      </c>
    </row>
    <row r="19" spans="22:39">
      <c r="V19">
        <f t="shared" si="0"/>
        <v>7</v>
      </c>
      <c r="W19">
        <f t="shared" si="1"/>
        <v>7.1866666666666674</v>
      </c>
      <c r="Y19" s="3" t="s">
        <v>268</v>
      </c>
      <c r="Z19" s="3">
        <v>0</v>
      </c>
      <c r="AA19" s="142">
        <f t="shared" si="2"/>
        <v>0</v>
      </c>
      <c r="AB19" s="3">
        <v>0</v>
      </c>
      <c r="AC19" s="142">
        <f t="shared" si="3"/>
        <v>0</v>
      </c>
      <c r="AD19" s="3">
        <f t="shared" si="4"/>
        <v>0</v>
      </c>
      <c r="AE19" s="142">
        <f t="shared" si="5"/>
        <v>0</v>
      </c>
      <c r="AG19" s="3" t="s">
        <v>268</v>
      </c>
      <c r="AH19" s="3">
        <v>0</v>
      </c>
      <c r="AI19" s="144">
        <f t="shared" si="6"/>
        <v>0</v>
      </c>
      <c r="AJ19" s="3">
        <v>0</v>
      </c>
      <c r="AK19" s="144">
        <f t="shared" si="7"/>
        <v>0</v>
      </c>
      <c r="AL19" s="3">
        <f t="shared" si="8"/>
        <v>0</v>
      </c>
      <c r="AM19" s="142">
        <f t="shared" si="9"/>
        <v>0</v>
      </c>
    </row>
    <row r="20" spans="22:39">
      <c r="V20">
        <f t="shared" si="0"/>
        <v>0</v>
      </c>
      <c r="W20">
        <f t="shared" si="1"/>
        <v>0</v>
      </c>
      <c r="Y20" s="3" t="s">
        <v>269</v>
      </c>
      <c r="Z20" s="3">
        <v>1</v>
      </c>
      <c r="AA20" s="142">
        <f t="shared" si="2"/>
        <v>4.5454545454545456E-2</v>
      </c>
      <c r="AB20" s="3">
        <v>1</v>
      </c>
      <c r="AC20" s="142">
        <f t="shared" si="3"/>
        <v>0.05</v>
      </c>
      <c r="AD20" s="3">
        <f t="shared" si="4"/>
        <v>2</v>
      </c>
      <c r="AE20" s="142">
        <f t="shared" si="5"/>
        <v>4.7619047619047616E-2</v>
      </c>
      <c r="AG20" s="3" t="s">
        <v>269</v>
      </c>
      <c r="AH20" s="3">
        <v>0</v>
      </c>
      <c r="AI20" s="144">
        <f t="shared" si="6"/>
        <v>0</v>
      </c>
      <c r="AJ20" s="3">
        <v>5</v>
      </c>
      <c r="AK20" s="144">
        <f t="shared" si="7"/>
        <v>0.19230769230769232</v>
      </c>
      <c r="AL20" s="3">
        <f t="shared" si="8"/>
        <v>5</v>
      </c>
      <c r="AM20" s="142">
        <f t="shared" si="9"/>
        <v>0.14285714285714285</v>
      </c>
    </row>
    <row r="21" spans="22:39">
      <c r="V21">
        <f>SUM(V13:V20)</f>
        <v>77</v>
      </c>
      <c r="W21">
        <v>77</v>
      </c>
      <c r="Y21" s="3" t="s">
        <v>270</v>
      </c>
      <c r="Z21" s="3">
        <v>0</v>
      </c>
      <c r="AA21" s="142">
        <f t="shared" si="2"/>
        <v>0</v>
      </c>
      <c r="AB21" s="3">
        <v>0</v>
      </c>
      <c r="AC21" s="142">
        <f t="shared" si="3"/>
        <v>0</v>
      </c>
      <c r="AD21" s="3">
        <f t="shared" si="4"/>
        <v>0</v>
      </c>
      <c r="AE21" s="142">
        <f t="shared" si="5"/>
        <v>0</v>
      </c>
      <c r="AG21" s="3" t="s">
        <v>270</v>
      </c>
      <c r="AH21" s="3">
        <v>0</v>
      </c>
      <c r="AI21" s="144">
        <f t="shared" si="6"/>
        <v>0</v>
      </c>
      <c r="AJ21" s="3">
        <v>0</v>
      </c>
      <c r="AK21" s="144">
        <f t="shared" si="7"/>
        <v>0</v>
      </c>
      <c r="AL21" s="3">
        <f t="shared" si="8"/>
        <v>0</v>
      </c>
      <c r="AM21" s="142">
        <f t="shared" si="9"/>
        <v>0</v>
      </c>
    </row>
    <row r="22" spans="22:39">
      <c r="Y22" s="3" t="s">
        <v>58</v>
      </c>
      <c r="Z22" s="1">
        <f>SUM(Z14:Z21)</f>
        <v>22</v>
      </c>
      <c r="AA22" s="143">
        <f t="shared" ref="AA22:AE22" si="10">SUM(AA14:AA21)</f>
        <v>1</v>
      </c>
      <c r="AB22" s="1">
        <f t="shared" si="10"/>
        <v>20</v>
      </c>
      <c r="AC22" s="143">
        <f t="shared" si="10"/>
        <v>1</v>
      </c>
      <c r="AD22" s="1">
        <f t="shared" si="10"/>
        <v>42</v>
      </c>
      <c r="AE22" s="143">
        <f t="shared" si="10"/>
        <v>1</v>
      </c>
      <c r="AG22" s="3" t="s">
        <v>58</v>
      </c>
      <c r="AH22" s="1">
        <f>SUM(AH14:AH21)</f>
        <v>9</v>
      </c>
      <c r="AI22" s="143">
        <f t="shared" ref="AI22" si="11">SUM(AI14:AI21)</f>
        <v>1</v>
      </c>
      <c r="AJ22" s="1">
        <f t="shared" ref="AJ22" si="12">SUM(AJ14:AJ21)</f>
        <v>26</v>
      </c>
      <c r="AK22" s="143">
        <f t="shared" ref="AK22" si="13">SUM(AK14:AK21)</f>
        <v>1</v>
      </c>
      <c r="AL22" s="1">
        <f t="shared" ref="AL22" si="14">SUM(AL14:AL21)</f>
        <v>35</v>
      </c>
      <c r="AM22" s="143">
        <f t="shared" ref="AM22" si="15">SUM(AM14:AM21)</f>
        <v>1</v>
      </c>
    </row>
    <row r="25" spans="22:39">
      <c r="Y25" s="219" t="s">
        <v>271</v>
      </c>
      <c r="Z25" s="219"/>
      <c r="AA25" s="219"/>
      <c r="AB25" s="219"/>
      <c r="AC25" s="219"/>
      <c r="AD25" s="219"/>
      <c r="AE25" s="219"/>
      <c r="AG25" s="219" t="s">
        <v>271</v>
      </c>
      <c r="AH25" s="219"/>
      <c r="AI25" s="219"/>
      <c r="AJ25" s="219"/>
      <c r="AK25" s="219"/>
      <c r="AL25" s="219"/>
      <c r="AM25" s="219"/>
    </row>
    <row r="26" spans="22:39">
      <c r="V26">
        <f t="shared" ref="V26:V34" si="16">+AL28+AD28</f>
        <v>0</v>
      </c>
      <c r="W26">
        <f>+V26/9*22</f>
        <v>0</v>
      </c>
      <c r="Y26" s="145" t="s">
        <v>257</v>
      </c>
      <c r="Z26" s="216" t="s">
        <v>258</v>
      </c>
      <c r="AA26" s="217"/>
      <c r="AB26" s="216" t="s">
        <v>259</v>
      </c>
      <c r="AC26" s="217"/>
      <c r="AD26" s="216" t="s">
        <v>260</v>
      </c>
      <c r="AE26" s="217"/>
      <c r="AG26" s="145" t="s">
        <v>257</v>
      </c>
      <c r="AH26" s="216" t="s">
        <v>258</v>
      </c>
      <c r="AI26" s="217"/>
      <c r="AJ26" s="216" t="s">
        <v>259</v>
      </c>
      <c r="AK26" s="217"/>
      <c r="AL26" s="216" t="s">
        <v>260</v>
      </c>
      <c r="AM26" s="217"/>
    </row>
    <row r="27" spans="22:39">
      <c r="V27">
        <f t="shared" si="16"/>
        <v>5</v>
      </c>
      <c r="W27">
        <f t="shared" ref="W27:W34" si="17">+V27/9*22</f>
        <v>12.222222222222223</v>
      </c>
      <c r="Y27" s="147"/>
      <c r="Z27" s="145" t="s">
        <v>58</v>
      </c>
      <c r="AA27" s="146" t="s">
        <v>262</v>
      </c>
      <c r="AB27" s="145" t="s">
        <v>58</v>
      </c>
      <c r="AC27" s="146" t="s">
        <v>262</v>
      </c>
      <c r="AD27" s="145" t="s">
        <v>58</v>
      </c>
      <c r="AE27" s="146" t="s">
        <v>262</v>
      </c>
      <c r="AG27" s="147"/>
      <c r="AH27" s="145" t="s">
        <v>58</v>
      </c>
      <c r="AI27" s="146" t="s">
        <v>262</v>
      </c>
      <c r="AJ27" s="145" t="s">
        <v>58</v>
      </c>
      <c r="AK27" s="146" t="s">
        <v>262</v>
      </c>
      <c r="AL27" s="145" t="s">
        <v>58</v>
      </c>
      <c r="AM27" s="146" t="s">
        <v>262</v>
      </c>
    </row>
    <row r="28" spans="22:39">
      <c r="V28">
        <f t="shared" si="16"/>
        <v>0</v>
      </c>
      <c r="W28">
        <f t="shared" si="17"/>
        <v>0</v>
      </c>
      <c r="Y28" s="3" t="s">
        <v>263</v>
      </c>
      <c r="Z28" s="3">
        <v>0</v>
      </c>
      <c r="AA28" s="142">
        <f>+Z28/15</f>
        <v>0</v>
      </c>
      <c r="AB28" s="3">
        <v>0</v>
      </c>
      <c r="AC28" s="142">
        <f>+AB28/6</f>
        <v>0</v>
      </c>
      <c r="AD28" s="3">
        <f>+Z28+AB28</f>
        <v>0</v>
      </c>
      <c r="AE28" s="142">
        <f>+AD28/21</f>
        <v>0</v>
      </c>
      <c r="AG28" s="3" t="s">
        <v>263</v>
      </c>
      <c r="AH28" s="3">
        <v>0</v>
      </c>
      <c r="AI28" s="142">
        <f>+AH28/1</f>
        <v>0</v>
      </c>
      <c r="AJ28" s="3">
        <v>0</v>
      </c>
      <c r="AK28" s="142" t="s">
        <v>215</v>
      </c>
      <c r="AL28" s="3">
        <f>+AH28+AJ28</f>
        <v>0</v>
      </c>
      <c r="AM28" s="142">
        <f>+AL28/1</f>
        <v>0</v>
      </c>
    </row>
    <row r="29" spans="22:39">
      <c r="V29">
        <f t="shared" si="16"/>
        <v>9</v>
      </c>
      <c r="W29">
        <f t="shared" si="17"/>
        <v>22</v>
      </c>
      <c r="Y29" s="3" t="s">
        <v>264</v>
      </c>
      <c r="Z29" s="3">
        <v>5</v>
      </c>
      <c r="AA29" s="142">
        <f t="shared" ref="AA29:AA36" si="18">+Z29/15</f>
        <v>0.33333333333333331</v>
      </c>
      <c r="AB29" s="3">
        <v>0</v>
      </c>
      <c r="AC29" s="142">
        <f t="shared" ref="AC29:AC36" si="19">+AB29/6</f>
        <v>0</v>
      </c>
      <c r="AD29" s="3">
        <f t="shared" ref="AD29:AD35" si="20">+Z29+AB29</f>
        <v>5</v>
      </c>
      <c r="AE29" s="142">
        <f t="shared" ref="AE29:AE36" si="21">+AD29/21</f>
        <v>0.23809523809523808</v>
      </c>
      <c r="AG29" s="3" t="s">
        <v>264</v>
      </c>
      <c r="AH29" s="3">
        <v>0</v>
      </c>
      <c r="AI29" s="142">
        <f t="shared" ref="AI29:AI36" si="22">+AH29/1</f>
        <v>0</v>
      </c>
      <c r="AJ29" s="3">
        <v>0</v>
      </c>
      <c r="AK29" s="142" t="s">
        <v>215</v>
      </c>
      <c r="AL29" s="3">
        <f t="shared" ref="AL29:AL35" si="23">+AH29+AJ29</f>
        <v>0</v>
      </c>
      <c r="AM29" s="142">
        <f t="shared" ref="AM29:AM36" si="24">+AL29/1</f>
        <v>0</v>
      </c>
    </row>
    <row r="30" spans="22:39">
      <c r="V30">
        <f t="shared" si="16"/>
        <v>5</v>
      </c>
      <c r="W30">
        <f t="shared" si="17"/>
        <v>12.222222222222223</v>
      </c>
      <c r="Y30" s="3" t="s">
        <v>265</v>
      </c>
      <c r="Z30" s="3">
        <v>0</v>
      </c>
      <c r="AA30" s="142">
        <f t="shared" si="18"/>
        <v>0</v>
      </c>
      <c r="AB30" s="3">
        <v>0</v>
      </c>
      <c r="AC30" s="142">
        <f t="shared" si="19"/>
        <v>0</v>
      </c>
      <c r="AD30" s="3">
        <f t="shared" si="20"/>
        <v>0</v>
      </c>
      <c r="AE30" s="142">
        <f t="shared" si="21"/>
        <v>0</v>
      </c>
      <c r="AG30" s="3" t="s">
        <v>265</v>
      </c>
      <c r="AH30" s="3">
        <v>0</v>
      </c>
      <c r="AI30" s="142">
        <f t="shared" si="22"/>
        <v>0</v>
      </c>
      <c r="AJ30" s="3">
        <v>0</v>
      </c>
      <c r="AK30" s="142" t="s">
        <v>215</v>
      </c>
      <c r="AL30" s="3">
        <f t="shared" si="23"/>
        <v>0</v>
      </c>
      <c r="AM30" s="142">
        <f t="shared" si="24"/>
        <v>0</v>
      </c>
    </row>
    <row r="31" spans="22:39">
      <c r="V31">
        <f t="shared" si="16"/>
        <v>0</v>
      </c>
      <c r="W31">
        <f t="shared" si="17"/>
        <v>0</v>
      </c>
      <c r="Y31" s="3" t="s">
        <v>266</v>
      </c>
      <c r="Z31" s="3">
        <v>7</v>
      </c>
      <c r="AA31" s="142">
        <f t="shared" si="18"/>
        <v>0.46666666666666667</v>
      </c>
      <c r="AB31" s="3">
        <v>1</v>
      </c>
      <c r="AC31" s="142">
        <f t="shared" si="19"/>
        <v>0.16666666666666666</v>
      </c>
      <c r="AD31" s="3">
        <f t="shared" si="20"/>
        <v>8</v>
      </c>
      <c r="AE31" s="142">
        <f t="shared" si="21"/>
        <v>0.38095238095238093</v>
      </c>
      <c r="AG31" s="3" t="s">
        <v>266</v>
      </c>
      <c r="AH31" s="3">
        <v>1</v>
      </c>
      <c r="AI31" s="142">
        <f t="shared" si="22"/>
        <v>1</v>
      </c>
      <c r="AJ31" s="3">
        <v>0</v>
      </c>
      <c r="AK31" s="142" t="s">
        <v>215</v>
      </c>
      <c r="AL31" s="3">
        <f t="shared" si="23"/>
        <v>1</v>
      </c>
      <c r="AM31" s="142">
        <f t="shared" si="24"/>
        <v>1</v>
      </c>
    </row>
    <row r="32" spans="22:39">
      <c r="V32">
        <f t="shared" si="16"/>
        <v>0</v>
      </c>
      <c r="W32">
        <f t="shared" si="17"/>
        <v>0</v>
      </c>
      <c r="Y32" s="3" t="s">
        <v>267</v>
      </c>
      <c r="Z32" s="3">
        <v>0</v>
      </c>
      <c r="AA32" s="142">
        <f t="shared" si="18"/>
        <v>0</v>
      </c>
      <c r="AB32" s="3">
        <v>5</v>
      </c>
      <c r="AC32" s="142">
        <f t="shared" si="19"/>
        <v>0.83333333333333337</v>
      </c>
      <c r="AD32" s="3">
        <f t="shared" si="20"/>
        <v>5</v>
      </c>
      <c r="AE32" s="142">
        <f t="shared" si="21"/>
        <v>0.23809523809523808</v>
      </c>
      <c r="AG32" s="3" t="s">
        <v>267</v>
      </c>
      <c r="AH32" s="3">
        <v>0</v>
      </c>
      <c r="AI32" s="142">
        <f t="shared" si="22"/>
        <v>0</v>
      </c>
      <c r="AJ32" s="3">
        <v>0</v>
      </c>
      <c r="AK32" s="142" t="s">
        <v>215</v>
      </c>
      <c r="AL32" s="3">
        <f t="shared" si="23"/>
        <v>0</v>
      </c>
      <c r="AM32" s="142">
        <f t="shared" si="24"/>
        <v>0</v>
      </c>
    </row>
    <row r="33" spans="22:39">
      <c r="V33">
        <f t="shared" si="16"/>
        <v>0</v>
      </c>
      <c r="W33">
        <f t="shared" si="17"/>
        <v>0</v>
      </c>
      <c r="Y33" s="3" t="s">
        <v>268</v>
      </c>
      <c r="Z33" s="3">
        <v>0</v>
      </c>
      <c r="AA33" s="142">
        <f t="shared" si="18"/>
        <v>0</v>
      </c>
      <c r="AB33" s="3">
        <v>0</v>
      </c>
      <c r="AC33" s="142">
        <f t="shared" si="19"/>
        <v>0</v>
      </c>
      <c r="AD33" s="3">
        <f t="shared" si="20"/>
        <v>0</v>
      </c>
      <c r="AE33" s="142">
        <f t="shared" si="21"/>
        <v>0</v>
      </c>
      <c r="AG33" s="3" t="s">
        <v>268</v>
      </c>
      <c r="AH33" s="3">
        <v>0</v>
      </c>
      <c r="AI33" s="142">
        <f t="shared" si="22"/>
        <v>0</v>
      </c>
      <c r="AJ33" s="3">
        <v>0</v>
      </c>
      <c r="AK33" s="142" t="s">
        <v>215</v>
      </c>
      <c r="AL33" s="3">
        <f t="shared" si="23"/>
        <v>0</v>
      </c>
      <c r="AM33" s="142">
        <f t="shared" si="24"/>
        <v>0</v>
      </c>
    </row>
    <row r="34" spans="22:39">
      <c r="V34">
        <f t="shared" si="16"/>
        <v>3</v>
      </c>
      <c r="W34">
        <f t="shared" si="17"/>
        <v>7.333333333333333</v>
      </c>
      <c r="Y34" s="3" t="s">
        <v>269</v>
      </c>
      <c r="Z34" s="3">
        <v>0</v>
      </c>
      <c r="AA34" s="142">
        <f t="shared" si="18"/>
        <v>0</v>
      </c>
      <c r="AB34" s="3">
        <v>0</v>
      </c>
      <c r="AC34" s="142">
        <f t="shared" si="19"/>
        <v>0</v>
      </c>
      <c r="AD34" s="3">
        <f t="shared" si="20"/>
        <v>0</v>
      </c>
      <c r="AE34" s="142">
        <f t="shared" si="21"/>
        <v>0</v>
      </c>
      <c r="AG34" s="3" t="s">
        <v>269</v>
      </c>
      <c r="AH34" s="3">
        <v>0</v>
      </c>
      <c r="AI34" s="142">
        <f t="shared" si="22"/>
        <v>0</v>
      </c>
      <c r="AJ34" s="3">
        <v>0</v>
      </c>
      <c r="AK34" s="142" t="s">
        <v>215</v>
      </c>
      <c r="AL34" s="3">
        <f t="shared" si="23"/>
        <v>0</v>
      </c>
      <c r="AM34" s="142">
        <f t="shared" si="24"/>
        <v>0</v>
      </c>
    </row>
    <row r="35" spans="22:39">
      <c r="V35">
        <f>SUM(V26:V34)</f>
        <v>22</v>
      </c>
      <c r="W35">
        <v>22</v>
      </c>
      <c r="Y35" s="3" t="s">
        <v>270</v>
      </c>
      <c r="Z35" s="3">
        <v>0</v>
      </c>
      <c r="AA35" s="142">
        <f t="shared" si="18"/>
        <v>0</v>
      </c>
      <c r="AB35" s="3">
        <v>0</v>
      </c>
      <c r="AC35" s="142">
        <f t="shared" si="19"/>
        <v>0</v>
      </c>
      <c r="AD35" s="3">
        <f t="shared" si="20"/>
        <v>0</v>
      </c>
      <c r="AE35" s="142">
        <f t="shared" si="21"/>
        <v>0</v>
      </c>
      <c r="AG35" s="3" t="s">
        <v>270</v>
      </c>
      <c r="AH35" s="3">
        <v>0</v>
      </c>
      <c r="AI35" s="142">
        <f t="shared" si="22"/>
        <v>0</v>
      </c>
      <c r="AJ35" s="3">
        <v>0</v>
      </c>
      <c r="AK35" s="142" t="s">
        <v>215</v>
      </c>
      <c r="AL35" s="3">
        <f t="shared" si="23"/>
        <v>0</v>
      </c>
      <c r="AM35" s="142">
        <f t="shared" si="24"/>
        <v>0</v>
      </c>
    </row>
    <row r="36" spans="22:39">
      <c r="Y36" s="3" t="s">
        <v>272</v>
      </c>
      <c r="Z36" s="3">
        <v>3</v>
      </c>
      <c r="AA36" s="142">
        <f t="shared" si="18"/>
        <v>0.2</v>
      </c>
      <c r="AB36" s="3">
        <v>0</v>
      </c>
      <c r="AC36" s="142">
        <f t="shared" si="19"/>
        <v>0</v>
      </c>
      <c r="AD36" s="3">
        <f>+Z36+AB36</f>
        <v>3</v>
      </c>
      <c r="AE36" s="142">
        <f t="shared" si="21"/>
        <v>0.14285714285714285</v>
      </c>
      <c r="AG36" s="3" t="s">
        <v>272</v>
      </c>
      <c r="AH36" s="3">
        <v>0</v>
      </c>
      <c r="AI36" s="142">
        <f t="shared" si="22"/>
        <v>0</v>
      </c>
      <c r="AJ36" s="3">
        <v>0</v>
      </c>
      <c r="AK36" s="142" t="s">
        <v>215</v>
      </c>
      <c r="AL36" s="3">
        <f>+AH36+AJ36</f>
        <v>0</v>
      </c>
      <c r="AM36" s="142">
        <f t="shared" si="24"/>
        <v>0</v>
      </c>
    </row>
    <row r="37" spans="22:39">
      <c r="Y37" s="3" t="s">
        <v>58</v>
      </c>
      <c r="Z37" s="1">
        <f>SUM(Z29:Z36)</f>
        <v>15</v>
      </c>
      <c r="AA37" s="143">
        <f t="shared" ref="AA37" si="25">SUM(AA29:AA36)</f>
        <v>1</v>
      </c>
      <c r="AB37" s="1">
        <f t="shared" ref="AB37" si="26">SUM(AB29:AB36)</f>
        <v>6</v>
      </c>
      <c r="AC37" s="143">
        <f t="shared" ref="AC37" si="27">SUM(AC29:AC36)</f>
        <v>1</v>
      </c>
      <c r="AD37" s="1">
        <f t="shared" ref="AD37" si="28">SUM(AD29:AD36)</f>
        <v>21</v>
      </c>
      <c r="AE37" s="143">
        <f t="shared" ref="AE37" si="29">SUM(AE29:AE36)</f>
        <v>1</v>
      </c>
      <c r="AG37" s="3" t="s">
        <v>58</v>
      </c>
      <c r="AH37" s="1">
        <f>SUM(AH29:AH36)</f>
        <v>1</v>
      </c>
      <c r="AI37" s="143">
        <f t="shared" ref="AI37" si="30">SUM(AI29:AI36)</f>
        <v>1</v>
      </c>
      <c r="AJ37" s="1">
        <f t="shared" ref="AJ37" si="31">SUM(AJ29:AJ36)</f>
        <v>0</v>
      </c>
      <c r="AK37" s="143">
        <f t="shared" ref="AK37" si="32">SUM(AK29:AK36)</f>
        <v>0</v>
      </c>
      <c r="AL37" s="1">
        <f t="shared" ref="AL37" si="33">SUM(AL29:AL36)</f>
        <v>1</v>
      </c>
      <c r="AM37" s="143">
        <f t="shared" ref="AM37" si="34">SUM(AM29:AM36)</f>
        <v>1</v>
      </c>
    </row>
  </sheetData>
  <mergeCells count="18">
    <mergeCell ref="AH26:AI26"/>
    <mergeCell ref="AJ26:AK26"/>
    <mergeCell ref="AL26:AM26"/>
    <mergeCell ref="Z26:AA26"/>
    <mergeCell ref="AB26:AC26"/>
    <mergeCell ref="AD26:AE26"/>
    <mergeCell ref="AD11:AE11"/>
    <mergeCell ref="Y11:AC11"/>
    <mergeCell ref="Y25:AC25"/>
    <mergeCell ref="AD25:AE25"/>
    <mergeCell ref="AG11:AM11"/>
    <mergeCell ref="AL12:AM12"/>
    <mergeCell ref="AG25:AM25"/>
    <mergeCell ref="AH12:AI12"/>
    <mergeCell ref="AJ12:AK12"/>
    <mergeCell ref="Z12:AA12"/>
    <mergeCell ref="AB12:AC12"/>
    <mergeCell ref="AD12:AE1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299CE-940C-4E15-8B5D-0F883C4A2D63}">
  <dimension ref="A1:EM189"/>
  <sheetViews>
    <sheetView zoomScale="10" zoomScaleNormal="10" workbookViewId="0">
      <selection activeCell="G1" sqref="G1:EN1048576"/>
    </sheetView>
  </sheetViews>
  <sheetFormatPr defaultColWidth="11" defaultRowHeight="15.75"/>
  <cols>
    <col min="1" max="1" width="27.875" bestFit="1" customWidth="1"/>
    <col min="2" max="2" width="21.5" bestFit="1" customWidth="1"/>
    <col min="3" max="3" width="11.875" bestFit="1" customWidth="1"/>
    <col min="4" max="4" width="12.125" bestFit="1" customWidth="1"/>
    <col min="5" max="5" width="3.125" bestFit="1" customWidth="1"/>
    <col min="6" max="6" width="14.375" bestFit="1" customWidth="1"/>
    <col min="7" max="7" width="6.125" customWidth="1"/>
    <col min="8" max="8" width="9.5" customWidth="1"/>
    <col min="9" max="9" width="6.625" style="130" bestFit="1" customWidth="1"/>
    <col min="10" max="10" width="6.375" customWidth="1"/>
    <col min="11" max="11" width="6.625" style="130" bestFit="1" customWidth="1"/>
    <col min="12" max="12" width="5.625" bestFit="1" customWidth="1"/>
    <col min="13" max="13" width="6.625" style="130" bestFit="1" customWidth="1"/>
    <col min="14" max="14" width="2.625" customWidth="1"/>
    <col min="15" max="15" width="10.125" customWidth="1"/>
    <col min="16" max="16" width="12.125" customWidth="1"/>
    <col min="17" max="17" width="9.5" bestFit="1" customWidth="1"/>
    <col min="18" max="18" width="6.625" style="130" bestFit="1" customWidth="1"/>
    <col min="19" max="19" width="6.375" bestFit="1" customWidth="1"/>
    <col min="20" max="20" width="6.625" style="130" bestFit="1" customWidth="1"/>
    <col min="21" max="21" width="5.625" bestFit="1" customWidth="1"/>
    <col min="22" max="22" width="6.625" style="130" bestFit="1" customWidth="1"/>
    <col min="23" max="23" width="11" customWidth="1"/>
    <col min="24" max="24" width="14" customWidth="1"/>
    <col min="25" max="25" width="11.125" customWidth="1"/>
    <col min="26" max="26" width="9.5" bestFit="1" customWidth="1"/>
    <col min="27" max="27" width="6.375" bestFit="1" customWidth="1"/>
    <col min="28" max="28" width="5.625" bestFit="1" customWidth="1"/>
    <col min="29" max="29" width="2.125" customWidth="1"/>
    <col min="30" max="31" width="12.125" customWidth="1"/>
    <col min="32" max="32" width="9.5" bestFit="1" customWidth="1"/>
    <col min="33" max="33" width="6.625" style="130" bestFit="1" customWidth="1"/>
    <col min="34" max="34" width="6.375" bestFit="1" customWidth="1"/>
    <col min="35" max="35" width="6.625" style="130" bestFit="1" customWidth="1"/>
    <col min="36" max="36" width="5.625" bestFit="1" customWidth="1"/>
    <col min="37" max="37" width="6.625" style="130" bestFit="1" customWidth="1"/>
    <col min="38" max="38" width="3.125" customWidth="1"/>
    <col min="39" max="39" width="12.125" style="136" customWidth="1"/>
    <col min="40" max="40" width="12.125" customWidth="1"/>
    <col min="41" max="41" width="9.5" bestFit="1" customWidth="1"/>
    <col min="42" max="42" width="6.625" style="130" bestFit="1" customWidth="1"/>
    <col min="43" max="43" width="6.375" bestFit="1" customWidth="1"/>
    <col min="44" max="44" width="6.625" style="130" bestFit="1" customWidth="1"/>
    <col min="45" max="45" width="5.625" bestFit="1" customWidth="1"/>
    <col min="46" max="46" width="6.625" style="130" bestFit="1" customWidth="1"/>
    <col min="47" max="47" width="4.375" customWidth="1"/>
    <col min="48" max="49" width="12.125" customWidth="1"/>
    <col min="50" max="50" width="9.5" bestFit="1" customWidth="1"/>
    <col min="51" max="51" width="6.625" style="130" bestFit="1" customWidth="1"/>
    <col min="52" max="52" width="6.375" bestFit="1" customWidth="1"/>
    <col min="53" max="53" width="6.625" style="130" bestFit="1" customWidth="1"/>
    <col min="54" max="54" width="5.625" bestFit="1" customWidth="1"/>
    <col min="55" max="55" width="6.625" style="130" bestFit="1" customWidth="1"/>
    <col min="56" max="56" width="4.625" customWidth="1"/>
    <col min="57" max="57" width="11.5" customWidth="1"/>
    <col min="58" max="58" width="12.125" customWidth="1"/>
    <col min="59" max="59" width="9.5" bestFit="1" customWidth="1"/>
    <col min="60" max="60" width="6.625" style="130" bestFit="1" customWidth="1"/>
    <col min="61" max="61" width="6.375" bestFit="1" customWidth="1"/>
    <col min="62" max="62" width="6.625" style="130" bestFit="1" customWidth="1"/>
    <col min="63" max="63" width="5.625" bestFit="1" customWidth="1"/>
    <col min="64" max="64" width="6.625" style="130" bestFit="1" customWidth="1"/>
    <col min="65" max="65" width="3.625" customWidth="1"/>
    <col min="66" max="66" width="13.125" customWidth="1"/>
    <col min="67" max="67" width="9.5" bestFit="1" customWidth="1"/>
    <col min="68" max="68" width="6.625" style="130" bestFit="1" customWidth="1"/>
    <col min="69" max="69" width="6.375" bestFit="1" customWidth="1"/>
    <col min="70" max="70" width="6.625" style="130" bestFit="1" customWidth="1"/>
    <col min="71" max="71" width="5.625" bestFit="1" customWidth="1"/>
    <col min="72" max="72" width="6.625" style="130" bestFit="1" customWidth="1"/>
    <col min="73" max="73" width="11" customWidth="1"/>
    <col min="74" max="74" width="12.125" customWidth="1"/>
    <col min="75" max="75" width="2.875" customWidth="1"/>
    <col min="76" max="76" width="6.625" style="130" customWidth="1"/>
    <col min="77" max="77" width="2.875" customWidth="1"/>
    <col min="78" max="78" width="6.625" style="130" customWidth="1"/>
    <col min="79" max="79" width="5.875" customWidth="1"/>
    <col min="80" max="80" width="6.625" style="130" customWidth="1"/>
    <col min="81" max="81" width="21.5" bestFit="1" customWidth="1"/>
    <col min="82" max="82" width="21.5" customWidth="1"/>
    <col min="84" max="84" width="9.5" bestFit="1" customWidth="1"/>
    <col min="85" max="85" width="6.875" style="130" bestFit="1" customWidth="1"/>
    <col min="86" max="86" width="6.375" bestFit="1" customWidth="1"/>
    <col min="87" max="87" width="6.875" style="130" bestFit="1" customWidth="1"/>
    <col min="88" max="88" width="5.625" bestFit="1" customWidth="1"/>
    <col min="89" max="89" width="6.875" style="130" bestFit="1" customWidth="1"/>
    <col min="93" max="93" width="9.5" bestFit="1" customWidth="1"/>
    <col min="94" max="94" width="6.875" style="130" bestFit="1" customWidth="1"/>
    <col min="95" max="95" width="6.375" bestFit="1" customWidth="1"/>
    <col min="96" max="96" width="6.875" style="130" bestFit="1" customWidth="1"/>
    <col min="97" max="97" width="5.625" bestFit="1" customWidth="1"/>
    <col min="98" max="98" width="6.875" style="130" bestFit="1" customWidth="1"/>
    <col min="102" max="102" width="9.5" bestFit="1" customWidth="1"/>
    <col min="103" max="103" width="6.375" bestFit="1" customWidth="1"/>
    <col min="104" max="104" width="5.625" bestFit="1" customWidth="1"/>
    <col min="105" max="105" width="9.5" bestFit="1" customWidth="1"/>
    <col min="106" max="106" width="6.375" bestFit="1" customWidth="1"/>
    <col min="107" max="107" width="5.625" bestFit="1" customWidth="1"/>
    <col min="111" max="111" width="9.5" bestFit="1" customWidth="1"/>
    <col min="112" max="112" width="6.875" style="130" bestFit="1" customWidth="1"/>
    <col min="113" max="113" width="6.375" bestFit="1" customWidth="1"/>
    <col min="114" max="114" width="6.875" style="130" bestFit="1" customWidth="1"/>
    <col min="115" max="115" width="5.625" bestFit="1" customWidth="1"/>
    <col min="116" max="116" width="6.875" style="130" bestFit="1" customWidth="1"/>
    <col min="120" max="120" width="9.5" bestFit="1" customWidth="1"/>
    <col min="121" max="121" width="6.875" style="130" bestFit="1" customWidth="1"/>
    <col min="122" max="122" width="6.375" bestFit="1" customWidth="1"/>
    <col min="123" max="123" width="6.875" style="130" bestFit="1" customWidth="1"/>
    <col min="124" max="124" width="5.625" bestFit="1" customWidth="1"/>
    <col min="125" max="125" width="6.875" style="130" bestFit="1" customWidth="1"/>
    <col min="129" max="129" width="9.5" bestFit="1" customWidth="1"/>
    <col min="130" max="130" width="5.875" style="130" bestFit="1" customWidth="1"/>
    <col min="131" max="131" width="6.375" bestFit="1" customWidth="1"/>
    <col min="132" max="132" width="5.875" style="130" bestFit="1" customWidth="1"/>
    <col min="133" max="133" width="5.625" bestFit="1" customWidth="1"/>
    <col min="134" max="134" width="5.875" style="130" bestFit="1" customWidth="1"/>
    <col min="138" max="138" width="9.5" bestFit="1" customWidth="1"/>
    <col min="139" max="139" width="6.875" style="130" bestFit="1" customWidth="1"/>
    <col min="140" max="140" width="6.375" bestFit="1" customWidth="1"/>
    <col min="141" max="141" width="6.875" style="130" bestFit="1" customWidth="1"/>
    <col min="142" max="142" width="5.625" bestFit="1" customWidth="1"/>
    <col min="143" max="143" width="6.875" style="130" bestFit="1" customWidth="1"/>
  </cols>
  <sheetData>
    <row r="1" spans="1:143">
      <c r="A1" s="87" t="s">
        <v>8</v>
      </c>
      <c r="B1" t="s">
        <v>47</v>
      </c>
      <c r="CV1" t="s">
        <v>273</v>
      </c>
    </row>
    <row r="2" spans="1:143">
      <c r="A2" s="87" t="s">
        <v>22</v>
      </c>
      <c r="B2" t="s">
        <v>47</v>
      </c>
      <c r="P2" t="s">
        <v>274</v>
      </c>
      <c r="Y2" t="s">
        <v>274</v>
      </c>
      <c r="AE2" t="s">
        <v>274</v>
      </c>
      <c r="AN2" t="s">
        <v>274</v>
      </c>
      <c r="AW2" t="s">
        <v>274</v>
      </c>
      <c r="BF2" t="s">
        <v>274</v>
      </c>
      <c r="BN2" t="s">
        <v>275</v>
      </c>
      <c r="BV2" t="s">
        <v>273</v>
      </c>
      <c r="CE2" t="s">
        <v>273</v>
      </c>
      <c r="CN2" t="s">
        <v>273</v>
      </c>
      <c r="CV2" s="222"/>
      <c r="CW2" s="222"/>
      <c r="CX2" s="222" t="s">
        <v>276</v>
      </c>
      <c r="CY2" s="222"/>
      <c r="CZ2" s="222"/>
      <c r="DA2" s="222" t="s">
        <v>277</v>
      </c>
      <c r="DB2" s="222"/>
      <c r="DC2" s="222"/>
      <c r="DF2" t="s">
        <v>273</v>
      </c>
      <c r="DO2" t="s">
        <v>273</v>
      </c>
      <c r="DX2" t="s">
        <v>273</v>
      </c>
      <c r="DY2" s="130"/>
      <c r="DZ2"/>
      <c r="EA2" s="130"/>
      <c r="EB2"/>
      <c r="EG2" t="s">
        <v>273</v>
      </c>
    </row>
    <row r="3" spans="1:143">
      <c r="A3" s="87" t="s">
        <v>24</v>
      </c>
      <c r="B3" t="s">
        <v>47</v>
      </c>
      <c r="G3" t="s">
        <v>278</v>
      </c>
      <c r="BV3" s="128"/>
      <c r="BW3" s="223" t="s">
        <v>38</v>
      </c>
      <c r="BX3" s="223"/>
      <c r="BY3" s="223" t="s">
        <v>26</v>
      </c>
      <c r="BZ3" s="223"/>
      <c r="CA3" s="224" t="s">
        <v>279</v>
      </c>
      <c r="CB3" s="224"/>
      <c r="CE3" s="90"/>
      <c r="CF3" s="90" t="s">
        <v>38</v>
      </c>
      <c r="CG3" s="137" t="s">
        <v>262</v>
      </c>
      <c r="CH3" s="90" t="s">
        <v>26</v>
      </c>
      <c r="CI3" s="137" t="s">
        <v>262</v>
      </c>
      <c r="CJ3" s="90" t="s">
        <v>279</v>
      </c>
      <c r="CK3" s="138" t="s">
        <v>262</v>
      </c>
      <c r="CN3" s="90"/>
      <c r="CO3" s="90" t="s">
        <v>38</v>
      </c>
      <c r="CP3" s="137" t="s">
        <v>262</v>
      </c>
      <c r="CQ3" s="90" t="s">
        <v>26</v>
      </c>
      <c r="CR3" s="137" t="s">
        <v>262</v>
      </c>
      <c r="CS3" s="90" t="s">
        <v>279</v>
      </c>
      <c r="CT3" s="138" t="s">
        <v>262</v>
      </c>
      <c r="CV3" s="222"/>
      <c r="CW3" s="222"/>
      <c r="CX3" s="90" t="s">
        <v>38</v>
      </c>
      <c r="CY3" s="90" t="s">
        <v>26</v>
      </c>
      <c r="CZ3" s="90" t="s">
        <v>279</v>
      </c>
      <c r="DA3" s="90" t="s">
        <v>38</v>
      </c>
      <c r="DB3" s="90" t="s">
        <v>26</v>
      </c>
      <c r="DC3" s="90" t="s">
        <v>279</v>
      </c>
      <c r="DF3" s="90"/>
      <c r="DG3" s="90" t="s">
        <v>38</v>
      </c>
      <c r="DH3" s="137" t="s">
        <v>262</v>
      </c>
      <c r="DI3" s="90" t="s">
        <v>26</v>
      </c>
      <c r="DJ3" s="137" t="s">
        <v>262</v>
      </c>
      <c r="DK3" s="90" t="s">
        <v>279</v>
      </c>
      <c r="DL3" s="138" t="s">
        <v>262</v>
      </c>
      <c r="DO3" s="90"/>
      <c r="DP3" s="90" t="s">
        <v>38</v>
      </c>
      <c r="DQ3" s="137" t="s">
        <v>262</v>
      </c>
      <c r="DR3" s="90" t="s">
        <v>26</v>
      </c>
      <c r="DS3" s="137" t="s">
        <v>262</v>
      </c>
      <c r="DT3" s="90" t="s">
        <v>279</v>
      </c>
      <c r="DU3" s="138" t="s">
        <v>262</v>
      </c>
      <c r="DX3" s="90"/>
      <c r="DY3" s="90" t="s">
        <v>38</v>
      </c>
      <c r="DZ3" s="137" t="s">
        <v>262</v>
      </c>
      <c r="EA3" s="90" t="s">
        <v>26</v>
      </c>
      <c r="EB3" s="137" t="s">
        <v>262</v>
      </c>
      <c r="EC3" s="90" t="s">
        <v>279</v>
      </c>
      <c r="ED3" s="138" t="s">
        <v>262</v>
      </c>
      <c r="EG3" s="90"/>
      <c r="EH3" s="90" t="s">
        <v>38</v>
      </c>
      <c r="EI3" s="137" t="s">
        <v>262</v>
      </c>
      <c r="EJ3" s="90" t="s">
        <v>26</v>
      </c>
      <c r="EK3" s="137" t="s">
        <v>262</v>
      </c>
      <c r="EL3" s="90" t="s">
        <v>279</v>
      </c>
      <c r="EM3" s="138" t="s">
        <v>262</v>
      </c>
    </row>
    <row r="4" spans="1:143">
      <c r="A4" s="87" t="s">
        <v>21</v>
      </c>
      <c r="B4" t="s">
        <v>47</v>
      </c>
      <c r="G4" s="90"/>
      <c r="H4" s="90" t="s">
        <v>38</v>
      </c>
      <c r="I4" s="137" t="s">
        <v>262</v>
      </c>
      <c r="J4" s="90" t="s">
        <v>26</v>
      </c>
      <c r="K4" s="137" t="s">
        <v>262</v>
      </c>
      <c r="L4" s="90" t="s">
        <v>279</v>
      </c>
      <c r="M4" s="138" t="s">
        <v>262</v>
      </c>
      <c r="N4" s="134"/>
      <c r="P4" s="90"/>
      <c r="Q4" s="90" t="s">
        <v>38</v>
      </c>
      <c r="R4" s="137" t="s">
        <v>262</v>
      </c>
      <c r="S4" s="90" t="s">
        <v>26</v>
      </c>
      <c r="T4" s="137" t="s">
        <v>262</v>
      </c>
      <c r="U4" s="90" t="s">
        <v>279</v>
      </c>
      <c r="V4" s="138" t="s">
        <v>262</v>
      </c>
      <c r="Y4" s="90"/>
      <c r="Z4" s="90" t="s">
        <v>38</v>
      </c>
      <c r="AA4" s="90" t="s">
        <v>26</v>
      </c>
      <c r="AB4" s="90" t="s">
        <v>279</v>
      </c>
      <c r="AE4" s="90"/>
      <c r="AF4" s="90" t="s">
        <v>38</v>
      </c>
      <c r="AG4" s="137" t="s">
        <v>262</v>
      </c>
      <c r="AH4" s="90" t="s">
        <v>26</v>
      </c>
      <c r="AI4" s="137" t="s">
        <v>262</v>
      </c>
      <c r="AJ4" s="90" t="s">
        <v>279</v>
      </c>
      <c r="AK4" s="138" t="s">
        <v>262</v>
      </c>
      <c r="AL4" s="134"/>
      <c r="AN4" s="90"/>
      <c r="AO4" s="90" t="s">
        <v>38</v>
      </c>
      <c r="AP4" s="137" t="s">
        <v>262</v>
      </c>
      <c r="AQ4" s="90" t="s">
        <v>26</v>
      </c>
      <c r="AR4" s="137" t="s">
        <v>262</v>
      </c>
      <c r="AS4" s="90" t="s">
        <v>279</v>
      </c>
      <c r="AT4" s="138" t="s">
        <v>262</v>
      </c>
      <c r="AW4" s="90"/>
      <c r="AX4" s="90" t="s">
        <v>38</v>
      </c>
      <c r="AY4" s="137" t="s">
        <v>262</v>
      </c>
      <c r="AZ4" s="90" t="s">
        <v>26</v>
      </c>
      <c r="BA4" s="137" t="s">
        <v>262</v>
      </c>
      <c r="BB4" s="90" t="s">
        <v>279</v>
      </c>
      <c r="BC4" s="138" t="s">
        <v>262</v>
      </c>
      <c r="BF4" s="90"/>
      <c r="BG4" s="90" t="s">
        <v>38</v>
      </c>
      <c r="BH4" s="137" t="s">
        <v>262</v>
      </c>
      <c r="BI4" s="90" t="s">
        <v>26</v>
      </c>
      <c r="BJ4" s="137" t="s">
        <v>262</v>
      </c>
      <c r="BK4" s="90" t="s">
        <v>279</v>
      </c>
      <c r="BL4" s="138" t="s">
        <v>262</v>
      </c>
      <c r="BN4" s="90" t="s">
        <v>280</v>
      </c>
      <c r="BO4" s="90" t="s">
        <v>38</v>
      </c>
      <c r="BP4" s="137" t="s">
        <v>262</v>
      </c>
      <c r="BQ4" s="90" t="s">
        <v>26</v>
      </c>
      <c r="BR4" s="137" t="s">
        <v>262</v>
      </c>
      <c r="BS4" s="90" t="s">
        <v>279</v>
      </c>
      <c r="BT4" s="138" t="s">
        <v>262</v>
      </c>
      <c r="BV4" s="90"/>
      <c r="BW4" s="128" t="s">
        <v>58</v>
      </c>
      <c r="BX4" s="129" t="s">
        <v>262</v>
      </c>
      <c r="BY4" s="128" t="s">
        <v>58</v>
      </c>
      <c r="BZ4" s="129" t="s">
        <v>262</v>
      </c>
      <c r="CA4" s="128" t="s">
        <v>58</v>
      </c>
      <c r="CB4" s="129" t="s">
        <v>262</v>
      </c>
      <c r="CD4" t="s">
        <v>281</v>
      </c>
      <c r="CE4" s="132">
        <v>12</v>
      </c>
      <c r="CF4" s="133">
        <v>14</v>
      </c>
      <c r="CG4" s="139">
        <f>+CF4/77</f>
        <v>0.18181818181818182</v>
      </c>
      <c r="CH4" s="133"/>
      <c r="CI4" s="139">
        <f>+CH4/22</f>
        <v>0</v>
      </c>
      <c r="CJ4" s="133">
        <v>14</v>
      </c>
      <c r="CK4" s="140">
        <f>+CJ4/99</f>
        <v>0.14141414141414141</v>
      </c>
      <c r="CM4" t="s">
        <v>282</v>
      </c>
      <c r="CN4" s="132">
        <v>12</v>
      </c>
      <c r="CO4" s="133">
        <v>14</v>
      </c>
      <c r="CP4" s="139">
        <f>+CO4/77</f>
        <v>0.18181818181818182</v>
      </c>
      <c r="CQ4" s="133"/>
      <c r="CR4" s="139">
        <f>+CQ4/22</f>
        <v>0</v>
      </c>
      <c r="CS4" s="133">
        <v>14</v>
      </c>
      <c r="CT4" s="140">
        <f>+CS4/99</f>
        <v>0.14141414141414141</v>
      </c>
      <c r="CV4" t="s">
        <v>283</v>
      </c>
      <c r="CW4" s="88">
        <v>12</v>
      </c>
      <c r="CX4" s="135">
        <v>8.6391666666666662</v>
      </c>
      <c r="CY4" s="135"/>
      <c r="CZ4" s="135">
        <v>8.6391666666666662</v>
      </c>
      <c r="DA4" s="135">
        <v>1.1061025625085026</v>
      </c>
      <c r="DB4" s="135"/>
      <c r="DC4" s="135">
        <v>1.1061025625085026</v>
      </c>
      <c r="DE4" t="s">
        <v>284</v>
      </c>
      <c r="DF4" s="132">
        <v>12</v>
      </c>
      <c r="DG4" s="133">
        <v>14</v>
      </c>
      <c r="DH4" s="139">
        <f>+DG4/77</f>
        <v>0.18181818181818182</v>
      </c>
      <c r="DI4" s="133"/>
      <c r="DJ4" s="139">
        <f>+DI4/22</f>
        <v>0</v>
      </c>
      <c r="DK4" s="133">
        <v>14</v>
      </c>
      <c r="DL4" s="140">
        <f>+DK4/99</f>
        <v>0.14141414141414141</v>
      </c>
      <c r="DN4" t="s">
        <v>285</v>
      </c>
      <c r="DO4" s="132">
        <v>12</v>
      </c>
      <c r="DP4" s="133">
        <v>14</v>
      </c>
      <c r="DQ4" s="139">
        <f>+DP4/77</f>
        <v>0.18181818181818182</v>
      </c>
      <c r="DR4" s="133"/>
      <c r="DS4" s="139">
        <f>+DR4/22</f>
        <v>0</v>
      </c>
      <c r="DT4" s="133">
        <v>14</v>
      </c>
      <c r="DU4" s="140">
        <f>+DT4/99</f>
        <v>0.14141414141414141</v>
      </c>
      <c r="DW4" t="s">
        <v>286</v>
      </c>
      <c r="DX4" s="132">
        <v>12</v>
      </c>
      <c r="DY4" s="133">
        <v>14</v>
      </c>
      <c r="DZ4" s="139">
        <f>+DY4/77</f>
        <v>0.18181818181818182</v>
      </c>
      <c r="EA4" s="133"/>
      <c r="EB4" s="139">
        <f>+EA4/22</f>
        <v>0</v>
      </c>
      <c r="EC4" s="133">
        <v>14</v>
      </c>
      <c r="ED4" s="140">
        <f>+EC4/99</f>
        <v>0.14141414141414141</v>
      </c>
      <c r="EF4" t="s">
        <v>287</v>
      </c>
      <c r="EG4" s="132">
        <v>12</v>
      </c>
      <c r="EH4" s="133">
        <v>14</v>
      </c>
      <c r="EI4" s="139">
        <f>+EH4/77</f>
        <v>0.18181818181818182</v>
      </c>
      <c r="EJ4" s="133"/>
      <c r="EK4" s="139">
        <f>+EJ4/22</f>
        <v>0</v>
      </c>
      <c r="EL4" s="133">
        <v>14</v>
      </c>
      <c r="EM4" s="140">
        <f>+EL4/99</f>
        <v>0.14141414141414141</v>
      </c>
    </row>
    <row r="5" spans="1:143">
      <c r="A5" s="87" t="s">
        <v>14</v>
      </c>
      <c r="B5" t="s">
        <v>47</v>
      </c>
      <c r="G5" s="88" t="s">
        <v>75</v>
      </c>
      <c r="H5">
        <v>22</v>
      </c>
      <c r="I5" s="130">
        <f>+H5/41</f>
        <v>0.53658536585365857</v>
      </c>
      <c r="J5">
        <v>4</v>
      </c>
      <c r="K5" s="130">
        <f>+J5/8</f>
        <v>0.5</v>
      </c>
      <c r="L5">
        <v>26</v>
      </c>
      <c r="M5" s="130">
        <f>+L5/49</f>
        <v>0.53061224489795922</v>
      </c>
      <c r="O5" s="220" t="s">
        <v>288</v>
      </c>
      <c r="P5" s="132" t="s">
        <v>75</v>
      </c>
      <c r="Q5" s="133">
        <v>22</v>
      </c>
      <c r="R5" s="130">
        <f>+Q5/41</f>
        <v>0.53658536585365857</v>
      </c>
      <c r="S5" s="133">
        <v>4</v>
      </c>
      <c r="T5" s="130">
        <f>+S5/8</f>
        <v>0.5</v>
      </c>
      <c r="U5" s="133">
        <v>26</v>
      </c>
      <c r="V5" s="130">
        <f>+U5/49</f>
        <v>0.53061224489795922</v>
      </c>
      <c r="X5" s="220" t="s">
        <v>289</v>
      </c>
      <c r="Y5" s="132" t="s">
        <v>75</v>
      </c>
      <c r="Z5" s="133">
        <v>22</v>
      </c>
      <c r="AA5" s="133">
        <v>4</v>
      </c>
      <c r="AB5" s="133">
        <v>26</v>
      </c>
      <c r="AD5" s="221" t="s">
        <v>290</v>
      </c>
      <c r="AE5" s="132" t="s">
        <v>75</v>
      </c>
      <c r="AF5" s="133">
        <v>22</v>
      </c>
      <c r="AG5" s="130">
        <f>+AF5/41</f>
        <v>0.53658536585365857</v>
      </c>
      <c r="AH5" s="133">
        <v>4</v>
      </c>
      <c r="AI5" s="130">
        <f>+AH5/8</f>
        <v>0.5</v>
      </c>
      <c r="AJ5" s="133">
        <v>26</v>
      </c>
      <c r="AK5" s="130">
        <f>+AJ5/49</f>
        <v>0.53061224489795922</v>
      </c>
      <c r="AL5" s="134"/>
      <c r="AM5" s="221" t="s">
        <v>291</v>
      </c>
      <c r="AN5" s="132" t="s">
        <v>75</v>
      </c>
      <c r="AO5" s="133">
        <v>22</v>
      </c>
      <c r="AP5" s="130">
        <f>+AO5/41</f>
        <v>0.53658536585365857</v>
      </c>
      <c r="AQ5" s="133">
        <v>4</v>
      </c>
      <c r="AR5" s="130">
        <f>+AQ5/8</f>
        <v>0.5</v>
      </c>
      <c r="AS5" s="133">
        <v>26</v>
      </c>
      <c r="AT5" s="130">
        <f>+AS5/49</f>
        <v>0.53061224489795922</v>
      </c>
      <c r="AV5" s="221" t="s">
        <v>292</v>
      </c>
      <c r="AW5" s="132" t="s">
        <v>75</v>
      </c>
      <c r="AX5" s="133">
        <v>22</v>
      </c>
      <c r="AY5" s="130">
        <f>+AX5/41</f>
        <v>0.53658536585365857</v>
      </c>
      <c r="AZ5" s="133">
        <v>4</v>
      </c>
      <c r="BA5" s="130">
        <f>+AZ5/8</f>
        <v>0.5</v>
      </c>
      <c r="BB5" s="133">
        <v>26</v>
      </c>
      <c r="BC5" s="130">
        <f>+BB5/49</f>
        <v>0.53061224489795922</v>
      </c>
      <c r="BE5" s="220" t="s">
        <v>287</v>
      </c>
      <c r="BF5" s="132" t="s">
        <v>75</v>
      </c>
      <c r="BG5" s="133">
        <v>22</v>
      </c>
      <c r="BH5" s="130">
        <f>+BG5/41</f>
        <v>0.53658536585365857</v>
      </c>
      <c r="BI5" s="133">
        <v>4</v>
      </c>
      <c r="BJ5" s="130">
        <f>+BI5/8</f>
        <v>0.5</v>
      </c>
      <c r="BK5" s="133">
        <v>26</v>
      </c>
      <c r="BL5" s="130">
        <f>+BK5/49</f>
        <v>0.53061224489795922</v>
      </c>
      <c r="BN5" s="132" t="s">
        <v>75</v>
      </c>
      <c r="BO5" s="133">
        <v>22</v>
      </c>
      <c r="BP5" s="130">
        <f>+BO5/41</f>
        <v>0.53658536585365857</v>
      </c>
      <c r="BQ5" s="133">
        <v>4</v>
      </c>
      <c r="BR5" s="130">
        <f>+BQ5/8</f>
        <v>0.5</v>
      </c>
      <c r="BS5" s="133">
        <v>26</v>
      </c>
      <c r="BT5" s="130">
        <f>+BS5/49</f>
        <v>0.53061224489795922</v>
      </c>
      <c r="BV5" s="88">
        <v>12</v>
      </c>
      <c r="BW5">
        <v>14</v>
      </c>
      <c r="BX5" s="130">
        <f>+BW5/$BW$34</f>
        <v>0.18181818181818182</v>
      </c>
      <c r="BZ5" s="130">
        <f>+BY5/$BY$34</f>
        <v>0</v>
      </c>
      <c r="CA5">
        <v>14</v>
      </c>
      <c r="CB5" s="130">
        <f>+CA5/$CA$34</f>
        <v>0.14141414141414141</v>
      </c>
      <c r="CE5" s="131" t="s">
        <v>39</v>
      </c>
      <c r="CF5">
        <v>9</v>
      </c>
      <c r="CG5" s="139">
        <f t="shared" ref="CG5:CG68" si="0">+CF5/77</f>
        <v>0.11688311688311688</v>
      </c>
      <c r="CI5" s="139">
        <f t="shared" ref="CI5:CI68" si="1">+CH5/22</f>
        <v>0</v>
      </c>
      <c r="CJ5">
        <v>9</v>
      </c>
      <c r="CK5" s="140">
        <f t="shared" ref="CK5:CK68" si="2">+CJ5/99</f>
        <v>9.0909090909090912E-2</v>
      </c>
      <c r="CN5" s="131" t="s">
        <v>43</v>
      </c>
      <c r="CO5">
        <v>5</v>
      </c>
      <c r="CP5" s="139">
        <f t="shared" ref="CP5:CP68" si="3">+CO5/77</f>
        <v>6.4935064935064929E-2</v>
      </c>
      <c r="CR5" s="139">
        <f t="shared" ref="CR5:CR68" si="4">+CQ5/22</f>
        <v>0</v>
      </c>
      <c r="CS5">
        <v>5</v>
      </c>
      <c r="CT5" s="140">
        <f t="shared" ref="CT5:CT68" si="5">+CS5/99</f>
        <v>5.0505050505050504E-2</v>
      </c>
      <c r="CW5" s="88">
        <v>14</v>
      </c>
      <c r="CX5" s="135">
        <v>9.620000000000001</v>
      </c>
      <c r="CY5" s="135"/>
      <c r="CZ5" s="135">
        <v>9.620000000000001</v>
      </c>
      <c r="DA5" s="135">
        <v>1.9798989873223227</v>
      </c>
      <c r="DB5" s="135"/>
      <c r="DC5" s="135">
        <v>1.9798989873223227</v>
      </c>
      <c r="DF5" s="131" t="s">
        <v>39</v>
      </c>
      <c r="DG5">
        <v>9</v>
      </c>
      <c r="DH5" s="139">
        <f t="shared" ref="DH5:DH68" si="6">+DG5/77</f>
        <v>0.11688311688311688</v>
      </c>
      <c r="DJ5" s="139">
        <f t="shared" ref="DJ5:DJ68" si="7">+DI5/22</f>
        <v>0</v>
      </c>
      <c r="DK5">
        <v>9</v>
      </c>
      <c r="DL5" s="140">
        <f t="shared" ref="DL5:DL68" si="8">+DK5/99</f>
        <v>9.0909090909090912E-2</v>
      </c>
      <c r="DO5" s="131" t="s">
        <v>41</v>
      </c>
      <c r="DP5">
        <v>12</v>
      </c>
      <c r="DQ5" s="139">
        <f t="shared" ref="DQ5:DQ68" si="9">+DP5/77</f>
        <v>0.15584415584415584</v>
      </c>
      <c r="DS5" s="139">
        <f t="shared" ref="DS5:DS68" si="10">+DR5/22</f>
        <v>0</v>
      </c>
      <c r="DT5">
        <v>12</v>
      </c>
      <c r="DU5" s="140">
        <f t="shared" ref="DU5:DU68" si="11">+DT5/99</f>
        <v>0.12121212121212122</v>
      </c>
      <c r="DX5" s="131" t="s">
        <v>39</v>
      </c>
      <c r="DY5">
        <v>9</v>
      </c>
      <c r="DZ5" s="139">
        <f t="shared" ref="DZ5:DZ68" si="12">+DY5/77</f>
        <v>0.11688311688311688</v>
      </c>
      <c r="EB5" s="139">
        <f t="shared" ref="EB5:EB68" si="13">+EA5/22</f>
        <v>0</v>
      </c>
      <c r="EC5">
        <v>9</v>
      </c>
      <c r="ED5" s="140">
        <f t="shared" ref="ED5:ED68" si="14">+EC5/99</f>
        <v>9.0909090909090912E-2</v>
      </c>
      <c r="EG5" s="131" t="s">
        <v>42</v>
      </c>
      <c r="EH5">
        <v>10</v>
      </c>
      <c r="EI5" s="139">
        <f t="shared" ref="EI5:EI68" si="15">+EH5/77</f>
        <v>0.12987012987012986</v>
      </c>
      <c r="EK5" s="139">
        <f t="shared" ref="EK5:EK68" si="16">+EJ5/22</f>
        <v>0</v>
      </c>
      <c r="EL5">
        <v>10</v>
      </c>
      <c r="EM5" s="140">
        <f t="shared" ref="EM5:EM68" si="17">+EL5/99</f>
        <v>0.10101010101010101</v>
      </c>
    </row>
    <row r="6" spans="1:143">
      <c r="A6" s="87" t="s">
        <v>20</v>
      </c>
      <c r="B6" t="s">
        <v>47</v>
      </c>
      <c r="G6" s="88" t="s">
        <v>36</v>
      </c>
      <c r="H6">
        <v>19</v>
      </c>
      <c r="I6" s="130">
        <f t="shared" ref="I6:I7" si="18">+H6/41</f>
        <v>0.46341463414634149</v>
      </c>
      <c r="J6">
        <v>4</v>
      </c>
      <c r="K6" s="130">
        <f t="shared" ref="K6:K7" si="19">+J6/8</f>
        <v>0.5</v>
      </c>
      <c r="L6">
        <v>23</v>
      </c>
      <c r="M6" s="130">
        <f t="shared" ref="M6:M7" si="20">+L6/49</f>
        <v>0.46938775510204084</v>
      </c>
      <c r="O6" s="220"/>
      <c r="P6" s="131" t="s">
        <v>148</v>
      </c>
      <c r="Q6">
        <v>1</v>
      </c>
      <c r="R6" s="130">
        <f t="shared" ref="R6:R23" si="21">+Q6/41</f>
        <v>2.4390243902439025E-2</v>
      </c>
      <c r="T6" s="130">
        <f t="shared" ref="T6:T23" si="22">+S6/8</f>
        <v>0</v>
      </c>
      <c r="U6">
        <v>1</v>
      </c>
      <c r="V6" s="130">
        <f t="shared" ref="V6:V23" si="23">+U6/49</f>
        <v>2.0408163265306121E-2</v>
      </c>
      <c r="X6" s="220"/>
      <c r="Y6" t="s">
        <v>276</v>
      </c>
      <c r="Z6" s="135">
        <v>8.1880952380952365</v>
      </c>
      <c r="AA6" s="135">
        <v>7.8900000000000006</v>
      </c>
      <c r="AB6" s="135">
        <v>8.1403999999999979</v>
      </c>
      <c r="AD6" s="221"/>
      <c r="AE6" s="131" t="s">
        <v>39</v>
      </c>
      <c r="AF6">
        <v>20</v>
      </c>
      <c r="AG6" s="130">
        <f t="shared" ref="AG6:AG19" si="24">+AF6/41</f>
        <v>0.48780487804878048</v>
      </c>
      <c r="AH6">
        <v>4</v>
      </c>
      <c r="AI6" s="130">
        <f t="shared" ref="AI6:AI19" si="25">+AH6/8</f>
        <v>0.5</v>
      </c>
      <c r="AJ6">
        <v>24</v>
      </c>
      <c r="AK6" s="130">
        <f t="shared" ref="AK6:AK19" si="26">+AJ6/49</f>
        <v>0.48979591836734693</v>
      </c>
      <c r="AM6" s="221"/>
      <c r="AN6" s="131" t="s">
        <v>151</v>
      </c>
      <c r="AP6" s="130">
        <f t="shared" ref="AP6:AP19" si="27">+AO6/41</f>
        <v>0</v>
      </c>
      <c r="AQ6">
        <v>1</v>
      </c>
      <c r="AR6" s="130">
        <f t="shared" ref="AR6:AR19" si="28">+AQ6/8</f>
        <v>0.125</v>
      </c>
      <c r="AS6">
        <v>1</v>
      </c>
      <c r="AT6" s="130">
        <f t="shared" ref="AT6:AT19" si="29">+AS6/49</f>
        <v>2.0408163265306121E-2</v>
      </c>
      <c r="AV6" s="221"/>
      <c r="AW6" s="131" t="s">
        <v>39</v>
      </c>
      <c r="AX6">
        <v>20</v>
      </c>
      <c r="AY6" s="130">
        <f t="shared" ref="AY6:AY18" si="30">+AX6/41</f>
        <v>0.48780487804878048</v>
      </c>
      <c r="AZ6">
        <v>4</v>
      </c>
      <c r="BA6" s="130">
        <f t="shared" ref="BA6:BA18" si="31">+AZ6/8</f>
        <v>0.5</v>
      </c>
      <c r="BB6">
        <v>24</v>
      </c>
      <c r="BC6" s="130">
        <f t="shared" ref="BC6:BC18" si="32">+BB6/49</f>
        <v>0.48979591836734693</v>
      </c>
      <c r="BE6" s="220"/>
      <c r="BF6" s="131" t="s">
        <v>42</v>
      </c>
      <c r="BG6">
        <v>10</v>
      </c>
      <c r="BH6" s="130">
        <f t="shared" ref="BH6:BH25" si="33">+BG6/41</f>
        <v>0.24390243902439024</v>
      </c>
      <c r="BI6">
        <v>2</v>
      </c>
      <c r="BJ6" s="130">
        <f t="shared" ref="BJ6:BJ25" si="34">+BI6/8</f>
        <v>0.25</v>
      </c>
      <c r="BK6">
        <v>12</v>
      </c>
      <c r="BL6" s="130">
        <f t="shared" ref="BL6:BL25" si="35">+BK6/49</f>
        <v>0.24489795918367346</v>
      </c>
      <c r="BN6" s="131">
        <v>12</v>
      </c>
      <c r="BO6">
        <v>4</v>
      </c>
      <c r="BP6" s="130">
        <f t="shared" ref="BP6:BP42" si="36">+BO6/41</f>
        <v>9.7560975609756101E-2</v>
      </c>
      <c r="BR6" s="130">
        <f t="shared" ref="BR6:BR42" si="37">+BQ6/8</f>
        <v>0</v>
      </c>
      <c r="BS6">
        <v>4</v>
      </c>
      <c r="BT6" s="130">
        <f t="shared" ref="BT6:BT42" si="38">+BS6/49</f>
        <v>8.1632653061224483E-2</v>
      </c>
      <c r="BV6" s="88" t="s">
        <v>239</v>
      </c>
      <c r="BX6" s="130">
        <f t="shared" ref="BX6:BX34" si="39">+BW6/$BW$34</f>
        <v>0</v>
      </c>
      <c r="BY6">
        <v>6</v>
      </c>
      <c r="BZ6" s="130">
        <f t="shared" ref="BZ6:BZ34" si="40">+BY6/$BY$34</f>
        <v>0.27272727272727271</v>
      </c>
      <c r="CA6">
        <v>6</v>
      </c>
      <c r="CB6" s="130">
        <f t="shared" ref="CB6:CB34" si="41">+CA6/$CA$34</f>
        <v>6.0606060606060608E-2</v>
      </c>
      <c r="CE6" s="131" t="s">
        <v>53</v>
      </c>
      <c r="CF6">
        <v>5</v>
      </c>
      <c r="CG6" s="139">
        <f t="shared" si="0"/>
        <v>6.4935064935064929E-2</v>
      </c>
      <c r="CI6" s="139">
        <f t="shared" si="1"/>
        <v>0</v>
      </c>
      <c r="CJ6">
        <v>5</v>
      </c>
      <c r="CK6" s="140">
        <f t="shared" si="2"/>
        <v>5.0505050505050504E-2</v>
      </c>
      <c r="CN6" s="131" t="s">
        <v>40</v>
      </c>
      <c r="CO6">
        <v>3</v>
      </c>
      <c r="CP6" s="139">
        <f t="shared" si="3"/>
        <v>3.896103896103896E-2</v>
      </c>
      <c r="CR6" s="139">
        <f t="shared" si="4"/>
        <v>0</v>
      </c>
      <c r="CS6">
        <v>3</v>
      </c>
      <c r="CT6" s="140">
        <f t="shared" si="5"/>
        <v>3.0303030303030304E-2</v>
      </c>
      <c r="CW6" s="88">
        <v>22</v>
      </c>
      <c r="CX6" s="135">
        <v>7.57</v>
      </c>
      <c r="CY6" s="135"/>
      <c r="CZ6" s="135">
        <v>7.57</v>
      </c>
      <c r="DA6" s="135">
        <v>1.7355258569090775</v>
      </c>
      <c r="DB6" s="135"/>
      <c r="DC6" s="135">
        <v>1.7355258569090775</v>
      </c>
      <c r="DF6" s="131" t="s">
        <v>53</v>
      </c>
      <c r="DG6">
        <v>5</v>
      </c>
      <c r="DH6" s="139">
        <f t="shared" si="6"/>
        <v>6.4935064935064929E-2</v>
      </c>
      <c r="DJ6" s="139">
        <f t="shared" si="7"/>
        <v>0</v>
      </c>
      <c r="DK6">
        <v>5</v>
      </c>
      <c r="DL6" s="140">
        <f t="shared" si="8"/>
        <v>5.0505050505050504E-2</v>
      </c>
      <c r="DO6" s="131" t="s">
        <v>97</v>
      </c>
      <c r="DP6">
        <v>2</v>
      </c>
      <c r="DQ6" s="139">
        <f t="shared" si="9"/>
        <v>2.5974025974025976E-2</v>
      </c>
      <c r="DS6" s="139">
        <f t="shared" si="10"/>
        <v>0</v>
      </c>
      <c r="DT6">
        <v>2</v>
      </c>
      <c r="DU6" s="140">
        <f t="shared" si="11"/>
        <v>2.0202020202020204E-2</v>
      </c>
      <c r="DX6" s="131" t="s">
        <v>53</v>
      </c>
      <c r="DY6">
        <v>5</v>
      </c>
      <c r="DZ6" s="139">
        <f t="shared" si="12"/>
        <v>6.4935064935064929E-2</v>
      </c>
      <c r="EB6" s="139">
        <f t="shared" si="13"/>
        <v>0</v>
      </c>
      <c r="EC6">
        <v>5</v>
      </c>
      <c r="ED6" s="140">
        <f t="shared" si="14"/>
        <v>5.0505050505050504E-2</v>
      </c>
      <c r="EG6" s="131" t="s">
        <v>65</v>
      </c>
      <c r="EH6">
        <v>2</v>
      </c>
      <c r="EI6" s="139">
        <f t="shared" si="15"/>
        <v>2.5974025974025976E-2</v>
      </c>
      <c r="EK6" s="139">
        <f t="shared" si="16"/>
        <v>0</v>
      </c>
      <c r="EL6">
        <v>2</v>
      </c>
      <c r="EM6" s="140">
        <f t="shared" si="17"/>
        <v>2.0202020202020204E-2</v>
      </c>
    </row>
    <row r="7" spans="1:143">
      <c r="A7" s="87" t="s">
        <v>13</v>
      </c>
      <c r="B7" t="s">
        <v>47</v>
      </c>
      <c r="G7" s="91" t="s">
        <v>279</v>
      </c>
      <c r="H7" s="92">
        <v>41</v>
      </c>
      <c r="I7" s="130">
        <f t="shared" si="18"/>
        <v>1</v>
      </c>
      <c r="J7" s="92">
        <v>8</v>
      </c>
      <c r="K7" s="130">
        <f t="shared" si="19"/>
        <v>1</v>
      </c>
      <c r="L7" s="92">
        <v>49</v>
      </c>
      <c r="M7" s="130">
        <f t="shared" si="20"/>
        <v>1</v>
      </c>
      <c r="N7" s="134"/>
      <c r="O7" s="220"/>
      <c r="P7" s="131" t="s">
        <v>43</v>
      </c>
      <c r="Q7">
        <v>8</v>
      </c>
      <c r="R7" s="130">
        <f t="shared" si="21"/>
        <v>0.1951219512195122</v>
      </c>
      <c r="S7">
        <v>2</v>
      </c>
      <c r="T7" s="130">
        <f t="shared" si="22"/>
        <v>0.25</v>
      </c>
      <c r="U7">
        <v>10</v>
      </c>
      <c r="V7" s="130">
        <f t="shared" si="23"/>
        <v>0.20408163265306123</v>
      </c>
      <c r="X7" s="220"/>
      <c r="Y7" t="s">
        <v>293</v>
      </c>
      <c r="Z7" s="135">
        <v>1.8663963935443852</v>
      </c>
      <c r="AA7" s="135">
        <v>1.4103663826585358</v>
      </c>
      <c r="AB7" s="135">
        <v>1.7840581225440428</v>
      </c>
      <c r="AD7" s="221"/>
      <c r="AE7" s="131" t="s">
        <v>53</v>
      </c>
      <c r="AF7">
        <v>1</v>
      </c>
      <c r="AG7" s="130">
        <f t="shared" si="24"/>
        <v>2.4390243902439025E-2</v>
      </c>
      <c r="AI7" s="130">
        <f t="shared" si="25"/>
        <v>0</v>
      </c>
      <c r="AJ7">
        <v>1</v>
      </c>
      <c r="AK7" s="130">
        <f t="shared" si="26"/>
        <v>2.0408163265306121E-2</v>
      </c>
      <c r="AM7" s="221"/>
      <c r="AN7" s="131" t="s">
        <v>41</v>
      </c>
      <c r="AO7">
        <v>14</v>
      </c>
      <c r="AP7" s="130">
        <f t="shared" si="27"/>
        <v>0.34146341463414637</v>
      </c>
      <c r="AQ7">
        <v>3</v>
      </c>
      <c r="AR7" s="130">
        <f t="shared" si="28"/>
        <v>0.375</v>
      </c>
      <c r="AS7">
        <v>17</v>
      </c>
      <c r="AT7" s="130">
        <f t="shared" si="29"/>
        <v>0.34693877551020408</v>
      </c>
      <c r="AV7" s="221"/>
      <c r="AW7" s="131" t="s">
        <v>53</v>
      </c>
      <c r="AX7">
        <v>2</v>
      </c>
      <c r="AY7" s="130">
        <f t="shared" si="30"/>
        <v>4.878048780487805E-2</v>
      </c>
      <c r="BA7" s="130">
        <f t="shared" si="31"/>
        <v>0</v>
      </c>
      <c r="BB7">
        <v>2</v>
      </c>
      <c r="BC7" s="130">
        <f t="shared" si="32"/>
        <v>4.0816326530612242E-2</v>
      </c>
      <c r="BE7" s="220"/>
      <c r="BF7" s="131" t="s">
        <v>65</v>
      </c>
      <c r="BG7">
        <v>1</v>
      </c>
      <c r="BH7" s="130">
        <f t="shared" si="33"/>
        <v>2.4390243902439025E-2</v>
      </c>
      <c r="BI7">
        <v>1</v>
      </c>
      <c r="BJ7" s="130">
        <f t="shared" si="34"/>
        <v>0.125</v>
      </c>
      <c r="BK7">
        <v>2</v>
      </c>
      <c r="BL7" s="130">
        <f t="shared" si="35"/>
        <v>4.0816326530612242E-2</v>
      </c>
      <c r="BN7" s="131">
        <v>35</v>
      </c>
      <c r="BO7">
        <v>2</v>
      </c>
      <c r="BP7" s="130">
        <f t="shared" si="36"/>
        <v>4.878048780487805E-2</v>
      </c>
      <c r="BR7" s="130">
        <f t="shared" si="37"/>
        <v>0</v>
      </c>
      <c r="BS7">
        <v>2</v>
      </c>
      <c r="BT7" s="130">
        <f t="shared" si="38"/>
        <v>4.0816326530612242E-2</v>
      </c>
      <c r="BV7" s="88">
        <v>34</v>
      </c>
      <c r="BW7">
        <v>6</v>
      </c>
      <c r="BX7" s="130">
        <f t="shared" si="39"/>
        <v>7.792207792207792E-2</v>
      </c>
      <c r="BZ7" s="130">
        <f t="shared" si="40"/>
        <v>0</v>
      </c>
      <c r="CA7">
        <v>6</v>
      </c>
      <c r="CB7" s="130">
        <f t="shared" si="41"/>
        <v>6.0606060606060608E-2</v>
      </c>
      <c r="CE7" s="132">
        <v>14</v>
      </c>
      <c r="CF7" s="133">
        <v>2</v>
      </c>
      <c r="CG7" s="139">
        <f t="shared" si="0"/>
        <v>2.5974025974025976E-2</v>
      </c>
      <c r="CH7" s="133"/>
      <c r="CI7" s="139">
        <f t="shared" si="1"/>
        <v>0</v>
      </c>
      <c r="CJ7" s="133">
        <v>2</v>
      </c>
      <c r="CK7" s="140">
        <f t="shared" si="2"/>
        <v>2.0202020202020204E-2</v>
      </c>
      <c r="CN7" s="131" t="s">
        <v>119</v>
      </c>
      <c r="CO7">
        <v>6</v>
      </c>
      <c r="CP7" s="139">
        <f t="shared" si="3"/>
        <v>7.792207792207792E-2</v>
      </c>
      <c r="CR7" s="139">
        <f t="shared" si="4"/>
        <v>0</v>
      </c>
      <c r="CS7">
        <v>6</v>
      </c>
      <c r="CT7" s="140">
        <f t="shared" si="5"/>
        <v>6.0606060606060608E-2</v>
      </c>
      <c r="CW7" s="88">
        <v>23</v>
      </c>
      <c r="CX7" s="135">
        <v>9.5675000000000008</v>
      </c>
      <c r="CY7" s="135"/>
      <c r="CZ7" s="135">
        <v>9.5675000000000008</v>
      </c>
      <c r="DA7" s="135">
        <v>4.7110393403862227</v>
      </c>
      <c r="DB7" s="135"/>
      <c r="DC7" s="135">
        <v>4.7110393403862227</v>
      </c>
      <c r="DF7" s="132">
        <v>14</v>
      </c>
      <c r="DG7" s="133">
        <v>2</v>
      </c>
      <c r="DH7" s="139">
        <f t="shared" si="6"/>
        <v>2.5974025974025976E-2</v>
      </c>
      <c r="DI7" s="133"/>
      <c r="DJ7" s="139">
        <f t="shared" si="7"/>
        <v>0</v>
      </c>
      <c r="DK7" s="133">
        <v>2</v>
      </c>
      <c r="DL7" s="140">
        <f t="shared" si="8"/>
        <v>2.0202020202020204E-2</v>
      </c>
      <c r="DO7" s="132">
        <v>14</v>
      </c>
      <c r="DP7" s="133">
        <v>2</v>
      </c>
      <c r="DQ7" s="139">
        <f t="shared" si="9"/>
        <v>2.5974025974025976E-2</v>
      </c>
      <c r="DR7" s="133"/>
      <c r="DS7" s="139">
        <f t="shared" si="10"/>
        <v>0</v>
      </c>
      <c r="DT7" s="133">
        <v>2</v>
      </c>
      <c r="DU7" s="140">
        <f t="shared" si="11"/>
        <v>2.0202020202020204E-2</v>
      </c>
      <c r="DX7" s="132">
        <v>14</v>
      </c>
      <c r="DY7" s="133">
        <v>2</v>
      </c>
      <c r="DZ7" s="139">
        <f t="shared" si="12"/>
        <v>2.5974025974025976E-2</v>
      </c>
      <c r="EA7" s="133"/>
      <c r="EB7" s="139">
        <f t="shared" si="13"/>
        <v>0</v>
      </c>
      <c r="EC7" s="133">
        <v>2</v>
      </c>
      <c r="ED7" s="140">
        <f t="shared" si="14"/>
        <v>2.0202020202020204E-2</v>
      </c>
      <c r="EG7" s="131" t="s">
        <v>88</v>
      </c>
      <c r="EH7">
        <v>2</v>
      </c>
      <c r="EI7" s="139">
        <f t="shared" si="15"/>
        <v>2.5974025974025976E-2</v>
      </c>
      <c r="EK7" s="139">
        <f t="shared" si="16"/>
        <v>0</v>
      </c>
      <c r="EL7">
        <v>2</v>
      </c>
      <c r="EM7" s="140">
        <f t="shared" si="17"/>
        <v>2.0202020202020204E-2</v>
      </c>
    </row>
    <row r="8" spans="1:143">
      <c r="A8" s="87" t="s">
        <v>23</v>
      </c>
      <c r="B8" t="s">
        <v>47</v>
      </c>
      <c r="O8" s="220"/>
      <c r="P8" s="131" t="s">
        <v>40</v>
      </c>
      <c r="Q8">
        <v>9</v>
      </c>
      <c r="R8" s="130">
        <f t="shared" si="21"/>
        <v>0.21951219512195122</v>
      </c>
      <c r="S8">
        <v>1</v>
      </c>
      <c r="T8" s="130">
        <f t="shared" si="22"/>
        <v>0.125</v>
      </c>
      <c r="U8">
        <v>10</v>
      </c>
      <c r="V8" s="130">
        <f t="shared" si="23"/>
        <v>0.20408163265306123</v>
      </c>
      <c r="X8" s="220"/>
      <c r="Y8" s="132" t="s">
        <v>36</v>
      </c>
      <c r="Z8" s="133">
        <v>19</v>
      </c>
      <c r="AA8" s="133">
        <v>4</v>
      </c>
      <c r="AB8" s="133">
        <v>26</v>
      </c>
      <c r="AD8" s="221"/>
      <c r="AE8" s="131" t="s">
        <v>55</v>
      </c>
      <c r="AF8">
        <v>1</v>
      </c>
      <c r="AG8" s="130">
        <f t="shared" si="24"/>
        <v>2.4390243902439025E-2</v>
      </c>
      <c r="AI8" s="130">
        <f t="shared" si="25"/>
        <v>0</v>
      </c>
      <c r="AJ8">
        <v>1</v>
      </c>
      <c r="AK8" s="130">
        <f t="shared" si="26"/>
        <v>2.0408163265306121E-2</v>
      </c>
      <c r="AM8" s="221"/>
      <c r="AN8" s="131" t="s">
        <v>97</v>
      </c>
      <c r="AO8">
        <v>8</v>
      </c>
      <c r="AP8" s="130">
        <f t="shared" si="27"/>
        <v>0.1951219512195122</v>
      </c>
      <c r="AR8" s="130">
        <f t="shared" si="28"/>
        <v>0</v>
      </c>
      <c r="AS8">
        <v>8</v>
      </c>
      <c r="AT8" s="130">
        <f t="shared" si="29"/>
        <v>0.16326530612244897</v>
      </c>
      <c r="AV8" s="221"/>
      <c r="AW8" s="132" t="s">
        <v>36</v>
      </c>
      <c r="AX8" s="133">
        <v>19</v>
      </c>
      <c r="AY8" s="130">
        <f t="shared" si="30"/>
        <v>0.46341463414634149</v>
      </c>
      <c r="AZ8" s="133">
        <v>4</v>
      </c>
      <c r="BA8" s="130">
        <f t="shared" si="31"/>
        <v>0.5</v>
      </c>
      <c r="BB8" s="133">
        <v>23</v>
      </c>
      <c r="BC8" s="130">
        <f t="shared" si="32"/>
        <v>0.46938775510204084</v>
      </c>
      <c r="BE8" s="220"/>
      <c r="BF8" s="131" t="s">
        <v>54</v>
      </c>
      <c r="BG8">
        <v>4</v>
      </c>
      <c r="BH8" s="130">
        <f t="shared" si="33"/>
        <v>9.7560975609756101E-2</v>
      </c>
      <c r="BJ8" s="130">
        <f t="shared" si="34"/>
        <v>0</v>
      </c>
      <c r="BK8">
        <v>4</v>
      </c>
      <c r="BL8" s="130">
        <f t="shared" si="35"/>
        <v>8.1632653061224483E-2</v>
      </c>
      <c r="BN8" s="131" t="s">
        <v>96</v>
      </c>
      <c r="BO8">
        <v>2</v>
      </c>
      <c r="BP8" s="130">
        <f t="shared" si="36"/>
        <v>4.878048780487805E-2</v>
      </c>
      <c r="BR8" s="130">
        <f t="shared" si="37"/>
        <v>0</v>
      </c>
      <c r="BS8">
        <v>2</v>
      </c>
      <c r="BT8" s="130">
        <f t="shared" si="38"/>
        <v>4.0816326530612242E-2</v>
      </c>
      <c r="BV8" s="88" t="s">
        <v>176</v>
      </c>
      <c r="BW8">
        <v>6</v>
      </c>
      <c r="BX8" s="130">
        <f t="shared" si="39"/>
        <v>7.792207792207792E-2</v>
      </c>
      <c r="BZ8" s="130">
        <f t="shared" si="40"/>
        <v>0</v>
      </c>
      <c r="CA8">
        <v>6</v>
      </c>
      <c r="CB8" s="130">
        <f t="shared" si="41"/>
        <v>6.0606060606060608E-2</v>
      </c>
      <c r="CE8" s="131" t="s">
        <v>39</v>
      </c>
      <c r="CF8">
        <v>1</v>
      </c>
      <c r="CG8" s="139">
        <f t="shared" si="0"/>
        <v>1.2987012987012988E-2</v>
      </c>
      <c r="CI8" s="139">
        <f t="shared" si="1"/>
        <v>0</v>
      </c>
      <c r="CJ8">
        <v>1</v>
      </c>
      <c r="CK8" s="140">
        <f t="shared" si="2"/>
        <v>1.0101010101010102E-2</v>
      </c>
      <c r="CN8" s="132">
        <v>14</v>
      </c>
      <c r="CO8" s="133">
        <v>2</v>
      </c>
      <c r="CP8" s="139">
        <f t="shared" si="3"/>
        <v>2.5974025974025976E-2</v>
      </c>
      <c r="CQ8" s="133"/>
      <c r="CR8" s="139">
        <f t="shared" si="4"/>
        <v>0</v>
      </c>
      <c r="CS8" s="133">
        <v>2</v>
      </c>
      <c r="CT8" s="140">
        <f t="shared" si="5"/>
        <v>2.0202020202020204E-2</v>
      </c>
      <c r="CW8" s="88">
        <v>24</v>
      </c>
      <c r="CX8" s="135">
        <v>7.7333333333333343</v>
      </c>
      <c r="CY8" s="135"/>
      <c r="CZ8" s="135">
        <v>7.7333333333333343</v>
      </c>
      <c r="DA8" s="135">
        <v>1.8607077506511644</v>
      </c>
      <c r="DB8" s="135"/>
      <c r="DC8" s="135">
        <v>1.8607077506511644</v>
      </c>
      <c r="DF8" s="131" t="s">
        <v>39</v>
      </c>
      <c r="DG8">
        <v>1</v>
      </c>
      <c r="DH8" s="139">
        <f t="shared" si="6"/>
        <v>1.2987012987012988E-2</v>
      </c>
      <c r="DJ8" s="139">
        <f t="shared" si="7"/>
        <v>0</v>
      </c>
      <c r="DK8">
        <v>1</v>
      </c>
      <c r="DL8" s="140">
        <f t="shared" si="8"/>
        <v>1.0101010101010102E-2</v>
      </c>
      <c r="DO8" s="131" t="s">
        <v>41</v>
      </c>
      <c r="DP8">
        <v>2</v>
      </c>
      <c r="DQ8" s="139">
        <f t="shared" si="9"/>
        <v>2.5974025974025976E-2</v>
      </c>
      <c r="DS8" s="139">
        <f t="shared" si="10"/>
        <v>0</v>
      </c>
      <c r="DT8">
        <v>2</v>
      </c>
      <c r="DU8" s="140">
        <f t="shared" si="11"/>
        <v>2.0202020202020204E-2</v>
      </c>
      <c r="DX8" s="131" t="s">
        <v>39</v>
      </c>
      <c r="DY8">
        <v>1</v>
      </c>
      <c r="DZ8" s="139">
        <f t="shared" si="12"/>
        <v>1.2987012987012988E-2</v>
      </c>
      <c r="EB8" s="139">
        <f t="shared" si="13"/>
        <v>0</v>
      </c>
      <c r="EC8">
        <v>1</v>
      </c>
      <c r="ED8" s="140">
        <f t="shared" si="14"/>
        <v>1.0101010101010102E-2</v>
      </c>
      <c r="EG8" s="132">
        <v>14</v>
      </c>
      <c r="EH8" s="133">
        <v>2</v>
      </c>
      <c r="EI8" s="139">
        <f t="shared" si="15"/>
        <v>2.5974025974025976E-2</v>
      </c>
      <c r="EJ8" s="133"/>
      <c r="EK8" s="139">
        <f t="shared" si="16"/>
        <v>0</v>
      </c>
      <c r="EL8" s="133">
        <v>2</v>
      </c>
      <c r="EM8" s="140">
        <f t="shared" si="17"/>
        <v>2.0202020202020204E-2</v>
      </c>
    </row>
    <row r="9" spans="1:143">
      <c r="A9" s="87" t="s">
        <v>12</v>
      </c>
      <c r="B9" t="s">
        <v>47</v>
      </c>
      <c r="O9" s="220"/>
      <c r="P9" s="131" t="s">
        <v>119</v>
      </c>
      <c r="Q9">
        <v>4</v>
      </c>
      <c r="R9" s="130">
        <f t="shared" si="21"/>
        <v>9.7560975609756101E-2</v>
      </c>
      <c r="S9">
        <v>1</v>
      </c>
      <c r="T9" s="130">
        <f t="shared" si="22"/>
        <v>0.125</v>
      </c>
      <c r="U9">
        <v>5</v>
      </c>
      <c r="V9" s="130">
        <f t="shared" si="23"/>
        <v>0.10204081632653061</v>
      </c>
      <c r="X9" s="220"/>
      <c r="Y9" t="s">
        <v>276</v>
      </c>
      <c r="Z9" s="135">
        <v>8.3388888888888886</v>
      </c>
      <c r="AA9" s="135">
        <v>7.6749999999999989</v>
      </c>
      <c r="AB9" s="135">
        <v>8.2181818181818169</v>
      </c>
      <c r="AD9" s="221"/>
      <c r="AE9" s="132" t="s">
        <v>36</v>
      </c>
      <c r="AF9" s="133">
        <v>19</v>
      </c>
      <c r="AG9" s="130">
        <f t="shared" si="24"/>
        <v>0.46341463414634149</v>
      </c>
      <c r="AH9" s="133">
        <v>4</v>
      </c>
      <c r="AI9" s="130">
        <f t="shared" si="25"/>
        <v>0.5</v>
      </c>
      <c r="AJ9" s="133">
        <v>23</v>
      </c>
      <c r="AK9" s="130">
        <f t="shared" si="26"/>
        <v>0.46938775510204084</v>
      </c>
      <c r="AL9" s="134"/>
      <c r="AM9" s="221"/>
      <c r="AN9" s="132" t="s">
        <v>36</v>
      </c>
      <c r="AO9" s="133">
        <v>19</v>
      </c>
      <c r="AP9" s="130">
        <f t="shared" si="27"/>
        <v>0.46341463414634149</v>
      </c>
      <c r="AQ9" s="133">
        <v>4</v>
      </c>
      <c r="AR9" s="130">
        <f t="shared" si="28"/>
        <v>0.5</v>
      </c>
      <c r="AS9" s="133">
        <v>23</v>
      </c>
      <c r="AT9" s="130">
        <f t="shared" si="29"/>
        <v>0.46938775510204084</v>
      </c>
      <c r="AV9" s="221"/>
      <c r="AW9" s="131" t="s">
        <v>39</v>
      </c>
      <c r="AX9">
        <v>18</v>
      </c>
      <c r="AY9" s="130">
        <f t="shared" si="30"/>
        <v>0.43902439024390244</v>
      </c>
      <c r="AZ9">
        <v>4</v>
      </c>
      <c r="BA9" s="130">
        <f t="shared" si="31"/>
        <v>0.5</v>
      </c>
      <c r="BB9">
        <v>22</v>
      </c>
      <c r="BC9" s="130">
        <f t="shared" si="32"/>
        <v>0.44897959183673469</v>
      </c>
      <c r="BE9" s="220"/>
      <c r="BF9" s="131" t="s">
        <v>88</v>
      </c>
      <c r="BG9">
        <v>7</v>
      </c>
      <c r="BH9" s="130">
        <f t="shared" si="33"/>
        <v>0.17073170731707318</v>
      </c>
      <c r="BI9">
        <v>1</v>
      </c>
      <c r="BJ9" s="130">
        <f t="shared" si="34"/>
        <v>0.125</v>
      </c>
      <c r="BK9">
        <v>8</v>
      </c>
      <c r="BL9" s="130">
        <f t="shared" si="35"/>
        <v>0.16326530612244897</v>
      </c>
      <c r="BN9" s="131">
        <v>22</v>
      </c>
      <c r="BO9">
        <v>2</v>
      </c>
      <c r="BP9" s="130">
        <f t="shared" si="36"/>
        <v>4.878048780487805E-2</v>
      </c>
      <c r="BR9" s="130">
        <f t="shared" si="37"/>
        <v>0</v>
      </c>
      <c r="BS9">
        <v>2</v>
      </c>
      <c r="BT9" s="130">
        <f t="shared" si="38"/>
        <v>4.0816326530612242E-2</v>
      </c>
      <c r="BV9" s="88">
        <v>22</v>
      </c>
      <c r="BW9">
        <v>5</v>
      </c>
      <c r="BX9" s="130">
        <f t="shared" si="39"/>
        <v>6.4935064935064929E-2</v>
      </c>
      <c r="BZ9" s="130">
        <f t="shared" si="40"/>
        <v>0</v>
      </c>
      <c r="CA9">
        <v>5</v>
      </c>
      <c r="CB9" s="130">
        <f t="shared" si="41"/>
        <v>5.0505050505050504E-2</v>
      </c>
      <c r="CE9" s="131" t="s">
        <v>53</v>
      </c>
      <c r="CF9">
        <v>1</v>
      </c>
      <c r="CG9" s="139">
        <f t="shared" si="0"/>
        <v>1.2987012987012988E-2</v>
      </c>
      <c r="CI9" s="139">
        <f t="shared" si="1"/>
        <v>0</v>
      </c>
      <c r="CJ9">
        <v>1</v>
      </c>
      <c r="CK9" s="140">
        <f t="shared" si="2"/>
        <v>1.0101010101010102E-2</v>
      </c>
      <c r="CN9" s="131" t="s">
        <v>43</v>
      </c>
      <c r="CO9">
        <v>2</v>
      </c>
      <c r="CP9" s="139">
        <f t="shared" si="3"/>
        <v>2.5974025974025976E-2</v>
      </c>
      <c r="CR9" s="139">
        <f t="shared" si="4"/>
        <v>0</v>
      </c>
      <c r="CS9">
        <v>2</v>
      </c>
      <c r="CT9" s="140">
        <f t="shared" si="5"/>
        <v>2.0202020202020204E-2</v>
      </c>
      <c r="CW9" s="88">
        <v>31</v>
      </c>
      <c r="CX9" s="135">
        <v>12.716666666666667</v>
      </c>
      <c r="CY9" s="135"/>
      <c r="CZ9" s="135">
        <v>12.716666666666667</v>
      </c>
      <c r="DA9" s="135">
        <v>3.2199430636788176</v>
      </c>
      <c r="DB9" s="135"/>
      <c r="DC9" s="135">
        <v>3.2199430636788176</v>
      </c>
      <c r="DF9" s="131" t="s">
        <v>53</v>
      </c>
      <c r="DG9">
        <v>1</v>
      </c>
      <c r="DH9" s="139">
        <f t="shared" si="6"/>
        <v>1.2987012987012988E-2</v>
      </c>
      <c r="DJ9" s="139">
        <f t="shared" si="7"/>
        <v>0</v>
      </c>
      <c r="DK9">
        <v>1</v>
      </c>
      <c r="DL9" s="140">
        <f t="shared" si="8"/>
        <v>1.0101010101010102E-2</v>
      </c>
      <c r="DO9" s="132">
        <v>22</v>
      </c>
      <c r="DP9" s="133">
        <v>5</v>
      </c>
      <c r="DQ9" s="139">
        <f t="shared" si="9"/>
        <v>6.4935064935064929E-2</v>
      </c>
      <c r="DR9" s="133"/>
      <c r="DS9" s="139">
        <f t="shared" si="10"/>
        <v>0</v>
      </c>
      <c r="DT9" s="133">
        <v>5</v>
      </c>
      <c r="DU9" s="140">
        <f t="shared" si="11"/>
        <v>5.0505050505050504E-2</v>
      </c>
      <c r="DX9" s="131" t="s">
        <v>53</v>
      </c>
      <c r="DY9">
        <v>1</v>
      </c>
      <c r="DZ9" s="139">
        <f t="shared" si="12"/>
        <v>1.2987012987012988E-2</v>
      </c>
      <c r="EB9" s="139">
        <f t="shared" si="13"/>
        <v>0</v>
      </c>
      <c r="EC9">
        <v>1</v>
      </c>
      <c r="ED9" s="140">
        <f t="shared" si="14"/>
        <v>1.0101010101010102E-2</v>
      </c>
      <c r="EG9" s="131" t="s">
        <v>42</v>
      </c>
      <c r="EH9">
        <v>2</v>
      </c>
      <c r="EI9" s="139">
        <f t="shared" si="15"/>
        <v>2.5974025974025976E-2</v>
      </c>
      <c r="EK9" s="139">
        <f t="shared" si="16"/>
        <v>0</v>
      </c>
      <c r="EL9">
        <v>2</v>
      </c>
      <c r="EM9" s="140">
        <f t="shared" si="17"/>
        <v>2.0202020202020204E-2</v>
      </c>
    </row>
    <row r="10" spans="1:143">
      <c r="A10" s="87" t="s">
        <v>19</v>
      </c>
      <c r="B10" t="s">
        <v>47</v>
      </c>
      <c r="O10" s="220"/>
      <c r="P10" s="132" t="s">
        <v>36</v>
      </c>
      <c r="Q10" s="133">
        <v>19</v>
      </c>
      <c r="R10" s="130">
        <f t="shared" si="21"/>
        <v>0.46341463414634149</v>
      </c>
      <c r="S10" s="133">
        <v>4</v>
      </c>
      <c r="T10" s="130">
        <f t="shared" si="22"/>
        <v>0.5</v>
      </c>
      <c r="U10" s="133">
        <v>23</v>
      </c>
      <c r="V10" s="130">
        <f t="shared" si="23"/>
        <v>0.46938775510204084</v>
      </c>
      <c r="X10" s="220"/>
      <c r="Y10" t="s">
        <v>293</v>
      </c>
      <c r="Z10" s="135">
        <v>1.9131553514267461</v>
      </c>
      <c r="AA10" s="135">
        <v>1.3129737240325927</v>
      </c>
      <c r="AB10" s="135">
        <v>1.810510678717173</v>
      </c>
      <c r="AD10" s="221"/>
      <c r="AE10" s="131" t="s">
        <v>39</v>
      </c>
      <c r="AF10">
        <v>18</v>
      </c>
      <c r="AG10" s="130">
        <f t="shared" si="24"/>
        <v>0.43902439024390244</v>
      </c>
      <c r="AH10">
        <v>4</v>
      </c>
      <c r="AI10" s="130">
        <f t="shared" si="25"/>
        <v>0.5</v>
      </c>
      <c r="AJ10">
        <v>22</v>
      </c>
      <c r="AK10" s="130">
        <f t="shared" si="26"/>
        <v>0.44897959183673469</v>
      </c>
      <c r="AM10" s="221"/>
      <c r="AN10" s="131" t="s">
        <v>41</v>
      </c>
      <c r="AO10">
        <v>17</v>
      </c>
      <c r="AP10" s="130">
        <f t="shared" si="27"/>
        <v>0.41463414634146339</v>
      </c>
      <c r="AQ10">
        <v>4</v>
      </c>
      <c r="AR10" s="130">
        <f t="shared" si="28"/>
        <v>0.5</v>
      </c>
      <c r="AS10">
        <v>21</v>
      </c>
      <c r="AT10" s="130">
        <f t="shared" si="29"/>
        <v>0.42857142857142855</v>
      </c>
      <c r="AV10" s="221"/>
      <c r="AW10" s="131" t="s">
        <v>53</v>
      </c>
      <c r="AX10">
        <v>1</v>
      </c>
      <c r="AY10" s="130">
        <f t="shared" si="30"/>
        <v>2.4390243902439025E-2</v>
      </c>
      <c r="BA10" s="130">
        <f t="shared" si="31"/>
        <v>0</v>
      </c>
      <c r="BB10">
        <v>1</v>
      </c>
      <c r="BC10" s="130">
        <f t="shared" si="32"/>
        <v>2.0408163265306121E-2</v>
      </c>
      <c r="BE10" s="220"/>
      <c r="BF10" s="132" t="s">
        <v>36</v>
      </c>
      <c r="BG10" s="133">
        <v>19</v>
      </c>
      <c r="BH10" s="130">
        <f t="shared" si="33"/>
        <v>0.46341463414634149</v>
      </c>
      <c r="BI10" s="133">
        <v>4</v>
      </c>
      <c r="BJ10" s="130">
        <f t="shared" si="34"/>
        <v>0.5</v>
      </c>
      <c r="BK10" s="133">
        <v>23</v>
      </c>
      <c r="BL10" s="130">
        <f t="shared" si="35"/>
        <v>0.46938775510204084</v>
      </c>
      <c r="BN10" s="131" t="s">
        <v>176</v>
      </c>
      <c r="BO10">
        <v>2</v>
      </c>
      <c r="BP10" s="130">
        <f t="shared" si="36"/>
        <v>4.878048780487805E-2</v>
      </c>
      <c r="BR10" s="130">
        <f t="shared" si="37"/>
        <v>0</v>
      </c>
      <c r="BS10">
        <v>2</v>
      </c>
      <c r="BT10" s="130">
        <f t="shared" si="38"/>
        <v>4.0816326530612242E-2</v>
      </c>
      <c r="BV10" s="88" t="s">
        <v>231</v>
      </c>
      <c r="BW10">
        <v>5</v>
      </c>
      <c r="BX10" s="130">
        <f t="shared" si="39"/>
        <v>6.4935064935064929E-2</v>
      </c>
      <c r="BZ10" s="130">
        <f t="shared" si="40"/>
        <v>0</v>
      </c>
      <c r="CA10">
        <v>5</v>
      </c>
      <c r="CB10" s="130">
        <f t="shared" si="41"/>
        <v>5.0505050505050504E-2</v>
      </c>
      <c r="CE10" s="132">
        <v>22</v>
      </c>
      <c r="CF10" s="133">
        <v>5</v>
      </c>
      <c r="CG10" s="139">
        <f t="shared" si="0"/>
        <v>6.4935064935064929E-2</v>
      </c>
      <c r="CH10" s="133"/>
      <c r="CI10" s="139">
        <f t="shared" si="1"/>
        <v>0</v>
      </c>
      <c r="CJ10" s="133">
        <v>5</v>
      </c>
      <c r="CK10" s="140">
        <f t="shared" si="2"/>
        <v>5.0505050505050504E-2</v>
      </c>
      <c r="CN10" s="132">
        <v>22</v>
      </c>
      <c r="CO10" s="133">
        <v>5</v>
      </c>
      <c r="CP10" s="139">
        <f t="shared" si="3"/>
        <v>6.4935064935064929E-2</v>
      </c>
      <c r="CQ10" s="133"/>
      <c r="CR10" s="139">
        <f t="shared" si="4"/>
        <v>0</v>
      </c>
      <c r="CS10" s="133">
        <v>5</v>
      </c>
      <c r="CT10" s="140">
        <f t="shared" si="5"/>
        <v>5.0505050505050504E-2</v>
      </c>
      <c r="CW10" s="88">
        <v>32</v>
      </c>
      <c r="CX10" s="135">
        <v>8.08</v>
      </c>
      <c r="CY10" s="135"/>
      <c r="CZ10" s="135">
        <v>8.08</v>
      </c>
      <c r="DA10" s="135">
        <v>1.4000714267493692</v>
      </c>
      <c r="DB10" s="135"/>
      <c r="DC10" s="135">
        <v>1.4000714267493692</v>
      </c>
      <c r="DF10" s="132">
        <v>22</v>
      </c>
      <c r="DG10" s="133">
        <v>5</v>
      </c>
      <c r="DH10" s="139">
        <f t="shared" si="6"/>
        <v>6.4935064935064929E-2</v>
      </c>
      <c r="DI10" s="133"/>
      <c r="DJ10" s="139">
        <f t="shared" si="7"/>
        <v>0</v>
      </c>
      <c r="DK10" s="133">
        <v>5</v>
      </c>
      <c r="DL10" s="140">
        <f t="shared" si="8"/>
        <v>5.0505050505050504E-2</v>
      </c>
      <c r="DO10" s="131" t="s">
        <v>41</v>
      </c>
      <c r="DP10">
        <v>4</v>
      </c>
      <c r="DQ10" s="139">
        <f t="shared" si="9"/>
        <v>5.1948051948051951E-2</v>
      </c>
      <c r="DS10" s="139">
        <f t="shared" si="10"/>
        <v>0</v>
      </c>
      <c r="DT10">
        <v>4</v>
      </c>
      <c r="DU10" s="140">
        <f t="shared" si="11"/>
        <v>4.0404040404040407E-2</v>
      </c>
      <c r="DX10" s="132">
        <v>22</v>
      </c>
      <c r="DY10" s="133">
        <v>5</v>
      </c>
      <c r="DZ10" s="139">
        <f t="shared" si="12"/>
        <v>6.4935064935064929E-2</v>
      </c>
      <c r="EA10" s="133"/>
      <c r="EB10" s="139">
        <f t="shared" si="13"/>
        <v>0</v>
      </c>
      <c r="EC10" s="133">
        <v>5</v>
      </c>
      <c r="ED10" s="140">
        <f t="shared" si="14"/>
        <v>5.0505050505050504E-2</v>
      </c>
      <c r="EG10" s="132">
        <v>22</v>
      </c>
      <c r="EH10" s="133">
        <v>5</v>
      </c>
      <c r="EI10" s="139">
        <f t="shared" si="15"/>
        <v>6.4935064935064929E-2</v>
      </c>
      <c r="EJ10" s="133"/>
      <c r="EK10" s="139">
        <f t="shared" si="16"/>
        <v>0</v>
      </c>
      <c r="EL10" s="133">
        <v>5</v>
      </c>
      <c r="EM10" s="140">
        <f t="shared" si="17"/>
        <v>5.0505050505050504E-2</v>
      </c>
    </row>
    <row r="11" spans="1:143">
      <c r="A11" s="87" t="s">
        <v>18</v>
      </c>
      <c r="B11" t="s">
        <v>47</v>
      </c>
      <c r="O11" s="220"/>
      <c r="P11" s="131" t="s">
        <v>43</v>
      </c>
      <c r="Q11">
        <v>4</v>
      </c>
      <c r="R11" s="130">
        <f t="shared" si="21"/>
        <v>9.7560975609756101E-2</v>
      </c>
      <c r="S11">
        <v>2</v>
      </c>
      <c r="T11" s="130">
        <f t="shared" si="22"/>
        <v>0.25</v>
      </c>
      <c r="U11">
        <v>6</v>
      </c>
      <c r="V11" s="130">
        <f t="shared" si="23"/>
        <v>0.12244897959183673</v>
      </c>
      <c r="X11" s="220" t="s">
        <v>294</v>
      </c>
      <c r="Y11" s="132" t="s">
        <v>75</v>
      </c>
      <c r="Z11" s="133">
        <v>22</v>
      </c>
      <c r="AA11" s="133">
        <v>4</v>
      </c>
      <c r="AB11" s="133">
        <v>26</v>
      </c>
      <c r="AD11" s="221"/>
      <c r="AE11" s="131" t="s">
        <v>53</v>
      </c>
      <c r="AF11">
        <v>1</v>
      </c>
      <c r="AG11" s="130">
        <f t="shared" si="24"/>
        <v>2.4390243902439025E-2</v>
      </c>
      <c r="AI11" s="130">
        <f t="shared" si="25"/>
        <v>0</v>
      </c>
      <c r="AJ11">
        <v>1</v>
      </c>
      <c r="AK11" s="130">
        <f t="shared" si="26"/>
        <v>2.0408163265306121E-2</v>
      </c>
      <c r="AM11" s="221"/>
      <c r="AN11" s="131" t="s">
        <v>97</v>
      </c>
      <c r="AO11">
        <v>2</v>
      </c>
      <c r="AP11" s="130">
        <f t="shared" si="27"/>
        <v>4.878048780487805E-2</v>
      </c>
      <c r="AR11" s="130">
        <f t="shared" si="28"/>
        <v>0</v>
      </c>
      <c r="AS11">
        <v>2</v>
      </c>
      <c r="AT11" s="130">
        <f t="shared" si="29"/>
        <v>4.0816326530612242E-2</v>
      </c>
      <c r="AV11" s="221" t="s">
        <v>295</v>
      </c>
      <c r="AW11" s="132" t="s">
        <v>75</v>
      </c>
      <c r="AX11" s="133">
        <v>22</v>
      </c>
      <c r="AY11" s="130">
        <f t="shared" si="30"/>
        <v>0.53658536585365857</v>
      </c>
      <c r="AZ11" s="133">
        <v>4</v>
      </c>
      <c r="BA11" s="130">
        <f t="shared" si="31"/>
        <v>0.5</v>
      </c>
      <c r="BB11" s="133">
        <v>26</v>
      </c>
      <c r="BC11" s="130">
        <f t="shared" si="32"/>
        <v>0.53061224489795922</v>
      </c>
      <c r="BE11" s="220"/>
      <c r="BF11" s="131" t="s">
        <v>42</v>
      </c>
      <c r="BG11">
        <v>14</v>
      </c>
      <c r="BH11" s="130">
        <f t="shared" si="33"/>
        <v>0.34146341463414637</v>
      </c>
      <c r="BI11">
        <v>2</v>
      </c>
      <c r="BJ11" s="130">
        <f t="shared" si="34"/>
        <v>0.25</v>
      </c>
      <c r="BK11">
        <v>16</v>
      </c>
      <c r="BL11" s="130">
        <f t="shared" si="35"/>
        <v>0.32653061224489793</v>
      </c>
      <c r="BN11" s="131" t="s">
        <v>206</v>
      </c>
      <c r="BO11">
        <v>1</v>
      </c>
      <c r="BP11" s="130">
        <f t="shared" si="36"/>
        <v>2.4390243902439025E-2</v>
      </c>
      <c r="BR11" s="130">
        <f t="shared" si="37"/>
        <v>0</v>
      </c>
      <c r="BS11">
        <v>1</v>
      </c>
      <c r="BT11" s="130">
        <f t="shared" si="38"/>
        <v>2.0408163265306121E-2</v>
      </c>
      <c r="BV11" s="88">
        <v>23</v>
      </c>
      <c r="BW11">
        <v>4</v>
      </c>
      <c r="BX11" s="130">
        <f t="shared" si="39"/>
        <v>5.1948051948051951E-2</v>
      </c>
      <c r="BZ11" s="130">
        <f t="shared" si="40"/>
        <v>0</v>
      </c>
      <c r="CA11">
        <v>4</v>
      </c>
      <c r="CB11" s="130">
        <f t="shared" si="41"/>
        <v>4.0404040404040407E-2</v>
      </c>
      <c r="CE11" s="131" t="s">
        <v>39</v>
      </c>
      <c r="CF11">
        <v>3</v>
      </c>
      <c r="CG11" s="139">
        <f t="shared" si="0"/>
        <v>3.896103896103896E-2</v>
      </c>
      <c r="CI11" s="139">
        <f t="shared" si="1"/>
        <v>0</v>
      </c>
      <c r="CJ11">
        <v>3</v>
      </c>
      <c r="CK11" s="140">
        <f t="shared" si="2"/>
        <v>3.0303030303030304E-2</v>
      </c>
      <c r="CN11" s="131" t="s">
        <v>40</v>
      </c>
      <c r="CO11">
        <v>1</v>
      </c>
      <c r="CP11" s="139">
        <f t="shared" si="3"/>
        <v>1.2987012987012988E-2</v>
      </c>
      <c r="CR11" s="139">
        <f t="shared" si="4"/>
        <v>0</v>
      </c>
      <c r="CS11">
        <v>1</v>
      </c>
      <c r="CT11" s="140">
        <f t="shared" si="5"/>
        <v>1.0101010101010102E-2</v>
      </c>
      <c r="CW11" s="88">
        <v>34</v>
      </c>
      <c r="CX11" s="135">
        <v>8.2733333333333334</v>
      </c>
      <c r="CY11" s="135"/>
      <c r="CZ11" s="135">
        <v>8.2733333333333334</v>
      </c>
      <c r="DA11" s="135">
        <v>2.4895273982558739</v>
      </c>
      <c r="DB11" s="135"/>
      <c r="DC11" s="135">
        <v>2.4895273982558739</v>
      </c>
      <c r="DF11" s="131" t="s">
        <v>39</v>
      </c>
      <c r="DG11">
        <v>3</v>
      </c>
      <c r="DH11" s="139">
        <f t="shared" si="6"/>
        <v>3.896103896103896E-2</v>
      </c>
      <c r="DJ11" s="139">
        <f t="shared" si="7"/>
        <v>0</v>
      </c>
      <c r="DK11">
        <v>3</v>
      </c>
      <c r="DL11" s="140">
        <f t="shared" si="8"/>
        <v>3.0303030303030304E-2</v>
      </c>
      <c r="DO11" s="131" t="s">
        <v>97</v>
      </c>
      <c r="DP11">
        <v>1</v>
      </c>
      <c r="DQ11" s="139">
        <f t="shared" si="9"/>
        <v>1.2987012987012988E-2</v>
      </c>
      <c r="DS11" s="139">
        <f t="shared" si="10"/>
        <v>0</v>
      </c>
      <c r="DT11">
        <v>1</v>
      </c>
      <c r="DU11" s="140">
        <f t="shared" si="11"/>
        <v>1.0101010101010102E-2</v>
      </c>
      <c r="DX11" s="131" t="s">
        <v>39</v>
      </c>
      <c r="DY11">
        <v>3</v>
      </c>
      <c r="DZ11" s="139">
        <f t="shared" si="12"/>
        <v>3.896103896103896E-2</v>
      </c>
      <c r="EB11" s="139">
        <f t="shared" si="13"/>
        <v>0</v>
      </c>
      <c r="EC11">
        <v>3</v>
      </c>
      <c r="ED11" s="140">
        <f t="shared" si="14"/>
        <v>3.0303030303030304E-2</v>
      </c>
      <c r="EG11" s="131" t="s">
        <v>42</v>
      </c>
      <c r="EH11">
        <v>1</v>
      </c>
      <c r="EI11" s="139">
        <f t="shared" si="15"/>
        <v>1.2987012987012988E-2</v>
      </c>
      <c r="EK11" s="139">
        <f t="shared" si="16"/>
        <v>0</v>
      </c>
      <c r="EL11">
        <v>1</v>
      </c>
      <c r="EM11" s="140">
        <f t="shared" si="17"/>
        <v>1.0101010101010102E-2</v>
      </c>
    </row>
    <row r="12" spans="1:143">
      <c r="A12" s="87" t="s">
        <v>11</v>
      </c>
      <c r="B12" t="s">
        <v>47</v>
      </c>
      <c r="O12" s="220"/>
      <c r="P12" s="131" t="s">
        <v>40</v>
      </c>
      <c r="Q12">
        <v>8</v>
      </c>
      <c r="R12" s="130">
        <f t="shared" si="21"/>
        <v>0.1951219512195122</v>
      </c>
      <c r="S12">
        <v>1</v>
      </c>
      <c r="T12" s="130">
        <f t="shared" si="22"/>
        <v>0.125</v>
      </c>
      <c r="U12">
        <v>9</v>
      </c>
      <c r="V12" s="130">
        <f t="shared" si="23"/>
        <v>0.18367346938775511</v>
      </c>
      <c r="X12" s="220"/>
      <c r="Y12" t="s">
        <v>276</v>
      </c>
      <c r="Z12" s="135">
        <v>8.6450000000000014</v>
      </c>
      <c r="AA12" s="135">
        <v>8.6125000000000007</v>
      </c>
      <c r="AB12" s="135">
        <v>8.64</v>
      </c>
      <c r="AD12" s="221" t="s">
        <v>296</v>
      </c>
      <c r="AE12" s="132" t="s">
        <v>75</v>
      </c>
      <c r="AF12" s="133">
        <v>22</v>
      </c>
      <c r="AG12" s="130">
        <f t="shared" si="24"/>
        <v>0.53658536585365857</v>
      </c>
      <c r="AH12" s="133">
        <v>4</v>
      </c>
      <c r="AI12" s="130">
        <f t="shared" si="25"/>
        <v>0.5</v>
      </c>
      <c r="AJ12" s="133">
        <v>26</v>
      </c>
      <c r="AK12" s="130">
        <f t="shared" si="26"/>
        <v>0.53061224489795922</v>
      </c>
      <c r="AL12" s="134"/>
      <c r="AM12" s="221" t="s">
        <v>297</v>
      </c>
      <c r="AN12" s="132" t="s">
        <v>75</v>
      </c>
      <c r="AO12" s="133">
        <v>22</v>
      </c>
      <c r="AP12" s="130">
        <f t="shared" si="27"/>
        <v>0.53658536585365857</v>
      </c>
      <c r="AQ12" s="133">
        <v>4</v>
      </c>
      <c r="AR12" s="130">
        <f t="shared" si="28"/>
        <v>0.5</v>
      </c>
      <c r="AS12" s="133">
        <v>26</v>
      </c>
      <c r="AT12" s="130">
        <f t="shared" si="29"/>
        <v>0.53061224489795922</v>
      </c>
      <c r="AV12" s="221"/>
      <c r="AW12" s="131" t="s">
        <v>39</v>
      </c>
      <c r="AX12">
        <v>21</v>
      </c>
      <c r="AY12" s="130">
        <f t="shared" si="30"/>
        <v>0.51219512195121952</v>
      </c>
      <c r="AZ12">
        <v>4</v>
      </c>
      <c r="BA12" s="130">
        <f t="shared" si="31"/>
        <v>0.5</v>
      </c>
      <c r="BB12">
        <v>25</v>
      </c>
      <c r="BC12" s="130">
        <f t="shared" si="32"/>
        <v>0.51020408163265307</v>
      </c>
      <c r="BE12" s="220"/>
      <c r="BF12" s="131" t="s">
        <v>65</v>
      </c>
      <c r="BH12" s="130">
        <f t="shared" si="33"/>
        <v>0</v>
      </c>
      <c r="BI12">
        <v>2</v>
      </c>
      <c r="BJ12" s="130">
        <f t="shared" si="34"/>
        <v>0.25</v>
      </c>
      <c r="BK12">
        <v>2</v>
      </c>
      <c r="BL12" s="130">
        <f t="shared" si="35"/>
        <v>4.0816326530612242E-2</v>
      </c>
      <c r="BN12" s="131">
        <v>37</v>
      </c>
      <c r="BO12">
        <v>1</v>
      </c>
      <c r="BP12" s="130">
        <f t="shared" si="36"/>
        <v>2.4390243902439025E-2</v>
      </c>
      <c r="BR12" s="130">
        <f t="shared" si="37"/>
        <v>0</v>
      </c>
      <c r="BS12">
        <v>1</v>
      </c>
      <c r="BT12" s="130">
        <f t="shared" si="38"/>
        <v>2.0408163265306121E-2</v>
      </c>
      <c r="BV12" s="88" t="s">
        <v>249</v>
      </c>
      <c r="BX12" s="130">
        <f t="shared" si="39"/>
        <v>0</v>
      </c>
      <c r="BY12">
        <v>3</v>
      </c>
      <c r="BZ12" s="130">
        <f t="shared" si="40"/>
        <v>0.13636363636363635</v>
      </c>
      <c r="CA12">
        <v>3</v>
      </c>
      <c r="CB12" s="130">
        <f t="shared" si="41"/>
        <v>3.0303030303030304E-2</v>
      </c>
      <c r="CE12" s="131" t="s">
        <v>53</v>
      </c>
      <c r="CF12">
        <v>2</v>
      </c>
      <c r="CG12" s="139">
        <f t="shared" si="0"/>
        <v>2.5974025974025976E-2</v>
      </c>
      <c r="CI12" s="139">
        <f t="shared" si="1"/>
        <v>0</v>
      </c>
      <c r="CJ12">
        <v>2</v>
      </c>
      <c r="CK12" s="140">
        <f t="shared" si="2"/>
        <v>2.0202020202020204E-2</v>
      </c>
      <c r="CN12" s="131" t="s">
        <v>119</v>
      </c>
      <c r="CO12">
        <v>4</v>
      </c>
      <c r="CP12" s="139">
        <f t="shared" si="3"/>
        <v>5.1948051948051951E-2</v>
      </c>
      <c r="CR12" s="139">
        <f t="shared" si="4"/>
        <v>0</v>
      </c>
      <c r="CS12">
        <v>4</v>
      </c>
      <c r="CT12" s="140">
        <f t="shared" si="5"/>
        <v>4.0404040404040407E-2</v>
      </c>
      <c r="CW12" s="88">
        <v>35</v>
      </c>
      <c r="CX12" s="135">
        <v>8.125</v>
      </c>
      <c r="CY12" s="135"/>
      <c r="CZ12" s="135">
        <v>8.125</v>
      </c>
      <c r="DA12" s="135">
        <v>2.2556706319850885</v>
      </c>
      <c r="DB12" s="135"/>
      <c r="DC12" s="135">
        <v>2.2556706319850885</v>
      </c>
      <c r="DF12" s="131" t="s">
        <v>53</v>
      </c>
      <c r="DG12">
        <v>2</v>
      </c>
      <c r="DH12" s="139">
        <f t="shared" si="6"/>
        <v>2.5974025974025976E-2</v>
      </c>
      <c r="DJ12" s="139">
        <f t="shared" si="7"/>
        <v>0</v>
      </c>
      <c r="DK12">
        <v>2</v>
      </c>
      <c r="DL12" s="140">
        <f t="shared" si="8"/>
        <v>2.0202020202020204E-2</v>
      </c>
      <c r="DO12" s="132">
        <v>23</v>
      </c>
      <c r="DP12" s="133">
        <v>4</v>
      </c>
      <c r="DQ12" s="139">
        <f t="shared" si="9"/>
        <v>5.1948051948051951E-2</v>
      </c>
      <c r="DR12" s="133"/>
      <c r="DS12" s="139">
        <f t="shared" si="10"/>
        <v>0</v>
      </c>
      <c r="DT12" s="133">
        <v>4</v>
      </c>
      <c r="DU12" s="140">
        <f t="shared" si="11"/>
        <v>4.0404040404040407E-2</v>
      </c>
      <c r="DX12" s="131" t="s">
        <v>53</v>
      </c>
      <c r="DY12">
        <v>2</v>
      </c>
      <c r="DZ12" s="139">
        <f t="shared" si="12"/>
        <v>2.5974025974025976E-2</v>
      </c>
      <c r="EB12" s="139">
        <f t="shared" si="13"/>
        <v>0</v>
      </c>
      <c r="EC12">
        <v>2</v>
      </c>
      <c r="ED12" s="140">
        <f t="shared" si="14"/>
        <v>2.0202020202020204E-2</v>
      </c>
      <c r="EG12" s="131" t="s">
        <v>54</v>
      </c>
      <c r="EH12">
        <v>3</v>
      </c>
      <c r="EI12" s="139">
        <f t="shared" si="15"/>
        <v>3.896103896103896E-2</v>
      </c>
      <c r="EK12" s="139">
        <f t="shared" si="16"/>
        <v>0</v>
      </c>
      <c r="EL12">
        <v>3</v>
      </c>
      <c r="EM12" s="140">
        <f t="shared" si="17"/>
        <v>3.0303030303030304E-2</v>
      </c>
    </row>
    <row r="13" spans="1:143">
      <c r="A13" s="87" t="s">
        <v>254</v>
      </c>
      <c r="B13" t="s">
        <v>47</v>
      </c>
      <c r="O13" s="220"/>
      <c r="P13" s="131" t="s">
        <v>119</v>
      </c>
      <c r="Q13">
        <v>7</v>
      </c>
      <c r="R13" s="130">
        <f t="shared" si="21"/>
        <v>0.17073170731707318</v>
      </c>
      <c r="S13">
        <v>1</v>
      </c>
      <c r="T13" s="130">
        <f t="shared" si="22"/>
        <v>0.125</v>
      </c>
      <c r="U13">
        <v>8</v>
      </c>
      <c r="V13" s="130">
        <f t="shared" si="23"/>
        <v>0.16326530612244897</v>
      </c>
      <c r="X13" s="220"/>
      <c r="Y13" t="s">
        <v>293</v>
      </c>
      <c r="Z13" s="135">
        <v>1.9315371376925945</v>
      </c>
      <c r="AA13" s="135">
        <v>1.6821489232526303</v>
      </c>
      <c r="AB13" s="135">
        <v>1.8637596411554782</v>
      </c>
      <c r="AD13" s="221"/>
      <c r="AE13" s="131" t="s">
        <v>39</v>
      </c>
      <c r="AF13">
        <v>20</v>
      </c>
      <c r="AG13" s="130">
        <f t="shared" si="24"/>
        <v>0.48780487804878048</v>
      </c>
      <c r="AH13">
        <v>4</v>
      </c>
      <c r="AI13" s="130">
        <f t="shared" si="25"/>
        <v>0.5</v>
      </c>
      <c r="AJ13">
        <v>24</v>
      </c>
      <c r="AK13" s="130">
        <f t="shared" si="26"/>
        <v>0.48979591836734693</v>
      </c>
      <c r="AM13" s="221"/>
      <c r="AN13" s="131" t="s">
        <v>151</v>
      </c>
      <c r="AP13" s="130">
        <f t="shared" si="27"/>
        <v>0</v>
      </c>
      <c r="AQ13">
        <v>1</v>
      </c>
      <c r="AR13" s="130">
        <f t="shared" si="28"/>
        <v>0.125</v>
      </c>
      <c r="AS13">
        <v>1</v>
      </c>
      <c r="AT13" s="130">
        <f t="shared" si="29"/>
        <v>2.0408163265306121E-2</v>
      </c>
      <c r="AV13" s="221"/>
      <c r="AW13" s="131" t="s">
        <v>53</v>
      </c>
      <c r="AX13">
        <v>1</v>
      </c>
      <c r="AY13" s="130">
        <f t="shared" si="30"/>
        <v>2.4390243902439025E-2</v>
      </c>
      <c r="BA13" s="130">
        <f t="shared" si="31"/>
        <v>0</v>
      </c>
      <c r="BB13">
        <v>1</v>
      </c>
      <c r="BC13" s="130">
        <f t="shared" si="32"/>
        <v>2.0408163265306121E-2</v>
      </c>
      <c r="BE13" s="220"/>
      <c r="BF13" s="131" t="s">
        <v>54</v>
      </c>
      <c r="BG13">
        <v>3</v>
      </c>
      <c r="BH13" s="130">
        <f t="shared" si="33"/>
        <v>7.3170731707317069E-2</v>
      </c>
      <c r="BJ13" s="130">
        <f t="shared" si="34"/>
        <v>0</v>
      </c>
      <c r="BK13">
        <v>3</v>
      </c>
      <c r="BL13" s="130">
        <f t="shared" si="35"/>
        <v>6.1224489795918366E-2</v>
      </c>
      <c r="BN13" s="131" t="s">
        <v>247</v>
      </c>
      <c r="BP13" s="130">
        <f t="shared" si="36"/>
        <v>0</v>
      </c>
      <c r="BQ13">
        <v>1</v>
      </c>
      <c r="BR13" s="130">
        <f t="shared" si="37"/>
        <v>0.125</v>
      </c>
      <c r="BS13">
        <v>1</v>
      </c>
      <c r="BT13" s="130">
        <f t="shared" si="38"/>
        <v>2.0408163265306121E-2</v>
      </c>
      <c r="BV13" s="88" t="s">
        <v>243</v>
      </c>
      <c r="BX13" s="130">
        <f t="shared" si="39"/>
        <v>0</v>
      </c>
      <c r="BY13">
        <v>3</v>
      </c>
      <c r="BZ13" s="130">
        <f t="shared" si="40"/>
        <v>0.13636363636363635</v>
      </c>
      <c r="CA13">
        <v>3</v>
      </c>
      <c r="CB13" s="130">
        <f t="shared" si="41"/>
        <v>3.0303030303030304E-2</v>
      </c>
      <c r="CE13" s="132">
        <v>23</v>
      </c>
      <c r="CF13" s="133">
        <v>4</v>
      </c>
      <c r="CG13" s="139">
        <f t="shared" si="0"/>
        <v>5.1948051948051951E-2</v>
      </c>
      <c r="CH13" s="133"/>
      <c r="CI13" s="139">
        <f t="shared" si="1"/>
        <v>0</v>
      </c>
      <c r="CJ13" s="133">
        <v>4</v>
      </c>
      <c r="CK13" s="140">
        <f t="shared" si="2"/>
        <v>4.0404040404040407E-2</v>
      </c>
      <c r="CN13" s="132">
        <v>23</v>
      </c>
      <c r="CO13" s="133">
        <v>4</v>
      </c>
      <c r="CP13" s="139">
        <f t="shared" si="3"/>
        <v>5.1948051948051951E-2</v>
      </c>
      <c r="CQ13" s="133"/>
      <c r="CR13" s="139">
        <f t="shared" si="4"/>
        <v>0</v>
      </c>
      <c r="CS13" s="133">
        <v>4</v>
      </c>
      <c r="CT13" s="140">
        <f t="shared" si="5"/>
        <v>4.0404040404040407E-2</v>
      </c>
      <c r="CW13" s="88">
        <v>37</v>
      </c>
      <c r="CX13" s="135">
        <v>10.36</v>
      </c>
      <c r="CY13" s="135"/>
      <c r="CZ13" s="135">
        <v>10.36</v>
      </c>
      <c r="DA13" s="135">
        <v>0.56568542494925711</v>
      </c>
      <c r="DB13" s="135"/>
      <c r="DC13" s="135">
        <v>0.56568542494925711</v>
      </c>
      <c r="DF13" s="132">
        <v>23</v>
      </c>
      <c r="DG13" s="133">
        <v>4</v>
      </c>
      <c r="DH13" s="139">
        <f t="shared" si="6"/>
        <v>5.1948051948051951E-2</v>
      </c>
      <c r="DI13" s="133"/>
      <c r="DJ13" s="139">
        <f t="shared" si="7"/>
        <v>0</v>
      </c>
      <c r="DK13" s="133">
        <v>4</v>
      </c>
      <c r="DL13" s="140">
        <f t="shared" si="8"/>
        <v>4.0404040404040407E-2</v>
      </c>
      <c r="DO13" s="131" t="s">
        <v>41</v>
      </c>
      <c r="DP13">
        <v>3</v>
      </c>
      <c r="DQ13" s="139">
        <f t="shared" si="9"/>
        <v>3.896103896103896E-2</v>
      </c>
      <c r="DS13" s="139">
        <f t="shared" si="10"/>
        <v>0</v>
      </c>
      <c r="DT13">
        <v>3</v>
      </c>
      <c r="DU13" s="140">
        <f t="shared" si="11"/>
        <v>3.0303030303030304E-2</v>
      </c>
      <c r="DX13" s="132">
        <v>23</v>
      </c>
      <c r="DY13" s="133">
        <v>4</v>
      </c>
      <c r="DZ13" s="139">
        <f t="shared" si="12"/>
        <v>5.1948051948051951E-2</v>
      </c>
      <c r="EA13" s="133"/>
      <c r="EB13" s="139">
        <f t="shared" si="13"/>
        <v>0</v>
      </c>
      <c r="EC13" s="133">
        <v>4</v>
      </c>
      <c r="ED13" s="140">
        <f t="shared" si="14"/>
        <v>4.0404040404040407E-2</v>
      </c>
      <c r="EG13" s="131" t="s">
        <v>88</v>
      </c>
      <c r="EH13">
        <v>1</v>
      </c>
      <c r="EI13" s="139">
        <f t="shared" si="15"/>
        <v>1.2987012987012988E-2</v>
      </c>
      <c r="EK13" s="139">
        <f t="shared" si="16"/>
        <v>0</v>
      </c>
      <c r="EL13">
        <v>1</v>
      </c>
      <c r="EM13" s="140">
        <f t="shared" si="17"/>
        <v>1.0101010101010102E-2</v>
      </c>
    </row>
    <row r="14" spans="1:143">
      <c r="A14" s="87" t="s">
        <v>253</v>
      </c>
      <c r="B14" t="s">
        <v>47</v>
      </c>
      <c r="O14" s="220" t="s">
        <v>298</v>
      </c>
      <c r="P14" s="132" t="s">
        <v>75</v>
      </c>
      <c r="Q14" s="133">
        <v>22</v>
      </c>
      <c r="R14" s="130">
        <f t="shared" si="21"/>
        <v>0.53658536585365857</v>
      </c>
      <c r="S14" s="133">
        <v>4</v>
      </c>
      <c r="T14" s="130">
        <f t="shared" si="22"/>
        <v>0.5</v>
      </c>
      <c r="U14" s="133">
        <v>26</v>
      </c>
      <c r="V14" s="130">
        <f t="shared" si="23"/>
        <v>0.53061224489795922</v>
      </c>
      <c r="X14" s="220"/>
      <c r="Y14" s="132" t="s">
        <v>36</v>
      </c>
      <c r="Z14" s="133">
        <v>19</v>
      </c>
      <c r="AA14" s="133">
        <v>4</v>
      </c>
      <c r="AB14" s="133">
        <v>26</v>
      </c>
      <c r="AD14" s="221"/>
      <c r="AE14" s="131" t="s">
        <v>53</v>
      </c>
      <c r="AF14">
        <v>2</v>
      </c>
      <c r="AG14" s="130">
        <f t="shared" si="24"/>
        <v>4.878048780487805E-2</v>
      </c>
      <c r="AI14" s="130">
        <f t="shared" si="25"/>
        <v>0</v>
      </c>
      <c r="AJ14">
        <v>2</v>
      </c>
      <c r="AK14" s="130">
        <f t="shared" si="26"/>
        <v>4.0816326530612242E-2</v>
      </c>
      <c r="AM14" s="221"/>
      <c r="AN14" s="131" t="s">
        <v>41</v>
      </c>
      <c r="AO14">
        <v>19</v>
      </c>
      <c r="AP14" s="130">
        <f t="shared" si="27"/>
        <v>0.46341463414634149</v>
      </c>
      <c r="AQ14">
        <v>2</v>
      </c>
      <c r="AR14" s="130">
        <f t="shared" si="28"/>
        <v>0.25</v>
      </c>
      <c r="AS14">
        <v>21</v>
      </c>
      <c r="AT14" s="130">
        <f t="shared" si="29"/>
        <v>0.42857142857142855</v>
      </c>
      <c r="AV14" s="221"/>
      <c r="AW14" s="132" t="s">
        <v>36</v>
      </c>
      <c r="AX14" s="133">
        <v>19</v>
      </c>
      <c r="AY14" s="130">
        <f t="shared" si="30"/>
        <v>0.46341463414634149</v>
      </c>
      <c r="AZ14" s="133">
        <v>4</v>
      </c>
      <c r="BA14" s="130">
        <f t="shared" si="31"/>
        <v>0.5</v>
      </c>
      <c r="BB14" s="133">
        <v>23</v>
      </c>
      <c r="BC14" s="130">
        <f t="shared" si="32"/>
        <v>0.46938775510204084</v>
      </c>
      <c r="BE14" s="220"/>
      <c r="BF14" s="131" t="s">
        <v>88</v>
      </c>
      <c r="BG14">
        <v>2</v>
      </c>
      <c r="BH14" s="130">
        <f t="shared" si="33"/>
        <v>4.878048780487805E-2</v>
      </c>
      <c r="BJ14" s="130">
        <f t="shared" si="34"/>
        <v>0</v>
      </c>
      <c r="BK14">
        <v>2</v>
      </c>
      <c r="BL14" s="130">
        <f t="shared" si="35"/>
        <v>4.0816326530612242E-2</v>
      </c>
      <c r="BN14" s="131">
        <v>42</v>
      </c>
      <c r="BO14">
        <v>1</v>
      </c>
      <c r="BP14" s="130">
        <f t="shared" si="36"/>
        <v>2.4390243902439025E-2</v>
      </c>
      <c r="BR14" s="130">
        <f t="shared" si="37"/>
        <v>0</v>
      </c>
      <c r="BS14">
        <v>1</v>
      </c>
      <c r="BT14" s="130">
        <f t="shared" si="38"/>
        <v>2.0408163265306121E-2</v>
      </c>
      <c r="BV14" s="88" t="s">
        <v>241</v>
      </c>
      <c r="BX14" s="130">
        <f t="shared" si="39"/>
        <v>0</v>
      </c>
      <c r="BY14">
        <v>3</v>
      </c>
      <c r="BZ14" s="130">
        <f t="shared" si="40"/>
        <v>0.13636363636363635</v>
      </c>
      <c r="CA14">
        <v>3</v>
      </c>
      <c r="CB14" s="130">
        <f t="shared" si="41"/>
        <v>3.0303030303030304E-2</v>
      </c>
      <c r="CE14" s="131" t="s">
        <v>39</v>
      </c>
      <c r="CF14">
        <v>2</v>
      </c>
      <c r="CG14" s="139">
        <f t="shared" si="0"/>
        <v>2.5974025974025976E-2</v>
      </c>
      <c r="CI14" s="139">
        <f t="shared" si="1"/>
        <v>0</v>
      </c>
      <c r="CJ14">
        <v>2</v>
      </c>
      <c r="CK14" s="140">
        <f t="shared" si="2"/>
        <v>2.0202020202020204E-2</v>
      </c>
      <c r="CN14" s="131" t="s">
        <v>148</v>
      </c>
      <c r="CO14">
        <v>1</v>
      </c>
      <c r="CP14" s="139">
        <f t="shared" si="3"/>
        <v>1.2987012987012988E-2</v>
      </c>
      <c r="CR14" s="139">
        <f t="shared" si="4"/>
        <v>0</v>
      </c>
      <c r="CS14">
        <v>1</v>
      </c>
      <c r="CT14" s="140">
        <f t="shared" si="5"/>
        <v>1.0101010101010102E-2</v>
      </c>
      <c r="CW14" s="88">
        <v>42</v>
      </c>
      <c r="CX14" s="135">
        <v>7.51</v>
      </c>
      <c r="CY14" s="135"/>
      <c r="CZ14" s="135">
        <v>7.51</v>
      </c>
      <c r="DA14" s="135">
        <v>0</v>
      </c>
      <c r="DB14" s="135"/>
      <c r="DC14" s="135">
        <v>0</v>
      </c>
      <c r="DF14" s="131" t="s">
        <v>39</v>
      </c>
      <c r="DG14">
        <v>2</v>
      </c>
      <c r="DH14" s="139">
        <f t="shared" si="6"/>
        <v>2.5974025974025976E-2</v>
      </c>
      <c r="DJ14" s="139">
        <f t="shared" si="7"/>
        <v>0</v>
      </c>
      <c r="DK14">
        <v>2</v>
      </c>
      <c r="DL14" s="140">
        <f t="shared" si="8"/>
        <v>2.0202020202020204E-2</v>
      </c>
      <c r="DO14" s="131" t="s">
        <v>97</v>
      </c>
      <c r="DP14">
        <v>1</v>
      </c>
      <c r="DQ14" s="139">
        <f t="shared" si="9"/>
        <v>1.2987012987012988E-2</v>
      </c>
      <c r="DS14" s="139">
        <f t="shared" si="10"/>
        <v>0</v>
      </c>
      <c r="DT14">
        <v>1</v>
      </c>
      <c r="DU14" s="140">
        <f t="shared" si="11"/>
        <v>1.0101010101010102E-2</v>
      </c>
      <c r="DX14" s="131" t="s">
        <v>39</v>
      </c>
      <c r="DY14">
        <v>2</v>
      </c>
      <c r="DZ14" s="139">
        <f t="shared" si="12"/>
        <v>2.5974025974025976E-2</v>
      </c>
      <c r="EB14" s="139">
        <f t="shared" si="13"/>
        <v>0</v>
      </c>
      <c r="EC14">
        <v>2</v>
      </c>
      <c r="ED14" s="140">
        <f t="shared" si="14"/>
        <v>2.0202020202020204E-2</v>
      </c>
      <c r="EG14" s="132">
        <v>23</v>
      </c>
      <c r="EH14" s="133">
        <v>4</v>
      </c>
      <c r="EI14" s="139">
        <f t="shared" si="15"/>
        <v>5.1948051948051951E-2</v>
      </c>
      <c r="EJ14" s="133"/>
      <c r="EK14" s="139">
        <f t="shared" si="16"/>
        <v>0</v>
      </c>
      <c r="EL14" s="133">
        <v>4</v>
      </c>
      <c r="EM14" s="140">
        <f t="shared" si="17"/>
        <v>4.0404040404040407E-2</v>
      </c>
    </row>
    <row r="15" spans="1:143">
      <c r="A15" s="87" t="s">
        <v>16</v>
      </c>
      <c r="B15" t="s">
        <v>47</v>
      </c>
      <c r="O15" s="220"/>
      <c r="P15" s="131" t="s">
        <v>43</v>
      </c>
      <c r="Q15">
        <v>10</v>
      </c>
      <c r="R15" s="130">
        <f t="shared" si="21"/>
        <v>0.24390243902439024</v>
      </c>
      <c r="S15">
        <v>2</v>
      </c>
      <c r="T15" s="130">
        <f t="shared" si="22"/>
        <v>0.25</v>
      </c>
      <c r="U15">
        <v>12</v>
      </c>
      <c r="V15" s="130">
        <f t="shared" si="23"/>
        <v>0.24489795918367346</v>
      </c>
      <c r="X15" s="220"/>
      <c r="Y15" t="s">
        <v>276</v>
      </c>
      <c r="Z15" s="135">
        <v>8.1583333333333314</v>
      </c>
      <c r="AA15" s="135">
        <v>8.3624999999999989</v>
      </c>
      <c r="AB15" s="135">
        <v>8.1954545454545453</v>
      </c>
      <c r="AD15" s="221"/>
      <c r="AE15" s="132" t="s">
        <v>36</v>
      </c>
      <c r="AF15" s="133">
        <v>19</v>
      </c>
      <c r="AG15" s="130">
        <f t="shared" si="24"/>
        <v>0.46341463414634149</v>
      </c>
      <c r="AH15" s="133">
        <v>4</v>
      </c>
      <c r="AI15" s="130">
        <f t="shared" si="25"/>
        <v>0.5</v>
      </c>
      <c r="AJ15" s="133">
        <v>23</v>
      </c>
      <c r="AK15" s="130">
        <f t="shared" si="26"/>
        <v>0.46938775510204084</v>
      </c>
      <c r="AL15" s="134"/>
      <c r="AM15" s="221"/>
      <c r="AN15" s="131" t="s">
        <v>97</v>
      </c>
      <c r="AO15">
        <v>3</v>
      </c>
      <c r="AP15" s="130">
        <f t="shared" si="27"/>
        <v>7.3170731707317069E-2</v>
      </c>
      <c r="AQ15">
        <v>1</v>
      </c>
      <c r="AR15" s="130">
        <f t="shared" si="28"/>
        <v>0.125</v>
      </c>
      <c r="AS15">
        <v>4</v>
      </c>
      <c r="AT15" s="130">
        <f t="shared" si="29"/>
        <v>8.1632653061224483E-2</v>
      </c>
      <c r="AV15" s="221"/>
      <c r="AW15" s="131" t="s">
        <v>39</v>
      </c>
      <c r="AX15">
        <v>17</v>
      </c>
      <c r="AY15" s="130">
        <f t="shared" si="30"/>
        <v>0.41463414634146339</v>
      </c>
      <c r="AZ15">
        <v>4</v>
      </c>
      <c r="BA15" s="130">
        <f t="shared" si="31"/>
        <v>0.5</v>
      </c>
      <c r="BB15">
        <v>21</v>
      </c>
      <c r="BC15" s="130">
        <f t="shared" si="32"/>
        <v>0.42857142857142855</v>
      </c>
      <c r="BE15" s="220" t="s">
        <v>299</v>
      </c>
      <c r="BF15" s="132" t="s">
        <v>75</v>
      </c>
      <c r="BG15" s="133">
        <v>22</v>
      </c>
      <c r="BH15" s="130">
        <f t="shared" si="33"/>
        <v>0.53658536585365857</v>
      </c>
      <c r="BI15" s="133">
        <v>4</v>
      </c>
      <c r="BJ15" s="130">
        <f t="shared" si="34"/>
        <v>0.5</v>
      </c>
      <c r="BK15" s="133">
        <v>26</v>
      </c>
      <c r="BL15" s="130">
        <f t="shared" si="35"/>
        <v>0.53061224489795922</v>
      </c>
      <c r="BN15" s="131" t="s">
        <v>243</v>
      </c>
      <c r="BP15" s="130">
        <f t="shared" si="36"/>
        <v>0</v>
      </c>
      <c r="BQ15">
        <v>1</v>
      </c>
      <c r="BR15" s="130">
        <f t="shared" si="37"/>
        <v>0.125</v>
      </c>
      <c r="BS15">
        <v>1</v>
      </c>
      <c r="BT15" s="130">
        <f t="shared" si="38"/>
        <v>2.0408163265306121E-2</v>
      </c>
      <c r="BV15" s="88">
        <v>37</v>
      </c>
      <c r="BW15">
        <v>3</v>
      </c>
      <c r="BX15" s="130">
        <f t="shared" si="39"/>
        <v>3.896103896103896E-2</v>
      </c>
      <c r="BZ15" s="130">
        <f t="shared" si="40"/>
        <v>0</v>
      </c>
      <c r="CA15">
        <v>3</v>
      </c>
      <c r="CB15" s="130">
        <f t="shared" si="41"/>
        <v>3.0303030303030304E-2</v>
      </c>
      <c r="CE15" s="131" t="s">
        <v>53</v>
      </c>
      <c r="CF15">
        <v>2</v>
      </c>
      <c r="CG15" s="139">
        <f t="shared" si="0"/>
        <v>2.5974025974025976E-2</v>
      </c>
      <c r="CI15" s="139">
        <f t="shared" si="1"/>
        <v>0</v>
      </c>
      <c r="CJ15">
        <v>2</v>
      </c>
      <c r="CK15" s="140">
        <f t="shared" si="2"/>
        <v>2.0202020202020204E-2</v>
      </c>
      <c r="CN15" s="131" t="s">
        <v>43</v>
      </c>
      <c r="CO15">
        <v>2</v>
      </c>
      <c r="CP15" s="139">
        <f t="shared" si="3"/>
        <v>2.5974025974025976E-2</v>
      </c>
      <c r="CR15" s="139">
        <f t="shared" si="4"/>
        <v>0</v>
      </c>
      <c r="CS15">
        <v>2</v>
      </c>
      <c r="CT15" s="140">
        <f t="shared" si="5"/>
        <v>2.0202020202020204E-2</v>
      </c>
      <c r="CW15" s="88" t="s">
        <v>239</v>
      </c>
      <c r="CX15" s="135"/>
      <c r="CY15" s="135">
        <v>9.73</v>
      </c>
      <c r="CZ15" s="135">
        <v>9.73</v>
      </c>
      <c r="DA15" s="135"/>
      <c r="DB15" s="135">
        <v>1.7022485129968368</v>
      </c>
      <c r="DC15" s="135">
        <v>1.7022485129968368</v>
      </c>
      <c r="DF15" s="131" t="s">
        <v>53</v>
      </c>
      <c r="DG15">
        <v>2</v>
      </c>
      <c r="DH15" s="139">
        <f t="shared" si="6"/>
        <v>2.5974025974025976E-2</v>
      </c>
      <c r="DJ15" s="139">
        <f t="shared" si="7"/>
        <v>0</v>
      </c>
      <c r="DK15">
        <v>2</v>
      </c>
      <c r="DL15" s="140">
        <f t="shared" si="8"/>
        <v>2.0202020202020204E-2</v>
      </c>
      <c r="DO15" s="132">
        <v>24</v>
      </c>
      <c r="DP15" s="133">
        <v>3</v>
      </c>
      <c r="DQ15" s="139">
        <f t="shared" si="9"/>
        <v>3.896103896103896E-2</v>
      </c>
      <c r="DR15" s="133"/>
      <c r="DS15" s="139">
        <f t="shared" si="10"/>
        <v>0</v>
      </c>
      <c r="DT15" s="133">
        <v>3</v>
      </c>
      <c r="DU15" s="140">
        <f t="shared" si="11"/>
        <v>3.0303030303030304E-2</v>
      </c>
      <c r="DX15" s="131" t="s">
        <v>53</v>
      </c>
      <c r="DY15">
        <v>2</v>
      </c>
      <c r="DZ15" s="139">
        <f t="shared" si="12"/>
        <v>2.5974025974025976E-2</v>
      </c>
      <c r="EB15" s="139">
        <f t="shared" si="13"/>
        <v>0</v>
      </c>
      <c r="EC15">
        <v>2</v>
      </c>
      <c r="ED15" s="140">
        <f t="shared" si="14"/>
        <v>2.0202020202020204E-2</v>
      </c>
      <c r="EG15" s="131" t="s">
        <v>42</v>
      </c>
      <c r="EH15">
        <v>3</v>
      </c>
      <c r="EI15" s="139">
        <f t="shared" si="15"/>
        <v>3.896103896103896E-2</v>
      </c>
      <c r="EK15" s="139">
        <f t="shared" si="16"/>
        <v>0</v>
      </c>
      <c r="EL15">
        <v>3</v>
      </c>
      <c r="EM15" s="140">
        <f t="shared" si="17"/>
        <v>3.0303030303030304E-2</v>
      </c>
    </row>
    <row r="16" spans="1:143">
      <c r="A16" s="87" t="s">
        <v>9</v>
      </c>
      <c r="B16" t="s">
        <v>47</v>
      </c>
      <c r="O16" s="220"/>
      <c r="P16" s="131" t="s">
        <v>40</v>
      </c>
      <c r="Q16">
        <v>8</v>
      </c>
      <c r="R16" s="130">
        <f t="shared" si="21"/>
        <v>0.1951219512195122</v>
      </c>
      <c r="S16">
        <v>2</v>
      </c>
      <c r="T16" s="130">
        <f t="shared" si="22"/>
        <v>0.25</v>
      </c>
      <c r="U16">
        <v>10</v>
      </c>
      <c r="V16" s="130">
        <f t="shared" si="23"/>
        <v>0.20408163265306123</v>
      </c>
      <c r="X16" s="220"/>
      <c r="Y16" t="s">
        <v>293</v>
      </c>
      <c r="Z16" s="135">
        <v>2.0700930641199875</v>
      </c>
      <c r="AA16" s="135">
        <v>1.0735726958773451</v>
      </c>
      <c r="AB16" s="135">
        <v>1.9079276398196783</v>
      </c>
      <c r="AD16" s="221"/>
      <c r="AE16" s="131" t="s">
        <v>39</v>
      </c>
      <c r="AF16">
        <v>17</v>
      </c>
      <c r="AG16" s="130">
        <f t="shared" si="24"/>
        <v>0.41463414634146339</v>
      </c>
      <c r="AH16">
        <v>4</v>
      </c>
      <c r="AI16" s="130">
        <f t="shared" si="25"/>
        <v>0.5</v>
      </c>
      <c r="AJ16">
        <v>21</v>
      </c>
      <c r="AK16" s="130">
        <f t="shared" si="26"/>
        <v>0.42857142857142855</v>
      </c>
      <c r="AM16" s="221"/>
      <c r="AN16" s="132" t="s">
        <v>36</v>
      </c>
      <c r="AO16" s="133">
        <v>19</v>
      </c>
      <c r="AP16" s="130">
        <f t="shared" si="27"/>
        <v>0.46341463414634149</v>
      </c>
      <c r="AQ16" s="133">
        <v>4</v>
      </c>
      <c r="AR16" s="130">
        <f t="shared" si="28"/>
        <v>0.5</v>
      </c>
      <c r="AS16" s="133">
        <v>23</v>
      </c>
      <c r="AT16" s="130">
        <f t="shared" si="29"/>
        <v>0.46938775510204084</v>
      </c>
      <c r="AV16" s="221"/>
      <c r="AW16" s="131" t="s">
        <v>53</v>
      </c>
      <c r="AX16">
        <v>1</v>
      </c>
      <c r="AY16" s="130">
        <f t="shared" si="30"/>
        <v>2.4390243902439025E-2</v>
      </c>
      <c r="BA16" s="130">
        <f t="shared" si="31"/>
        <v>0</v>
      </c>
      <c r="BB16">
        <v>1</v>
      </c>
      <c r="BC16" s="130">
        <f t="shared" si="32"/>
        <v>2.0408163265306121E-2</v>
      </c>
      <c r="BE16" s="220"/>
      <c r="BF16" s="131" t="s">
        <v>42</v>
      </c>
      <c r="BG16">
        <v>14</v>
      </c>
      <c r="BH16" s="130">
        <f t="shared" si="33"/>
        <v>0.34146341463414637</v>
      </c>
      <c r="BI16">
        <v>1</v>
      </c>
      <c r="BJ16" s="130">
        <f t="shared" si="34"/>
        <v>0.125</v>
      </c>
      <c r="BK16">
        <v>15</v>
      </c>
      <c r="BL16" s="130">
        <f t="shared" si="35"/>
        <v>0.30612244897959184</v>
      </c>
      <c r="BN16" s="131" t="s">
        <v>231</v>
      </c>
      <c r="BO16">
        <v>1</v>
      </c>
      <c r="BP16" s="130">
        <f t="shared" si="36"/>
        <v>2.4390243902439025E-2</v>
      </c>
      <c r="BR16" s="130">
        <f t="shared" si="37"/>
        <v>0</v>
      </c>
      <c r="BS16">
        <v>1</v>
      </c>
      <c r="BT16" s="130">
        <f t="shared" si="38"/>
        <v>2.0408163265306121E-2</v>
      </c>
      <c r="BV16" s="88" t="s">
        <v>206</v>
      </c>
      <c r="BW16">
        <v>3</v>
      </c>
      <c r="BX16" s="130">
        <f t="shared" si="39"/>
        <v>3.896103896103896E-2</v>
      </c>
      <c r="BZ16" s="130">
        <f t="shared" si="40"/>
        <v>0</v>
      </c>
      <c r="CA16">
        <v>3</v>
      </c>
      <c r="CB16" s="130">
        <f t="shared" si="41"/>
        <v>3.0303030303030304E-2</v>
      </c>
      <c r="CE16" s="132">
        <v>24</v>
      </c>
      <c r="CF16" s="133">
        <v>3</v>
      </c>
      <c r="CG16" s="139">
        <f t="shared" si="0"/>
        <v>3.896103896103896E-2</v>
      </c>
      <c r="CH16" s="133"/>
      <c r="CI16" s="139">
        <f t="shared" si="1"/>
        <v>0</v>
      </c>
      <c r="CJ16" s="133">
        <v>3</v>
      </c>
      <c r="CK16" s="140">
        <f t="shared" si="2"/>
        <v>3.0303030303030304E-2</v>
      </c>
      <c r="CN16" s="131" t="s">
        <v>119</v>
      </c>
      <c r="CO16">
        <v>1</v>
      </c>
      <c r="CP16" s="139">
        <f t="shared" si="3"/>
        <v>1.2987012987012988E-2</v>
      </c>
      <c r="CR16" s="139">
        <f t="shared" si="4"/>
        <v>0</v>
      </c>
      <c r="CS16">
        <v>1</v>
      </c>
      <c r="CT16" s="140">
        <f t="shared" si="5"/>
        <v>1.0101010101010102E-2</v>
      </c>
      <c r="CW16" s="88" t="s">
        <v>176</v>
      </c>
      <c r="CX16" s="135">
        <v>8.8183333333333351</v>
      </c>
      <c r="CY16" s="135"/>
      <c r="CZ16" s="135">
        <v>8.8183333333333351</v>
      </c>
      <c r="DA16" s="135">
        <v>1.676393947336555</v>
      </c>
      <c r="DB16" s="135"/>
      <c r="DC16" s="135">
        <v>1.676393947336555</v>
      </c>
      <c r="DF16" s="132">
        <v>24</v>
      </c>
      <c r="DG16" s="133">
        <v>3</v>
      </c>
      <c r="DH16" s="139">
        <f t="shared" si="6"/>
        <v>3.896103896103896E-2</v>
      </c>
      <c r="DI16" s="133"/>
      <c r="DJ16" s="139">
        <f t="shared" si="7"/>
        <v>0</v>
      </c>
      <c r="DK16" s="133">
        <v>3</v>
      </c>
      <c r="DL16" s="140">
        <f t="shared" si="8"/>
        <v>3.0303030303030304E-2</v>
      </c>
      <c r="DO16" s="131" t="s">
        <v>41</v>
      </c>
      <c r="DP16">
        <v>3</v>
      </c>
      <c r="DQ16" s="139">
        <f t="shared" si="9"/>
        <v>3.896103896103896E-2</v>
      </c>
      <c r="DS16" s="139">
        <f t="shared" si="10"/>
        <v>0</v>
      </c>
      <c r="DT16">
        <v>3</v>
      </c>
      <c r="DU16" s="140">
        <f t="shared" si="11"/>
        <v>3.0303030303030304E-2</v>
      </c>
      <c r="DX16" s="132">
        <v>24</v>
      </c>
      <c r="DY16" s="133">
        <v>3</v>
      </c>
      <c r="DZ16" s="139">
        <f t="shared" si="12"/>
        <v>3.896103896103896E-2</v>
      </c>
      <c r="EA16" s="133"/>
      <c r="EB16" s="139">
        <f t="shared" si="13"/>
        <v>0</v>
      </c>
      <c r="EC16" s="133">
        <v>3</v>
      </c>
      <c r="ED16" s="140">
        <f t="shared" si="14"/>
        <v>3.0303030303030304E-2</v>
      </c>
      <c r="EG16" s="131" t="s">
        <v>88</v>
      </c>
      <c r="EH16">
        <v>1</v>
      </c>
      <c r="EI16" s="139">
        <f t="shared" si="15"/>
        <v>1.2987012987012988E-2</v>
      </c>
      <c r="EK16" s="139">
        <f t="shared" si="16"/>
        <v>0</v>
      </c>
      <c r="EL16">
        <v>1</v>
      </c>
      <c r="EM16" s="140">
        <f t="shared" si="17"/>
        <v>1.0101010101010102E-2</v>
      </c>
    </row>
    <row r="17" spans="1:143">
      <c r="A17" s="87" t="s">
        <v>15</v>
      </c>
      <c r="B17" t="s">
        <v>47</v>
      </c>
      <c r="O17" s="220"/>
      <c r="P17" s="131" t="s">
        <v>119</v>
      </c>
      <c r="Q17">
        <v>4</v>
      </c>
      <c r="R17" s="130">
        <f t="shared" si="21"/>
        <v>9.7560975609756101E-2</v>
      </c>
      <c r="T17" s="130">
        <f t="shared" si="22"/>
        <v>0</v>
      </c>
      <c r="U17">
        <v>4</v>
      </c>
      <c r="V17" s="130">
        <f t="shared" si="23"/>
        <v>8.1632653061224483E-2</v>
      </c>
      <c r="X17" s="220" t="s">
        <v>300</v>
      </c>
      <c r="Y17" s="132" t="s">
        <v>75</v>
      </c>
      <c r="Z17" s="133">
        <v>22</v>
      </c>
      <c r="AA17" s="133">
        <v>4</v>
      </c>
      <c r="AB17" s="133">
        <v>26</v>
      </c>
      <c r="AD17" s="221"/>
      <c r="AE17" s="131" t="s">
        <v>53</v>
      </c>
      <c r="AF17">
        <v>1</v>
      </c>
      <c r="AG17" s="130">
        <f t="shared" si="24"/>
        <v>2.4390243902439025E-2</v>
      </c>
      <c r="AI17" s="130">
        <f t="shared" si="25"/>
        <v>0</v>
      </c>
      <c r="AJ17">
        <v>1</v>
      </c>
      <c r="AK17" s="130">
        <f t="shared" si="26"/>
        <v>2.0408163265306121E-2</v>
      </c>
      <c r="AM17" s="221"/>
      <c r="AN17" s="131" t="s">
        <v>151</v>
      </c>
      <c r="AP17" s="130">
        <f t="shared" si="27"/>
        <v>0</v>
      </c>
      <c r="AQ17">
        <v>3</v>
      </c>
      <c r="AR17" s="130">
        <f t="shared" si="28"/>
        <v>0.375</v>
      </c>
      <c r="AS17">
        <v>3</v>
      </c>
      <c r="AT17" s="130">
        <f t="shared" si="29"/>
        <v>6.1224489795918366E-2</v>
      </c>
      <c r="AV17" s="221"/>
      <c r="AW17" s="131" t="s">
        <v>55</v>
      </c>
      <c r="AX17">
        <v>1</v>
      </c>
      <c r="AY17" s="130">
        <f t="shared" si="30"/>
        <v>2.4390243902439025E-2</v>
      </c>
      <c r="BA17" s="130">
        <f t="shared" si="31"/>
        <v>0</v>
      </c>
      <c r="BB17">
        <v>1</v>
      </c>
      <c r="BC17" s="130">
        <f t="shared" si="32"/>
        <v>2.0408163265306121E-2</v>
      </c>
      <c r="BE17" s="220"/>
      <c r="BF17" s="131" t="s">
        <v>65</v>
      </c>
      <c r="BG17">
        <v>2</v>
      </c>
      <c r="BH17" s="130">
        <f t="shared" si="33"/>
        <v>4.878048780487805E-2</v>
      </c>
      <c r="BI17">
        <v>1</v>
      </c>
      <c r="BJ17" s="130">
        <f t="shared" si="34"/>
        <v>0.125</v>
      </c>
      <c r="BK17">
        <v>3</v>
      </c>
      <c r="BL17" s="130">
        <f t="shared" si="35"/>
        <v>6.1224489795918366E-2</v>
      </c>
      <c r="BN17" s="131" t="s">
        <v>219</v>
      </c>
      <c r="BO17">
        <v>1</v>
      </c>
      <c r="BP17" s="130">
        <f t="shared" si="36"/>
        <v>2.4390243902439025E-2</v>
      </c>
      <c r="BR17" s="130">
        <f t="shared" si="37"/>
        <v>0</v>
      </c>
      <c r="BS17">
        <v>1</v>
      </c>
      <c r="BT17" s="130">
        <f t="shared" si="38"/>
        <v>2.0408163265306121E-2</v>
      </c>
      <c r="BV17" s="88">
        <v>31</v>
      </c>
      <c r="BW17">
        <v>3</v>
      </c>
      <c r="BX17" s="130">
        <f t="shared" si="39"/>
        <v>3.896103896103896E-2</v>
      </c>
      <c r="BZ17" s="130">
        <f t="shared" si="40"/>
        <v>0</v>
      </c>
      <c r="CA17">
        <v>3</v>
      </c>
      <c r="CB17" s="130">
        <f t="shared" si="41"/>
        <v>3.0303030303030304E-2</v>
      </c>
      <c r="CE17" s="131" t="s">
        <v>39</v>
      </c>
      <c r="CF17">
        <v>1</v>
      </c>
      <c r="CG17" s="139">
        <f t="shared" si="0"/>
        <v>1.2987012987012988E-2</v>
      </c>
      <c r="CI17" s="139">
        <f t="shared" si="1"/>
        <v>0</v>
      </c>
      <c r="CJ17">
        <v>1</v>
      </c>
      <c r="CK17" s="140">
        <f t="shared" si="2"/>
        <v>1.0101010101010102E-2</v>
      </c>
      <c r="CN17" s="132">
        <v>24</v>
      </c>
      <c r="CO17" s="133">
        <v>3</v>
      </c>
      <c r="CP17" s="139">
        <f t="shared" si="3"/>
        <v>3.896103896103896E-2</v>
      </c>
      <c r="CQ17" s="133"/>
      <c r="CR17" s="139">
        <f t="shared" si="4"/>
        <v>0</v>
      </c>
      <c r="CS17" s="133">
        <v>3</v>
      </c>
      <c r="CT17" s="140">
        <f t="shared" si="5"/>
        <v>3.0303030303030304E-2</v>
      </c>
      <c r="CW17" s="88" t="s">
        <v>212</v>
      </c>
      <c r="CX17" s="135">
        <v>6.585</v>
      </c>
      <c r="CY17" s="135"/>
      <c r="CZ17" s="135">
        <v>6.585</v>
      </c>
      <c r="DA17" s="135">
        <v>1.5909902576697275</v>
      </c>
      <c r="DB17" s="135"/>
      <c r="DC17" s="135">
        <v>1.5909902576697275</v>
      </c>
      <c r="DF17" s="131" t="s">
        <v>39</v>
      </c>
      <c r="DG17">
        <v>1</v>
      </c>
      <c r="DH17" s="139">
        <f t="shared" si="6"/>
        <v>1.2987012987012988E-2</v>
      </c>
      <c r="DJ17" s="139">
        <f t="shared" si="7"/>
        <v>0</v>
      </c>
      <c r="DK17">
        <v>1</v>
      </c>
      <c r="DL17" s="140">
        <f t="shared" si="8"/>
        <v>1.0101010101010102E-2</v>
      </c>
      <c r="DO17" s="132">
        <v>31</v>
      </c>
      <c r="DP17" s="133">
        <v>3</v>
      </c>
      <c r="DQ17" s="139">
        <f t="shared" si="9"/>
        <v>3.896103896103896E-2</v>
      </c>
      <c r="DR17" s="133"/>
      <c r="DS17" s="139">
        <f t="shared" si="10"/>
        <v>0</v>
      </c>
      <c r="DT17" s="133">
        <v>3</v>
      </c>
      <c r="DU17" s="140">
        <f t="shared" si="11"/>
        <v>3.0303030303030304E-2</v>
      </c>
      <c r="DX17" s="131" t="s">
        <v>39</v>
      </c>
      <c r="DY17">
        <v>1</v>
      </c>
      <c r="DZ17" s="139">
        <f t="shared" si="12"/>
        <v>1.2987012987012988E-2</v>
      </c>
      <c r="EB17" s="139">
        <f t="shared" si="13"/>
        <v>0</v>
      </c>
      <c r="EC17">
        <v>1</v>
      </c>
      <c r="ED17" s="140">
        <f t="shared" si="14"/>
        <v>1.0101010101010102E-2</v>
      </c>
      <c r="EG17" s="132">
        <v>24</v>
      </c>
      <c r="EH17" s="133">
        <v>3</v>
      </c>
      <c r="EI17" s="139">
        <f t="shared" si="15"/>
        <v>3.896103896103896E-2</v>
      </c>
      <c r="EJ17" s="133"/>
      <c r="EK17" s="139">
        <f t="shared" si="16"/>
        <v>0</v>
      </c>
      <c r="EL17" s="133">
        <v>3</v>
      </c>
      <c r="EM17" s="140">
        <f t="shared" si="17"/>
        <v>3.0303030303030304E-2</v>
      </c>
    </row>
    <row r="18" spans="1:143">
      <c r="O18" s="220"/>
      <c r="P18" s="132" t="s">
        <v>36</v>
      </c>
      <c r="Q18" s="133">
        <v>19</v>
      </c>
      <c r="R18" s="130">
        <f t="shared" si="21"/>
        <v>0.46341463414634149</v>
      </c>
      <c r="S18" s="133">
        <v>4</v>
      </c>
      <c r="T18" s="130">
        <f t="shared" si="22"/>
        <v>0.5</v>
      </c>
      <c r="U18" s="133">
        <v>23</v>
      </c>
      <c r="V18" s="130">
        <f t="shared" si="23"/>
        <v>0.46938775510204084</v>
      </c>
      <c r="X18" s="220"/>
      <c r="Y18" t="s">
        <v>276</v>
      </c>
      <c r="Z18" s="135">
        <v>6.234</v>
      </c>
      <c r="AA18" s="135"/>
      <c r="AB18" s="135">
        <v>6.234</v>
      </c>
      <c r="AD18" s="221"/>
      <c r="AE18" s="131" t="s">
        <v>55</v>
      </c>
      <c r="AF18">
        <v>1</v>
      </c>
      <c r="AG18" s="130">
        <f t="shared" si="24"/>
        <v>2.4390243902439025E-2</v>
      </c>
      <c r="AI18" s="130">
        <f t="shared" si="25"/>
        <v>0</v>
      </c>
      <c r="AJ18">
        <v>1</v>
      </c>
      <c r="AK18" s="130">
        <f t="shared" si="26"/>
        <v>2.0408163265306121E-2</v>
      </c>
      <c r="AM18" s="221"/>
      <c r="AN18" s="131" t="s">
        <v>41</v>
      </c>
      <c r="AO18">
        <v>19</v>
      </c>
      <c r="AP18" s="130">
        <f t="shared" si="27"/>
        <v>0.46341463414634149</v>
      </c>
      <c r="AQ18">
        <v>1</v>
      </c>
      <c r="AR18" s="130">
        <f t="shared" si="28"/>
        <v>0.125</v>
      </c>
      <c r="AS18">
        <v>20</v>
      </c>
      <c r="AT18" s="130">
        <f t="shared" si="29"/>
        <v>0.40816326530612246</v>
      </c>
      <c r="AW18" s="91" t="s">
        <v>279</v>
      </c>
      <c r="AX18" s="92">
        <v>41</v>
      </c>
      <c r="AY18" s="130">
        <f t="shared" si="30"/>
        <v>1</v>
      </c>
      <c r="AZ18" s="92">
        <v>8</v>
      </c>
      <c r="BA18" s="130">
        <f t="shared" si="31"/>
        <v>1</v>
      </c>
      <c r="BB18" s="92">
        <v>49</v>
      </c>
      <c r="BC18" s="130">
        <f t="shared" si="32"/>
        <v>1</v>
      </c>
      <c r="BE18" s="220"/>
      <c r="BF18" s="131" t="s">
        <v>54</v>
      </c>
      <c r="BG18">
        <v>1</v>
      </c>
      <c r="BH18" s="130">
        <f t="shared" si="33"/>
        <v>2.4390243902439025E-2</v>
      </c>
      <c r="BJ18" s="130">
        <f t="shared" si="34"/>
        <v>0</v>
      </c>
      <c r="BK18">
        <v>1</v>
      </c>
      <c r="BL18" s="130">
        <f t="shared" si="35"/>
        <v>2.0408163265306121E-2</v>
      </c>
      <c r="BN18" s="131" t="s">
        <v>165</v>
      </c>
      <c r="BO18">
        <v>1</v>
      </c>
      <c r="BP18" s="130">
        <f t="shared" si="36"/>
        <v>2.4390243902439025E-2</v>
      </c>
      <c r="BR18" s="130">
        <f t="shared" si="37"/>
        <v>0</v>
      </c>
      <c r="BS18">
        <v>1</v>
      </c>
      <c r="BT18" s="130">
        <f t="shared" si="38"/>
        <v>2.0408163265306121E-2</v>
      </c>
      <c r="BV18" s="88" t="s">
        <v>247</v>
      </c>
      <c r="BX18" s="130">
        <f t="shared" si="39"/>
        <v>0</v>
      </c>
      <c r="BY18">
        <v>3</v>
      </c>
      <c r="BZ18" s="130">
        <f t="shared" si="40"/>
        <v>0.13636363636363635</v>
      </c>
      <c r="CA18">
        <v>3</v>
      </c>
      <c r="CB18" s="130">
        <f t="shared" si="41"/>
        <v>3.0303030303030304E-2</v>
      </c>
      <c r="CE18" s="131" t="s">
        <v>53</v>
      </c>
      <c r="CF18">
        <v>1</v>
      </c>
      <c r="CG18" s="139">
        <f t="shared" si="0"/>
        <v>1.2987012987012988E-2</v>
      </c>
      <c r="CI18" s="139">
        <f t="shared" si="1"/>
        <v>0</v>
      </c>
      <c r="CJ18">
        <v>1</v>
      </c>
      <c r="CK18" s="140">
        <f t="shared" si="2"/>
        <v>1.0101010101010102E-2</v>
      </c>
      <c r="CN18" s="131" t="s">
        <v>43</v>
      </c>
      <c r="CO18">
        <v>1</v>
      </c>
      <c r="CP18" s="139">
        <f t="shared" si="3"/>
        <v>1.2987012987012988E-2</v>
      </c>
      <c r="CR18" s="139">
        <f t="shared" si="4"/>
        <v>0</v>
      </c>
      <c r="CS18">
        <v>1</v>
      </c>
      <c r="CT18" s="140">
        <f t="shared" si="5"/>
        <v>1.0101010101010102E-2</v>
      </c>
      <c r="CW18" s="88" t="s">
        <v>225</v>
      </c>
      <c r="CX18" s="135">
        <v>7.5650000000000004</v>
      </c>
      <c r="CY18" s="135"/>
      <c r="CZ18" s="135">
        <v>7.5650000000000004</v>
      </c>
      <c r="DA18" s="135">
        <v>0.68589357775095083</v>
      </c>
      <c r="DB18" s="135"/>
      <c r="DC18" s="135">
        <v>0.68589357775095083</v>
      </c>
      <c r="DF18" s="131" t="s">
        <v>53</v>
      </c>
      <c r="DG18">
        <v>1</v>
      </c>
      <c r="DH18" s="139">
        <f t="shared" si="6"/>
        <v>1.2987012987012988E-2</v>
      </c>
      <c r="DJ18" s="139">
        <f t="shared" si="7"/>
        <v>0</v>
      </c>
      <c r="DK18">
        <v>1</v>
      </c>
      <c r="DL18" s="140">
        <f t="shared" si="8"/>
        <v>1.0101010101010102E-2</v>
      </c>
      <c r="DO18" s="131" t="s">
        <v>41</v>
      </c>
      <c r="DP18">
        <v>1</v>
      </c>
      <c r="DQ18" s="139">
        <f t="shared" si="9"/>
        <v>1.2987012987012988E-2</v>
      </c>
      <c r="DS18" s="139">
        <f t="shared" si="10"/>
        <v>0</v>
      </c>
      <c r="DT18">
        <v>1</v>
      </c>
      <c r="DU18" s="140">
        <f t="shared" si="11"/>
        <v>1.0101010101010102E-2</v>
      </c>
      <c r="DX18" s="131" t="s">
        <v>53</v>
      </c>
      <c r="DY18">
        <v>1</v>
      </c>
      <c r="DZ18" s="139">
        <f t="shared" si="12"/>
        <v>1.2987012987012988E-2</v>
      </c>
      <c r="EB18" s="139">
        <f t="shared" si="13"/>
        <v>0</v>
      </c>
      <c r="EC18">
        <v>1</v>
      </c>
      <c r="ED18" s="140">
        <f t="shared" si="14"/>
        <v>1.0101010101010102E-2</v>
      </c>
      <c r="EG18" s="131" t="s">
        <v>42</v>
      </c>
      <c r="EH18">
        <v>2</v>
      </c>
      <c r="EI18" s="139">
        <f t="shared" si="15"/>
        <v>2.5974025974025976E-2</v>
      </c>
      <c r="EK18" s="139">
        <f t="shared" si="16"/>
        <v>0</v>
      </c>
      <c r="EL18">
        <v>2</v>
      </c>
      <c r="EM18" s="140">
        <f t="shared" si="17"/>
        <v>2.0202020202020204E-2</v>
      </c>
    </row>
    <row r="19" spans="1:143">
      <c r="A19" s="87" t="s">
        <v>301</v>
      </c>
      <c r="B19" s="87" t="s">
        <v>256</v>
      </c>
      <c r="O19" s="220"/>
      <c r="P19" s="131" t="s">
        <v>148</v>
      </c>
      <c r="R19" s="130">
        <f t="shared" si="21"/>
        <v>0</v>
      </c>
      <c r="S19">
        <v>1</v>
      </c>
      <c r="T19" s="130">
        <f t="shared" si="22"/>
        <v>0.125</v>
      </c>
      <c r="U19">
        <v>1</v>
      </c>
      <c r="V19" s="130">
        <f t="shared" si="23"/>
        <v>2.0408163265306121E-2</v>
      </c>
      <c r="X19" s="220"/>
      <c r="Y19" t="s">
        <v>293</v>
      </c>
      <c r="Z19" s="135">
        <v>1.0633343782648985</v>
      </c>
      <c r="AA19" s="135"/>
      <c r="AB19" s="135">
        <v>1.0633343782648985</v>
      </c>
      <c r="AE19" s="91" t="s">
        <v>279</v>
      </c>
      <c r="AF19" s="92">
        <v>41</v>
      </c>
      <c r="AG19" s="130">
        <f t="shared" si="24"/>
        <v>1</v>
      </c>
      <c r="AH19" s="92">
        <v>8</v>
      </c>
      <c r="AI19" s="130">
        <f t="shared" si="25"/>
        <v>1</v>
      </c>
      <c r="AJ19" s="92">
        <v>49</v>
      </c>
      <c r="AK19" s="130">
        <f t="shared" si="26"/>
        <v>1</v>
      </c>
      <c r="AL19" s="134"/>
      <c r="AN19" s="91" t="s">
        <v>279</v>
      </c>
      <c r="AO19" s="92">
        <v>41</v>
      </c>
      <c r="AP19" s="130">
        <f t="shared" si="27"/>
        <v>1</v>
      </c>
      <c r="AQ19" s="92">
        <v>8</v>
      </c>
      <c r="AR19" s="130">
        <f t="shared" si="28"/>
        <v>1</v>
      </c>
      <c r="AS19" s="92">
        <v>49</v>
      </c>
      <c r="AT19" s="130">
        <f t="shared" si="29"/>
        <v>1</v>
      </c>
      <c r="BE19" s="220"/>
      <c r="BF19" s="131" t="s">
        <v>88</v>
      </c>
      <c r="BG19">
        <v>5</v>
      </c>
      <c r="BH19" s="130">
        <f t="shared" si="33"/>
        <v>0.12195121951219512</v>
      </c>
      <c r="BI19">
        <v>2</v>
      </c>
      <c r="BJ19" s="130">
        <f t="shared" si="34"/>
        <v>0.25</v>
      </c>
      <c r="BK19">
        <v>7</v>
      </c>
      <c r="BL19" s="130">
        <f t="shared" si="35"/>
        <v>0.14285714285714285</v>
      </c>
      <c r="BN19" s="131" t="s">
        <v>241</v>
      </c>
      <c r="BP19" s="130">
        <f t="shared" si="36"/>
        <v>0</v>
      </c>
      <c r="BQ19">
        <v>1</v>
      </c>
      <c r="BR19" s="130">
        <f t="shared" si="37"/>
        <v>0.125</v>
      </c>
      <c r="BS19">
        <v>1</v>
      </c>
      <c r="BT19" s="130">
        <f t="shared" si="38"/>
        <v>2.0408163265306121E-2</v>
      </c>
      <c r="BV19" s="88">
        <v>24</v>
      </c>
      <c r="BW19">
        <v>3</v>
      </c>
      <c r="BX19" s="130">
        <f t="shared" si="39"/>
        <v>3.896103896103896E-2</v>
      </c>
      <c r="BZ19" s="130">
        <f t="shared" si="40"/>
        <v>0</v>
      </c>
      <c r="CA19">
        <v>3</v>
      </c>
      <c r="CB19" s="130">
        <f t="shared" si="41"/>
        <v>3.0303030303030304E-2</v>
      </c>
      <c r="CE19" s="131" t="s">
        <v>55</v>
      </c>
      <c r="CF19">
        <v>1</v>
      </c>
      <c r="CG19" s="139">
        <f t="shared" si="0"/>
        <v>1.2987012987012988E-2</v>
      </c>
      <c r="CI19" s="139">
        <f t="shared" si="1"/>
        <v>0</v>
      </c>
      <c r="CJ19">
        <v>1</v>
      </c>
      <c r="CK19" s="140">
        <f t="shared" si="2"/>
        <v>1.0101010101010102E-2</v>
      </c>
      <c r="CN19" s="131" t="s">
        <v>40</v>
      </c>
      <c r="CO19">
        <v>2</v>
      </c>
      <c r="CP19" s="139">
        <f t="shared" si="3"/>
        <v>2.5974025974025976E-2</v>
      </c>
      <c r="CR19" s="139">
        <f t="shared" si="4"/>
        <v>0</v>
      </c>
      <c r="CS19">
        <v>2</v>
      </c>
      <c r="CT19" s="140">
        <f t="shared" si="5"/>
        <v>2.0202020202020204E-2</v>
      </c>
      <c r="CW19" s="88" t="s">
        <v>191</v>
      </c>
      <c r="CX19" s="135">
        <v>10.45</v>
      </c>
      <c r="CY19" s="135"/>
      <c r="CZ19" s="135">
        <v>10.45</v>
      </c>
      <c r="DA19" s="135">
        <v>0</v>
      </c>
      <c r="DB19" s="135"/>
      <c r="DC19" s="135">
        <v>0</v>
      </c>
      <c r="DF19" s="131" t="s">
        <v>55</v>
      </c>
      <c r="DG19">
        <v>1</v>
      </c>
      <c r="DH19" s="139">
        <f t="shared" si="6"/>
        <v>1.2987012987012988E-2</v>
      </c>
      <c r="DJ19" s="139">
        <f t="shared" si="7"/>
        <v>0</v>
      </c>
      <c r="DK19">
        <v>1</v>
      </c>
      <c r="DL19" s="140">
        <f t="shared" si="8"/>
        <v>1.0101010101010102E-2</v>
      </c>
      <c r="DO19" s="131" t="s">
        <v>97</v>
      </c>
      <c r="DP19">
        <v>2</v>
      </c>
      <c r="DQ19" s="139">
        <f t="shared" si="9"/>
        <v>2.5974025974025976E-2</v>
      </c>
      <c r="DS19" s="139">
        <f t="shared" si="10"/>
        <v>0</v>
      </c>
      <c r="DT19">
        <v>2</v>
      </c>
      <c r="DU19" s="140">
        <f t="shared" si="11"/>
        <v>2.0202020202020204E-2</v>
      </c>
      <c r="DX19" s="131" t="s">
        <v>55</v>
      </c>
      <c r="DY19">
        <v>1</v>
      </c>
      <c r="DZ19" s="139">
        <f t="shared" si="12"/>
        <v>1.2987012987012988E-2</v>
      </c>
      <c r="EB19" s="139">
        <f t="shared" si="13"/>
        <v>0</v>
      </c>
      <c r="EC19">
        <v>1</v>
      </c>
      <c r="ED19" s="140">
        <f t="shared" si="14"/>
        <v>1.0101010101010102E-2</v>
      </c>
      <c r="EG19" s="131" t="s">
        <v>54</v>
      </c>
      <c r="EH19">
        <v>1</v>
      </c>
      <c r="EI19" s="139">
        <f t="shared" si="15"/>
        <v>1.2987012987012988E-2</v>
      </c>
      <c r="EK19" s="139">
        <f t="shared" si="16"/>
        <v>0</v>
      </c>
      <c r="EL19">
        <v>1</v>
      </c>
      <c r="EM19" s="140">
        <f t="shared" si="17"/>
        <v>1.0101010101010102E-2</v>
      </c>
    </row>
    <row r="20" spans="1:143">
      <c r="A20" s="87" t="s">
        <v>302</v>
      </c>
      <c r="B20" t="s">
        <v>38</v>
      </c>
      <c r="C20" t="s">
        <v>26</v>
      </c>
      <c r="D20" t="s">
        <v>279</v>
      </c>
      <c r="O20" s="220"/>
      <c r="P20" s="131" t="s">
        <v>43</v>
      </c>
      <c r="Q20">
        <v>12</v>
      </c>
      <c r="R20" s="130">
        <f t="shared" si="21"/>
        <v>0.29268292682926828</v>
      </c>
      <c r="S20">
        <v>1</v>
      </c>
      <c r="T20" s="130">
        <f t="shared" si="22"/>
        <v>0.125</v>
      </c>
      <c r="U20">
        <v>13</v>
      </c>
      <c r="V20" s="130">
        <f t="shared" si="23"/>
        <v>0.26530612244897961</v>
      </c>
      <c r="X20" s="220"/>
      <c r="Y20" s="132" t="s">
        <v>36</v>
      </c>
      <c r="Z20" s="133">
        <v>19</v>
      </c>
      <c r="AA20" s="133">
        <v>4</v>
      </c>
      <c r="AB20" s="133">
        <v>26</v>
      </c>
      <c r="BE20" s="220"/>
      <c r="BF20" s="132" t="s">
        <v>36</v>
      </c>
      <c r="BG20" s="133">
        <v>19</v>
      </c>
      <c r="BH20" s="130">
        <f t="shared" si="33"/>
        <v>0.46341463414634149</v>
      </c>
      <c r="BI20" s="133">
        <v>4</v>
      </c>
      <c r="BJ20" s="130">
        <f t="shared" si="34"/>
        <v>0.5</v>
      </c>
      <c r="BK20" s="133">
        <v>23</v>
      </c>
      <c r="BL20" s="130">
        <f t="shared" si="35"/>
        <v>0.46938775510204084</v>
      </c>
      <c r="BN20" s="131">
        <v>34</v>
      </c>
      <c r="BO20">
        <v>1</v>
      </c>
      <c r="BP20" s="130">
        <f t="shared" si="36"/>
        <v>2.4390243902439025E-2</v>
      </c>
      <c r="BR20" s="130">
        <f t="shared" si="37"/>
        <v>0</v>
      </c>
      <c r="BS20">
        <v>1</v>
      </c>
      <c r="BT20" s="130">
        <f t="shared" si="38"/>
        <v>2.0408163265306121E-2</v>
      </c>
      <c r="BV20" s="88" t="s">
        <v>37</v>
      </c>
      <c r="BW20">
        <v>3</v>
      </c>
      <c r="BX20" s="130">
        <f t="shared" si="39"/>
        <v>3.896103896103896E-2</v>
      </c>
      <c r="BZ20" s="130">
        <f t="shared" si="40"/>
        <v>0</v>
      </c>
      <c r="CA20">
        <v>3</v>
      </c>
      <c r="CB20" s="130">
        <f t="shared" si="41"/>
        <v>3.0303030303030304E-2</v>
      </c>
      <c r="CE20" s="132">
        <v>31</v>
      </c>
      <c r="CF20" s="133">
        <v>3</v>
      </c>
      <c r="CG20" s="139">
        <f t="shared" si="0"/>
        <v>3.896103896103896E-2</v>
      </c>
      <c r="CH20" s="133"/>
      <c r="CI20" s="139">
        <f t="shared" si="1"/>
        <v>0</v>
      </c>
      <c r="CJ20" s="133">
        <v>3</v>
      </c>
      <c r="CK20" s="140">
        <f t="shared" si="2"/>
        <v>3.0303030303030304E-2</v>
      </c>
      <c r="CN20" s="132">
        <v>31</v>
      </c>
      <c r="CO20" s="133">
        <v>3</v>
      </c>
      <c r="CP20" s="139">
        <f t="shared" si="3"/>
        <v>3.896103896103896E-2</v>
      </c>
      <c r="CQ20" s="133"/>
      <c r="CR20" s="139">
        <f t="shared" si="4"/>
        <v>0</v>
      </c>
      <c r="CS20" s="133">
        <v>3</v>
      </c>
      <c r="CT20" s="140">
        <f t="shared" si="5"/>
        <v>3.0303030303030304E-2</v>
      </c>
      <c r="CW20" s="88" t="s">
        <v>221</v>
      </c>
      <c r="CX20" s="135">
        <v>11.036666666666667</v>
      </c>
      <c r="CY20" s="135"/>
      <c r="CZ20" s="135">
        <v>11.036666666666667</v>
      </c>
      <c r="DA20" s="135">
        <v>1.5550026795260967</v>
      </c>
      <c r="DB20" s="135"/>
      <c r="DC20" s="135">
        <v>1.5550026795260967</v>
      </c>
      <c r="DF20" s="132">
        <v>31</v>
      </c>
      <c r="DG20" s="133">
        <v>3</v>
      </c>
      <c r="DH20" s="139">
        <f t="shared" si="6"/>
        <v>3.896103896103896E-2</v>
      </c>
      <c r="DI20" s="133"/>
      <c r="DJ20" s="139">
        <f t="shared" si="7"/>
        <v>0</v>
      </c>
      <c r="DK20" s="133">
        <v>3</v>
      </c>
      <c r="DL20" s="140">
        <f t="shared" si="8"/>
        <v>3.0303030303030304E-2</v>
      </c>
      <c r="DO20" s="132">
        <v>32</v>
      </c>
      <c r="DP20" s="133">
        <v>2</v>
      </c>
      <c r="DQ20" s="139">
        <f t="shared" si="9"/>
        <v>2.5974025974025976E-2</v>
      </c>
      <c r="DR20" s="133"/>
      <c r="DS20" s="139">
        <f t="shared" si="10"/>
        <v>0</v>
      </c>
      <c r="DT20" s="133">
        <v>2</v>
      </c>
      <c r="DU20" s="140">
        <f t="shared" si="11"/>
        <v>2.0202020202020204E-2</v>
      </c>
      <c r="DX20" s="132">
        <v>31</v>
      </c>
      <c r="DY20" s="133">
        <v>3</v>
      </c>
      <c r="DZ20" s="139">
        <f t="shared" si="12"/>
        <v>3.896103896103896E-2</v>
      </c>
      <c r="EA20" s="133"/>
      <c r="EB20" s="139">
        <f t="shared" si="13"/>
        <v>0</v>
      </c>
      <c r="EC20" s="133">
        <v>3</v>
      </c>
      <c r="ED20" s="140">
        <f t="shared" si="14"/>
        <v>3.0303030303030304E-2</v>
      </c>
      <c r="EG20" s="132">
        <v>31</v>
      </c>
      <c r="EH20" s="133">
        <v>3</v>
      </c>
      <c r="EI20" s="139">
        <f t="shared" si="15"/>
        <v>3.896103896103896E-2</v>
      </c>
      <c r="EJ20" s="133"/>
      <c r="EK20" s="139">
        <f t="shared" si="16"/>
        <v>0</v>
      </c>
      <c r="EL20" s="133">
        <v>3</v>
      </c>
      <c r="EM20" s="140">
        <f t="shared" si="17"/>
        <v>3.0303030303030304E-2</v>
      </c>
    </row>
    <row r="21" spans="1:143">
      <c r="A21" s="88">
        <v>12</v>
      </c>
      <c r="B21">
        <v>2.190890230019733E-2</v>
      </c>
      <c r="D21">
        <v>2.190890230019733E-2</v>
      </c>
      <c r="O21" s="220"/>
      <c r="P21" s="131" t="s">
        <v>40</v>
      </c>
      <c r="Q21">
        <v>3</v>
      </c>
      <c r="R21" s="130">
        <f t="shared" si="21"/>
        <v>7.3170731707317069E-2</v>
      </c>
      <c r="S21">
        <v>2</v>
      </c>
      <c r="T21" s="130">
        <f t="shared" si="22"/>
        <v>0.25</v>
      </c>
      <c r="U21">
        <v>5</v>
      </c>
      <c r="V21" s="130">
        <f t="shared" si="23"/>
        <v>0.10204081632653061</v>
      </c>
      <c r="X21" s="220"/>
      <c r="Y21" t="s">
        <v>276</v>
      </c>
      <c r="Z21" s="135">
        <v>7.5</v>
      </c>
      <c r="AA21" s="135"/>
      <c r="AB21" s="135">
        <v>7.5</v>
      </c>
      <c r="BE21" s="220"/>
      <c r="BF21" s="131" t="s">
        <v>42</v>
      </c>
      <c r="BG21">
        <v>15</v>
      </c>
      <c r="BH21" s="130">
        <f t="shared" si="33"/>
        <v>0.36585365853658536</v>
      </c>
      <c r="BI21">
        <v>1</v>
      </c>
      <c r="BJ21" s="130">
        <f t="shared" si="34"/>
        <v>0.125</v>
      </c>
      <c r="BK21">
        <v>16</v>
      </c>
      <c r="BL21" s="130">
        <f t="shared" si="35"/>
        <v>0.32653061224489793</v>
      </c>
      <c r="BN21" s="131">
        <v>23</v>
      </c>
      <c r="BO21">
        <v>1</v>
      </c>
      <c r="BP21" s="130">
        <f t="shared" si="36"/>
        <v>2.4390243902439025E-2</v>
      </c>
      <c r="BR21" s="130">
        <f t="shared" si="37"/>
        <v>0</v>
      </c>
      <c r="BS21">
        <v>1</v>
      </c>
      <c r="BT21" s="130">
        <f t="shared" si="38"/>
        <v>2.0408163265306121E-2</v>
      </c>
      <c r="BV21" s="88" t="s">
        <v>221</v>
      </c>
      <c r="BW21">
        <v>3</v>
      </c>
      <c r="BX21" s="130">
        <f t="shared" si="39"/>
        <v>3.896103896103896E-2</v>
      </c>
      <c r="BZ21" s="130">
        <f t="shared" si="40"/>
        <v>0</v>
      </c>
      <c r="CA21">
        <v>3</v>
      </c>
      <c r="CB21" s="130">
        <f t="shared" si="41"/>
        <v>3.0303030303030304E-2</v>
      </c>
      <c r="CE21" s="131" t="s">
        <v>39</v>
      </c>
      <c r="CF21">
        <v>1</v>
      </c>
      <c r="CG21" s="139">
        <f t="shared" si="0"/>
        <v>1.2987012987012988E-2</v>
      </c>
      <c r="CI21" s="139">
        <f t="shared" si="1"/>
        <v>0</v>
      </c>
      <c r="CJ21">
        <v>1</v>
      </c>
      <c r="CK21" s="140">
        <f t="shared" si="2"/>
        <v>1.0101010101010102E-2</v>
      </c>
      <c r="CN21" s="131" t="s">
        <v>40</v>
      </c>
      <c r="CO21">
        <v>3</v>
      </c>
      <c r="CP21" s="139">
        <f t="shared" si="3"/>
        <v>3.896103896103896E-2</v>
      </c>
      <c r="CR21" s="139">
        <f t="shared" si="4"/>
        <v>0</v>
      </c>
      <c r="CS21">
        <v>3</v>
      </c>
      <c r="CT21" s="140">
        <f t="shared" si="5"/>
        <v>3.0303030303030304E-2</v>
      </c>
      <c r="CW21" s="88" t="s">
        <v>96</v>
      </c>
      <c r="CX21" s="135">
        <v>4.57</v>
      </c>
      <c r="CY21" s="135"/>
      <c r="CZ21" s="135">
        <v>4.57</v>
      </c>
      <c r="DA21" s="135">
        <v>0.69296464556281401</v>
      </c>
      <c r="DB21" s="135"/>
      <c r="DC21" s="135">
        <v>0.69296464556281401</v>
      </c>
      <c r="DF21" s="131" t="s">
        <v>39</v>
      </c>
      <c r="DG21">
        <v>1</v>
      </c>
      <c r="DH21" s="139">
        <f t="shared" si="6"/>
        <v>1.2987012987012988E-2</v>
      </c>
      <c r="DJ21" s="139">
        <f t="shared" si="7"/>
        <v>0</v>
      </c>
      <c r="DK21">
        <v>1</v>
      </c>
      <c r="DL21" s="140">
        <f t="shared" si="8"/>
        <v>1.0101010101010102E-2</v>
      </c>
      <c r="DO21" s="131" t="s">
        <v>41</v>
      </c>
      <c r="DP21">
        <v>2</v>
      </c>
      <c r="DQ21" s="139">
        <f t="shared" si="9"/>
        <v>2.5974025974025976E-2</v>
      </c>
      <c r="DS21" s="139">
        <f t="shared" si="10"/>
        <v>0</v>
      </c>
      <c r="DT21">
        <v>2</v>
      </c>
      <c r="DU21" s="140">
        <f t="shared" si="11"/>
        <v>2.0202020202020204E-2</v>
      </c>
      <c r="DX21" s="131" t="s">
        <v>39</v>
      </c>
      <c r="DY21">
        <v>1</v>
      </c>
      <c r="DZ21" s="139">
        <f t="shared" si="12"/>
        <v>1.2987012987012988E-2</v>
      </c>
      <c r="EB21" s="139">
        <f t="shared" si="13"/>
        <v>0</v>
      </c>
      <c r="EC21">
        <v>1</v>
      </c>
      <c r="ED21" s="140">
        <f t="shared" si="14"/>
        <v>1.0101010101010102E-2</v>
      </c>
      <c r="EG21" s="131" t="s">
        <v>42</v>
      </c>
      <c r="EH21">
        <v>2</v>
      </c>
      <c r="EI21" s="139">
        <f t="shared" si="15"/>
        <v>2.5974025974025976E-2</v>
      </c>
      <c r="EK21" s="139">
        <f t="shared" si="16"/>
        <v>0</v>
      </c>
      <c r="EL21">
        <v>2</v>
      </c>
      <c r="EM21" s="140">
        <f t="shared" si="17"/>
        <v>2.0202020202020204E-2</v>
      </c>
    </row>
    <row r="22" spans="1:143">
      <c r="A22" s="88">
        <v>14</v>
      </c>
      <c r="B22" t="e">
        <v>#DIV/0!</v>
      </c>
      <c r="D22" t="e">
        <v>#DIV/0!</v>
      </c>
      <c r="O22" s="220"/>
      <c r="P22" s="131" t="s">
        <v>119</v>
      </c>
      <c r="Q22">
        <v>4</v>
      </c>
      <c r="R22" s="130">
        <f t="shared" si="21"/>
        <v>9.7560975609756101E-2</v>
      </c>
      <c r="T22" s="130">
        <f t="shared" si="22"/>
        <v>0</v>
      </c>
      <c r="U22">
        <v>4</v>
      </c>
      <c r="V22" s="130">
        <f t="shared" si="23"/>
        <v>8.1632653061224483E-2</v>
      </c>
      <c r="X22" s="220"/>
      <c r="Y22" t="s">
        <v>293</v>
      </c>
      <c r="Z22" s="135">
        <v>1.0911920087684024</v>
      </c>
      <c r="AA22" s="135"/>
      <c r="AB22" s="135">
        <v>1.0911920087684024</v>
      </c>
      <c r="BE22" s="220"/>
      <c r="BF22" s="131" t="s">
        <v>65</v>
      </c>
      <c r="BG22">
        <v>3</v>
      </c>
      <c r="BH22" s="130">
        <f t="shared" si="33"/>
        <v>7.3170731707317069E-2</v>
      </c>
      <c r="BJ22" s="130">
        <f t="shared" si="34"/>
        <v>0</v>
      </c>
      <c r="BK22">
        <v>3</v>
      </c>
      <c r="BL22" s="130">
        <f t="shared" si="35"/>
        <v>6.1224489795918366E-2</v>
      </c>
      <c r="BN22" s="131" t="s">
        <v>252</v>
      </c>
      <c r="BP22" s="130">
        <f t="shared" si="36"/>
        <v>0</v>
      </c>
      <c r="BQ22">
        <v>1</v>
      </c>
      <c r="BR22" s="130">
        <f t="shared" si="37"/>
        <v>0.125</v>
      </c>
      <c r="BS22">
        <v>1</v>
      </c>
      <c r="BT22" s="130">
        <f t="shared" si="38"/>
        <v>2.0408163265306121E-2</v>
      </c>
      <c r="BV22" s="88" t="s">
        <v>165</v>
      </c>
      <c r="BW22">
        <v>2</v>
      </c>
      <c r="BX22" s="130">
        <f t="shared" si="39"/>
        <v>2.5974025974025976E-2</v>
      </c>
      <c r="BZ22" s="130">
        <f t="shared" si="40"/>
        <v>0</v>
      </c>
      <c r="CA22">
        <v>2</v>
      </c>
      <c r="CB22" s="130">
        <f t="shared" si="41"/>
        <v>2.0202020202020204E-2</v>
      </c>
      <c r="CE22" s="131" t="s">
        <v>53</v>
      </c>
      <c r="CF22">
        <v>1</v>
      </c>
      <c r="CG22" s="139">
        <f t="shared" si="0"/>
        <v>1.2987012987012988E-2</v>
      </c>
      <c r="CI22" s="139">
        <f t="shared" si="1"/>
        <v>0</v>
      </c>
      <c r="CJ22">
        <v>1</v>
      </c>
      <c r="CK22" s="140">
        <f t="shared" si="2"/>
        <v>1.0101010101010102E-2</v>
      </c>
      <c r="CN22" s="132">
        <v>32</v>
      </c>
      <c r="CO22" s="133">
        <v>2</v>
      </c>
      <c r="CP22" s="139">
        <f t="shared" si="3"/>
        <v>2.5974025974025976E-2</v>
      </c>
      <c r="CQ22" s="133"/>
      <c r="CR22" s="139">
        <f t="shared" si="4"/>
        <v>0</v>
      </c>
      <c r="CS22" s="133">
        <v>2</v>
      </c>
      <c r="CT22" s="140">
        <f t="shared" si="5"/>
        <v>2.0202020202020204E-2</v>
      </c>
      <c r="CW22" s="88" t="s">
        <v>243</v>
      </c>
      <c r="CX22" s="135"/>
      <c r="CY22" s="135">
        <v>9.0566666666666666</v>
      </c>
      <c r="CZ22" s="135">
        <v>9.0566666666666666</v>
      </c>
      <c r="DA22" s="135"/>
      <c r="DB22" s="135">
        <v>1.834130129879918</v>
      </c>
      <c r="DC22" s="135">
        <v>1.834130129879918</v>
      </c>
      <c r="DF22" s="131" t="s">
        <v>53</v>
      </c>
      <c r="DG22">
        <v>1</v>
      </c>
      <c r="DH22" s="139">
        <f t="shared" si="6"/>
        <v>1.2987012987012988E-2</v>
      </c>
      <c r="DJ22" s="139">
        <f t="shared" si="7"/>
        <v>0</v>
      </c>
      <c r="DK22">
        <v>1</v>
      </c>
      <c r="DL22" s="140">
        <f t="shared" si="8"/>
        <v>1.0101010101010102E-2</v>
      </c>
      <c r="DO22" s="132">
        <v>34</v>
      </c>
      <c r="DP22" s="133">
        <v>6</v>
      </c>
      <c r="DQ22" s="139">
        <f t="shared" si="9"/>
        <v>7.792207792207792E-2</v>
      </c>
      <c r="DR22" s="133"/>
      <c r="DS22" s="139">
        <f t="shared" si="10"/>
        <v>0</v>
      </c>
      <c r="DT22" s="133">
        <v>6</v>
      </c>
      <c r="DU22" s="140">
        <f t="shared" si="11"/>
        <v>6.0606060606060608E-2</v>
      </c>
      <c r="DX22" s="131" t="s">
        <v>53</v>
      </c>
      <c r="DY22">
        <v>1</v>
      </c>
      <c r="DZ22" s="139">
        <f t="shared" si="12"/>
        <v>1.2987012987012988E-2</v>
      </c>
      <c r="EB22" s="139">
        <f t="shared" si="13"/>
        <v>0</v>
      </c>
      <c r="EC22">
        <v>1</v>
      </c>
      <c r="ED22" s="140">
        <f t="shared" si="14"/>
        <v>1.0101010101010102E-2</v>
      </c>
      <c r="EG22" s="131" t="s">
        <v>88</v>
      </c>
      <c r="EH22">
        <v>1</v>
      </c>
      <c r="EI22" s="139">
        <f t="shared" si="15"/>
        <v>1.2987012987012988E-2</v>
      </c>
      <c r="EK22" s="139">
        <f t="shared" si="16"/>
        <v>0</v>
      </c>
      <c r="EL22">
        <v>1</v>
      </c>
      <c r="EM22" s="140">
        <f t="shared" si="17"/>
        <v>1.0101010101010102E-2</v>
      </c>
    </row>
    <row r="23" spans="1:143">
      <c r="A23" s="88">
        <v>22</v>
      </c>
      <c r="B23">
        <v>1.2297560733739028</v>
      </c>
      <c r="D23">
        <v>1.2297560733739028</v>
      </c>
      <c r="P23" s="91" t="s">
        <v>159</v>
      </c>
      <c r="Q23" s="92">
        <v>41</v>
      </c>
      <c r="R23" s="130">
        <f t="shared" si="21"/>
        <v>1</v>
      </c>
      <c r="S23" s="92">
        <v>8</v>
      </c>
      <c r="T23" s="130">
        <f t="shared" si="22"/>
        <v>1</v>
      </c>
      <c r="U23" s="92">
        <v>49</v>
      </c>
      <c r="V23" s="130">
        <f t="shared" si="23"/>
        <v>1</v>
      </c>
      <c r="X23" s="220" t="s">
        <v>303</v>
      </c>
      <c r="Y23" s="132" t="s">
        <v>75</v>
      </c>
      <c r="Z23" s="133">
        <v>22</v>
      </c>
      <c r="AA23" s="133">
        <v>4</v>
      </c>
      <c r="AB23" s="133">
        <v>26</v>
      </c>
      <c r="BE23" s="220"/>
      <c r="BF23" s="131" t="s">
        <v>54</v>
      </c>
      <c r="BG23">
        <v>1</v>
      </c>
      <c r="BH23" s="130">
        <f t="shared" si="33"/>
        <v>2.4390243902439025E-2</v>
      </c>
      <c r="BJ23" s="130">
        <f t="shared" si="34"/>
        <v>0</v>
      </c>
      <c r="BK23">
        <v>1</v>
      </c>
      <c r="BL23" s="130">
        <f t="shared" si="35"/>
        <v>2.0408163265306121E-2</v>
      </c>
      <c r="BN23" s="131" t="s">
        <v>212</v>
      </c>
      <c r="BO23">
        <v>1</v>
      </c>
      <c r="BP23" s="130">
        <f t="shared" si="36"/>
        <v>2.4390243902439025E-2</v>
      </c>
      <c r="BR23" s="130">
        <f t="shared" si="37"/>
        <v>0</v>
      </c>
      <c r="BS23">
        <v>1</v>
      </c>
      <c r="BT23" s="130">
        <f t="shared" si="38"/>
        <v>2.0408163265306121E-2</v>
      </c>
      <c r="BV23" s="88">
        <v>14</v>
      </c>
      <c r="BW23">
        <v>2</v>
      </c>
      <c r="BX23" s="130">
        <f t="shared" si="39"/>
        <v>2.5974025974025976E-2</v>
      </c>
      <c r="BZ23" s="130">
        <f t="shared" si="40"/>
        <v>0</v>
      </c>
      <c r="CA23">
        <v>2</v>
      </c>
      <c r="CB23" s="130">
        <f t="shared" si="41"/>
        <v>2.0202020202020204E-2</v>
      </c>
      <c r="CE23" s="131" t="s">
        <v>55</v>
      </c>
      <c r="CF23">
        <v>1</v>
      </c>
      <c r="CG23" s="139">
        <f t="shared" si="0"/>
        <v>1.2987012987012988E-2</v>
      </c>
      <c r="CI23" s="139">
        <f t="shared" si="1"/>
        <v>0</v>
      </c>
      <c r="CJ23">
        <v>1</v>
      </c>
      <c r="CK23" s="140">
        <f t="shared" si="2"/>
        <v>1.0101010101010102E-2</v>
      </c>
      <c r="CN23" s="131" t="s">
        <v>119</v>
      </c>
      <c r="CO23">
        <v>2</v>
      </c>
      <c r="CP23" s="139">
        <f t="shared" si="3"/>
        <v>2.5974025974025976E-2</v>
      </c>
      <c r="CR23" s="139">
        <f t="shared" si="4"/>
        <v>0</v>
      </c>
      <c r="CS23">
        <v>2</v>
      </c>
      <c r="CT23" s="140">
        <f t="shared" si="5"/>
        <v>2.0202020202020204E-2</v>
      </c>
      <c r="CW23" s="88" t="s">
        <v>206</v>
      </c>
      <c r="CX23" s="135">
        <v>11.32</v>
      </c>
      <c r="CY23" s="135"/>
      <c r="CZ23" s="135">
        <v>11.32</v>
      </c>
      <c r="DA23" s="135">
        <v>2.343906994741892</v>
      </c>
      <c r="DB23" s="135"/>
      <c r="DC23" s="135">
        <v>2.343906994741892</v>
      </c>
      <c r="DF23" s="131" t="s">
        <v>55</v>
      </c>
      <c r="DG23">
        <v>1</v>
      </c>
      <c r="DH23" s="139">
        <f t="shared" si="6"/>
        <v>1.2987012987012988E-2</v>
      </c>
      <c r="DJ23" s="139">
        <f t="shared" si="7"/>
        <v>0</v>
      </c>
      <c r="DK23">
        <v>1</v>
      </c>
      <c r="DL23" s="140">
        <f t="shared" si="8"/>
        <v>1.0101010101010102E-2</v>
      </c>
      <c r="DO23" s="131" t="s">
        <v>41</v>
      </c>
      <c r="DP23">
        <v>5</v>
      </c>
      <c r="DQ23" s="139">
        <f t="shared" si="9"/>
        <v>6.4935064935064929E-2</v>
      </c>
      <c r="DS23" s="139">
        <f t="shared" si="10"/>
        <v>0</v>
      </c>
      <c r="DT23">
        <v>5</v>
      </c>
      <c r="DU23" s="140">
        <f t="shared" si="11"/>
        <v>5.0505050505050504E-2</v>
      </c>
      <c r="DX23" s="131" t="s">
        <v>55</v>
      </c>
      <c r="DY23">
        <v>1</v>
      </c>
      <c r="DZ23" s="139">
        <f t="shared" si="12"/>
        <v>1.2987012987012988E-2</v>
      </c>
      <c r="EB23" s="139">
        <f t="shared" si="13"/>
        <v>0</v>
      </c>
      <c r="EC23">
        <v>1</v>
      </c>
      <c r="ED23" s="140">
        <f t="shared" si="14"/>
        <v>1.0101010101010102E-2</v>
      </c>
      <c r="EG23" s="132">
        <v>32</v>
      </c>
      <c r="EH23" s="133">
        <v>2</v>
      </c>
      <c r="EI23" s="139">
        <f t="shared" si="15"/>
        <v>2.5974025974025976E-2</v>
      </c>
      <c r="EJ23" s="133"/>
      <c r="EK23" s="139">
        <f t="shared" si="16"/>
        <v>0</v>
      </c>
      <c r="EL23" s="133">
        <v>2</v>
      </c>
      <c r="EM23" s="140">
        <f t="shared" si="17"/>
        <v>2.0202020202020204E-2</v>
      </c>
    </row>
    <row r="24" spans="1:143">
      <c r="A24" s="88">
        <v>23</v>
      </c>
      <c r="B24" t="e">
        <v>#DIV/0!</v>
      </c>
      <c r="D24" t="e">
        <v>#DIV/0!</v>
      </c>
      <c r="X24" s="220"/>
      <c r="Y24" t="s">
        <v>276</v>
      </c>
      <c r="Z24" s="135">
        <v>6.1660000000000004</v>
      </c>
      <c r="AA24" s="135">
        <v>5.96</v>
      </c>
      <c r="AB24" s="135">
        <v>6.1316666666666668</v>
      </c>
      <c r="BE24" s="220"/>
      <c r="BF24" s="131" t="s">
        <v>88</v>
      </c>
      <c r="BH24" s="130">
        <f t="shared" si="33"/>
        <v>0</v>
      </c>
      <c r="BI24">
        <v>3</v>
      </c>
      <c r="BJ24" s="130">
        <f t="shared" si="34"/>
        <v>0.375</v>
      </c>
      <c r="BK24">
        <v>3</v>
      </c>
      <c r="BL24" s="130">
        <f t="shared" si="35"/>
        <v>6.1224489795918366E-2</v>
      </c>
      <c r="BN24" s="131" t="s">
        <v>225</v>
      </c>
      <c r="BO24">
        <v>1</v>
      </c>
      <c r="BP24" s="130">
        <f t="shared" si="36"/>
        <v>2.4390243902439025E-2</v>
      </c>
      <c r="BR24" s="130">
        <f t="shared" si="37"/>
        <v>0</v>
      </c>
      <c r="BS24">
        <v>1</v>
      </c>
      <c r="BT24" s="130">
        <f t="shared" si="38"/>
        <v>2.0408163265306121E-2</v>
      </c>
      <c r="BV24" s="88">
        <v>35</v>
      </c>
      <c r="BW24">
        <v>2</v>
      </c>
      <c r="BX24" s="130">
        <f t="shared" si="39"/>
        <v>2.5974025974025976E-2</v>
      </c>
      <c r="BZ24" s="130">
        <f t="shared" si="40"/>
        <v>0</v>
      </c>
      <c r="CA24">
        <v>2</v>
      </c>
      <c r="CB24" s="130">
        <f t="shared" si="41"/>
        <v>2.0202020202020204E-2</v>
      </c>
      <c r="CE24" s="132">
        <v>32</v>
      </c>
      <c r="CF24" s="133">
        <v>2</v>
      </c>
      <c r="CG24" s="139">
        <f t="shared" si="0"/>
        <v>2.5974025974025976E-2</v>
      </c>
      <c r="CH24" s="133"/>
      <c r="CI24" s="139">
        <f t="shared" si="1"/>
        <v>0</v>
      </c>
      <c r="CJ24" s="133">
        <v>2</v>
      </c>
      <c r="CK24" s="140">
        <f t="shared" si="2"/>
        <v>2.0202020202020204E-2</v>
      </c>
      <c r="CN24" s="132">
        <v>34</v>
      </c>
      <c r="CO24" s="133">
        <v>6</v>
      </c>
      <c r="CP24" s="139">
        <f t="shared" si="3"/>
        <v>7.792207792207792E-2</v>
      </c>
      <c r="CQ24" s="133"/>
      <c r="CR24" s="139">
        <f t="shared" si="4"/>
        <v>0</v>
      </c>
      <c r="CS24" s="133">
        <v>6</v>
      </c>
      <c r="CT24" s="140">
        <f t="shared" si="5"/>
        <v>6.0606060606060608E-2</v>
      </c>
      <c r="CW24" s="88" t="s">
        <v>249</v>
      </c>
      <c r="CX24" s="135"/>
      <c r="CY24" s="135">
        <v>7.3166666666666664</v>
      </c>
      <c r="CZ24" s="135">
        <v>7.3166666666666664</v>
      </c>
      <c r="DA24" s="135"/>
      <c r="DB24" s="135">
        <v>1.3458949934275484</v>
      </c>
      <c r="DC24" s="135">
        <v>1.3458949934275484</v>
      </c>
      <c r="DF24" s="132">
        <v>32</v>
      </c>
      <c r="DG24" s="133">
        <v>2</v>
      </c>
      <c r="DH24" s="139">
        <f t="shared" si="6"/>
        <v>2.5974025974025976E-2</v>
      </c>
      <c r="DI24" s="133"/>
      <c r="DJ24" s="139">
        <f t="shared" si="7"/>
        <v>0</v>
      </c>
      <c r="DK24" s="133">
        <v>2</v>
      </c>
      <c r="DL24" s="140">
        <f t="shared" si="8"/>
        <v>2.0202020202020204E-2</v>
      </c>
      <c r="DO24" s="131" t="s">
        <v>97</v>
      </c>
      <c r="DP24">
        <v>1</v>
      </c>
      <c r="DQ24" s="139">
        <f t="shared" si="9"/>
        <v>1.2987012987012988E-2</v>
      </c>
      <c r="DS24" s="139">
        <f t="shared" si="10"/>
        <v>0</v>
      </c>
      <c r="DT24">
        <v>1</v>
      </c>
      <c r="DU24" s="140">
        <f t="shared" si="11"/>
        <v>1.0101010101010102E-2</v>
      </c>
      <c r="DX24" s="132">
        <v>32</v>
      </c>
      <c r="DY24" s="133">
        <v>2</v>
      </c>
      <c r="DZ24" s="139">
        <f t="shared" si="12"/>
        <v>2.5974025974025976E-2</v>
      </c>
      <c r="EA24" s="133"/>
      <c r="EB24" s="139">
        <f t="shared" si="13"/>
        <v>0</v>
      </c>
      <c r="EC24" s="133">
        <v>2</v>
      </c>
      <c r="ED24" s="140">
        <f t="shared" si="14"/>
        <v>2.0202020202020204E-2</v>
      </c>
      <c r="EG24" s="131" t="s">
        <v>42</v>
      </c>
      <c r="EH24">
        <v>1</v>
      </c>
      <c r="EI24" s="139">
        <f t="shared" si="15"/>
        <v>1.2987012987012988E-2</v>
      </c>
      <c r="EK24" s="139">
        <f t="shared" si="16"/>
        <v>0</v>
      </c>
      <c r="EL24">
        <v>1</v>
      </c>
      <c r="EM24" s="140">
        <f t="shared" si="17"/>
        <v>1.0101010101010102E-2</v>
      </c>
    </row>
    <row r="25" spans="1:143">
      <c r="A25" s="88">
        <v>24</v>
      </c>
      <c r="B25" t="e">
        <v>#DIV/0!</v>
      </c>
      <c r="D25" t="e">
        <v>#DIV/0!</v>
      </c>
      <c r="X25" s="220"/>
      <c r="Y25" t="s">
        <v>293</v>
      </c>
      <c r="Z25" s="135">
        <v>0.95269617402401563</v>
      </c>
      <c r="AA25" s="135">
        <v>0</v>
      </c>
      <c r="AB25" s="135">
        <v>0.85625736006569197</v>
      </c>
      <c r="BF25" s="91" t="s">
        <v>279</v>
      </c>
      <c r="BG25" s="92">
        <v>41</v>
      </c>
      <c r="BH25" s="130">
        <f t="shared" si="33"/>
        <v>1</v>
      </c>
      <c r="BI25" s="92">
        <v>8</v>
      </c>
      <c r="BJ25" s="130">
        <f t="shared" si="34"/>
        <v>1</v>
      </c>
      <c r="BK25" s="92">
        <v>49</v>
      </c>
      <c r="BL25" s="130">
        <f t="shared" si="35"/>
        <v>1</v>
      </c>
      <c r="BN25" s="132" t="s">
        <v>36</v>
      </c>
      <c r="BO25" s="133">
        <v>19</v>
      </c>
      <c r="BP25" s="130">
        <f t="shared" si="36"/>
        <v>0.46341463414634149</v>
      </c>
      <c r="BQ25" s="133">
        <v>4</v>
      </c>
      <c r="BR25" s="130">
        <f t="shared" si="37"/>
        <v>0.5</v>
      </c>
      <c r="BS25" s="133">
        <v>23</v>
      </c>
      <c r="BT25" s="130">
        <f t="shared" si="38"/>
        <v>0.46938775510204084</v>
      </c>
      <c r="BV25" s="88" t="s">
        <v>252</v>
      </c>
      <c r="BX25" s="130">
        <f t="shared" si="39"/>
        <v>0</v>
      </c>
      <c r="BY25">
        <v>2</v>
      </c>
      <c r="BZ25" s="130">
        <f t="shared" si="40"/>
        <v>9.0909090909090912E-2</v>
      </c>
      <c r="CA25">
        <v>2</v>
      </c>
      <c r="CB25" s="130">
        <f t="shared" si="41"/>
        <v>2.0202020202020204E-2</v>
      </c>
      <c r="CE25" s="131" t="s">
        <v>39</v>
      </c>
      <c r="CF25">
        <v>1</v>
      </c>
      <c r="CG25" s="139">
        <f t="shared" si="0"/>
        <v>1.2987012987012988E-2</v>
      </c>
      <c r="CI25" s="139">
        <f t="shared" si="1"/>
        <v>0</v>
      </c>
      <c r="CJ25">
        <v>1</v>
      </c>
      <c r="CK25" s="140">
        <f t="shared" si="2"/>
        <v>1.0101010101010102E-2</v>
      </c>
      <c r="CN25" s="131" t="s">
        <v>40</v>
      </c>
      <c r="CO25">
        <v>6</v>
      </c>
      <c r="CP25" s="139">
        <f t="shared" si="3"/>
        <v>7.792207792207792E-2</v>
      </c>
      <c r="CR25" s="139">
        <f t="shared" si="4"/>
        <v>0</v>
      </c>
      <c r="CS25">
        <v>6</v>
      </c>
      <c r="CT25" s="140">
        <f t="shared" si="5"/>
        <v>6.0606060606060608E-2</v>
      </c>
      <c r="CW25" s="88" t="s">
        <v>219</v>
      </c>
      <c r="CX25" s="135">
        <v>10.43</v>
      </c>
      <c r="CY25" s="135"/>
      <c r="CZ25" s="135">
        <v>10.43</v>
      </c>
      <c r="DA25" s="135">
        <v>1.2162236636408583</v>
      </c>
      <c r="DB25" s="135"/>
      <c r="DC25" s="135">
        <v>1.2162236636408583</v>
      </c>
      <c r="DF25" s="131" t="s">
        <v>39</v>
      </c>
      <c r="DG25">
        <v>1</v>
      </c>
      <c r="DH25" s="139">
        <f t="shared" si="6"/>
        <v>1.2987012987012988E-2</v>
      </c>
      <c r="DJ25" s="139">
        <f t="shared" si="7"/>
        <v>0</v>
      </c>
      <c r="DK25">
        <v>1</v>
      </c>
      <c r="DL25" s="140">
        <f t="shared" si="8"/>
        <v>1.0101010101010102E-2</v>
      </c>
      <c r="DO25" s="132">
        <v>35</v>
      </c>
      <c r="DP25" s="133">
        <v>2</v>
      </c>
      <c r="DQ25" s="139">
        <f t="shared" si="9"/>
        <v>2.5974025974025976E-2</v>
      </c>
      <c r="DR25" s="133"/>
      <c r="DS25" s="139">
        <f t="shared" si="10"/>
        <v>0</v>
      </c>
      <c r="DT25" s="133">
        <v>2</v>
      </c>
      <c r="DU25" s="140">
        <f t="shared" si="11"/>
        <v>2.0202020202020204E-2</v>
      </c>
      <c r="DX25" s="131" t="s">
        <v>39</v>
      </c>
      <c r="DY25">
        <v>1</v>
      </c>
      <c r="DZ25" s="139">
        <f t="shared" si="12"/>
        <v>1.2987012987012988E-2</v>
      </c>
      <c r="EB25" s="139">
        <f t="shared" si="13"/>
        <v>0</v>
      </c>
      <c r="EC25">
        <v>1</v>
      </c>
      <c r="ED25" s="140">
        <f t="shared" si="14"/>
        <v>1.0101010101010102E-2</v>
      </c>
      <c r="EG25" s="131" t="s">
        <v>54</v>
      </c>
      <c r="EH25">
        <v>1</v>
      </c>
      <c r="EI25" s="139">
        <f t="shared" si="15"/>
        <v>1.2987012987012988E-2</v>
      </c>
      <c r="EK25" s="139">
        <f t="shared" si="16"/>
        <v>0</v>
      </c>
      <c r="EL25">
        <v>1</v>
      </c>
      <c r="EM25" s="140">
        <f t="shared" si="17"/>
        <v>1.0101010101010102E-2</v>
      </c>
    </row>
    <row r="26" spans="1:143">
      <c r="A26" s="88">
        <v>31</v>
      </c>
      <c r="X26" s="220"/>
      <c r="Y26" s="132" t="s">
        <v>36</v>
      </c>
      <c r="Z26" s="133">
        <v>19</v>
      </c>
      <c r="AA26" s="133">
        <v>4</v>
      </c>
      <c r="AB26" s="133">
        <v>26</v>
      </c>
      <c r="BN26" s="131" t="s">
        <v>37</v>
      </c>
      <c r="BO26">
        <v>3</v>
      </c>
      <c r="BP26" s="130">
        <f t="shared" si="36"/>
        <v>7.3170731707317069E-2</v>
      </c>
      <c r="BR26" s="130">
        <f t="shared" si="37"/>
        <v>0</v>
      </c>
      <c r="BS26">
        <v>3</v>
      </c>
      <c r="BT26" s="130">
        <f t="shared" si="38"/>
        <v>6.1224489795918366E-2</v>
      </c>
      <c r="BV26" s="88">
        <v>32</v>
      </c>
      <c r="BW26">
        <v>2</v>
      </c>
      <c r="BX26" s="130">
        <f t="shared" si="39"/>
        <v>2.5974025974025976E-2</v>
      </c>
      <c r="BZ26" s="130">
        <f t="shared" si="40"/>
        <v>0</v>
      </c>
      <c r="CA26">
        <v>2</v>
      </c>
      <c r="CB26" s="130">
        <f t="shared" si="41"/>
        <v>2.0202020202020204E-2</v>
      </c>
      <c r="CE26" s="131" t="s">
        <v>53</v>
      </c>
      <c r="CF26">
        <v>1</v>
      </c>
      <c r="CG26" s="139">
        <f t="shared" si="0"/>
        <v>1.2987012987012988E-2</v>
      </c>
      <c r="CI26" s="139">
        <f t="shared" si="1"/>
        <v>0</v>
      </c>
      <c r="CJ26">
        <v>1</v>
      </c>
      <c r="CK26" s="140">
        <f t="shared" si="2"/>
        <v>1.0101010101010102E-2</v>
      </c>
      <c r="CN26" s="132">
        <v>35</v>
      </c>
      <c r="CO26" s="133">
        <v>2</v>
      </c>
      <c r="CP26" s="139">
        <f t="shared" si="3"/>
        <v>2.5974025974025976E-2</v>
      </c>
      <c r="CQ26" s="133"/>
      <c r="CR26" s="139">
        <f t="shared" si="4"/>
        <v>0</v>
      </c>
      <c r="CS26" s="133">
        <v>2</v>
      </c>
      <c r="CT26" s="140">
        <f t="shared" si="5"/>
        <v>2.0202020202020204E-2</v>
      </c>
      <c r="CW26" s="88" t="s">
        <v>247</v>
      </c>
      <c r="CX26" s="135"/>
      <c r="CY26" s="135">
        <v>10.443333333333333</v>
      </c>
      <c r="CZ26" s="135">
        <v>10.443333333333333</v>
      </c>
      <c r="DA26" s="135"/>
      <c r="DB26" s="135">
        <v>1.9616404699468626</v>
      </c>
      <c r="DC26" s="135">
        <v>1.9616404699468626</v>
      </c>
      <c r="DF26" s="131" t="s">
        <v>53</v>
      </c>
      <c r="DG26">
        <v>1</v>
      </c>
      <c r="DH26" s="139">
        <f t="shared" si="6"/>
        <v>1.2987012987012988E-2</v>
      </c>
      <c r="DJ26" s="139">
        <f t="shared" si="7"/>
        <v>0</v>
      </c>
      <c r="DK26">
        <v>1</v>
      </c>
      <c r="DL26" s="140">
        <f t="shared" si="8"/>
        <v>1.0101010101010102E-2</v>
      </c>
      <c r="DO26" s="131" t="s">
        <v>41</v>
      </c>
      <c r="DP26">
        <v>2</v>
      </c>
      <c r="DQ26" s="139">
        <f t="shared" si="9"/>
        <v>2.5974025974025976E-2</v>
      </c>
      <c r="DS26" s="139">
        <f t="shared" si="10"/>
        <v>0</v>
      </c>
      <c r="DT26">
        <v>2</v>
      </c>
      <c r="DU26" s="140">
        <f t="shared" si="11"/>
        <v>2.0202020202020204E-2</v>
      </c>
      <c r="DX26" s="131" t="s">
        <v>53</v>
      </c>
      <c r="DY26">
        <v>1</v>
      </c>
      <c r="DZ26" s="139">
        <f t="shared" si="12"/>
        <v>1.2987012987012988E-2</v>
      </c>
      <c r="EB26" s="139">
        <f t="shared" si="13"/>
        <v>0</v>
      </c>
      <c r="EC26">
        <v>1</v>
      </c>
      <c r="ED26" s="140">
        <f t="shared" si="14"/>
        <v>1.0101010101010102E-2</v>
      </c>
      <c r="EG26" s="132">
        <v>34</v>
      </c>
      <c r="EH26" s="133">
        <v>6</v>
      </c>
      <c r="EI26" s="139">
        <f t="shared" si="15"/>
        <v>7.792207792207792E-2</v>
      </c>
      <c r="EJ26" s="133"/>
      <c r="EK26" s="139">
        <f t="shared" si="16"/>
        <v>0</v>
      </c>
      <c r="EL26" s="133">
        <v>6</v>
      </c>
      <c r="EM26" s="140">
        <f t="shared" si="17"/>
        <v>6.0606060606060608E-2</v>
      </c>
    </row>
    <row r="27" spans="1:143">
      <c r="A27" s="88">
        <v>32</v>
      </c>
      <c r="B27" t="e">
        <v>#DIV/0!</v>
      </c>
      <c r="D27" t="e">
        <v>#DIV/0!</v>
      </c>
      <c r="X27" s="220"/>
      <c r="Y27" t="s">
        <v>276</v>
      </c>
      <c r="Z27" s="135">
        <v>7.54</v>
      </c>
      <c r="AA27" s="135"/>
      <c r="AB27" s="135">
        <v>7.54</v>
      </c>
      <c r="BN27" s="131">
        <v>12</v>
      </c>
      <c r="BO27">
        <v>3</v>
      </c>
      <c r="BP27" s="130">
        <f t="shared" si="36"/>
        <v>7.3170731707317069E-2</v>
      </c>
      <c r="BR27" s="130">
        <f t="shared" si="37"/>
        <v>0</v>
      </c>
      <c r="BS27">
        <v>3</v>
      </c>
      <c r="BT27" s="130">
        <f t="shared" si="38"/>
        <v>6.1224489795918366E-2</v>
      </c>
      <c r="BV27" s="88">
        <v>42</v>
      </c>
      <c r="BW27">
        <v>2</v>
      </c>
      <c r="BX27" s="130">
        <f t="shared" si="39"/>
        <v>2.5974025974025976E-2</v>
      </c>
      <c r="BZ27" s="130">
        <f t="shared" si="40"/>
        <v>0</v>
      </c>
      <c r="CA27">
        <v>2</v>
      </c>
      <c r="CB27" s="130">
        <f t="shared" si="41"/>
        <v>2.0202020202020204E-2</v>
      </c>
      <c r="CE27" s="132">
        <v>34</v>
      </c>
      <c r="CF27" s="133">
        <v>6</v>
      </c>
      <c r="CG27" s="139">
        <f t="shared" si="0"/>
        <v>7.792207792207792E-2</v>
      </c>
      <c r="CH27" s="133"/>
      <c r="CI27" s="139">
        <f t="shared" si="1"/>
        <v>0</v>
      </c>
      <c r="CJ27" s="133">
        <v>6</v>
      </c>
      <c r="CK27" s="140">
        <f t="shared" si="2"/>
        <v>6.0606060606060608E-2</v>
      </c>
      <c r="CN27" s="131" t="s">
        <v>43</v>
      </c>
      <c r="CO27">
        <v>1</v>
      </c>
      <c r="CP27" s="139">
        <f t="shared" si="3"/>
        <v>1.2987012987012988E-2</v>
      </c>
      <c r="CR27" s="139">
        <f t="shared" si="4"/>
        <v>0</v>
      </c>
      <c r="CS27">
        <v>1</v>
      </c>
      <c r="CT27" s="140">
        <f t="shared" si="5"/>
        <v>1.0101010101010102E-2</v>
      </c>
      <c r="CW27" s="88" t="s">
        <v>241</v>
      </c>
      <c r="CX27" s="135"/>
      <c r="CY27" s="135">
        <v>8.4166666666666661</v>
      </c>
      <c r="CZ27" s="135">
        <v>8.4166666666666661</v>
      </c>
      <c r="DA27" s="135"/>
      <c r="DB27" s="135">
        <v>0.67485800975710264</v>
      </c>
      <c r="DC27" s="135">
        <v>0.67485800975710264</v>
      </c>
      <c r="DF27" s="132">
        <v>34</v>
      </c>
      <c r="DG27" s="133">
        <v>6</v>
      </c>
      <c r="DH27" s="139">
        <f t="shared" si="6"/>
        <v>7.792207792207792E-2</v>
      </c>
      <c r="DI27" s="133"/>
      <c r="DJ27" s="139">
        <f t="shared" si="7"/>
        <v>0</v>
      </c>
      <c r="DK27" s="133">
        <v>6</v>
      </c>
      <c r="DL27" s="140">
        <f t="shared" si="8"/>
        <v>6.0606060606060608E-2</v>
      </c>
      <c r="DO27" s="132">
        <v>37</v>
      </c>
      <c r="DP27" s="133">
        <v>3</v>
      </c>
      <c r="DQ27" s="139">
        <f t="shared" si="9"/>
        <v>3.896103896103896E-2</v>
      </c>
      <c r="DR27" s="133"/>
      <c r="DS27" s="139">
        <f t="shared" si="10"/>
        <v>0</v>
      </c>
      <c r="DT27" s="133">
        <v>3</v>
      </c>
      <c r="DU27" s="140">
        <f t="shared" si="11"/>
        <v>3.0303030303030304E-2</v>
      </c>
      <c r="DX27" s="132">
        <v>34</v>
      </c>
      <c r="DY27" s="133">
        <v>6</v>
      </c>
      <c r="DZ27" s="139">
        <f t="shared" si="12"/>
        <v>7.792207792207792E-2</v>
      </c>
      <c r="EA27" s="133"/>
      <c r="EB27" s="139">
        <f t="shared" si="13"/>
        <v>0</v>
      </c>
      <c r="EC27" s="133">
        <v>6</v>
      </c>
      <c r="ED27" s="140">
        <f t="shared" si="14"/>
        <v>6.0606060606060608E-2</v>
      </c>
      <c r="EG27" s="131" t="s">
        <v>42</v>
      </c>
      <c r="EH27">
        <v>5</v>
      </c>
      <c r="EI27" s="139">
        <f t="shared" si="15"/>
        <v>6.4935064935064929E-2</v>
      </c>
      <c r="EK27" s="139">
        <f t="shared" si="16"/>
        <v>0</v>
      </c>
      <c r="EL27">
        <v>5</v>
      </c>
      <c r="EM27" s="140">
        <f t="shared" si="17"/>
        <v>5.0505050505050504E-2</v>
      </c>
    </row>
    <row r="28" spans="1:143">
      <c r="A28" s="88">
        <v>34</v>
      </c>
      <c r="B28" t="e">
        <v>#DIV/0!</v>
      </c>
      <c r="D28" t="e">
        <v>#DIV/0!</v>
      </c>
      <c r="X28" s="220"/>
      <c r="Y28" t="s">
        <v>293</v>
      </c>
      <c r="Z28" s="135">
        <v>0.36769552621702067</v>
      </c>
      <c r="AA28" s="135"/>
      <c r="AB28" s="135">
        <v>0.36769552621702067</v>
      </c>
      <c r="BN28" s="131" t="s">
        <v>176</v>
      </c>
      <c r="BO28">
        <v>2</v>
      </c>
      <c r="BP28" s="130">
        <f t="shared" si="36"/>
        <v>4.878048780487805E-2</v>
      </c>
      <c r="BR28" s="130">
        <f t="shared" si="37"/>
        <v>0</v>
      </c>
      <c r="BS28">
        <v>2</v>
      </c>
      <c r="BT28" s="130">
        <f t="shared" si="38"/>
        <v>4.0816326530612242E-2</v>
      </c>
      <c r="BV28" s="88" t="s">
        <v>245</v>
      </c>
      <c r="BX28" s="130">
        <f t="shared" si="39"/>
        <v>0</v>
      </c>
      <c r="BY28">
        <v>2</v>
      </c>
      <c r="BZ28" s="130">
        <f t="shared" si="40"/>
        <v>9.0909090909090912E-2</v>
      </c>
      <c r="CA28">
        <v>2</v>
      </c>
      <c r="CB28" s="130">
        <f t="shared" si="41"/>
        <v>2.0202020202020204E-2</v>
      </c>
      <c r="CE28" s="131" t="s">
        <v>39</v>
      </c>
      <c r="CF28">
        <v>3</v>
      </c>
      <c r="CG28" s="139">
        <f t="shared" si="0"/>
        <v>3.896103896103896E-2</v>
      </c>
      <c r="CI28" s="139">
        <f t="shared" si="1"/>
        <v>0</v>
      </c>
      <c r="CJ28">
        <v>3</v>
      </c>
      <c r="CK28" s="140">
        <f t="shared" si="2"/>
        <v>3.0303030303030304E-2</v>
      </c>
      <c r="CN28" s="131" t="s">
        <v>40</v>
      </c>
      <c r="CO28">
        <v>1</v>
      </c>
      <c r="CP28" s="139">
        <f t="shared" si="3"/>
        <v>1.2987012987012988E-2</v>
      </c>
      <c r="CR28" s="139">
        <f t="shared" si="4"/>
        <v>0</v>
      </c>
      <c r="CS28">
        <v>1</v>
      </c>
      <c r="CT28" s="140">
        <f t="shared" si="5"/>
        <v>1.0101010101010102E-2</v>
      </c>
      <c r="CW28" s="88" t="s">
        <v>231</v>
      </c>
      <c r="CX28" s="135">
        <v>9.8925000000000001</v>
      </c>
      <c r="CY28" s="135"/>
      <c r="CZ28" s="135">
        <v>9.8925000000000001</v>
      </c>
      <c r="DA28" s="135">
        <v>1.5201397962029626</v>
      </c>
      <c r="DB28" s="135"/>
      <c r="DC28" s="135">
        <v>1.5201397962029626</v>
      </c>
      <c r="DF28" s="131" t="s">
        <v>39</v>
      </c>
      <c r="DG28">
        <v>3</v>
      </c>
      <c r="DH28" s="139">
        <f t="shared" si="6"/>
        <v>3.896103896103896E-2</v>
      </c>
      <c r="DJ28" s="139">
        <f t="shared" si="7"/>
        <v>0</v>
      </c>
      <c r="DK28">
        <v>3</v>
      </c>
      <c r="DL28" s="140">
        <f t="shared" si="8"/>
        <v>3.0303030303030304E-2</v>
      </c>
      <c r="DO28" s="131" t="s">
        <v>41</v>
      </c>
      <c r="DP28">
        <v>2</v>
      </c>
      <c r="DQ28" s="139">
        <f t="shared" si="9"/>
        <v>2.5974025974025976E-2</v>
      </c>
      <c r="DS28" s="139">
        <f t="shared" si="10"/>
        <v>0</v>
      </c>
      <c r="DT28">
        <v>2</v>
      </c>
      <c r="DU28" s="140">
        <f t="shared" si="11"/>
        <v>2.0202020202020204E-2</v>
      </c>
      <c r="DX28" s="131" t="s">
        <v>39</v>
      </c>
      <c r="DY28">
        <v>3</v>
      </c>
      <c r="DZ28" s="139">
        <f t="shared" si="12"/>
        <v>3.896103896103896E-2</v>
      </c>
      <c r="EB28" s="139">
        <f t="shared" si="13"/>
        <v>0</v>
      </c>
      <c r="EC28">
        <v>3</v>
      </c>
      <c r="ED28" s="140">
        <f t="shared" si="14"/>
        <v>3.0303030303030304E-2</v>
      </c>
      <c r="EG28" s="131" t="s">
        <v>88</v>
      </c>
      <c r="EH28">
        <v>1</v>
      </c>
      <c r="EI28" s="139">
        <f t="shared" si="15"/>
        <v>1.2987012987012988E-2</v>
      </c>
      <c r="EK28" s="139">
        <f t="shared" si="16"/>
        <v>0</v>
      </c>
      <c r="EL28">
        <v>1</v>
      </c>
      <c r="EM28" s="140">
        <f t="shared" si="17"/>
        <v>1.0101010101010102E-2</v>
      </c>
    </row>
    <row r="29" spans="1:143">
      <c r="A29" s="88">
        <v>35</v>
      </c>
      <c r="B29" t="e">
        <v>#DIV/0!</v>
      </c>
      <c r="D29" t="e">
        <v>#DIV/0!</v>
      </c>
      <c r="X29" s="220" t="s">
        <v>304</v>
      </c>
      <c r="Y29" s="132" t="s">
        <v>75</v>
      </c>
      <c r="Z29" s="133">
        <v>22</v>
      </c>
      <c r="AA29" s="133">
        <v>4</v>
      </c>
      <c r="AB29" s="133">
        <v>26</v>
      </c>
      <c r="BN29" s="131" t="s">
        <v>239</v>
      </c>
      <c r="BP29" s="130">
        <f t="shared" si="36"/>
        <v>0</v>
      </c>
      <c r="BQ29">
        <v>2</v>
      </c>
      <c r="BR29" s="130">
        <f t="shared" si="37"/>
        <v>0.25</v>
      </c>
      <c r="BS29">
        <v>2</v>
      </c>
      <c r="BT29" s="130">
        <f t="shared" si="38"/>
        <v>4.0816326530612242E-2</v>
      </c>
      <c r="BV29" s="88" t="s">
        <v>219</v>
      </c>
      <c r="BW29">
        <v>2</v>
      </c>
      <c r="BX29" s="130">
        <f t="shared" si="39"/>
        <v>2.5974025974025976E-2</v>
      </c>
      <c r="BZ29" s="130">
        <f t="shared" si="40"/>
        <v>0</v>
      </c>
      <c r="CA29">
        <v>2</v>
      </c>
      <c r="CB29" s="130">
        <f t="shared" si="41"/>
        <v>2.0202020202020204E-2</v>
      </c>
      <c r="CE29" s="131" t="s">
        <v>53</v>
      </c>
      <c r="CF29">
        <v>3</v>
      </c>
      <c r="CG29" s="139">
        <f t="shared" si="0"/>
        <v>3.896103896103896E-2</v>
      </c>
      <c r="CI29" s="139">
        <f t="shared" si="1"/>
        <v>0</v>
      </c>
      <c r="CJ29">
        <v>3</v>
      </c>
      <c r="CK29" s="140">
        <f t="shared" si="2"/>
        <v>3.0303030303030304E-2</v>
      </c>
      <c r="CN29" s="132">
        <v>37</v>
      </c>
      <c r="CO29" s="133">
        <v>3</v>
      </c>
      <c r="CP29" s="139">
        <f t="shared" si="3"/>
        <v>3.896103896103896E-2</v>
      </c>
      <c r="CQ29" s="133"/>
      <c r="CR29" s="139">
        <f t="shared" si="4"/>
        <v>0</v>
      </c>
      <c r="CS29" s="133">
        <v>3</v>
      </c>
      <c r="CT29" s="140">
        <f t="shared" si="5"/>
        <v>3.0303030303030304E-2</v>
      </c>
      <c r="CW29" s="88" t="s">
        <v>165</v>
      </c>
      <c r="CX29" s="135">
        <v>9.0399999999999991</v>
      </c>
      <c r="CY29" s="135"/>
      <c r="CZ29" s="135">
        <v>9.0399999999999991</v>
      </c>
      <c r="DA29" s="135">
        <v>0.80610173055269885</v>
      </c>
      <c r="DB29" s="135"/>
      <c r="DC29" s="135">
        <v>0.80610173055269885</v>
      </c>
      <c r="DF29" s="131" t="s">
        <v>53</v>
      </c>
      <c r="DG29">
        <v>3</v>
      </c>
      <c r="DH29" s="139">
        <f t="shared" si="6"/>
        <v>3.896103896103896E-2</v>
      </c>
      <c r="DJ29" s="139">
        <f t="shared" si="7"/>
        <v>0</v>
      </c>
      <c r="DK29">
        <v>3</v>
      </c>
      <c r="DL29" s="140">
        <f t="shared" si="8"/>
        <v>3.0303030303030304E-2</v>
      </c>
      <c r="DO29" s="131" t="s">
        <v>97</v>
      </c>
      <c r="DP29">
        <v>1</v>
      </c>
      <c r="DQ29" s="139">
        <f t="shared" si="9"/>
        <v>1.2987012987012988E-2</v>
      </c>
      <c r="DS29" s="139">
        <f t="shared" si="10"/>
        <v>0</v>
      </c>
      <c r="DT29">
        <v>1</v>
      </c>
      <c r="DU29" s="140">
        <f t="shared" si="11"/>
        <v>1.0101010101010102E-2</v>
      </c>
      <c r="DX29" s="131" t="s">
        <v>53</v>
      </c>
      <c r="DY29">
        <v>3</v>
      </c>
      <c r="DZ29" s="139">
        <f t="shared" si="12"/>
        <v>3.896103896103896E-2</v>
      </c>
      <c r="EB29" s="139">
        <f t="shared" si="13"/>
        <v>0</v>
      </c>
      <c r="EC29">
        <v>3</v>
      </c>
      <c r="ED29" s="140">
        <f t="shared" si="14"/>
        <v>3.0303030303030304E-2</v>
      </c>
      <c r="EG29" s="132">
        <v>35</v>
      </c>
      <c r="EH29" s="133">
        <v>2</v>
      </c>
      <c r="EI29" s="139">
        <f t="shared" si="15"/>
        <v>2.5974025974025976E-2</v>
      </c>
      <c r="EJ29" s="133"/>
      <c r="EK29" s="139">
        <f t="shared" si="16"/>
        <v>0</v>
      </c>
      <c r="EL29" s="133">
        <v>2</v>
      </c>
      <c r="EM29" s="140">
        <f t="shared" si="17"/>
        <v>2.0202020202020204E-2</v>
      </c>
    </row>
    <row r="30" spans="1:143">
      <c r="A30" s="88">
        <v>37</v>
      </c>
      <c r="X30" s="220"/>
      <c r="Y30" t="s">
        <v>276</v>
      </c>
      <c r="Z30" s="135">
        <v>3.31</v>
      </c>
      <c r="AA30" s="135"/>
      <c r="AB30" s="135">
        <v>3.31</v>
      </c>
      <c r="BN30" s="131">
        <v>34</v>
      </c>
      <c r="BO30">
        <v>2</v>
      </c>
      <c r="BP30" s="130">
        <f t="shared" si="36"/>
        <v>4.878048780487805E-2</v>
      </c>
      <c r="BR30" s="130">
        <f t="shared" si="37"/>
        <v>0</v>
      </c>
      <c r="BS30">
        <v>2</v>
      </c>
      <c r="BT30" s="130">
        <f t="shared" si="38"/>
        <v>4.0816326530612242E-2</v>
      </c>
      <c r="BV30" s="88" t="s">
        <v>96</v>
      </c>
      <c r="BW30">
        <v>2</v>
      </c>
      <c r="BX30" s="130">
        <f t="shared" si="39"/>
        <v>2.5974025974025976E-2</v>
      </c>
      <c r="BZ30" s="130">
        <f t="shared" si="40"/>
        <v>0</v>
      </c>
      <c r="CA30">
        <v>2</v>
      </c>
      <c r="CB30" s="130">
        <f t="shared" si="41"/>
        <v>2.0202020202020204E-2</v>
      </c>
      <c r="CE30" s="132">
        <v>35</v>
      </c>
      <c r="CF30" s="133">
        <v>2</v>
      </c>
      <c r="CG30" s="139">
        <f t="shared" si="0"/>
        <v>2.5974025974025976E-2</v>
      </c>
      <c r="CH30" s="133"/>
      <c r="CI30" s="139">
        <f t="shared" si="1"/>
        <v>0</v>
      </c>
      <c r="CJ30" s="133">
        <v>2</v>
      </c>
      <c r="CK30" s="140">
        <f t="shared" si="2"/>
        <v>2.0202020202020204E-2</v>
      </c>
      <c r="CN30" s="131" t="s">
        <v>40</v>
      </c>
      <c r="CO30">
        <v>4</v>
      </c>
      <c r="CP30" s="139">
        <f t="shared" si="3"/>
        <v>5.1948051948051951E-2</v>
      </c>
      <c r="CR30" s="139">
        <f t="shared" si="4"/>
        <v>0</v>
      </c>
      <c r="CS30">
        <v>4</v>
      </c>
      <c r="CT30" s="140">
        <f t="shared" si="5"/>
        <v>4.0404040404040407E-2</v>
      </c>
      <c r="CW30" s="88" t="s">
        <v>37</v>
      </c>
      <c r="CX30" s="135">
        <v>10.23</v>
      </c>
      <c r="CY30" s="135"/>
      <c r="CZ30" s="135">
        <v>10.23</v>
      </c>
      <c r="DA30" s="135">
        <v>2.2627416997969592</v>
      </c>
      <c r="DB30" s="135"/>
      <c r="DC30" s="135">
        <v>2.2627416997969592</v>
      </c>
      <c r="DF30" s="132">
        <v>35</v>
      </c>
      <c r="DG30" s="133">
        <v>2</v>
      </c>
      <c r="DH30" s="139">
        <f t="shared" si="6"/>
        <v>2.5974025974025976E-2</v>
      </c>
      <c r="DI30" s="133"/>
      <c r="DJ30" s="139">
        <f t="shared" si="7"/>
        <v>0</v>
      </c>
      <c r="DK30" s="133">
        <v>2</v>
      </c>
      <c r="DL30" s="140">
        <f t="shared" si="8"/>
        <v>2.0202020202020204E-2</v>
      </c>
      <c r="DO30" s="132">
        <v>42</v>
      </c>
      <c r="DP30" s="133">
        <v>2</v>
      </c>
      <c r="DQ30" s="139">
        <f t="shared" si="9"/>
        <v>2.5974025974025976E-2</v>
      </c>
      <c r="DR30" s="133"/>
      <c r="DS30" s="139">
        <f t="shared" si="10"/>
        <v>0</v>
      </c>
      <c r="DT30" s="133">
        <v>2</v>
      </c>
      <c r="DU30" s="140">
        <f t="shared" si="11"/>
        <v>2.0202020202020204E-2</v>
      </c>
      <c r="DX30" s="132">
        <v>35</v>
      </c>
      <c r="DY30" s="133">
        <v>2</v>
      </c>
      <c r="DZ30" s="139">
        <f t="shared" si="12"/>
        <v>2.5974025974025976E-2</v>
      </c>
      <c r="EA30" s="133"/>
      <c r="EB30" s="139">
        <f t="shared" si="13"/>
        <v>0</v>
      </c>
      <c r="EC30" s="133">
        <v>2</v>
      </c>
      <c r="ED30" s="140">
        <f t="shared" si="14"/>
        <v>2.0202020202020204E-2</v>
      </c>
      <c r="EG30" s="131" t="s">
        <v>42</v>
      </c>
      <c r="EH30">
        <v>1</v>
      </c>
      <c r="EI30" s="139">
        <f t="shared" si="15"/>
        <v>1.2987012987012988E-2</v>
      </c>
      <c r="EK30" s="139">
        <f t="shared" si="16"/>
        <v>0</v>
      </c>
      <c r="EL30">
        <v>1</v>
      </c>
      <c r="EM30" s="140">
        <f t="shared" si="17"/>
        <v>1.0101010101010102E-2</v>
      </c>
    </row>
    <row r="31" spans="1:143">
      <c r="A31" s="88">
        <v>42</v>
      </c>
      <c r="B31" t="e">
        <v>#DIV/0!</v>
      </c>
      <c r="D31" t="e">
        <v>#DIV/0!</v>
      </c>
      <c r="X31" s="220"/>
      <c r="Y31" t="s">
        <v>293</v>
      </c>
      <c r="Z31" s="135">
        <v>1.2954921844611813</v>
      </c>
      <c r="AA31" s="135"/>
      <c r="AB31" s="135">
        <v>1.2954921844611813</v>
      </c>
      <c r="BN31" s="131" t="s">
        <v>249</v>
      </c>
      <c r="BP31" s="130">
        <f t="shared" si="36"/>
        <v>0</v>
      </c>
      <c r="BQ31">
        <v>1</v>
      </c>
      <c r="BR31" s="130">
        <f t="shared" si="37"/>
        <v>0.125</v>
      </c>
      <c r="BS31">
        <v>1</v>
      </c>
      <c r="BT31" s="130">
        <f t="shared" si="38"/>
        <v>2.0408163265306121E-2</v>
      </c>
      <c r="BV31" s="88" t="s">
        <v>212</v>
      </c>
      <c r="BW31">
        <v>2</v>
      </c>
      <c r="BX31" s="130">
        <f t="shared" si="39"/>
        <v>2.5974025974025976E-2</v>
      </c>
      <c r="BZ31" s="130">
        <f t="shared" si="40"/>
        <v>0</v>
      </c>
      <c r="CA31">
        <v>2</v>
      </c>
      <c r="CB31" s="130">
        <f t="shared" si="41"/>
        <v>2.0202020202020204E-2</v>
      </c>
      <c r="CE31" s="131" t="s">
        <v>39</v>
      </c>
      <c r="CF31">
        <v>1</v>
      </c>
      <c r="CG31" s="139">
        <f t="shared" si="0"/>
        <v>1.2987012987012988E-2</v>
      </c>
      <c r="CI31" s="139">
        <f t="shared" si="1"/>
        <v>0</v>
      </c>
      <c r="CJ31">
        <v>1</v>
      </c>
      <c r="CK31" s="140">
        <f t="shared" si="2"/>
        <v>1.0101010101010102E-2</v>
      </c>
      <c r="CN31" s="132">
        <v>42</v>
      </c>
      <c r="CO31" s="133">
        <v>2</v>
      </c>
      <c r="CP31" s="139">
        <f t="shared" si="3"/>
        <v>2.5974025974025976E-2</v>
      </c>
      <c r="CQ31" s="133"/>
      <c r="CR31" s="139">
        <f t="shared" si="4"/>
        <v>0</v>
      </c>
      <c r="CS31" s="133">
        <v>2</v>
      </c>
      <c r="CT31" s="140">
        <f t="shared" si="5"/>
        <v>2.0202020202020204E-2</v>
      </c>
      <c r="CW31" s="88" t="s">
        <v>245</v>
      </c>
      <c r="CX31" s="135"/>
      <c r="CY31" s="135">
        <v>6.0150000000000006</v>
      </c>
      <c r="CZ31" s="135">
        <v>6.0150000000000006</v>
      </c>
      <c r="DA31" s="135"/>
      <c r="DB31" s="135">
        <v>2.1213203435278622E-2</v>
      </c>
      <c r="DC31" s="135">
        <v>2.1213203435278622E-2</v>
      </c>
      <c r="DF31" s="131" t="s">
        <v>39</v>
      </c>
      <c r="DG31">
        <v>1</v>
      </c>
      <c r="DH31" s="139">
        <f t="shared" si="6"/>
        <v>1.2987012987012988E-2</v>
      </c>
      <c r="DJ31" s="139">
        <f t="shared" si="7"/>
        <v>0</v>
      </c>
      <c r="DK31">
        <v>1</v>
      </c>
      <c r="DL31" s="140">
        <f t="shared" si="8"/>
        <v>1.0101010101010102E-2</v>
      </c>
      <c r="DO31" s="131" t="s">
        <v>97</v>
      </c>
      <c r="DP31">
        <v>2</v>
      </c>
      <c r="DQ31" s="139">
        <f t="shared" si="9"/>
        <v>2.5974025974025976E-2</v>
      </c>
      <c r="DS31" s="139">
        <f t="shared" si="10"/>
        <v>0</v>
      </c>
      <c r="DT31">
        <v>2</v>
      </c>
      <c r="DU31" s="140">
        <f t="shared" si="11"/>
        <v>2.0202020202020204E-2</v>
      </c>
      <c r="DX31" s="131" t="s">
        <v>39</v>
      </c>
      <c r="DY31">
        <v>1</v>
      </c>
      <c r="DZ31" s="139">
        <f t="shared" si="12"/>
        <v>1.2987012987012988E-2</v>
      </c>
      <c r="EB31" s="139">
        <f t="shared" si="13"/>
        <v>0</v>
      </c>
      <c r="EC31">
        <v>1</v>
      </c>
      <c r="ED31" s="140">
        <f t="shared" si="14"/>
        <v>1.0101010101010102E-2</v>
      </c>
      <c r="EG31" s="131" t="s">
        <v>54</v>
      </c>
      <c r="EH31">
        <v>1</v>
      </c>
      <c r="EI31" s="139">
        <f t="shared" si="15"/>
        <v>1.2987012987012988E-2</v>
      </c>
      <c r="EK31" s="139">
        <f t="shared" si="16"/>
        <v>0</v>
      </c>
      <c r="EL31">
        <v>1</v>
      </c>
      <c r="EM31" s="140">
        <f t="shared" si="17"/>
        <v>1.0101010101010102E-2</v>
      </c>
    </row>
    <row r="32" spans="1:143">
      <c r="A32" s="88" t="s">
        <v>239</v>
      </c>
      <c r="X32" s="220"/>
      <c r="Y32" s="132" t="s">
        <v>36</v>
      </c>
      <c r="Z32" s="133">
        <v>19</v>
      </c>
      <c r="AA32" s="133">
        <v>4</v>
      </c>
      <c r="AB32" s="133">
        <v>26</v>
      </c>
      <c r="BN32" s="131">
        <v>31</v>
      </c>
      <c r="BO32">
        <v>1</v>
      </c>
      <c r="BP32" s="130">
        <f t="shared" si="36"/>
        <v>2.4390243902439025E-2</v>
      </c>
      <c r="BR32" s="130">
        <f t="shared" si="37"/>
        <v>0</v>
      </c>
      <c r="BS32">
        <v>1</v>
      </c>
      <c r="BT32" s="130">
        <f t="shared" si="38"/>
        <v>2.0408163265306121E-2</v>
      </c>
      <c r="BV32" s="88" t="s">
        <v>225</v>
      </c>
      <c r="BW32">
        <v>2</v>
      </c>
      <c r="BX32" s="130">
        <f t="shared" si="39"/>
        <v>2.5974025974025976E-2</v>
      </c>
      <c r="BZ32" s="130">
        <f t="shared" si="40"/>
        <v>0</v>
      </c>
      <c r="CA32">
        <v>2</v>
      </c>
      <c r="CB32" s="130">
        <f t="shared" si="41"/>
        <v>2.0202020202020204E-2</v>
      </c>
      <c r="CE32" s="131" t="s">
        <v>53</v>
      </c>
      <c r="CF32">
        <v>1</v>
      </c>
      <c r="CG32" s="139">
        <f t="shared" si="0"/>
        <v>1.2987012987012988E-2</v>
      </c>
      <c r="CI32" s="139">
        <f t="shared" si="1"/>
        <v>0</v>
      </c>
      <c r="CJ32">
        <v>1</v>
      </c>
      <c r="CK32" s="140">
        <f t="shared" si="2"/>
        <v>1.0101010101010102E-2</v>
      </c>
      <c r="CN32" s="131" t="s">
        <v>148</v>
      </c>
      <c r="CO32">
        <v>2</v>
      </c>
      <c r="CP32" s="139">
        <f t="shared" si="3"/>
        <v>2.5974025974025976E-2</v>
      </c>
      <c r="CR32" s="139">
        <f t="shared" si="4"/>
        <v>0</v>
      </c>
      <c r="CS32">
        <v>2</v>
      </c>
      <c r="CT32" s="140">
        <f t="shared" si="5"/>
        <v>2.0202020202020204E-2</v>
      </c>
      <c r="CW32" s="88" t="s">
        <v>252</v>
      </c>
      <c r="CX32" s="135"/>
      <c r="CY32" s="135">
        <v>7.6649999999999991</v>
      </c>
      <c r="CZ32" s="135">
        <v>7.6649999999999991</v>
      </c>
      <c r="DA32" s="135"/>
      <c r="DB32" s="135">
        <v>2.6233661582020926</v>
      </c>
      <c r="DC32" s="135">
        <v>2.6233661582020926</v>
      </c>
      <c r="DF32" s="131" t="s">
        <v>53</v>
      </c>
      <c r="DG32">
        <v>1</v>
      </c>
      <c r="DH32" s="139">
        <f t="shared" si="6"/>
        <v>1.2987012987012988E-2</v>
      </c>
      <c r="DJ32" s="139">
        <f t="shared" si="7"/>
        <v>0</v>
      </c>
      <c r="DK32">
        <v>1</v>
      </c>
      <c r="DL32" s="140">
        <f t="shared" si="8"/>
        <v>1.0101010101010102E-2</v>
      </c>
      <c r="DO32" s="132" t="s">
        <v>239</v>
      </c>
      <c r="DP32" s="133"/>
      <c r="DQ32" s="139">
        <f t="shared" si="9"/>
        <v>0</v>
      </c>
      <c r="DR32" s="133">
        <v>6</v>
      </c>
      <c r="DS32" s="139">
        <f t="shared" si="10"/>
        <v>0.27272727272727271</v>
      </c>
      <c r="DT32" s="133">
        <v>6</v>
      </c>
      <c r="DU32" s="140">
        <f t="shared" si="11"/>
        <v>6.0606060606060608E-2</v>
      </c>
      <c r="DX32" s="131" t="s">
        <v>53</v>
      </c>
      <c r="DY32">
        <v>1</v>
      </c>
      <c r="DZ32" s="139">
        <f t="shared" si="12"/>
        <v>1.2987012987012988E-2</v>
      </c>
      <c r="EB32" s="139">
        <f t="shared" si="13"/>
        <v>0</v>
      </c>
      <c r="EC32">
        <v>1</v>
      </c>
      <c r="ED32" s="140">
        <f t="shared" si="14"/>
        <v>1.0101010101010102E-2</v>
      </c>
      <c r="EG32" s="132">
        <v>37</v>
      </c>
      <c r="EH32" s="133">
        <v>3</v>
      </c>
      <c r="EI32" s="139">
        <f t="shared" si="15"/>
        <v>3.896103896103896E-2</v>
      </c>
      <c r="EJ32" s="133"/>
      <c r="EK32" s="139">
        <f t="shared" si="16"/>
        <v>0</v>
      </c>
      <c r="EL32" s="133">
        <v>3</v>
      </c>
      <c r="EM32" s="140">
        <f t="shared" si="17"/>
        <v>3.0303030303030304E-2</v>
      </c>
    </row>
    <row r="33" spans="1:143">
      <c r="A33" s="88" t="s">
        <v>176</v>
      </c>
      <c r="B33">
        <v>1.1783547852832779</v>
      </c>
      <c r="D33">
        <v>1.1783547852832779</v>
      </c>
      <c r="X33" s="220"/>
      <c r="Y33" t="s">
        <v>276</v>
      </c>
      <c r="Z33" s="135">
        <v>4.293333333333333</v>
      </c>
      <c r="AA33" s="135"/>
      <c r="AB33" s="135">
        <v>4.293333333333333</v>
      </c>
      <c r="BN33" s="131">
        <v>24</v>
      </c>
      <c r="BO33">
        <v>1</v>
      </c>
      <c r="BP33" s="130">
        <f t="shared" si="36"/>
        <v>2.4390243902439025E-2</v>
      </c>
      <c r="BR33" s="130">
        <f t="shared" si="37"/>
        <v>0</v>
      </c>
      <c r="BS33">
        <v>1</v>
      </c>
      <c r="BT33" s="130">
        <f t="shared" si="38"/>
        <v>2.0408163265306121E-2</v>
      </c>
      <c r="BV33" s="88" t="s">
        <v>191</v>
      </c>
      <c r="BW33">
        <v>1</v>
      </c>
      <c r="BX33" s="130">
        <f t="shared" si="39"/>
        <v>1.2987012987012988E-2</v>
      </c>
      <c r="BZ33" s="130">
        <f t="shared" si="40"/>
        <v>0</v>
      </c>
      <c r="CA33">
        <v>1</v>
      </c>
      <c r="CB33" s="130">
        <f t="shared" si="41"/>
        <v>1.0101010101010102E-2</v>
      </c>
      <c r="CE33" s="132">
        <v>37</v>
      </c>
      <c r="CF33" s="133">
        <v>3</v>
      </c>
      <c r="CG33" s="139">
        <f t="shared" si="0"/>
        <v>3.896103896103896E-2</v>
      </c>
      <c r="CH33" s="133"/>
      <c r="CI33" s="139">
        <f t="shared" si="1"/>
        <v>0</v>
      </c>
      <c r="CJ33" s="133">
        <v>3</v>
      </c>
      <c r="CK33" s="140">
        <f t="shared" si="2"/>
        <v>3.0303030303030304E-2</v>
      </c>
      <c r="CN33" s="132" t="s">
        <v>239</v>
      </c>
      <c r="CO33" s="133"/>
      <c r="CP33" s="139">
        <f t="shared" si="3"/>
        <v>0</v>
      </c>
      <c r="CQ33" s="133">
        <v>6</v>
      </c>
      <c r="CR33" s="139">
        <f t="shared" si="4"/>
        <v>0.27272727272727271</v>
      </c>
      <c r="CS33" s="133">
        <v>6</v>
      </c>
      <c r="CT33" s="140">
        <f t="shared" si="5"/>
        <v>6.0606060606060608E-2</v>
      </c>
      <c r="CV33" t="s">
        <v>305</v>
      </c>
      <c r="CW33" s="88">
        <v>12</v>
      </c>
      <c r="CX33" s="135">
        <v>9.1308333333333334</v>
      </c>
      <c r="CY33" s="135"/>
      <c r="CZ33" s="135">
        <v>9.1308333333333334</v>
      </c>
      <c r="DA33" s="135">
        <v>0.47481016940428256</v>
      </c>
      <c r="DB33" s="135"/>
      <c r="DC33" s="135">
        <v>0.47481016940428256</v>
      </c>
      <c r="DF33" s="132">
        <v>37</v>
      </c>
      <c r="DG33" s="133">
        <v>3</v>
      </c>
      <c r="DH33" s="139">
        <f t="shared" si="6"/>
        <v>3.896103896103896E-2</v>
      </c>
      <c r="DI33" s="133"/>
      <c r="DJ33" s="139">
        <f t="shared" si="7"/>
        <v>0</v>
      </c>
      <c r="DK33" s="133">
        <v>3</v>
      </c>
      <c r="DL33" s="140">
        <f t="shared" si="8"/>
        <v>3.0303030303030304E-2</v>
      </c>
      <c r="DO33" s="131" t="s">
        <v>41</v>
      </c>
      <c r="DQ33" s="139">
        <f t="shared" si="9"/>
        <v>0</v>
      </c>
      <c r="DR33">
        <v>5</v>
      </c>
      <c r="DS33" s="139">
        <f t="shared" si="10"/>
        <v>0.22727272727272727</v>
      </c>
      <c r="DT33">
        <v>5</v>
      </c>
      <c r="DU33" s="140">
        <f t="shared" si="11"/>
        <v>5.0505050505050504E-2</v>
      </c>
      <c r="DX33" s="132">
        <v>37</v>
      </c>
      <c r="DY33" s="133">
        <v>3</v>
      </c>
      <c r="DZ33" s="139">
        <f t="shared" si="12"/>
        <v>3.896103896103896E-2</v>
      </c>
      <c r="EA33" s="133"/>
      <c r="EB33" s="139">
        <f t="shared" si="13"/>
        <v>0</v>
      </c>
      <c r="EC33" s="133">
        <v>3</v>
      </c>
      <c r="ED33" s="140">
        <f t="shared" si="14"/>
        <v>3.0303030303030304E-2</v>
      </c>
      <c r="EG33" s="131" t="s">
        <v>42</v>
      </c>
      <c r="EH33">
        <v>2</v>
      </c>
      <c r="EI33" s="139">
        <f t="shared" si="15"/>
        <v>2.5974025974025976E-2</v>
      </c>
      <c r="EK33" s="139">
        <f t="shared" si="16"/>
        <v>0</v>
      </c>
      <c r="EL33">
        <v>2</v>
      </c>
      <c r="EM33" s="140">
        <f t="shared" si="17"/>
        <v>2.0202020202020204E-2</v>
      </c>
    </row>
    <row r="34" spans="1:143">
      <c r="A34" s="88" t="s">
        <v>212</v>
      </c>
      <c r="B34" t="e">
        <v>#DIV/0!</v>
      </c>
      <c r="D34" t="e">
        <v>#DIV/0!</v>
      </c>
      <c r="X34" s="220"/>
      <c r="Y34" t="s">
        <v>293</v>
      </c>
      <c r="Z34" s="135">
        <v>0.87757240916823542</v>
      </c>
      <c r="AA34" s="135"/>
      <c r="AB34" s="135">
        <v>0.87757240916823542</v>
      </c>
      <c r="BN34" s="131">
        <v>32</v>
      </c>
      <c r="BO34">
        <v>1</v>
      </c>
      <c r="BP34" s="130">
        <f t="shared" si="36"/>
        <v>2.4390243902439025E-2</v>
      </c>
      <c r="BR34" s="130">
        <f t="shared" si="37"/>
        <v>0</v>
      </c>
      <c r="BS34">
        <v>1</v>
      </c>
      <c r="BT34" s="130">
        <f t="shared" si="38"/>
        <v>2.0408163265306121E-2</v>
      </c>
      <c r="BV34" s="91" t="s">
        <v>279</v>
      </c>
      <c r="BW34" s="92">
        <v>77</v>
      </c>
      <c r="BX34" s="129">
        <f t="shared" si="39"/>
        <v>1</v>
      </c>
      <c r="BY34" s="92">
        <v>22</v>
      </c>
      <c r="BZ34" s="129">
        <f t="shared" si="40"/>
        <v>1</v>
      </c>
      <c r="CA34" s="92">
        <v>99</v>
      </c>
      <c r="CB34" s="129">
        <f t="shared" si="41"/>
        <v>1</v>
      </c>
      <c r="CE34" s="131" t="s">
        <v>39</v>
      </c>
      <c r="CF34">
        <v>2</v>
      </c>
      <c r="CG34" s="139">
        <f t="shared" si="0"/>
        <v>2.5974025974025976E-2</v>
      </c>
      <c r="CI34" s="139">
        <f t="shared" si="1"/>
        <v>0</v>
      </c>
      <c r="CJ34">
        <v>2</v>
      </c>
      <c r="CK34" s="140">
        <f t="shared" si="2"/>
        <v>2.0202020202020204E-2</v>
      </c>
      <c r="CN34" s="131" t="s">
        <v>43</v>
      </c>
      <c r="CP34" s="139">
        <f t="shared" si="3"/>
        <v>0</v>
      </c>
      <c r="CQ34">
        <v>2</v>
      </c>
      <c r="CR34" s="139">
        <f t="shared" si="4"/>
        <v>9.0909090909090912E-2</v>
      </c>
      <c r="CS34">
        <v>2</v>
      </c>
      <c r="CT34" s="140">
        <f t="shared" si="5"/>
        <v>2.0202020202020204E-2</v>
      </c>
      <c r="CW34" s="88">
        <v>14</v>
      </c>
      <c r="CX34" s="135">
        <v>8.6750000000000007</v>
      </c>
      <c r="CY34" s="135"/>
      <c r="CZ34" s="135">
        <v>8.6750000000000007</v>
      </c>
      <c r="DA34" s="135">
        <v>1.0960155108391301</v>
      </c>
      <c r="DB34" s="135"/>
      <c r="DC34" s="135">
        <v>1.0960155108391301</v>
      </c>
      <c r="DF34" s="131" t="s">
        <v>39</v>
      </c>
      <c r="DG34">
        <v>2</v>
      </c>
      <c r="DH34" s="139">
        <f t="shared" si="6"/>
        <v>2.5974025974025976E-2</v>
      </c>
      <c r="DJ34" s="139">
        <f t="shared" si="7"/>
        <v>0</v>
      </c>
      <c r="DK34">
        <v>2</v>
      </c>
      <c r="DL34" s="140">
        <f t="shared" si="8"/>
        <v>2.0202020202020204E-2</v>
      </c>
      <c r="DO34" s="131" t="s">
        <v>97</v>
      </c>
      <c r="DQ34" s="139">
        <f t="shared" si="9"/>
        <v>0</v>
      </c>
      <c r="DR34">
        <v>1</v>
      </c>
      <c r="DS34" s="139">
        <f t="shared" si="10"/>
        <v>4.5454545454545456E-2</v>
      </c>
      <c r="DT34">
        <v>1</v>
      </c>
      <c r="DU34" s="140">
        <f t="shared" si="11"/>
        <v>1.0101010101010102E-2</v>
      </c>
      <c r="DX34" s="131" t="s">
        <v>39</v>
      </c>
      <c r="DY34">
        <v>2</v>
      </c>
      <c r="DZ34" s="139">
        <f t="shared" si="12"/>
        <v>2.5974025974025976E-2</v>
      </c>
      <c r="EB34" s="139">
        <f t="shared" si="13"/>
        <v>0</v>
      </c>
      <c r="EC34">
        <v>2</v>
      </c>
      <c r="ED34" s="140">
        <f t="shared" si="14"/>
        <v>2.0202020202020204E-2</v>
      </c>
      <c r="EG34" s="131" t="s">
        <v>88</v>
      </c>
      <c r="EH34">
        <v>1</v>
      </c>
      <c r="EI34" s="139">
        <f t="shared" si="15"/>
        <v>1.2987012987012988E-2</v>
      </c>
      <c r="EK34" s="139">
        <f t="shared" si="16"/>
        <v>0</v>
      </c>
      <c r="EL34">
        <v>1</v>
      </c>
      <c r="EM34" s="140">
        <f t="shared" si="17"/>
        <v>1.0101010101010102E-2</v>
      </c>
    </row>
    <row r="35" spans="1:143">
      <c r="A35" s="88" t="s">
        <v>225</v>
      </c>
      <c r="X35" s="220" t="s">
        <v>306</v>
      </c>
      <c r="Y35" s="132" t="s">
        <v>75</v>
      </c>
      <c r="Z35" s="133">
        <v>22</v>
      </c>
      <c r="AA35" s="133">
        <v>4</v>
      </c>
      <c r="AB35" s="133">
        <v>26</v>
      </c>
      <c r="BN35" s="131" t="s">
        <v>221</v>
      </c>
      <c r="BO35">
        <v>1</v>
      </c>
      <c r="BP35" s="130">
        <f t="shared" si="36"/>
        <v>2.4390243902439025E-2</v>
      </c>
      <c r="BR35" s="130">
        <f t="shared" si="37"/>
        <v>0</v>
      </c>
      <c r="BS35">
        <v>1</v>
      </c>
      <c r="BT35" s="130">
        <f t="shared" si="38"/>
        <v>2.0408163265306121E-2</v>
      </c>
      <c r="CE35" s="131" t="s">
        <v>53</v>
      </c>
      <c r="CF35">
        <v>1</v>
      </c>
      <c r="CG35" s="139">
        <f t="shared" si="0"/>
        <v>1.2987012987012988E-2</v>
      </c>
      <c r="CI35" s="139">
        <f t="shared" si="1"/>
        <v>0</v>
      </c>
      <c r="CJ35">
        <v>1</v>
      </c>
      <c r="CK35" s="140">
        <f t="shared" si="2"/>
        <v>1.0101010101010102E-2</v>
      </c>
      <c r="CN35" s="131" t="s">
        <v>40</v>
      </c>
      <c r="CP35" s="139">
        <f t="shared" si="3"/>
        <v>0</v>
      </c>
      <c r="CQ35">
        <v>3</v>
      </c>
      <c r="CR35" s="139">
        <f t="shared" si="4"/>
        <v>0.13636363636363635</v>
      </c>
      <c r="CS35">
        <v>3</v>
      </c>
      <c r="CT35" s="140">
        <f t="shared" si="5"/>
        <v>3.0303030303030304E-2</v>
      </c>
      <c r="CW35" s="88">
        <v>22</v>
      </c>
      <c r="CX35" s="135">
        <v>8.64</v>
      </c>
      <c r="CY35" s="135"/>
      <c r="CZ35" s="135">
        <v>8.64</v>
      </c>
      <c r="DA35" s="135">
        <v>1.137629113551514</v>
      </c>
      <c r="DB35" s="135"/>
      <c r="DC35" s="135">
        <v>1.137629113551514</v>
      </c>
      <c r="DF35" s="131" t="s">
        <v>53</v>
      </c>
      <c r="DG35">
        <v>1</v>
      </c>
      <c r="DH35" s="139">
        <f t="shared" si="6"/>
        <v>1.2987012987012988E-2</v>
      </c>
      <c r="DJ35" s="139">
        <f t="shared" si="7"/>
        <v>0</v>
      </c>
      <c r="DK35">
        <v>1</v>
      </c>
      <c r="DL35" s="140">
        <f t="shared" si="8"/>
        <v>1.0101010101010102E-2</v>
      </c>
      <c r="DO35" s="132" t="s">
        <v>176</v>
      </c>
      <c r="DP35" s="133">
        <v>6</v>
      </c>
      <c r="DQ35" s="139">
        <f t="shared" si="9"/>
        <v>7.792207792207792E-2</v>
      </c>
      <c r="DR35" s="133"/>
      <c r="DS35" s="139">
        <f t="shared" si="10"/>
        <v>0</v>
      </c>
      <c r="DT35" s="133">
        <v>6</v>
      </c>
      <c r="DU35" s="140">
        <f t="shared" si="11"/>
        <v>6.0606060606060608E-2</v>
      </c>
      <c r="DX35" s="131" t="s">
        <v>53</v>
      </c>
      <c r="DY35">
        <v>1</v>
      </c>
      <c r="DZ35" s="139">
        <f t="shared" si="12"/>
        <v>1.2987012987012988E-2</v>
      </c>
      <c r="EB35" s="139">
        <f t="shared" si="13"/>
        <v>0</v>
      </c>
      <c r="EC35">
        <v>1</v>
      </c>
      <c r="ED35" s="140">
        <f t="shared" si="14"/>
        <v>1.0101010101010102E-2</v>
      </c>
      <c r="EG35" s="132">
        <v>42</v>
      </c>
      <c r="EH35" s="133">
        <v>2</v>
      </c>
      <c r="EI35" s="139">
        <f t="shared" si="15"/>
        <v>2.5974025974025976E-2</v>
      </c>
      <c r="EJ35" s="133"/>
      <c r="EK35" s="139">
        <f t="shared" si="16"/>
        <v>0</v>
      </c>
      <c r="EL35" s="133">
        <v>2</v>
      </c>
      <c r="EM35" s="140">
        <f t="shared" si="17"/>
        <v>2.0202020202020204E-2</v>
      </c>
    </row>
    <row r="36" spans="1:143">
      <c r="A36" s="88" t="s">
        <v>191</v>
      </c>
      <c r="B36" t="e">
        <v>#DIV/0!</v>
      </c>
      <c r="D36" t="e">
        <v>#DIV/0!</v>
      </c>
      <c r="X36" s="220"/>
      <c r="Y36" t="s">
        <v>276</v>
      </c>
      <c r="Z36" s="135">
        <v>3.6439999999999997</v>
      </c>
      <c r="AA36" s="135"/>
      <c r="AB36" s="135">
        <v>3.6439999999999997</v>
      </c>
      <c r="BN36" s="131">
        <v>14</v>
      </c>
      <c r="BO36">
        <v>1</v>
      </c>
      <c r="BP36" s="130">
        <f t="shared" si="36"/>
        <v>2.4390243902439025E-2</v>
      </c>
      <c r="BR36" s="130">
        <f t="shared" si="37"/>
        <v>0</v>
      </c>
      <c r="BS36">
        <v>1</v>
      </c>
      <c r="BT36" s="130">
        <f t="shared" si="38"/>
        <v>2.0408163265306121E-2</v>
      </c>
      <c r="CE36" s="132">
        <v>42</v>
      </c>
      <c r="CF36" s="133">
        <v>2</v>
      </c>
      <c r="CG36" s="139">
        <f t="shared" si="0"/>
        <v>2.5974025974025976E-2</v>
      </c>
      <c r="CH36" s="133"/>
      <c r="CI36" s="139">
        <f t="shared" si="1"/>
        <v>0</v>
      </c>
      <c r="CJ36" s="133">
        <v>2</v>
      </c>
      <c r="CK36" s="140">
        <f t="shared" si="2"/>
        <v>2.0202020202020204E-2</v>
      </c>
      <c r="CN36" s="131" t="s">
        <v>119</v>
      </c>
      <c r="CP36" s="139">
        <f t="shared" si="3"/>
        <v>0</v>
      </c>
      <c r="CQ36">
        <v>1</v>
      </c>
      <c r="CR36" s="139">
        <f t="shared" si="4"/>
        <v>4.5454545454545456E-2</v>
      </c>
      <c r="CS36">
        <v>1</v>
      </c>
      <c r="CT36" s="140">
        <f t="shared" si="5"/>
        <v>1.0101010101010102E-2</v>
      </c>
      <c r="CW36" s="88">
        <v>23</v>
      </c>
      <c r="CX36" s="135">
        <v>7.73</v>
      </c>
      <c r="CY36" s="135"/>
      <c r="CZ36" s="135">
        <v>7.73</v>
      </c>
      <c r="DA36" s="135">
        <v>2.5429772577302612</v>
      </c>
      <c r="DB36" s="135"/>
      <c r="DC36" s="135">
        <v>2.5429772577302612</v>
      </c>
      <c r="DF36" s="132">
        <v>42</v>
      </c>
      <c r="DG36" s="133">
        <v>2</v>
      </c>
      <c r="DH36" s="139">
        <f t="shared" si="6"/>
        <v>2.5974025974025976E-2</v>
      </c>
      <c r="DI36" s="133"/>
      <c r="DJ36" s="139">
        <f t="shared" si="7"/>
        <v>0</v>
      </c>
      <c r="DK36" s="133">
        <v>2</v>
      </c>
      <c r="DL36" s="140">
        <f t="shared" si="8"/>
        <v>2.0202020202020204E-2</v>
      </c>
      <c r="DO36" s="131" t="s">
        <v>41</v>
      </c>
      <c r="DP36">
        <v>6</v>
      </c>
      <c r="DQ36" s="139">
        <f t="shared" si="9"/>
        <v>7.792207792207792E-2</v>
      </c>
      <c r="DS36" s="139">
        <f t="shared" si="10"/>
        <v>0</v>
      </c>
      <c r="DT36">
        <v>6</v>
      </c>
      <c r="DU36" s="140">
        <f t="shared" si="11"/>
        <v>6.0606060606060608E-2</v>
      </c>
      <c r="DX36" s="132">
        <v>42</v>
      </c>
      <c r="DY36" s="133">
        <v>2</v>
      </c>
      <c r="DZ36" s="139">
        <f t="shared" si="12"/>
        <v>2.5974025974025976E-2</v>
      </c>
      <c r="EA36" s="133"/>
      <c r="EB36" s="139">
        <f t="shared" si="13"/>
        <v>0</v>
      </c>
      <c r="EC36" s="133">
        <v>2</v>
      </c>
      <c r="ED36" s="140">
        <f t="shared" si="14"/>
        <v>2.0202020202020204E-2</v>
      </c>
      <c r="EG36" s="131" t="s">
        <v>88</v>
      </c>
      <c r="EH36">
        <v>2</v>
      </c>
      <c r="EI36" s="139">
        <f t="shared" si="15"/>
        <v>2.5974025974025976E-2</v>
      </c>
      <c r="EK36" s="139">
        <f t="shared" si="16"/>
        <v>0</v>
      </c>
      <c r="EL36">
        <v>2</v>
      </c>
      <c r="EM36" s="140">
        <f t="shared" si="17"/>
        <v>2.0202020202020204E-2</v>
      </c>
    </row>
    <row r="37" spans="1:143">
      <c r="A37" s="88" t="s">
        <v>221</v>
      </c>
      <c r="B37" t="e">
        <v>#DIV/0!</v>
      </c>
      <c r="D37" t="e">
        <v>#DIV/0!</v>
      </c>
      <c r="X37" s="220"/>
      <c r="Y37" t="s">
        <v>293</v>
      </c>
      <c r="Z37" s="135">
        <v>1.2449618468049546</v>
      </c>
      <c r="AA37" s="135"/>
      <c r="AB37" s="135">
        <v>1.2449618468049546</v>
      </c>
      <c r="BN37" s="131" t="s">
        <v>231</v>
      </c>
      <c r="BO37">
        <v>1</v>
      </c>
      <c r="BP37" s="130">
        <f t="shared" si="36"/>
        <v>2.4390243902439025E-2</v>
      </c>
      <c r="BR37" s="130">
        <f t="shared" si="37"/>
        <v>0</v>
      </c>
      <c r="BS37">
        <v>1</v>
      </c>
      <c r="BT37" s="130">
        <f t="shared" si="38"/>
        <v>2.0408163265306121E-2</v>
      </c>
      <c r="CE37" s="131" t="s">
        <v>39</v>
      </c>
      <c r="CF37">
        <v>2</v>
      </c>
      <c r="CG37" s="139">
        <f t="shared" si="0"/>
        <v>2.5974025974025976E-2</v>
      </c>
      <c r="CI37" s="139">
        <f t="shared" si="1"/>
        <v>0</v>
      </c>
      <c r="CJ37">
        <v>2</v>
      </c>
      <c r="CK37" s="140">
        <f t="shared" si="2"/>
        <v>2.0202020202020204E-2</v>
      </c>
      <c r="CN37" s="132" t="s">
        <v>176</v>
      </c>
      <c r="CO37" s="133">
        <v>6</v>
      </c>
      <c r="CP37" s="139">
        <f t="shared" si="3"/>
        <v>7.792207792207792E-2</v>
      </c>
      <c r="CQ37" s="133"/>
      <c r="CR37" s="139">
        <f t="shared" si="4"/>
        <v>0</v>
      </c>
      <c r="CS37" s="133">
        <v>6</v>
      </c>
      <c r="CT37" s="140">
        <f t="shared" si="5"/>
        <v>6.0606060606060608E-2</v>
      </c>
      <c r="CW37" s="88">
        <v>24</v>
      </c>
      <c r="CX37" s="135">
        <v>9.4149999999999991</v>
      </c>
      <c r="CY37" s="135"/>
      <c r="CZ37" s="135">
        <v>9.4149999999999991</v>
      </c>
      <c r="DA37" s="135">
        <v>2.6092240225783674</v>
      </c>
      <c r="DB37" s="135"/>
      <c r="DC37" s="135">
        <v>2.6092240225783674</v>
      </c>
      <c r="DF37" s="131" t="s">
        <v>39</v>
      </c>
      <c r="DG37">
        <v>2</v>
      </c>
      <c r="DH37" s="139">
        <f t="shared" si="6"/>
        <v>2.5974025974025976E-2</v>
      </c>
      <c r="DJ37" s="139">
        <f t="shared" si="7"/>
        <v>0</v>
      </c>
      <c r="DK37">
        <v>2</v>
      </c>
      <c r="DL37" s="140">
        <f t="shared" si="8"/>
        <v>2.0202020202020204E-2</v>
      </c>
      <c r="DO37" s="132" t="s">
        <v>212</v>
      </c>
      <c r="DP37" s="133">
        <v>2</v>
      </c>
      <c r="DQ37" s="139">
        <f t="shared" si="9"/>
        <v>2.5974025974025976E-2</v>
      </c>
      <c r="DR37" s="133"/>
      <c r="DS37" s="139">
        <f t="shared" si="10"/>
        <v>0</v>
      </c>
      <c r="DT37" s="133">
        <v>2</v>
      </c>
      <c r="DU37" s="140">
        <f t="shared" si="11"/>
        <v>2.0202020202020204E-2</v>
      </c>
      <c r="DX37" s="131" t="s">
        <v>39</v>
      </c>
      <c r="DY37">
        <v>2</v>
      </c>
      <c r="DZ37" s="139">
        <f t="shared" si="12"/>
        <v>2.5974025974025976E-2</v>
      </c>
      <c r="EB37" s="139">
        <f t="shared" si="13"/>
        <v>0</v>
      </c>
      <c r="EC37">
        <v>2</v>
      </c>
      <c r="ED37" s="140">
        <f t="shared" si="14"/>
        <v>2.0202020202020204E-2</v>
      </c>
      <c r="EG37" s="132" t="s">
        <v>239</v>
      </c>
      <c r="EH37" s="133"/>
      <c r="EI37" s="139">
        <f t="shared" si="15"/>
        <v>0</v>
      </c>
      <c r="EJ37" s="133">
        <v>6</v>
      </c>
      <c r="EK37" s="139">
        <f t="shared" si="16"/>
        <v>0.27272727272727271</v>
      </c>
      <c r="EL37" s="133">
        <v>6</v>
      </c>
      <c r="EM37" s="140">
        <f t="shared" si="17"/>
        <v>6.0606060606060608E-2</v>
      </c>
    </row>
    <row r="38" spans="1:143">
      <c r="A38" s="88" t="s">
        <v>96</v>
      </c>
      <c r="B38" t="e">
        <v>#DIV/0!</v>
      </c>
      <c r="D38" t="e">
        <v>#DIV/0!</v>
      </c>
      <c r="X38" s="220"/>
      <c r="Y38" s="132" t="s">
        <v>36</v>
      </c>
      <c r="Z38" s="133">
        <v>19</v>
      </c>
      <c r="AA38" s="133">
        <v>4</v>
      </c>
      <c r="AB38" s="133">
        <v>26</v>
      </c>
      <c r="BN38" s="131">
        <v>22</v>
      </c>
      <c r="BO38">
        <v>1</v>
      </c>
      <c r="BP38" s="130">
        <f t="shared" si="36"/>
        <v>2.4390243902439025E-2</v>
      </c>
      <c r="BR38" s="130">
        <f t="shared" si="37"/>
        <v>0</v>
      </c>
      <c r="BS38">
        <v>1</v>
      </c>
      <c r="BT38" s="130">
        <f t="shared" si="38"/>
        <v>2.0408163265306121E-2</v>
      </c>
      <c r="CE38" s="132" t="s">
        <v>239</v>
      </c>
      <c r="CF38" s="133"/>
      <c r="CG38" s="139">
        <f t="shared" si="0"/>
        <v>0</v>
      </c>
      <c r="CH38" s="133">
        <v>6</v>
      </c>
      <c r="CI38" s="139">
        <f t="shared" si="1"/>
        <v>0.27272727272727271</v>
      </c>
      <c r="CJ38" s="133">
        <v>6</v>
      </c>
      <c r="CK38" s="140">
        <f t="shared" si="2"/>
        <v>6.0606060606060608E-2</v>
      </c>
      <c r="CN38" s="131" t="s">
        <v>43</v>
      </c>
      <c r="CO38">
        <v>2</v>
      </c>
      <c r="CP38" s="139">
        <f t="shared" si="3"/>
        <v>2.5974025974025976E-2</v>
      </c>
      <c r="CR38" s="139">
        <f t="shared" si="4"/>
        <v>0</v>
      </c>
      <c r="CS38">
        <v>2</v>
      </c>
      <c r="CT38" s="140">
        <f t="shared" si="5"/>
        <v>2.0202020202020204E-2</v>
      </c>
      <c r="CW38" s="88">
        <v>31</v>
      </c>
      <c r="CX38" s="135">
        <v>10.706666666666669</v>
      </c>
      <c r="CY38" s="135"/>
      <c r="CZ38" s="135">
        <v>10.706666666666669</v>
      </c>
      <c r="DA38" s="135">
        <v>2.4370952655432419</v>
      </c>
      <c r="DB38" s="135"/>
      <c r="DC38" s="135">
        <v>2.4370952655432419</v>
      </c>
      <c r="DF38" s="132" t="s">
        <v>239</v>
      </c>
      <c r="DG38" s="133"/>
      <c r="DH38" s="139">
        <f t="shared" si="6"/>
        <v>0</v>
      </c>
      <c r="DI38" s="133">
        <v>6</v>
      </c>
      <c r="DJ38" s="139">
        <f t="shared" si="7"/>
        <v>0.27272727272727271</v>
      </c>
      <c r="DK38" s="133">
        <v>6</v>
      </c>
      <c r="DL38" s="140">
        <f t="shared" si="8"/>
        <v>6.0606060606060608E-2</v>
      </c>
      <c r="DO38" s="131" t="s">
        <v>41</v>
      </c>
      <c r="DP38">
        <v>2</v>
      </c>
      <c r="DQ38" s="139">
        <f t="shared" si="9"/>
        <v>2.5974025974025976E-2</v>
      </c>
      <c r="DS38" s="139">
        <f t="shared" si="10"/>
        <v>0</v>
      </c>
      <c r="DT38">
        <v>2</v>
      </c>
      <c r="DU38" s="140">
        <f t="shared" si="11"/>
        <v>2.0202020202020204E-2</v>
      </c>
      <c r="DX38" s="132" t="s">
        <v>239</v>
      </c>
      <c r="DY38" s="133"/>
      <c r="DZ38" s="139">
        <f t="shared" si="12"/>
        <v>0</v>
      </c>
      <c r="EA38" s="133">
        <v>6</v>
      </c>
      <c r="EB38" s="139">
        <f t="shared" si="13"/>
        <v>0.27272727272727271</v>
      </c>
      <c r="EC38" s="133">
        <v>6</v>
      </c>
      <c r="ED38" s="140">
        <f t="shared" si="14"/>
        <v>6.0606060606060608E-2</v>
      </c>
      <c r="EG38" s="131" t="s">
        <v>42</v>
      </c>
      <c r="EI38" s="139">
        <f t="shared" si="15"/>
        <v>0</v>
      </c>
      <c r="EJ38">
        <v>3</v>
      </c>
      <c r="EK38" s="139">
        <f t="shared" si="16"/>
        <v>0.13636363636363635</v>
      </c>
      <c r="EL38">
        <v>3</v>
      </c>
      <c r="EM38" s="140">
        <f t="shared" si="17"/>
        <v>3.0303030303030304E-2</v>
      </c>
    </row>
    <row r="39" spans="1:143">
      <c r="A39" s="88" t="s">
        <v>243</v>
      </c>
      <c r="X39" s="220"/>
      <c r="Y39" t="s">
        <v>276</v>
      </c>
      <c r="Z39" s="135">
        <v>4.4733333333333336</v>
      </c>
      <c r="AA39" s="135"/>
      <c r="AB39" s="135">
        <v>4.4733333333333336</v>
      </c>
      <c r="BN39" s="131" t="s">
        <v>245</v>
      </c>
      <c r="BP39" s="130">
        <f t="shared" si="36"/>
        <v>0</v>
      </c>
      <c r="BQ39">
        <v>1</v>
      </c>
      <c r="BR39" s="130">
        <f t="shared" si="37"/>
        <v>0.125</v>
      </c>
      <c r="BS39">
        <v>1</v>
      </c>
      <c r="BT39" s="130">
        <f t="shared" si="38"/>
        <v>2.0408163265306121E-2</v>
      </c>
      <c r="CE39" s="131" t="s">
        <v>39</v>
      </c>
      <c r="CG39" s="139">
        <f t="shared" si="0"/>
        <v>0</v>
      </c>
      <c r="CH39">
        <v>3</v>
      </c>
      <c r="CI39" s="139">
        <f t="shared" si="1"/>
        <v>0.13636363636363635</v>
      </c>
      <c r="CJ39">
        <v>3</v>
      </c>
      <c r="CK39" s="140">
        <f t="shared" si="2"/>
        <v>3.0303030303030304E-2</v>
      </c>
      <c r="CN39" s="131" t="s">
        <v>40</v>
      </c>
      <c r="CO39">
        <v>1</v>
      </c>
      <c r="CP39" s="139">
        <f t="shared" si="3"/>
        <v>1.2987012987012988E-2</v>
      </c>
      <c r="CR39" s="139">
        <f t="shared" si="4"/>
        <v>0</v>
      </c>
      <c r="CS39">
        <v>1</v>
      </c>
      <c r="CT39" s="140">
        <f t="shared" si="5"/>
        <v>1.0101010101010102E-2</v>
      </c>
      <c r="CW39" s="88">
        <v>32</v>
      </c>
      <c r="CX39" s="135">
        <v>8.8049999999999997</v>
      </c>
      <c r="CY39" s="135"/>
      <c r="CZ39" s="135">
        <v>8.8049999999999997</v>
      </c>
      <c r="DA39" s="135">
        <v>0.2899137802864683</v>
      </c>
      <c r="DB39" s="135"/>
      <c r="DC39" s="135">
        <v>0.2899137802864683</v>
      </c>
      <c r="DF39" s="131" t="s">
        <v>39</v>
      </c>
      <c r="DH39" s="139">
        <f t="shared" si="6"/>
        <v>0</v>
      </c>
      <c r="DI39">
        <v>3</v>
      </c>
      <c r="DJ39" s="139">
        <f t="shared" si="7"/>
        <v>0.13636363636363635</v>
      </c>
      <c r="DK39">
        <v>3</v>
      </c>
      <c r="DL39" s="140">
        <f t="shared" si="8"/>
        <v>3.0303030303030304E-2</v>
      </c>
      <c r="DO39" s="132" t="s">
        <v>225</v>
      </c>
      <c r="DP39" s="133">
        <v>2</v>
      </c>
      <c r="DQ39" s="139">
        <f t="shared" si="9"/>
        <v>2.5974025974025976E-2</v>
      </c>
      <c r="DR39" s="133"/>
      <c r="DS39" s="139">
        <f t="shared" si="10"/>
        <v>0</v>
      </c>
      <c r="DT39" s="133">
        <v>2</v>
      </c>
      <c r="DU39" s="140">
        <f t="shared" si="11"/>
        <v>2.0202020202020204E-2</v>
      </c>
      <c r="DX39" s="131" t="s">
        <v>39</v>
      </c>
      <c r="DZ39" s="139">
        <f t="shared" si="12"/>
        <v>0</v>
      </c>
      <c r="EA39">
        <v>3</v>
      </c>
      <c r="EB39" s="139">
        <f t="shared" si="13"/>
        <v>0.13636363636363635</v>
      </c>
      <c r="EC39">
        <v>3</v>
      </c>
      <c r="ED39" s="140">
        <f t="shared" si="14"/>
        <v>3.0303030303030304E-2</v>
      </c>
      <c r="EG39" s="131" t="s">
        <v>65</v>
      </c>
      <c r="EI39" s="139">
        <f t="shared" si="15"/>
        <v>0</v>
      </c>
      <c r="EJ39">
        <v>1</v>
      </c>
      <c r="EK39" s="139">
        <f t="shared" si="16"/>
        <v>4.5454545454545456E-2</v>
      </c>
      <c r="EL39">
        <v>1</v>
      </c>
      <c r="EM39" s="140">
        <f t="shared" si="17"/>
        <v>1.0101010101010102E-2</v>
      </c>
    </row>
    <row r="40" spans="1:143">
      <c r="A40" s="88" t="s">
        <v>206</v>
      </c>
      <c r="B40" t="e">
        <v>#DIV/0!</v>
      </c>
      <c r="D40" t="e">
        <v>#DIV/0!</v>
      </c>
      <c r="X40" s="220"/>
      <c r="Y40" t="s">
        <v>293</v>
      </c>
      <c r="Z40" s="135">
        <v>1.206662062606318</v>
      </c>
      <c r="AA40" s="135"/>
      <c r="AB40" s="135">
        <v>1.206662062606318</v>
      </c>
      <c r="BN40" s="131">
        <v>23</v>
      </c>
      <c r="BO40">
        <v>1</v>
      </c>
      <c r="BP40" s="130">
        <f t="shared" si="36"/>
        <v>2.4390243902439025E-2</v>
      </c>
      <c r="BR40" s="130">
        <f t="shared" si="37"/>
        <v>0</v>
      </c>
      <c r="BS40">
        <v>1</v>
      </c>
      <c r="BT40" s="130">
        <f t="shared" si="38"/>
        <v>2.0408163265306121E-2</v>
      </c>
      <c r="CE40" s="131" t="s">
        <v>53</v>
      </c>
      <c r="CG40" s="139">
        <f t="shared" si="0"/>
        <v>0</v>
      </c>
      <c r="CH40">
        <v>2</v>
      </c>
      <c r="CI40" s="139">
        <f t="shared" si="1"/>
        <v>9.0909090909090912E-2</v>
      </c>
      <c r="CJ40">
        <v>2</v>
      </c>
      <c r="CK40" s="140">
        <f t="shared" si="2"/>
        <v>2.0202020202020204E-2</v>
      </c>
      <c r="CN40" s="131" t="s">
        <v>119</v>
      </c>
      <c r="CO40">
        <v>3</v>
      </c>
      <c r="CP40" s="139">
        <f t="shared" si="3"/>
        <v>3.896103896103896E-2</v>
      </c>
      <c r="CR40" s="139">
        <f t="shared" si="4"/>
        <v>0</v>
      </c>
      <c r="CS40">
        <v>3</v>
      </c>
      <c r="CT40" s="140">
        <f t="shared" si="5"/>
        <v>3.0303030303030304E-2</v>
      </c>
      <c r="CW40" s="88">
        <v>34</v>
      </c>
      <c r="CX40" s="135">
        <v>8.6933333333333334</v>
      </c>
      <c r="CY40" s="135"/>
      <c r="CZ40" s="135">
        <v>8.6933333333333334</v>
      </c>
      <c r="DA40" s="135">
        <v>1.5151061568968289</v>
      </c>
      <c r="DB40" s="135"/>
      <c r="DC40" s="135">
        <v>1.5151061568968289</v>
      </c>
      <c r="DF40" s="131" t="s">
        <v>53</v>
      </c>
      <c r="DH40" s="139">
        <f t="shared" si="6"/>
        <v>0</v>
      </c>
      <c r="DI40">
        <v>2</v>
      </c>
      <c r="DJ40" s="139">
        <f t="shared" si="7"/>
        <v>9.0909090909090912E-2</v>
      </c>
      <c r="DK40">
        <v>2</v>
      </c>
      <c r="DL40" s="140">
        <f t="shared" si="8"/>
        <v>2.0202020202020204E-2</v>
      </c>
      <c r="DO40" s="131" t="s">
        <v>41</v>
      </c>
      <c r="DP40">
        <v>2</v>
      </c>
      <c r="DQ40" s="139">
        <f t="shared" si="9"/>
        <v>2.5974025974025976E-2</v>
      </c>
      <c r="DS40" s="139">
        <f t="shared" si="10"/>
        <v>0</v>
      </c>
      <c r="DT40">
        <v>2</v>
      </c>
      <c r="DU40" s="140">
        <f t="shared" si="11"/>
        <v>2.0202020202020204E-2</v>
      </c>
      <c r="DX40" s="131" t="s">
        <v>53</v>
      </c>
      <c r="DZ40" s="139">
        <f t="shared" si="12"/>
        <v>0</v>
      </c>
      <c r="EA40">
        <v>2</v>
      </c>
      <c r="EB40" s="139">
        <f t="shared" si="13"/>
        <v>9.0909090909090912E-2</v>
      </c>
      <c r="EC40">
        <v>2</v>
      </c>
      <c r="ED40" s="140">
        <f t="shared" si="14"/>
        <v>2.0202020202020204E-2</v>
      </c>
      <c r="EG40" s="131" t="s">
        <v>88</v>
      </c>
      <c r="EI40" s="139">
        <f t="shared" si="15"/>
        <v>0</v>
      </c>
      <c r="EJ40">
        <v>2</v>
      </c>
      <c r="EK40" s="139">
        <f t="shared" si="16"/>
        <v>9.0909090909090912E-2</v>
      </c>
      <c r="EL40">
        <v>2</v>
      </c>
      <c r="EM40" s="140">
        <f t="shared" si="17"/>
        <v>2.0202020202020204E-2</v>
      </c>
    </row>
    <row r="41" spans="1:143">
      <c r="A41" s="88" t="s">
        <v>249</v>
      </c>
      <c r="C41" t="e">
        <v>#DIV/0!</v>
      </c>
      <c r="D41" t="e">
        <v>#DIV/0!</v>
      </c>
      <c r="Y41" s="91" t="s">
        <v>279</v>
      </c>
      <c r="Z41" s="92">
        <v>41</v>
      </c>
      <c r="AA41" s="92">
        <v>8</v>
      </c>
      <c r="AB41" s="92">
        <v>49</v>
      </c>
      <c r="BN41" s="131" t="s">
        <v>191</v>
      </c>
      <c r="BO41">
        <v>1</v>
      </c>
      <c r="BP41" s="130">
        <f t="shared" si="36"/>
        <v>2.4390243902439025E-2</v>
      </c>
      <c r="BR41" s="130">
        <f t="shared" si="37"/>
        <v>0</v>
      </c>
      <c r="BS41">
        <v>1</v>
      </c>
      <c r="BT41" s="130">
        <f t="shared" si="38"/>
        <v>2.0408163265306121E-2</v>
      </c>
      <c r="CE41" s="131" t="s">
        <v>55</v>
      </c>
      <c r="CG41" s="139">
        <f t="shared" si="0"/>
        <v>0</v>
      </c>
      <c r="CH41">
        <v>1</v>
      </c>
      <c r="CI41" s="139">
        <f t="shared" si="1"/>
        <v>4.5454545454545456E-2</v>
      </c>
      <c r="CJ41">
        <v>1</v>
      </c>
      <c r="CK41" s="140">
        <f t="shared" si="2"/>
        <v>1.0101010101010102E-2</v>
      </c>
      <c r="CN41" s="132" t="s">
        <v>212</v>
      </c>
      <c r="CO41" s="133">
        <v>2</v>
      </c>
      <c r="CP41" s="139">
        <f t="shared" si="3"/>
        <v>2.5974025974025976E-2</v>
      </c>
      <c r="CQ41" s="133"/>
      <c r="CR41" s="139">
        <f t="shared" si="4"/>
        <v>0</v>
      </c>
      <c r="CS41" s="133">
        <v>2</v>
      </c>
      <c r="CT41" s="140">
        <f t="shared" si="5"/>
        <v>2.0202020202020204E-2</v>
      </c>
      <c r="CW41" s="88">
        <v>35</v>
      </c>
      <c r="CX41" s="135">
        <v>9.23</v>
      </c>
      <c r="CY41" s="135"/>
      <c r="CZ41" s="135">
        <v>9.23</v>
      </c>
      <c r="DA41" s="135">
        <v>0.94752308678996811</v>
      </c>
      <c r="DB41" s="135"/>
      <c r="DC41" s="135">
        <v>0.94752308678996811</v>
      </c>
      <c r="DF41" s="131" t="s">
        <v>55</v>
      </c>
      <c r="DH41" s="139">
        <f t="shared" si="6"/>
        <v>0</v>
      </c>
      <c r="DI41">
        <v>1</v>
      </c>
      <c r="DJ41" s="139">
        <f t="shared" si="7"/>
        <v>4.5454545454545456E-2</v>
      </c>
      <c r="DK41">
        <v>1</v>
      </c>
      <c r="DL41" s="140">
        <f t="shared" si="8"/>
        <v>1.0101010101010102E-2</v>
      </c>
      <c r="DO41" s="132" t="s">
        <v>191</v>
      </c>
      <c r="DP41" s="133">
        <v>1</v>
      </c>
      <c r="DQ41" s="139">
        <f t="shared" si="9"/>
        <v>1.2987012987012988E-2</v>
      </c>
      <c r="DR41" s="133"/>
      <c r="DS41" s="139">
        <f t="shared" si="10"/>
        <v>0</v>
      </c>
      <c r="DT41" s="133">
        <v>1</v>
      </c>
      <c r="DU41" s="140">
        <f t="shared" si="11"/>
        <v>1.0101010101010102E-2</v>
      </c>
      <c r="DX41" s="131" t="s">
        <v>55</v>
      </c>
      <c r="DZ41" s="139">
        <f t="shared" si="12"/>
        <v>0</v>
      </c>
      <c r="EA41">
        <v>1</v>
      </c>
      <c r="EB41" s="139">
        <f t="shared" si="13"/>
        <v>4.5454545454545456E-2</v>
      </c>
      <c r="EC41">
        <v>1</v>
      </c>
      <c r="ED41" s="140">
        <f t="shared" si="14"/>
        <v>1.0101010101010102E-2</v>
      </c>
      <c r="EG41" s="132" t="s">
        <v>176</v>
      </c>
      <c r="EH41" s="133">
        <v>6</v>
      </c>
      <c r="EI41" s="139">
        <f t="shared" si="15"/>
        <v>7.792207792207792E-2</v>
      </c>
      <c r="EJ41" s="133"/>
      <c r="EK41" s="139">
        <f t="shared" si="16"/>
        <v>0</v>
      </c>
      <c r="EL41" s="133">
        <v>6</v>
      </c>
      <c r="EM41" s="140">
        <f t="shared" si="17"/>
        <v>6.0606060606060608E-2</v>
      </c>
    </row>
    <row r="42" spans="1:143">
      <c r="A42" s="88" t="s">
        <v>219</v>
      </c>
      <c r="B42" t="e">
        <v>#DIV/0!</v>
      </c>
      <c r="D42" t="e">
        <v>#DIV/0!</v>
      </c>
      <c r="BN42" s="91" t="s">
        <v>279</v>
      </c>
      <c r="BO42" s="92">
        <v>41</v>
      </c>
      <c r="BP42" s="130">
        <f t="shared" si="36"/>
        <v>1</v>
      </c>
      <c r="BQ42" s="92">
        <v>8</v>
      </c>
      <c r="BR42" s="130">
        <f t="shared" si="37"/>
        <v>1</v>
      </c>
      <c r="BS42" s="92">
        <v>49</v>
      </c>
      <c r="BT42" s="130">
        <f t="shared" si="38"/>
        <v>1</v>
      </c>
      <c r="CE42" s="132" t="s">
        <v>176</v>
      </c>
      <c r="CF42" s="133">
        <v>6</v>
      </c>
      <c r="CG42" s="139">
        <f t="shared" si="0"/>
        <v>7.792207792207792E-2</v>
      </c>
      <c r="CH42" s="133"/>
      <c r="CI42" s="139">
        <f t="shared" si="1"/>
        <v>0</v>
      </c>
      <c r="CJ42" s="133">
        <v>6</v>
      </c>
      <c r="CK42" s="140">
        <f t="shared" si="2"/>
        <v>6.0606060606060608E-2</v>
      </c>
      <c r="CN42" s="131" t="s">
        <v>43</v>
      </c>
      <c r="CO42">
        <v>1</v>
      </c>
      <c r="CP42" s="139">
        <f t="shared" si="3"/>
        <v>1.2987012987012988E-2</v>
      </c>
      <c r="CR42" s="139">
        <f t="shared" si="4"/>
        <v>0</v>
      </c>
      <c r="CS42">
        <v>1</v>
      </c>
      <c r="CT42" s="140">
        <f t="shared" si="5"/>
        <v>1.0101010101010102E-2</v>
      </c>
      <c r="CW42" s="88">
        <v>37</v>
      </c>
      <c r="CX42" s="135">
        <v>10.526666666666667</v>
      </c>
      <c r="CY42" s="135"/>
      <c r="CZ42" s="135">
        <v>10.526666666666667</v>
      </c>
      <c r="DA42" s="135">
        <v>0.27646579052993359</v>
      </c>
      <c r="DB42" s="135"/>
      <c r="DC42" s="135">
        <v>0.27646579052993359</v>
      </c>
      <c r="DF42" s="132" t="s">
        <v>176</v>
      </c>
      <c r="DG42" s="133">
        <v>6</v>
      </c>
      <c r="DH42" s="139">
        <f t="shared" si="6"/>
        <v>7.792207792207792E-2</v>
      </c>
      <c r="DI42" s="133"/>
      <c r="DJ42" s="139">
        <f t="shared" si="7"/>
        <v>0</v>
      </c>
      <c r="DK42" s="133">
        <v>6</v>
      </c>
      <c r="DL42" s="140">
        <f t="shared" si="8"/>
        <v>6.0606060606060608E-2</v>
      </c>
      <c r="DO42" s="131" t="s">
        <v>41</v>
      </c>
      <c r="DP42">
        <v>1</v>
      </c>
      <c r="DQ42" s="139">
        <f t="shared" si="9"/>
        <v>1.2987012987012988E-2</v>
      </c>
      <c r="DS42" s="139">
        <f t="shared" si="10"/>
        <v>0</v>
      </c>
      <c r="DT42">
        <v>1</v>
      </c>
      <c r="DU42" s="140">
        <f t="shared" si="11"/>
        <v>1.0101010101010102E-2</v>
      </c>
      <c r="DX42" s="132" t="s">
        <v>176</v>
      </c>
      <c r="DY42" s="133">
        <v>6</v>
      </c>
      <c r="DZ42" s="139">
        <f t="shared" si="12"/>
        <v>7.792207792207792E-2</v>
      </c>
      <c r="EA42" s="133"/>
      <c r="EB42" s="139">
        <f t="shared" si="13"/>
        <v>0</v>
      </c>
      <c r="EC42" s="133">
        <v>6</v>
      </c>
      <c r="ED42" s="140">
        <f t="shared" si="14"/>
        <v>6.0606060606060608E-2</v>
      </c>
      <c r="EG42" s="131" t="s">
        <v>42</v>
      </c>
      <c r="EH42">
        <v>4</v>
      </c>
      <c r="EI42" s="139">
        <f t="shared" si="15"/>
        <v>5.1948051948051951E-2</v>
      </c>
      <c r="EK42" s="139">
        <f t="shared" si="16"/>
        <v>0</v>
      </c>
      <c r="EL42">
        <v>4</v>
      </c>
      <c r="EM42" s="140">
        <f t="shared" si="17"/>
        <v>4.0404040404040407E-2</v>
      </c>
    </row>
    <row r="43" spans="1:143">
      <c r="A43" s="88" t="s">
        <v>247</v>
      </c>
      <c r="C43" t="e">
        <v>#DIV/0!</v>
      </c>
      <c r="D43" t="e">
        <v>#DIV/0!</v>
      </c>
      <c r="CE43" s="131" t="s">
        <v>39</v>
      </c>
      <c r="CF43">
        <v>4</v>
      </c>
      <c r="CG43" s="139">
        <f t="shared" si="0"/>
        <v>5.1948051948051951E-2</v>
      </c>
      <c r="CI43" s="139">
        <f t="shared" si="1"/>
        <v>0</v>
      </c>
      <c r="CJ43">
        <v>4</v>
      </c>
      <c r="CK43" s="140">
        <f t="shared" si="2"/>
        <v>4.0404040404040407E-2</v>
      </c>
      <c r="CN43" s="131" t="s">
        <v>40</v>
      </c>
      <c r="CO43">
        <v>1</v>
      </c>
      <c r="CP43" s="139">
        <f t="shared" si="3"/>
        <v>1.2987012987012988E-2</v>
      </c>
      <c r="CR43" s="139">
        <f t="shared" si="4"/>
        <v>0</v>
      </c>
      <c r="CS43">
        <v>1</v>
      </c>
      <c r="CT43" s="140">
        <f t="shared" si="5"/>
        <v>1.0101010101010102E-2</v>
      </c>
      <c r="CW43" s="88">
        <v>42</v>
      </c>
      <c r="CX43" s="135">
        <v>10.315</v>
      </c>
      <c r="CY43" s="135"/>
      <c r="CZ43" s="135">
        <v>10.315</v>
      </c>
      <c r="DA43" s="135">
        <v>0.4171930009000559</v>
      </c>
      <c r="DB43" s="135"/>
      <c r="DC43" s="135">
        <v>0.4171930009000559</v>
      </c>
      <c r="DF43" s="131" t="s">
        <v>39</v>
      </c>
      <c r="DG43">
        <v>4</v>
      </c>
      <c r="DH43" s="139">
        <f t="shared" si="6"/>
        <v>5.1948051948051951E-2</v>
      </c>
      <c r="DJ43" s="139">
        <f t="shared" si="7"/>
        <v>0</v>
      </c>
      <c r="DK43">
        <v>4</v>
      </c>
      <c r="DL43" s="140">
        <f t="shared" si="8"/>
        <v>4.0404040404040407E-2</v>
      </c>
      <c r="DO43" s="132" t="s">
        <v>221</v>
      </c>
      <c r="DP43" s="133">
        <v>3</v>
      </c>
      <c r="DQ43" s="139">
        <f t="shared" si="9"/>
        <v>3.896103896103896E-2</v>
      </c>
      <c r="DR43" s="133"/>
      <c r="DS43" s="139">
        <f t="shared" si="10"/>
        <v>0</v>
      </c>
      <c r="DT43" s="133">
        <v>3</v>
      </c>
      <c r="DU43" s="140">
        <f t="shared" si="11"/>
        <v>3.0303030303030304E-2</v>
      </c>
      <c r="DX43" s="131" t="s">
        <v>39</v>
      </c>
      <c r="DY43">
        <v>4</v>
      </c>
      <c r="DZ43" s="139">
        <f t="shared" si="12"/>
        <v>5.1948051948051951E-2</v>
      </c>
      <c r="EB43" s="139">
        <f t="shared" si="13"/>
        <v>0</v>
      </c>
      <c r="EC43">
        <v>4</v>
      </c>
      <c r="ED43" s="140">
        <f t="shared" si="14"/>
        <v>4.0404040404040407E-2</v>
      </c>
      <c r="EG43" s="131" t="s">
        <v>54</v>
      </c>
      <c r="EH43">
        <v>1</v>
      </c>
      <c r="EI43" s="139">
        <f t="shared" si="15"/>
        <v>1.2987012987012988E-2</v>
      </c>
      <c r="EK43" s="139">
        <f t="shared" si="16"/>
        <v>0</v>
      </c>
      <c r="EL43">
        <v>1</v>
      </c>
      <c r="EM43" s="140">
        <f t="shared" si="17"/>
        <v>1.0101010101010102E-2</v>
      </c>
    </row>
    <row r="44" spans="1:143">
      <c r="A44" s="88" t="s">
        <v>241</v>
      </c>
      <c r="C44" t="e">
        <v>#DIV/0!</v>
      </c>
      <c r="D44" t="e">
        <v>#DIV/0!</v>
      </c>
      <c r="CE44" s="131" t="s">
        <v>53</v>
      </c>
      <c r="CF44">
        <v>1</v>
      </c>
      <c r="CG44" s="139">
        <f t="shared" si="0"/>
        <v>1.2987012987012988E-2</v>
      </c>
      <c r="CI44" s="139">
        <f t="shared" si="1"/>
        <v>0</v>
      </c>
      <c r="CJ44">
        <v>1</v>
      </c>
      <c r="CK44" s="140">
        <f t="shared" si="2"/>
        <v>1.0101010101010102E-2</v>
      </c>
      <c r="CN44" s="132" t="s">
        <v>225</v>
      </c>
      <c r="CO44" s="133">
        <v>2</v>
      </c>
      <c r="CP44" s="139">
        <f t="shared" si="3"/>
        <v>2.5974025974025976E-2</v>
      </c>
      <c r="CQ44" s="133"/>
      <c r="CR44" s="139">
        <f t="shared" si="4"/>
        <v>0</v>
      </c>
      <c r="CS44" s="133">
        <v>2</v>
      </c>
      <c r="CT44" s="140">
        <f t="shared" si="5"/>
        <v>2.0202020202020204E-2</v>
      </c>
      <c r="CW44" s="88" t="s">
        <v>239</v>
      </c>
      <c r="CX44" s="135"/>
      <c r="CY44" s="135">
        <v>9.3979999999999997</v>
      </c>
      <c r="CZ44" s="135">
        <v>9.3979999999999997</v>
      </c>
      <c r="DA44" s="135"/>
      <c r="DB44" s="135">
        <v>0.95821187636138361</v>
      </c>
      <c r="DC44" s="135">
        <v>0.95821187636138361</v>
      </c>
      <c r="DF44" s="131" t="s">
        <v>53</v>
      </c>
      <c r="DG44">
        <v>1</v>
      </c>
      <c r="DH44" s="139">
        <f t="shared" si="6"/>
        <v>1.2987012987012988E-2</v>
      </c>
      <c r="DJ44" s="139">
        <f t="shared" si="7"/>
        <v>0</v>
      </c>
      <c r="DK44">
        <v>1</v>
      </c>
      <c r="DL44" s="140">
        <f t="shared" si="8"/>
        <v>1.0101010101010102E-2</v>
      </c>
      <c r="DO44" s="131" t="s">
        <v>41</v>
      </c>
      <c r="DP44">
        <v>2</v>
      </c>
      <c r="DQ44" s="139">
        <f t="shared" si="9"/>
        <v>2.5974025974025976E-2</v>
      </c>
      <c r="DS44" s="139">
        <f t="shared" si="10"/>
        <v>0</v>
      </c>
      <c r="DT44">
        <v>2</v>
      </c>
      <c r="DU44" s="140">
        <f t="shared" si="11"/>
        <v>2.0202020202020204E-2</v>
      </c>
      <c r="DX44" s="131" t="s">
        <v>53</v>
      </c>
      <c r="DY44">
        <v>1</v>
      </c>
      <c r="DZ44" s="139">
        <f t="shared" si="12"/>
        <v>1.2987012987012988E-2</v>
      </c>
      <c r="EB44" s="139">
        <f t="shared" si="13"/>
        <v>0</v>
      </c>
      <c r="EC44">
        <v>1</v>
      </c>
      <c r="ED44" s="140">
        <f t="shared" si="14"/>
        <v>1.0101010101010102E-2</v>
      </c>
      <c r="EG44" s="131" t="s">
        <v>88</v>
      </c>
      <c r="EH44">
        <v>1</v>
      </c>
      <c r="EI44" s="139">
        <f t="shared" si="15"/>
        <v>1.2987012987012988E-2</v>
      </c>
      <c r="EK44" s="139">
        <f t="shared" si="16"/>
        <v>0</v>
      </c>
      <c r="EL44">
        <v>1</v>
      </c>
      <c r="EM44" s="140">
        <f t="shared" si="17"/>
        <v>1.0101010101010102E-2</v>
      </c>
    </row>
    <row r="45" spans="1:143">
      <c r="A45" s="88" t="s">
        <v>231</v>
      </c>
      <c r="B45" t="e">
        <v>#DIV/0!</v>
      </c>
      <c r="D45" t="e">
        <v>#DIV/0!</v>
      </c>
      <c r="CE45" s="131" t="s">
        <v>55</v>
      </c>
      <c r="CF45">
        <v>1</v>
      </c>
      <c r="CG45" s="139">
        <f t="shared" si="0"/>
        <v>1.2987012987012988E-2</v>
      </c>
      <c r="CI45" s="139">
        <f t="shared" si="1"/>
        <v>0</v>
      </c>
      <c r="CJ45">
        <v>1</v>
      </c>
      <c r="CK45" s="140">
        <f t="shared" si="2"/>
        <v>1.0101010101010102E-2</v>
      </c>
      <c r="CN45" s="131" t="s">
        <v>40</v>
      </c>
      <c r="CO45">
        <v>2</v>
      </c>
      <c r="CP45" s="139">
        <f t="shared" si="3"/>
        <v>2.5974025974025976E-2</v>
      </c>
      <c r="CR45" s="139">
        <f t="shared" si="4"/>
        <v>0</v>
      </c>
      <c r="CS45">
        <v>2</v>
      </c>
      <c r="CT45" s="140">
        <f t="shared" si="5"/>
        <v>2.0202020202020204E-2</v>
      </c>
      <c r="CW45" s="88" t="s">
        <v>176</v>
      </c>
      <c r="CX45" s="135">
        <v>8.4220000000000006</v>
      </c>
      <c r="CY45" s="135"/>
      <c r="CZ45" s="135">
        <v>8.4220000000000006</v>
      </c>
      <c r="DA45" s="135">
        <v>1.7894328710516094</v>
      </c>
      <c r="DB45" s="135"/>
      <c r="DC45" s="135">
        <v>1.7894328710516094</v>
      </c>
      <c r="DF45" s="131" t="s">
        <v>55</v>
      </c>
      <c r="DG45">
        <v>1</v>
      </c>
      <c r="DH45" s="139">
        <f t="shared" si="6"/>
        <v>1.2987012987012988E-2</v>
      </c>
      <c r="DJ45" s="139">
        <f t="shared" si="7"/>
        <v>0</v>
      </c>
      <c r="DK45">
        <v>1</v>
      </c>
      <c r="DL45" s="140">
        <f t="shared" si="8"/>
        <v>1.0101010101010102E-2</v>
      </c>
      <c r="DO45" s="131" t="s">
        <v>97</v>
      </c>
      <c r="DP45">
        <v>1</v>
      </c>
      <c r="DQ45" s="139">
        <f t="shared" si="9"/>
        <v>1.2987012987012988E-2</v>
      </c>
      <c r="DS45" s="139">
        <f t="shared" si="10"/>
        <v>0</v>
      </c>
      <c r="DT45">
        <v>1</v>
      </c>
      <c r="DU45" s="140">
        <f t="shared" si="11"/>
        <v>1.0101010101010102E-2</v>
      </c>
      <c r="DX45" s="131" t="s">
        <v>55</v>
      </c>
      <c r="DY45">
        <v>1</v>
      </c>
      <c r="DZ45" s="139">
        <f t="shared" si="12"/>
        <v>1.2987012987012988E-2</v>
      </c>
      <c r="EB45" s="139">
        <f t="shared" si="13"/>
        <v>0</v>
      </c>
      <c r="EC45">
        <v>1</v>
      </c>
      <c r="ED45" s="140">
        <f t="shared" si="14"/>
        <v>1.0101010101010102E-2</v>
      </c>
      <c r="EG45" s="132" t="s">
        <v>212</v>
      </c>
      <c r="EH45" s="133">
        <v>2</v>
      </c>
      <c r="EI45" s="139">
        <f t="shared" si="15"/>
        <v>2.5974025974025976E-2</v>
      </c>
      <c r="EJ45" s="133"/>
      <c r="EK45" s="139">
        <f t="shared" si="16"/>
        <v>0</v>
      </c>
      <c r="EL45" s="133">
        <v>2</v>
      </c>
      <c r="EM45" s="140">
        <f t="shared" si="17"/>
        <v>2.0202020202020204E-2</v>
      </c>
    </row>
    <row r="46" spans="1:143">
      <c r="A46" s="88" t="s">
        <v>165</v>
      </c>
      <c r="CE46" s="132" t="s">
        <v>212</v>
      </c>
      <c r="CF46" s="133">
        <v>2</v>
      </c>
      <c r="CG46" s="139">
        <f t="shared" si="0"/>
        <v>2.5974025974025976E-2</v>
      </c>
      <c r="CH46" s="133"/>
      <c r="CI46" s="139">
        <f t="shared" si="1"/>
        <v>0</v>
      </c>
      <c r="CJ46" s="133">
        <v>2</v>
      </c>
      <c r="CK46" s="140">
        <f t="shared" si="2"/>
        <v>2.0202020202020204E-2</v>
      </c>
      <c r="CN46" s="132" t="s">
        <v>191</v>
      </c>
      <c r="CO46" s="133">
        <v>1</v>
      </c>
      <c r="CP46" s="139">
        <f t="shared" si="3"/>
        <v>1.2987012987012988E-2</v>
      </c>
      <c r="CQ46" s="133"/>
      <c r="CR46" s="139">
        <f t="shared" si="4"/>
        <v>0</v>
      </c>
      <c r="CS46" s="133">
        <v>1</v>
      </c>
      <c r="CT46" s="140">
        <f t="shared" si="5"/>
        <v>1.0101010101010102E-2</v>
      </c>
      <c r="CW46" s="88" t="s">
        <v>212</v>
      </c>
      <c r="CX46" s="135">
        <v>9.34</v>
      </c>
      <c r="CY46" s="135"/>
      <c r="CZ46" s="135">
        <v>9.34</v>
      </c>
      <c r="DA46" s="135">
        <v>0.48083261120688309</v>
      </c>
      <c r="DB46" s="135"/>
      <c r="DC46" s="135">
        <v>0.48083261120688309</v>
      </c>
      <c r="DF46" s="132" t="s">
        <v>212</v>
      </c>
      <c r="DG46" s="133">
        <v>2</v>
      </c>
      <c r="DH46" s="139">
        <f t="shared" si="6"/>
        <v>2.5974025974025976E-2</v>
      </c>
      <c r="DI46" s="133"/>
      <c r="DJ46" s="139">
        <f t="shared" si="7"/>
        <v>0</v>
      </c>
      <c r="DK46" s="133">
        <v>2</v>
      </c>
      <c r="DL46" s="140">
        <f t="shared" si="8"/>
        <v>2.0202020202020204E-2</v>
      </c>
      <c r="DO46" s="132" t="s">
        <v>96</v>
      </c>
      <c r="DP46" s="133">
        <v>2</v>
      </c>
      <c r="DQ46" s="139">
        <f t="shared" si="9"/>
        <v>2.5974025974025976E-2</v>
      </c>
      <c r="DR46" s="133"/>
      <c r="DS46" s="139">
        <f t="shared" si="10"/>
        <v>0</v>
      </c>
      <c r="DT46" s="133">
        <v>2</v>
      </c>
      <c r="DU46" s="140">
        <f t="shared" si="11"/>
        <v>2.0202020202020204E-2</v>
      </c>
      <c r="DX46" s="132" t="s">
        <v>212</v>
      </c>
      <c r="DY46" s="133">
        <v>2</v>
      </c>
      <c r="DZ46" s="139">
        <f t="shared" si="12"/>
        <v>2.5974025974025976E-2</v>
      </c>
      <c r="EA46" s="133"/>
      <c r="EB46" s="139">
        <f t="shared" si="13"/>
        <v>0</v>
      </c>
      <c r="EC46" s="133">
        <v>2</v>
      </c>
      <c r="ED46" s="140">
        <f t="shared" si="14"/>
        <v>2.0202020202020204E-2</v>
      </c>
      <c r="EG46" s="131" t="s">
        <v>65</v>
      </c>
      <c r="EH46">
        <v>1</v>
      </c>
      <c r="EI46" s="139">
        <f t="shared" si="15"/>
        <v>1.2987012987012988E-2</v>
      </c>
      <c r="EK46" s="139">
        <f t="shared" si="16"/>
        <v>0</v>
      </c>
      <c r="EL46">
        <v>1</v>
      </c>
      <c r="EM46" s="140">
        <f t="shared" si="17"/>
        <v>1.0101010101010102E-2</v>
      </c>
    </row>
    <row r="47" spans="1:143">
      <c r="A47" s="88" t="s">
        <v>37</v>
      </c>
      <c r="B47" t="e">
        <v>#DIV/0!</v>
      </c>
      <c r="D47" t="e">
        <v>#DIV/0!</v>
      </c>
      <c r="CE47" s="131" t="s">
        <v>39</v>
      </c>
      <c r="CF47">
        <v>1</v>
      </c>
      <c r="CG47" s="139">
        <f t="shared" si="0"/>
        <v>1.2987012987012988E-2</v>
      </c>
      <c r="CI47" s="139">
        <f t="shared" si="1"/>
        <v>0</v>
      </c>
      <c r="CJ47">
        <v>1</v>
      </c>
      <c r="CK47" s="140">
        <f t="shared" si="2"/>
        <v>1.0101010101010102E-2</v>
      </c>
      <c r="CN47" s="131" t="s">
        <v>119</v>
      </c>
      <c r="CO47">
        <v>1</v>
      </c>
      <c r="CP47" s="139">
        <f t="shared" si="3"/>
        <v>1.2987012987012988E-2</v>
      </c>
      <c r="CR47" s="139">
        <f t="shared" si="4"/>
        <v>0</v>
      </c>
      <c r="CS47">
        <v>1</v>
      </c>
      <c r="CT47" s="140">
        <f t="shared" si="5"/>
        <v>1.0101010101010102E-2</v>
      </c>
      <c r="CW47" s="88" t="s">
        <v>225</v>
      </c>
      <c r="CX47" s="135">
        <v>8.02</v>
      </c>
      <c r="CY47" s="135"/>
      <c r="CZ47" s="135">
        <v>8.02</v>
      </c>
      <c r="DA47" s="135">
        <v>0</v>
      </c>
      <c r="DB47" s="135"/>
      <c r="DC47" s="135">
        <v>0</v>
      </c>
      <c r="DF47" s="131" t="s">
        <v>39</v>
      </c>
      <c r="DG47">
        <v>1</v>
      </c>
      <c r="DH47" s="139">
        <f t="shared" si="6"/>
        <v>1.2987012987012988E-2</v>
      </c>
      <c r="DJ47" s="139">
        <f t="shared" si="7"/>
        <v>0</v>
      </c>
      <c r="DK47">
        <v>1</v>
      </c>
      <c r="DL47" s="140">
        <f t="shared" si="8"/>
        <v>1.0101010101010102E-2</v>
      </c>
      <c r="DO47" s="131" t="s">
        <v>41</v>
      </c>
      <c r="DP47">
        <v>1</v>
      </c>
      <c r="DQ47" s="139">
        <f t="shared" si="9"/>
        <v>1.2987012987012988E-2</v>
      </c>
      <c r="DS47" s="139">
        <f t="shared" si="10"/>
        <v>0</v>
      </c>
      <c r="DT47">
        <v>1</v>
      </c>
      <c r="DU47" s="140">
        <f t="shared" si="11"/>
        <v>1.0101010101010102E-2</v>
      </c>
      <c r="DX47" s="131" t="s">
        <v>39</v>
      </c>
      <c r="DY47">
        <v>1</v>
      </c>
      <c r="DZ47" s="139">
        <f t="shared" si="12"/>
        <v>1.2987012987012988E-2</v>
      </c>
      <c r="EB47" s="139">
        <f t="shared" si="13"/>
        <v>0</v>
      </c>
      <c r="EC47">
        <v>1</v>
      </c>
      <c r="ED47" s="140">
        <f t="shared" si="14"/>
        <v>1.0101010101010102E-2</v>
      </c>
      <c r="EG47" s="131" t="s">
        <v>54</v>
      </c>
      <c r="EH47">
        <v>1</v>
      </c>
      <c r="EI47" s="139">
        <f t="shared" si="15"/>
        <v>1.2987012987012988E-2</v>
      </c>
      <c r="EK47" s="139">
        <f t="shared" si="16"/>
        <v>0</v>
      </c>
      <c r="EL47">
        <v>1</v>
      </c>
      <c r="EM47" s="140">
        <f t="shared" si="17"/>
        <v>1.0101010101010102E-2</v>
      </c>
    </row>
    <row r="48" spans="1:143">
      <c r="A48" s="88" t="s">
        <v>245</v>
      </c>
      <c r="C48" t="e">
        <v>#DIV/0!</v>
      </c>
      <c r="D48" t="e">
        <v>#DIV/0!</v>
      </c>
      <c r="CE48" s="131" t="s">
        <v>53</v>
      </c>
      <c r="CF48">
        <v>1</v>
      </c>
      <c r="CG48" s="139">
        <f t="shared" si="0"/>
        <v>1.2987012987012988E-2</v>
      </c>
      <c r="CI48" s="139">
        <f t="shared" si="1"/>
        <v>0</v>
      </c>
      <c r="CJ48">
        <v>1</v>
      </c>
      <c r="CK48" s="140">
        <f t="shared" si="2"/>
        <v>1.0101010101010102E-2</v>
      </c>
      <c r="CN48" s="132" t="s">
        <v>221</v>
      </c>
      <c r="CO48" s="133">
        <v>3</v>
      </c>
      <c r="CP48" s="139">
        <f t="shared" si="3"/>
        <v>3.896103896103896E-2</v>
      </c>
      <c r="CQ48" s="133"/>
      <c r="CR48" s="139">
        <f t="shared" si="4"/>
        <v>0</v>
      </c>
      <c r="CS48" s="133">
        <v>3</v>
      </c>
      <c r="CT48" s="140">
        <f t="shared" si="5"/>
        <v>3.0303030303030304E-2</v>
      </c>
      <c r="CW48" s="88" t="s">
        <v>191</v>
      </c>
      <c r="CX48" s="135">
        <v>9.49</v>
      </c>
      <c r="CY48" s="135"/>
      <c r="CZ48" s="135">
        <v>9.49</v>
      </c>
      <c r="DA48" s="135">
        <v>0</v>
      </c>
      <c r="DB48" s="135"/>
      <c r="DC48" s="135">
        <v>0</v>
      </c>
      <c r="DF48" s="131" t="s">
        <v>53</v>
      </c>
      <c r="DG48">
        <v>1</v>
      </c>
      <c r="DH48" s="139">
        <f t="shared" si="6"/>
        <v>1.2987012987012988E-2</v>
      </c>
      <c r="DJ48" s="139">
        <f t="shared" si="7"/>
        <v>0</v>
      </c>
      <c r="DK48">
        <v>1</v>
      </c>
      <c r="DL48" s="140">
        <f t="shared" si="8"/>
        <v>1.0101010101010102E-2</v>
      </c>
      <c r="DO48" s="131" t="s">
        <v>97</v>
      </c>
      <c r="DP48">
        <v>1</v>
      </c>
      <c r="DQ48" s="139">
        <f t="shared" si="9"/>
        <v>1.2987012987012988E-2</v>
      </c>
      <c r="DS48" s="139">
        <f t="shared" si="10"/>
        <v>0</v>
      </c>
      <c r="DT48">
        <v>1</v>
      </c>
      <c r="DU48" s="140">
        <f t="shared" si="11"/>
        <v>1.0101010101010102E-2</v>
      </c>
      <c r="DX48" s="131" t="s">
        <v>53</v>
      </c>
      <c r="DY48">
        <v>1</v>
      </c>
      <c r="DZ48" s="139">
        <f t="shared" si="12"/>
        <v>1.2987012987012988E-2</v>
      </c>
      <c r="EB48" s="139">
        <f t="shared" si="13"/>
        <v>0</v>
      </c>
      <c r="EC48">
        <v>1</v>
      </c>
      <c r="ED48" s="140">
        <f t="shared" si="14"/>
        <v>1.0101010101010102E-2</v>
      </c>
      <c r="EG48" s="132" t="s">
        <v>225</v>
      </c>
      <c r="EH48" s="133">
        <v>2</v>
      </c>
      <c r="EI48" s="139">
        <f t="shared" si="15"/>
        <v>2.5974025974025976E-2</v>
      </c>
      <c r="EJ48" s="133"/>
      <c r="EK48" s="139">
        <f t="shared" si="16"/>
        <v>0</v>
      </c>
      <c r="EL48" s="133">
        <v>2</v>
      </c>
      <c r="EM48" s="140">
        <f t="shared" si="17"/>
        <v>2.0202020202020204E-2</v>
      </c>
    </row>
    <row r="49" spans="1:143">
      <c r="A49" s="88" t="s">
        <v>252</v>
      </c>
      <c r="CE49" s="132" t="s">
        <v>225</v>
      </c>
      <c r="CF49" s="133">
        <v>2</v>
      </c>
      <c r="CG49" s="139">
        <f t="shared" si="0"/>
        <v>2.5974025974025976E-2</v>
      </c>
      <c r="CH49" s="133"/>
      <c r="CI49" s="139">
        <f t="shared" si="1"/>
        <v>0</v>
      </c>
      <c r="CJ49" s="133">
        <v>2</v>
      </c>
      <c r="CK49" s="140">
        <f t="shared" si="2"/>
        <v>2.0202020202020204E-2</v>
      </c>
      <c r="CN49" s="131" t="s">
        <v>40</v>
      </c>
      <c r="CO49">
        <v>2</v>
      </c>
      <c r="CP49" s="139">
        <f t="shared" si="3"/>
        <v>2.5974025974025976E-2</v>
      </c>
      <c r="CR49" s="139">
        <f t="shared" si="4"/>
        <v>0</v>
      </c>
      <c r="CS49">
        <v>2</v>
      </c>
      <c r="CT49" s="140">
        <f t="shared" si="5"/>
        <v>2.0202020202020204E-2</v>
      </c>
      <c r="CW49" s="88" t="s">
        <v>221</v>
      </c>
      <c r="CX49" s="135">
        <v>11.215</v>
      </c>
      <c r="CY49" s="135"/>
      <c r="CZ49" s="135">
        <v>11.215</v>
      </c>
      <c r="DA49" s="135">
        <v>0.68589357775095083</v>
      </c>
      <c r="DB49" s="135"/>
      <c r="DC49" s="135">
        <v>0.68589357775095083</v>
      </c>
      <c r="DF49" s="132" t="s">
        <v>225</v>
      </c>
      <c r="DG49" s="133">
        <v>2</v>
      </c>
      <c r="DH49" s="139">
        <f t="shared" si="6"/>
        <v>2.5974025974025976E-2</v>
      </c>
      <c r="DI49" s="133"/>
      <c r="DJ49" s="139">
        <f t="shared" si="7"/>
        <v>0</v>
      </c>
      <c r="DK49" s="133">
        <v>2</v>
      </c>
      <c r="DL49" s="140">
        <f t="shared" si="8"/>
        <v>2.0202020202020204E-2</v>
      </c>
      <c r="DO49" s="132" t="s">
        <v>243</v>
      </c>
      <c r="DP49" s="133"/>
      <c r="DQ49" s="139">
        <f t="shared" si="9"/>
        <v>0</v>
      </c>
      <c r="DR49" s="133">
        <v>3</v>
      </c>
      <c r="DS49" s="139">
        <f t="shared" si="10"/>
        <v>0.13636363636363635</v>
      </c>
      <c r="DT49" s="133">
        <v>3</v>
      </c>
      <c r="DU49" s="140">
        <f t="shared" si="11"/>
        <v>3.0303030303030304E-2</v>
      </c>
      <c r="DX49" s="132" t="s">
        <v>225</v>
      </c>
      <c r="DY49" s="133">
        <v>2</v>
      </c>
      <c r="DZ49" s="139">
        <f t="shared" si="12"/>
        <v>2.5974025974025976E-2</v>
      </c>
      <c r="EA49" s="133"/>
      <c r="EB49" s="139">
        <f t="shared" si="13"/>
        <v>0</v>
      </c>
      <c r="EC49" s="133">
        <v>2</v>
      </c>
      <c r="ED49" s="140">
        <f t="shared" si="14"/>
        <v>2.0202020202020204E-2</v>
      </c>
      <c r="EG49" s="131" t="s">
        <v>88</v>
      </c>
      <c r="EH49">
        <v>2</v>
      </c>
      <c r="EI49" s="139">
        <f t="shared" si="15"/>
        <v>2.5974025974025976E-2</v>
      </c>
      <c r="EK49" s="139">
        <f t="shared" si="16"/>
        <v>0</v>
      </c>
      <c r="EL49">
        <v>2</v>
      </c>
      <c r="EM49" s="140">
        <f t="shared" si="17"/>
        <v>2.0202020202020204E-2</v>
      </c>
    </row>
    <row r="50" spans="1:143">
      <c r="A50" s="88" t="s">
        <v>279</v>
      </c>
      <c r="B50">
        <v>0.91760175970732927</v>
      </c>
      <c r="C50">
        <v>0.5028584956691764</v>
      </c>
      <c r="D50">
        <v>0.90799223520553507</v>
      </c>
      <c r="CE50" s="131" t="s">
        <v>39</v>
      </c>
      <c r="CF50">
        <v>1</v>
      </c>
      <c r="CG50" s="139">
        <f t="shared" si="0"/>
        <v>1.2987012987012988E-2</v>
      </c>
      <c r="CI50" s="139">
        <f t="shared" si="1"/>
        <v>0</v>
      </c>
      <c r="CJ50">
        <v>1</v>
      </c>
      <c r="CK50" s="140">
        <f t="shared" si="2"/>
        <v>1.0101010101010102E-2</v>
      </c>
      <c r="CN50" s="131" t="s">
        <v>119</v>
      </c>
      <c r="CO50">
        <v>1</v>
      </c>
      <c r="CP50" s="139">
        <f t="shared" si="3"/>
        <v>1.2987012987012988E-2</v>
      </c>
      <c r="CR50" s="139">
        <f t="shared" si="4"/>
        <v>0</v>
      </c>
      <c r="CS50">
        <v>1</v>
      </c>
      <c r="CT50" s="140">
        <f t="shared" si="5"/>
        <v>1.0101010101010102E-2</v>
      </c>
      <c r="CW50" s="88" t="s">
        <v>96</v>
      </c>
      <c r="CX50" s="135">
        <v>3.7350000000000003</v>
      </c>
      <c r="CY50" s="135"/>
      <c r="CZ50" s="135">
        <v>3.7350000000000003</v>
      </c>
      <c r="DA50" s="135">
        <v>1.1242997820866079</v>
      </c>
      <c r="DB50" s="135"/>
      <c r="DC50" s="135">
        <v>1.1242997820866079</v>
      </c>
      <c r="DF50" s="131" t="s">
        <v>39</v>
      </c>
      <c r="DG50">
        <v>1</v>
      </c>
      <c r="DH50" s="139">
        <f t="shared" si="6"/>
        <v>1.2987012987012988E-2</v>
      </c>
      <c r="DJ50" s="139">
        <f t="shared" si="7"/>
        <v>0</v>
      </c>
      <c r="DK50">
        <v>1</v>
      </c>
      <c r="DL50" s="140">
        <f t="shared" si="8"/>
        <v>1.0101010101010102E-2</v>
      </c>
      <c r="DO50" s="131" t="s">
        <v>41</v>
      </c>
      <c r="DQ50" s="139">
        <f t="shared" si="9"/>
        <v>0</v>
      </c>
      <c r="DR50">
        <v>3</v>
      </c>
      <c r="DS50" s="139">
        <f t="shared" si="10"/>
        <v>0.13636363636363635</v>
      </c>
      <c r="DT50">
        <v>3</v>
      </c>
      <c r="DU50" s="140">
        <f t="shared" si="11"/>
        <v>3.0303030303030304E-2</v>
      </c>
      <c r="DX50" s="131" t="s">
        <v>39</v>
      </c>
      <c r="DY50">
        <v>1</v>
      </c>
      <c r="DZ50" s="139">
        <f t="shared" si="12"/>
        <v>1.2987012987012988E-2</v>
      </c>
      <c r="EB50" s="139">
        <f t="shared" si="13"/>
        <v>0</v>
      </c>
      <c r="EC50">
        <v>1</v>
      </c>
      <c r="ED50" s="140">
        <f t="shared" si="14"/>
        <v>1.0101010101010102E-2</v>
      </c>
      <c r="EG50" s="132" t="s">
        <v>191</v>
      </c>
      <c r="EH50" s="133">
        <v>1</v>
      </c>
      <c r="EI50" s="139">
        <f t="shared" si="15"/>
        <v>1.2987012987012988E-2</v>
      </c>
      <c r="EJ50" s="133"/>
      <c r="EK50" s="139">
        <f t="shared" si="16"/>
        <v>0</v>
      </c>
      <c r="EL50" s="133">
        <v>1</v>
      </c>
      <c r="EM50" s="140">
        <f t="shared" si="17"/>
        <v>1.0101010101010102E-2</v>
      </c>
    </row>
    <row r="51" spans="1:143">
      <c r="CE51" s="131" t="s">
        <v>53</v>
      </c>
      <c r="CF51">
        <v>1</v>
      </c>
      <c r="CG51" s="139">
        <f t="shared" si="0"/>
        <v>1.2987012987012988E-2</v>
      </c>
      <c r="CI51" s="139">
        <f t="shared" si="1"/>
        <v>0</v>
      </c>
      <c r="CJ51">
        <v>1</v>
      </c>
      <c r="CK51" s="140">
        <f t="shared" si="2"/>
        <v>1.0101010101010102E-2</v>
      </c>
      <c r="CN51" s="132" t="s">
        <v>96</v>
      </c>
      <c r="CO51" s="133">
        <v>2</v>
      </c>
      <c r="CP51" s="139">
        <f t="shared" si="3"/>
        <v>2.5974025974025976E-2</v>
      </c>
      <c r="CQ51" s="133"/>
      <c r="CR51" s="139">
        <f t="shared" si="4"/>
        <v>0</v>
      </c>
      <c r="CS51" s="133">
        <v>2</v>
      </c>
      <c r="CT51" s="140">
        <f t="shared" si="5"/>
        <v>2.0202020202020204E-2</v>
      </c>
      <c r="CW51" s="88" t="s">
        <v>243</v>
      </c>
      <c r="CX51" s="135"/>
      <c r="CY51" s="135">
        <v>10.254999999999999</v>
      </c>
      <c r="CZ51" s="135">
        <v>10.254999999999999</v>
      </c>
      <c r="DA51" s="135"/>
      <c r="DB51" s="135">
        <v>0.72831998462216474</v>
      </c>
      <c r="DC51" s="135">
        <v>0.72831998462216474</v>
      </c>
      <c r="DF51" s="131" t="s">
        <v>53</v>
      </c>
      <c r="DG51">
        <v>1</v>
      </c>
      <c r="DH51" s="139">
        <f t="shared" si="6"/>
        <v>1.2987012987012988E-2</v>
      </c>
      <c r="DJ51" s="139">
        <f t="shared" si="7"/>
        <v>0</v>
      </c>
      <c r="DK51">
        <v>1</v>
      </c>
      <c r="DL51" s="140">
        <f t="shared" si="8"/>
        <v>1.0101010101010102E-2</v>
      </c>
      <c r="DO51" s="132" t="s">
        <v>206</v>
      </c>
      <c r="DP51" s="133">
        <v>3</v>
      </c>
      <c r="DQ51" s="139">
        <f t="shared" si="9"/>
        <v>3.896103896103896E-2</v>
      </c>
      <c r="DR51" s="133"/>
      <c r="DS51" s="139">
        <f t="shared" si="10"/>
        <v>0</v>
      </c>
      <c r="DT51" s="133">
        <v>3</v>
      </c>
      <c r="DU51" s="140">
        <f t="shared" si="11"/>
        <v>3.0303030303030304E-2</v>
      </c>
      <c r="DX51" s="131" t="s">
        <v>53</v>
      </c>
      <c r="DY51">
        <v>1</v>
      </c>
      <c r="DZ51" s="139">
        <f t="shared" si="12"/>
        <v>1.2987012987012988E-2</v>
      </c>
      <c r="EB51" s="139">
        <f t="shared" si="13"/>
        <v>0</v>
      </c>
      <c r="EC51">
        <v>1</v>
      </c>
      <c r="ED51" s="140">
        <f t="shared" si="14"/>
        <v>1.0101010101010102E-2</v>
      </c>
      <c r="EG51" s="131" t="s">
        <v>42</v>
      </c>
      <c r="EH51">
        <v>1</v>
      </c>
      <c r="EI51" s="139">
        <f t="shared" si="15"/>
        <v>1.2987012987012988E-2</v>
      </c>
      <c r="EK51" s="139">
        <f t="shared" si="16"/>
        <v>0</v>
      </c>
      <c r="EL51">
        <v>1</v>
      </c>
      <c r="EM51" s="140">
        <f t="shared" si="17"/>
        <v>1.0101010101010102E-2</v>
      </c>
    </row>
    <row r="52" spans="1:143">
      <c r="CE52" s="132" t="s">
        <v>191</v>
      </c>
      <c r="CF52" s="133">
        <v>1</v>
      </c>
      <c r="CG52" s="139">
        <f t="shared" si="0"/>
        <v>1.2987012987012988E-2</v>
      </c>
      <c r="CH52" s="133"/>
      <c r="CI52" s="139">
        <f t="shared" si="1"/>
        <v>0</v>
      </c>
      <c r="CJ52" s="133">
        <v>1</v>
      </c>
      <c r="CK52" s="140">
        <f t="shared" si="2"/>
        <v>1.0101010101010102E-2</v>
      </c>
      <c r="CN52" s="131" t="s">
        <v>43</v>
      </c>
      <c r="CO52">
        <v>1</v>
      </c>
      <c r="CP52" s="139">
        <f t="shared" si="3"/>
        <v>1.2987012987012988E-2</v>
      </c>
      <c r="CR52" s="139">
        <f t="shared" si="4"/>
        <v>0</v>
      </c>
      <c r="CS52">
        <v>1</v>
      </c>
      <c r="CT52" s="140">
        <f t="shared" si="5"/>
        <v>1.0101010101010102E-2</v>
      </c>
      <c r="CW52" s="88" t="s">
        <v>206</v>
      </c>
      <c r="CX52" s="135">
        <v>9.3833333333333346</v>
      </c>
      <c r="CY52" s="135"/>
      <c r="CZ52" s="135">
        <v>9.3833333333333346</v>
      </c>
      <c r="DA52" s="135">
        <v>1.0483479066289607</v>
      </c>
      <c r="DB52" s="135"/>
      <c r="DC52" s="135">
        <v>1.0483479066289607</v>
      </c>
      <c r="DF52" s="132" t="s">
        <v>191</v>
      </c>
      <c r="DG52" s="133">
        <v>1</v>
      </c>
      <c r="DH52" s="139">
        <f t="shared" si="6"/>
        <v>1.2987012987012988E-2</v>
      </c>
      <c r="DI52" s="133"/>
      <c r="DJ52" s="139">
        <f t="shared" si="7"/>
        <v>0</v>
      </c>
      <c r="DK52" s="133">
        <v>1</v>
      </c>
      <c r="DL52" s="140">
        <f t="shared" si="8"/>
        <v>1.0101010101010102E-2</v>
      </c>
      <c r="DO52" s="131" t="s">
        <v>41</v>
      </c>
      <c r="DP52">
        <v>3</v>
      </c>
      <c r="DQ52" s="139">
        <f t="shared" si="9"/>
        <v>3.896103896103896E-2</v>
      </c>
      <c r="DS52" s="139">
        <f t="shared" si="10"/>
        <v>0</v>
      </c>
      <c r="DT52">
        <v>3</v>
      </c>
      <c r="DU52" s="140">
        <f t="shared" si="11"/>
        <v>3.0303030303030304E-2</v>
      </c>
      <c r="DX52" s="132" t="s">
        <v>191</v>
      </c>
      <c r="DY52" s="133">
        <v>1</v>
      </c>
      <c r="DZ52" s="139">
        <f t="shared" si="12"/>
        <v>1.2987012987012988E-2</v>
      </c>
      <c r="EA52" s="133"/>
      <c r="EB52" s="139">
        <f t="shared" si="13"/>
        <v>0</v>
      </c>
      <c r="EC52" s="133">
        <v>1</v>
      </c>
      <c r="ED52" s="140">
        <f t="shared" si="14"/>
        <v>1.0101010101010102E-2</v>
      </c>
      <c r="EG52" s="132" t="s">
        <v>221</v>
      </c>
      <c r="EH52" s="133">
        <v>3</v>
      </c>
      <c r="EI52" s="139">
        <f t="shared" si="15"/>
        <v>3.896103896103896E-2</v>
      </c>
      <c r="EJ52" s="133"/>
      <c r="EK52" s="139">
        <f t="shared" si="16"/>
        <v>0</v>
      </c>
      <c r="EL52" s="133">
        <v>3</v>
      </c>
      <c r="EM52" s="140">
        <f t="shared" si="17"/>
        <v>3.0303030303030304E-2</v>
      </c>
    </row>
    <row r="53" spans="1:143">
      <c r="CE53" s="131" t="s">
        <v>39</v>
      </c>
      <c r="CF53">
        <v>1</v>
      </c>
      <c r="CG53" s="139">
        <f t="shared" si="0"/>
        <v>1.2987012987012988E-2</v>
      </c>
      <c r="CI53" s="139">
        <f t="shared" si="1"/>
        <v>0</v>
      </c>
      <c r="CJ53">
        <v>1</v>
      </c>
      <c r="CK53" s="140">
        <f t="shared" si="2"/>
        <v>1.0101010101010102E-2</v>
      </c>
      <c r="CN53" s="131" t="s">
        <v>40</v>
      </c>
      <c r="CO53">
        <v>1</v>
      </c>
      <c r="CP53" s="139">
        <f t="shared" si="3"/>
        <v>1.2987012987012988E-2</v>
      </c>
      <c r="CR53" s="139">
        <f t="shared" si="4"/>
        <v>0</v>
      </c>
      <c r="CS53">
        <v>1</v>
      </c>
      <c r="CT53" s="140">
        <f t="shared" si="5"/>
        <v>1.0101010101010102E-2</v>
      </c>
      <c r="CW53" s="88" t="s">
        <v>249</v>
      </c>
      <c r="CX53" s="135"/>
      <c r="CY53" s="135">
        <v>8.5</v>
      </c>
      <c r="CZ53" s="135">
        <v>8.5</v>
      </c>
      <c r="DA53" s="135"/>
      <c r="DB53" s="135">
        <v>0</v>
      </c>
      <c r="DC53" s="135">
        <v>0</v>
      </c>
      <c r="DF53" s="131" t="s">
        <v>39</v>
      </c>
      <c r="DG53">
        <v>1</v>
      </c>
      <c r="DH53" s="139">
        <f t="shared" si="6"/>
        <v>1.2987012987012988E-2</v>
      </c>
      <c r="DJ53" s="139">
        <f t="shared" si="7"/>
        <v>0</v>
      </c>
      <c r="DK53">
        <v>1</v>
      </c>
      <c r="DL53" s="140">
        <f t="shared" si="8"/>
        <v>1.0101010101010102E-2</v>
      </c>
      <c r="DO53" s="132" t="s">
        <v>249</v>
      </c>
      <c r="DP53" s="133"/>
      <c r="DQ53" s="139">
        <f t="shared" si="9"/>
        <v>0</v>
      </c>
      <c r="DR53" s="133">
        <v>3</v>
      </c>
      <c r="DS53" s="139">
        <f t="shared" si="10"/>
        <v>0.13636363636363635</v>
      </c>
      <c r="DT53" s="133">
        <v>3</v>
      </c>
      <c r="DU53" s="140">
        <f t="shared" si="11"/>
        <v>3.0303030303030304E-2</v>
      </c>
      <c r="DX53" s="131" t="s">
        <v>39</v>
      </c>
      <c r="DY53">
        <v>1</v>
      </c>
      <c r="DZ53" s="139">
        <f t="shared" si="12"/>
        <v>1.2987012987012988E-2</v>
      </c>
      <c r="EB53" s="139">
        <f t="shared" si="13"/>
        <v>0</v>
      </c>
      <c r="EC53">
        <v>1</v>
      </c>
      <c r="ED53" s="140">
        <f t="shared" si="14"/>
        <v>1.0101010101010102E-2</v>
      </c>
      <c r="EG53" s="131" t="s">
        <v>42</v>
      </c>
      <c r="EH53">
        <v>1</v>
      </c>
      <c r="EI53" s="139">
        <f t="shared" si="15"/>
        <v>1.2987012987012988E-2</v>
      </c>
      <c r="EK53" s="139">
        <f t="shared" si="16"/>
        <v>0</v>
      </c>
      <c r="EL53">
        <v>1</v>
      </c>
      <c r="EM53" s="140">
        <f t="shared" si="17"/>
        <v>1.0101010101010102E-2</v>
      </c>
    </row>
    <row r="54" spans="1:143">
      <c r="CE54" s="132" t="s">
        <v>221</v>
      </c>
      <c r="CF54" s="133">
        <v>3</v>
      </c>
      <c r="CG54" s="139">
        <f t="shared" si="0"/>
        <v>3.896103896103896E-2</v>
      </c>
      <c r="CH54" s="133"/>
      <c r="CI54" s="139">
        <f t="shared" si="1"/>
        <v>0</v>
      </c>
      <c r="CJ54" s="133">
        <v>3</v>
      </c>
      <c r="CK54" s="140">
        <f t="shared" si="2"/>
        <v>3.0303030303030304E-2</v>
      </c>
      <c r="CN54" s="132" t="s">
        <v>243</v>
      </c>
      <c r="CO54" s="133"/>
      <c r="CP54" s="139">
        <f t="shared" si="3"/>
        <v>0</v>
      </c>
      <c r="CQ54" s="133">
        <v>3</v>
      </c>
      <c r="CR54" s="139">
        <f t="shared" si="4"/>
        <v>0.13636363636363635</v>
      </c>
      <c r="CS54" s="133">
        <v>3</v>
      </c>
      <c r="CT54" s="140">
        <f t="shared" si="5"/>
        <v>3.0303030303030304E-2</v>
      </c>
      <c r="CW54" s="88" t="s">
        <v>219</v>
      </c>
      <c r="CX54" s="135">
        <v>10.440000000000001</v>
      </c>
      <c r="CY54" s="135"/>
      <c r="CZ54" s="135">
        <v>10.440000000000001</v>
      </c>
      <c r="DA54" s="135">
        <v>0.66468037431533378</v>
      </c>
      <c r="DB54" s="135"/>
      <c r="DC54" s="135">
        <v>0.66468037431533378</v>
      </c>
      <c r="DF54" s="132" t="s">
        <v>221</v>
      </c>
      <c r="DG54" s="133">
        <v>3</v>
      </c>
      <c r="DH54" s="139">
        <f t="shared" si="6"/>
        <v>3.896103896103896E-2</v>
      </c>
      <c r="DI54" s="133"/>
      <c r="DJ54" s="139">
        <f t="shared" si="7"/>
        <v>0</v>
      </c>
      <c r="DK54" s="133">
        <v>3</v>
      </c>
      <c r="DL54" s="140">
        <f t="shared" si="8"/>
        <v>3.0303030303030304E-2</v>
      </c>
      <c r="DO54" s="131" t="s">
        <v>41</v>
      </c>
      <c r="DQ54" s="139">
        <f t="shared" si="9"/>
        <v>0</v>
      </c>
      <c r="DR54">
        <v>3</v>
      </c>
      <c r="DS54" s="139">
        <f t="shared" si="10"/>
        <v>0.13636363636363635</v>
      </c>
      <c r="DT54">
        <v>3</v>
      </c>
      <c r="DU54" s="140">
        <f t="shared" si="11"/>
        <v>3.0303030303030304E-2</v>
      </c>
      <c r="DX54" s="132" t="s">
        <v>221</v>
      </c>
      <c r="DY54" s="133">
        <v>3</v>
      </c>
      <c r="DZ54" s="139">
        <f t="shared" si="12"/>
        <v>3.896103896103896E-2</v>
      </c>
      <c r="EA54" s="133"/>
      <c r="EB54" s="139">
        <f t="shared" si="13"/>
        <v>0</v>
      </c>
      <c r="EC54" s="133">
        <v>3</v>
      </c>
      <c r="ED54" s="140">
        <f t="shared" si="14"/>
        <v>3.0303030303030304E-2</v>
      </c>
      <c r="EG54" s="131" t="s">
        <v>65</v>
      </c>
      <c r="EH54">
        <v>1</v>
      </c>
      <c r="EI54" s="139">
        <f t="shared" si="15"/>
        <v>1.2987012987012988E-2</v>
      </c>
      <c r="EK54" s="139">
        <f t="shared" si="16"/>
        <v>0</v>
      </c>
      <c r="EL54">
        <v>1</v>
      </c>
      <c r="EM54" s="140">
        <f t="shared" si="17"/>
        <v>1.0101010101010102E-2</v>
      </c>
    </row>
    <row r="55" spans="1:143">
      <c r="CE55" s="131" t="s">
        <v>39</v>
      </c>
      <c r="CF55">
        <v>1</v>
      </c>
      <c r="CG55" s="139">
        <f t="shared" si="0"/>
        <v>1.2987012987012988E-2</v>
      </c>
      <c r="CI55" s="139">
        <f t="shared" si="1"/>
        <v>0</v>
      </c>
      <c r="CJ55">
        <v>1</v>
      </c>
      <c r="CK55" s="140">
        <f t="shared" si="2"/>
        <v>1.0101010101010102E-2</v>
      </c>
      <c r="CN55" s="131" t="s">
        <v>43</v>
      </c>
      <c r="CP55" s="139">
        <f t="shared" si="3"/>
        <v>0</v>
      </c>
      <c r="CQ55">
        <v>2</v>
      </c>
      <c r="CR55" s="139">
        <f t="shared" si="4"/>
        <v>9.0909090909090912E-2</v>
      </c>
      <c r="CS55">
        <v>2</v>
      </c>
      <c r="CT55" s="140">
        <f t="shared" si="5"/>
        <v>2.0202020202020204E-2</v>
      </c>
      <c r="CW55" s="88" t="s">
        <v>247</v>
      </c>
      <c r="CX55" s="135"/>
      <c r="CY55" s="135">
        <v>7.4866666666666672</v>
      </c>
      <c r="CZ55" s="135">
        <v>7.4866666666666672</v>
      </c>
      <c r="DA55" s="135"/>
      <c r="DB55" s="135">
        <v>0.84334650846097137</v>
      </c>
      <c r="DC55" s="135">
        <v>0.84334650846097137</v>
      </c>
      <c r="DF55" s="131" t="s">
        <v>39</v>
      </c>
      <c r="DG55">
        <v>1</v>
      </c>
      <c r="DH55" s="139">
        <f t="shared" si="6"/>
        <v>1.2987012987012988E-2</v>
      </c>
      <c r="DJ55" s="139">
        <f t="shared" si="7"/>
        <v>0</v>
      </c>
      <c r="DK55">
        <v>1</v>
      </c>
      <c r="DL55" s="140">
        <f t="shared" si="8"/>
        <v>1.0101010101010102E-2</v>
      </c>
      <c r="DO55" s="132" t="s">
        <v>219</v>
      </c>
      <c r="DP55" s="133">
        <v>2</v>
      </c>
      <c r="DQ55" s="139">
        <f t="shared" si="9"/>
        <v>2.5974025974025976E-2</v>
      </c>
      <c r="DR55" s="133"/>
      <c r="DS55" s="139">
        <f t="shared" si="10"/>
        <v>0</v>
      </c>
      <c r="DT55" s="133">
        <v>2</v>
      </c>
      <c r="DU55" s="140">
        <f t="shared" si="11"/>
        <v>2.0202020202020204E-2</v>
      </c>
      <c r="DX55" s="131" t="s">
        <v>39</v>
      </c>
      <c r="DY55">
        <v>1</v>
      </c>
      <c r="DZ55" s="139">
        <f t="shared" si="12"/>
        <v>1.2987012987012988E-2</v>
      </c>
      <c r="EB55" s="139">
        <f t="shared" si="13"/>
        <v>0</v>
      </c>
      <c r="EC55">
        <v>1</v>
      </c>
      <c r="ED55" s="140">
        <f t="shared" si="14"/>
        <v>1.0101010101010102E-2</v>
      </c>
      <c r="EG55" s="131" t="s">
        <v>88</v>
      </c>
      <c r="EH55">
        <v>1</v>
      </c>
      <c r="EI55" s="139">
        <f t="shared" si="15"/>
        <v>1.2987012987012988E-2</v>
      </c>
      <c r="EK55" s="139">
        <f t="shared" si="16"/>
        <v>0</v>
      </c>
      <c r="EL55">
        <v>1</v>
      </c>
      <c r="EM55" s="140">
        <f t="shared" si="17"/>
        <v>1.0101010101010102E-2</v>
      </c>
    </row>
    <row r="56" spans="1:143">
      <c r="CE56" s="131" t="s">
        <v>53</v>
      </c>
      <c r="CF56">
        <v>1</v>
      </c>
      <c r="CG56" s="139">
        <f t="shared" si="0"/>
        <v>1.2987012987012988E-2</v>
      </c>
      <c r="CI56" s="139">
        <f t="shared" si="1"/>
        <v>0</v>
      </c>
      <c r="CJ56">
        <v>1</v>
      </c>
      <c r="CK56" s="140">
        <f t="shared" si="2"/>
        <v>1.0101010101010102E-2</v>
      </c>
      <c r="CN56" s="131" t="s">
        <v>40</v>
      </c>
      <c r="CP56" s="139">
        <f t="shared" si="3"/>
        <v>0</v>
      </c>
      <c r="CQ56">
        <v>1</v>
      </c>
      <c r="CR56" s="139">
        <f t="shared" si="4"/>
        <v>4.5454545454545456E-2</v>
      </c>
      <c r="CS56">
        <v>1</v>
      </c>
      <c r="CT56" s="140">
        <f t="shared" si="5"/>
        <v>1.0101010101010102E-2</v>
      </c>
      <c r="CW56" s="88" t="s">
        <v>241</v>
      </c>
      <c r="CX56" s="135"/>
      <c r="CY56" s="135">
        <v>8.9600000000000009</v>
      </c>
      <c r="CZ56" s="135">
        <v>8.9600000000000009</v>
      </c>
      <c r="DA56" s="135"/>
      <c r="DB56" s="135">
        <v>0.6114736298483997</v>
      </c>
      <c r="DC56" s="135">
        <v>0.6114736298483997</v>
      </c>
      <c r="DF56" s="131" t="s">
        <v>53</v>
      </c>
      <c r="DG56">
        <v>1</v>
      </c>
      <c r="DH56" s="139">
        <f t="shared" si="6"/>
        <v>1.2987012987012988E-2</v>
      </c>
      <c r="DJ56" s="139">
        <f t="shared" si="7"/>
        <v>0</v>
      </c>
      <c r="DK56">
        <v>1</v>
      </c>
      <c r="DL56" s="140">
        <f t="shared" si="8"/>
        <v>1.0101010101010102E-2</v>
      </c>
      <c r="DO56" s="131" t="s">
        <v>41</v>
      </c>
      <c r="DP56">
        <v>1</v>
      </c>
      <c r="DQ56" s="139">
        <f t="shared" si="9"/>
        <v>1.2987012987012988E-2</v>
      </c>
      <c r="DS56" s="139">
        <f t="shared" si="10"/>
        <v>0</v>
      </c>
      <c r="DT56">
        <v>1</v>
      </c>
      <c r="DU56" s="140">
        <f t="shared" si="11"/>
        <v>1.0101010101010102E-2</v>
      </c>
      <c r="DX56" s="131" t="s">
        <v>53</v>
      </c>
      <c r="DY56">
        <v>1</v>
      </c>
      <c r="DZ56" s="139">
        <f t="shared" si="12"/>
        <v>1.2987012987012988E-2</v>
      </c>
      <c r="EB56" s="139">
        <f t="shared" si="13"/>
        <v>0</v>
      </c>
      <c r="EC56">
        <v>1</v>
      </c>
      <c r="ED56" s="140">
        <f t="shared" si="14"/>
        <v>1.0101010101010102E-2</v>
      </c>
      <c r="EG56" s="132" t="s">
        <v>96</v>
      </c>
      <c r="EH56" s="133">
        <v>2</v>
      </c>
      <c r="EI56" s="139">
        <f t="shared" si="15"/>
        <v>2.5974025974025976E-2</v>
      </c>
      <c r="EJ56" s="133"/>
      <c r="EK56" s="139">
        <f t="shared" si="16"/>
        <v>0</v>
      </c>
      <c r="EL56" s="133">
        <v>2</v>
      </c>
      <c r="EM56" s="140">
        <f t="shared" si="17"/>
        <v>2.0202020202020204E-2</v>
      </c>
    </row>
    <row r="57" spans="1:143">
      <c r="CE57" s="131" t="s">
        <v>55</v>
      </c>
      <c r="CF57">
        <v>1</v>
      </c>
      <c r="CG57" s="139">
        <f t="shared" si="0"/>
        <v>1.2987012987012988E-2</v>
      </c>
      <c r="CI57" s="139">
        <f t="shared" si="1"/>
        <v>0</v>
      </c>
      <c r="CJ57">
        <v>1</v>
      </c>
      <c r="CK57" s="140">
        <f t="shared" si="2"/>
        <v>1.0101010101010102E-2</v>
      </c>
      <c r="CN57" s="132" t="s">
        <v>206</v>
      </c>
      <c r="CO57" s="133">
        <v>3</v>
      </c>
      <c r="CP57" s="139">
        <f t="shared" si="3"/>
        <v>3.896103896103896E-2</v>
      </c>
      <c r="CQ57" s="133"/>
      <c r="CR57" s="139">
        <f t="shared" si="4"/>
        <v>0</v>
      </c>
      <c r="CS57" s="133">
        <v>3</v>
      </c>
      <c r="CT57" s="140">
        <f t="shared" si="5"/>
        <v>3.0303030303030304E-2</v>
      </c>
      <c r="CW57" s="88" t="s">
        <v>231</v>
      </c>
      <c r="CX57" s="135">
        <v>9.8480000000000008</v>
      </c>
      <c r="CY57" s="135"/>
      <c r="CZ57" s="135">
        <v>9.8480000000000008</v>
      </c>
      <c r="DA57" s="135">
        <v>1.3284652799377183</v>
      </c>
      <c r="DB57" s="135"/>
      <c r="DC57" s="135">
        <v>1.3284652799377183</v>
      </c>
      <c r="DF57" s="131" t="s">
        <v>55</v>
      </c>
      <c r="DG57">
        <v>1</v>
      </c>
      <c r="DH57" s="139">
        <f t="shared" si="6"/>
        <v>1.2987012987012988E-2</v>
      </c>
      <c r="DJ57" s="139">
        <f t="shared" si="7"/>
        <v>0</v>
      </c>
      <c r="DK57">
        <v>1</v>
      </c>
      <c r="DL57" s="140">
        <f t="shared" si="8"/>
        <v>1.0101010101010102E-2</v>
      </c>
      <c r="DO57" s="131" t="s">
        <v>97</v>
      </c>
      <c r="DP57">
        <v>1</v>
      </c>
      <c r="DQ57" s="139">
        <f t="shared" si="9"/>
        <v>1.2987012987012988E-2</v>
      </c>
      <c r="DS57" s="139">
        <f t="shared" si="10"/>
        <v>0</v>
      </c>
      <c r="DT57">
        <v>1</v>
      </c>
      <c r="DU57" s="140">
        <f t="shared" si="11"/>
        <v>1.0101010101010102E-2</v>
      </c>
      <c r="DX57" s="131" t="s">
        <v>55</v>
      </c>
      <c r="DY57">
        <v>1</v>
      </c>
      <c r="DZ57" s="139">
        <f t="shared" si="12"/>
        <v>1.2987012987012988E-2</v>
      </c>
      <c r="EB57" s="139">
        <f t="shared" si="13"/>
        <v>0</v>
      </c>
      <c r="EC57">
        <v>1</v>
      </c>
      <c r="ED57" s="140">
        <f t="shared" si="14"/>
        <v>1.0101010101010102E-2</v>
      </c>
      <c r="EG57" s="131" t="s">
        <v>54</v>
      </c>
      <c r="EH57">
        <v>1</v>
      </c>
      <c r="EI57" s="139">
        <f t="shared" si="15"/>
        <v>1.2987012987012988E-2</v>
      </c>
      <c r="EK57" s="139">
        <f t="shared" si="16"/>
        <v>0</v>
      </c>
      <c r="EL57">
        <v>1</v>
      </c>
      <c r="EM57" s="140">
        <f t="shared" si="17"/>
        <v>1.0101010101010102E-2</v>
      </c>
    </row>
    <row r="58" spans="1:143">
      <c r="CE58" s="132" t="s">
        <v>96</v>
      </c>
      <c r="CF58" s="133">
        <v>2</v>
      </c>
      <c r="CG58" s="139">
        <f t="shared" si="0"/>
        <v>2.5974025974025976E-2</v>
      </c>
      <c r="CH58" s="133"/>
      <c r="CI58" s="139">
        <f t="shared" si="1"/>
        <v>0</v>
      </c>
      <c r="CJ58" s="133">
        <v>2</v>
      </c>
      <c r="CK58" s="140">
        <f t="shared" si="2"/>
        <v>2.0202020202020204E-2</v>
      </c>
      <c r="CN58" s="131" t="s">
        <v>43</v>
      </c>
      <c r="CO58">
        <v>1</v>
      </c>
      <c r="CP58" s="139">
        <f t="shared" si="3"/>
        <v>1.2987012987012988E-2</v>
      </c>
      <c r="CR58" s="139">
        <f t="shared" si="4"/>
        <v>0</v>
      </c>
      <c r="CS58">
        <v>1</v>
      </c>
      <c r="CT58" s="140">
        <f t="shared" si="5"/>
        <v>1.0101010101010102E-2</v>
      </c>
      <c r="CW58" s="88" t="s">
        <v>165</v>
      </c>
      <c r="CX58" s="135">
        <v>8.2799999999999994</v>
      </c>
      <c r="CY58" s="135"/>
      <c r="CZ58" s="135">
        <v>8.2799999999999994</v>
      </c>
      <c r="DA58" s="135">
        <v>2.3334523779156116</v>
      </c>
      <c r="DB58" s="135"/>
      <c r="DC58" s="135">
        <v>2.3334523779156116</v>
      </c>
      <c r="DF58" s="132" t="s">
        <v>96</v>
      </c>
      <c r="DG58" s="133">
        <v>2</v>
      </c>
      <c r="DH58" s="139">
        <f t="shared" si="6"/>
        <v>2.5974025974025976E-2</v>
      </c>
      <c r="DI58" s="133"/>
      <c r="DJ58" s="139">
        <f t="shared" si="7"/>
        <v>0</v>
      </c>
      <c r="DK58" s="133">
        <v>2</v>
      </c>
      <c r="DL58" s="140">
        <f t="shared" si="8"/>
        <v>2.0202020202020204E-2</v>
      </c>
      <c r="DO58" s="132" t="s">
        <v>247</v>
      </c>
      <c r="DP58" s="133"/>
      <c r="DQ58" s="139">
        <f t="shared" si="9"/>
        <v>0</v>
      </c>
      <c r="DR58" s="133">
        <v>3</v>
      </c>
      <c r="DS58" s="139">
        <f t="shared" si="10"/>
        <v>0.13636363636363635</v>
      </c>
      <c r="DT58" s="133">
        <v>3</v>
      </c>
      <c r="DU58" s="140">
        <f t="shared" si="11"/>
        <v>3.0303030303030304E-2</v>
      </c>
      <c r="DX58" s="132" t="s">
        <v>96</v>
      </c>
      <c r="DY58" s="133">
        <v>2</v>
      </c>
      <c r="DZ58" s="139">
        <f t="shared" si="12"/>
        <v>2.5974025974025976E-2</v>
      </c>
      <c r="EA58" s="133"/>
      <c r="EB58" s="139">
        <f t="shared" si="13"/>
        <v>0</v>
      </c>
      <c r="EC58" s="133">
        <v>2</v>
      </c>
      <c r="ED58" s="140">
        <f t="shared" si="14"/>
        <v>2.0202020202020204E-2</v>
      </c>
      <c r="EG58" s="131" t="s">
        <v>88</v>
      </c>
      <c r="EH58">
        <v>1</v>
      </c>
      <c r="EI58" s="139">
        <f t="shared" si="15"/>
        <v>1.2987012987012988E-2</v>
      </c>
      <c r="EK58" s="139">
        <f t="shared" si="16"/>
        <v>0</v>
      </c>
      <c r="EL58">
        <v>1</v>
      </c>
      <c r="EM58" s="140">
        <f t="shared" si="17"/>
        <v>1.0101010101010102E-2</v>
      </c>
    </row>
    <row r="59" spans="1:143">
      <c r="CE59" s="131" t="s">
        <v>39</v>
      </c>
      <c r="CF59">
        <v>1</v>
      </c>
      <c r="CG59" s="139">
        <f t="shared" si="0"/>
        <v>1.2987012987012988E-2</v>
      </c>
      <c r="CI59" s="139">
        <f t="shared" si="1"/>
        <v>0</v>
      </c>
      <c r="CJ59">
        <v>1</v>
      </c>
      <c r="CK59" s="140">
        <f t="shared" si="2"/>
        <v>1.0101010101010102E-2</v>
      </c>
      <c r="CN59" s="131" t="s">
        <v>40</v>
      </c>
      <c r="CO59">
        <v>1</v>
      </c>
      <c r="CP59" s="139">
        <f t="shared" si="3"/>
        <v>1.2987012987012988E-2</v>
      </c>
      <c r="CR59" s="139">
        <f t="shared" si="4"/>
        <v>0</v>
      </c>
      <c r="CS59">
        <v>1</v>
      </c>
      <c r="CT59" s="140">
        <f t="shared" si="5"/>
        <v>1.0101010101010102E-2</v>
      </c>
      <c r="CW59" s="88" t="s">
        <v>37</v>
      </c>
      <c r="CX59" s="135">
        <v>7.6599999999999993</v>
      </c>
      <c r="CY59" s="135"/>
      <c r="CZ59" s="135">
        <v>7.6599999999999993</v>
      </c>
      <c r="DA59" s="135">
        <v>4.1847700056275503</v>
      </c>
      <c r="DB59" s="135"/>
      <c r="DC59" s="135">
        <v>4.1847700056275503</v>
      </c>
      <c r="DF59" s="131" t="s">
        <v>39</v>
      </c>
      <c r="DG59">
        <v>1</v>
      </c>
      <c r="DH59" s="139">
        <f t="shared" si="6"/>
        <v>1.2987012987012988E-2</v>
      </c>
      <c r="DJ59" s="139">
        <f t="shared" si="7"/>
        <v>0</v>
      </c>
      <c r="DK59">
        <v>1</v>
      </c>
      <c r="DL59" s="140">
        <f t="shared" si="8"/>
        <v>1.0101010101010102E-2</v>
      </c>
      <c r="DO59" s="131" t="s">
        <v>151</v>
      </c>
      <c r="DQ59" s="139">
        <f t="shared" si="9"/>
        <v>0</v>
      </c>
      <c r="DR59">
        <v>2</v>
      </c>
      <c r="DS59" s="139">
        <f t="shared" si="10"/>
        <v>9.0909090909090912E-2</v>
      </c>
      <c r="DT59">
        <v>2</v>
      </c>
      <c r="DU59" s="140">
        <f t="shared" si="11"/>
        <v>2.0202020202020204E-2</v>
      </c>
      <c r="DX59" s="131" t="s">
        <v>39</v>
      </c>
      <c r="DY59">
        <v>1</v>
      </c>
      <c r="DZ59" s="139">
        <f t="shared" si="12"/>
        <v>1.2987012987012988E-2</v>
      </c>
      <c r="EB59" s="139">
        <f t="shared" si="13"/>
        <v>0</v>
      </c>
      <c r="EC59">
        <v>1</v>
      </c>
      <c r="ED59" s="140">
        <f t="shared" si="14"/>
        <v>1.0101010101010102E-2</v>
      </c>
      <c r="EG59" s="132" t="s">
        <v>243</v>
      </c>
      <c r="EH59" s="133"/>
      <c r="EI59" s="139">
        <f t="shared" si="15"/>
        <v>0</v>
      </c>
      <c r="EJ59" s="133">
        <v>3</v>
      </c>
      <c r="EK59" s="139">
        <f t="shared" si="16"/>
        <v>0.13636363636363635</v>
      </c>
      <c r="EL59" s="133">
        <v>3</v>
      </c>
      <c r="EM59" s="140">
        <f t="shared" si="17"/>
        <v>3.0303030303030304E-2</v>
      </c>
    </row>
    <row r="60" spans="1:143">
      <c r="CE60" s="131" t="s">
        <v>53</v>
      </c>
      <c r="CF60">
        <v>1</v>
      </c>
      <c r="CG60" s="139">
        <f t="shared" si="0"/>
        <v>1.2987012987012988E-2</v>
      </c>
      <c r="CI60" s="139">
        <f t="shared" si="1"/>
        <v>0</v>
      </c>
      <c r="CJ60">
        <v>1</v>
      </c>
      <c r="CK60" s="140">
        <f t="shared" si="2"/>
        <v>1.0101010101010102E-2</v>
      </c>
      <c r="CN60" s="131" t="s">
        <v>119</v>
      </c>
      <c r="CO60">
        <v>1</v>
      </c>
      <c r="CP60" s="139">
        <f t="shared" si="3"/>
        <v>1.2987012987012988E-2</v>
      </c>
      <c r="CR60" s="139">
        <f t="shared" si="4"/>
        <v>0</v>
      </c>
      <c r="CS60">
        <v>1</v>
      </c>
      <c r="CT60" s="140">
        <f t="shared" si="5"/>
        <v>1.0101010101010102E-2</v>
      </c>
      <c r="CW60" s="88" t="s">
        <v>245</v>
      </c>
      <c r="CX60" s="135"/>
      <c r="CY60" s="135">
        <v>7.1749999999999998</v>
      </c>
      <c r="CZ60" s="135">
        <v>7.1749999999999998</v>
      </c>
      <c r="DA60" s="135"/>
      <c r="DB60" s="135">
        <v>0.24748737341529392</v>
      </c>
      <c r="DC60" s="135">
        <v>0.24748737341529392</v>
      </c>
      <c r="DF60" s="131" t="s">
        <v>55</v>
      </c>
      <c r="DG60">
        <v>1</v>
      </c>
      <c r="DH60" s="139">
        <f t="shared" si="6"/>
        <v>1.2987012987012988E-2</v>
      </c>
      <c r="DJ60" s="139">
        <f t="shared" si="7"/>
        <v>0</v>
      </c>
      <c r="DK60">
        <v>1</v>
      </c>
      <c r="DL60" s="140">
        <f t="shared" si="8"/>
        <v>1.0101010101010102E-2</v>
      </c>
      <c r="DO60" s="131" t="s">
        <v>41</v>
      </c>
      <c r="DQ60" s="139">
        <f t="shared" si="9"/>
        <v>0</v>
      </c>
      <c r="DR60">
        <v>1</v>
      </c>
      <c r="DS60" s="139">
        <f t="shared" si="10"/>
        <v>4.5454545454545456E-2</v>
      </c>
      <c r="DT60">
        <v>1</v>
      </c>
      <c r="DU60" s="140">
        <f t="shared" si="11"/>
        <v>1.0101010101010102E-2</v>
      </c>
      <c r="DX60" s="131" t="s">
        <v>53</v>
      </c>
      <c r="DY60">
        <v>1</v>
      </c>
      <c r="DZ60" s="139">
        <f t="shared" si="12"/>
        <v>1.2987012987012988E-2</v>
      </c>
      <c r="EB60" s="139">
        <f t="shared" si="13"/>
        <v>0</v>
      </c>
      <c r="EC60">
        <v>1</v>
      </c>
      <c r="ED60" s="140">
        <f t="shared" si="14"/>
        <v>1.0101010101010102E-2</v>
      </c>
      <c r="EG60" s="131" t="s">
        <v>42</v>
      </c>
      <c r="EI60" s="139">
        <f t="shared" si="15"/>
        <v>0</v>
      </c>
      <c r="EJ60">
        <v>3</v>
      </c>
      <c r="EK60" s="139">
        <f t="shared" si="16"/>
        <v>0.13636363636363635</v>
      </c>
      <c r="EL60">
        <v>3</v>
      </c>
      <c r="EM60" s="140">
        <f t="shared" si="17"/>
        <v>3.0303030303030304E-2</v>
      </c>
    </row>
    <row r="61" spans="1:143">
      <c r="CE61" s="132" t="s">
        <v>243</v>
      </c>
      <c r="CF61" s="133"/>
      <c r="CG61" s="139">
        <f t="shared" si="0"/>
        <v>0</v>
      </c>
      <c r="CH61" s="133">
        <v>3</v>
      </c>
      <c r="CI61" s="139">
        <f t="shared" si="1"/>
        <v>0.13636363636363635</v>
      </c>
      <c r="CJ61" s="133">
        <v>3</v>
      </c>
      <c r="CK61" s="140">
        <f t="shared" si="2"/>
        <v>3.0303030303030304E-2</v>
      </c>
      <c r="CN61" s="132" t="s">
        <v>249</v>
      </c>
      <c r="CO61" s="133"/>
      <c r="CP61" s="139">
        <f t="shared" si="3"/>
        <v>0</v>
      </c>
      <c r="CQ61" s="133">
        <v>3</v>
      </c>
      <c r="CR61" s="139">
        <f t="shared" si="4"/>
        <v>0.13636363636363635</v>
      </c>
      <c r="CS61" s="133">
        <v>3</v>
      </c>
      <c r="CT61" s="140">
        <f t="shared" si="5"/>
        <v>3.0303030303030304E-2</v>
      </c>
      <c r="CW61" s="88" t="s">
        <v>252</v>
      </c>
      <c r="CX61" s="135"/>
      <c r="CY61" s="135">
        <v>8.73</v>
      </c>
      <c r="CZ61" s="135">
        <v>8.73</v>
      </c>
      <c r="DA61" s="135"/>
      <c r="DB61" s="135">
        <v>0</v>
      </c>
      <c r="DC61" s="135">
        <v>0</v>
      </c>
      <c r="DF61" s="132" t="s">
        <v>243</v>
      </c>
      <c r="DG61" s="133"/>
      <c r="DH61" s="139">
        <f t="shared" si="6"/>
        <v>0</v>
      </c>
      <c r="DI61" s="133">
        <v>3</v>
      </c>
      <c r="DJ61" s="139">
        <f t="shared" si="7"/>
        <v>0.13636363636363635</v>
      </c>
      <c r="DK61" s="133">
        <v>3</v>
      </c>
      <c r="DL61" s="140">
        <f t="shared" si="8"/>
        <v>3.0303030303030304E-2</v>
      </c>
      <c r="DO61" s="132" t="s">
        <v>241</v>
      </c>
      <c r="DP61" s="133"/>
      <c r="DQ61" s="139">
        <f t="shared" si="9"/>
        <v>0</v>
      </c>
      <c r="DR61" s="133">
        <v>3</v>
      </c>
      <c r="DS61" s="139">
        <f t="shared" si="10"/>
        <v>0.13636363636363635</v>
      </c>
      <c r="DT61" s="133">
        <v>3</v>
      </c>
      <c r="DU61" s="140">
        <f t="shared" si="11"/>
        <v>3.0303030303030304E-2</v>
      </c>
      <c r="DX61" s="132" t="s">
        <v>243</v>
      </c>
      <c r="DY61" s="133"/>
      <c r="DZ61" s="139">
        <f t="shared" si="12"/>
        <v>0</v>
      </c>
      <c r="EA61" s="133">
        <v>3</v>
      </c>
      <c r="EB61" s="139">
        <f t="shared" si="13"/>
        <v>0.13636363636363635</v>
      </c>
      <c r="EC61" s="133">
        <v>3</v>
      </c>
      <c r="ED61" s="140">
        <f t="shared" si="14"/>
        <v>3.0303030303030304E-2</v>
      </c>
      <c r="EG61" s="132" t="s">
        <v>206</v>
      </c>
      <c r="EH61" s="133">
        <v>3</v>
      </c>
      <c r="EI61" s="139">
        <f t="shared" si="15"/>
        <v>3.896103896103896E-2</v>
      </c>
      <c r="EJ61" s="133"/>
      <c r="EK61" s="139">
        <f t="shared" si="16"/>
        <v>0</v>
      </c>
      <c r="EL61" s="133">
        <v>3</v>
      </c>
      <c r="EM61" s="140">
        <f t="shared" si="17"/>
        <v>3.0303030303030304E-2</v>
      </c>
    </row>
    <row r="62" spans="1:143">
      <c r="CE62" s="131" t="s">
        <v>39</v>
      </c>
      <c r="CG62" s="139">
        <f t="shared" si="0"/>
        <v>0</v>
      </c>
      <c r="CH62">
        <v>1</v>
      </c>
      <c r="CI62" s="139">
        <f t="shared" si="1"/>
        <v>4.5454545454545456E-2</v>
      </c>
      <c r="CJ62">
        <v>1</v>
      </c>
      <c r="CK62" s="140">
        <f t="shared" si="2"/>
        <v>1.0101010101010102E-2</v>
      </c>
      <c r="CN62" s="131" t="s">
        <v>43</v>
      </c>
      <c r="CP62" s="139">
        <f t="shared" si="3"/>
        <v>0</v>
      </c>
      <c r="CQ62">
        <v>2</v>
      </c>
      <c r="CR62" s="139">
        <f t="shared" si="4"/>
        <v>9.0909090909090912E-2</v>
      </c>
      <c r="CS62">
        <v>2</v>
      </c>
      <c r="CT62" s="140">
        <f t="shared" si="5"/>
        <v>2.0202020202020204E-2</v>
      </c>
      <c r="CV62" t="s">
        <v>307</v>
      </c>
      <c r="CW62" s="88">
        <v>12</v>
      </c>
      <c r="CX62" s="135">
        <v>6.9733333333333336</v>
      </c>
      <c r="CY62" s="135"/>
      <c r="CZ62" s="135">
        <v>6.9733333333333336</v>
      </c>
      <c r="DA62" s="135">
        <v>0.76787585802218727</v>
      </c>
      <c r="DB62" s="135"/>
      <c r="DC62" s="135">
        <v>0.76787585802218727</v>
      </c>
      <c r="DF62" s="131" t="s">
        <v>39</v>
      </c>
      <c r="DH62" s="139">
        <f t="shared" si="6"/>
        <v>0</v>
      </c>
      <c r="DI62">
        <v>1</v>
      </c>
      <c r="DJ62" s="139">
        <f t="shared" si="7"/>
        <v>4.5454545454545456E-2</v>
      </c>
      <c r="DK62">
        <v>1</v>
      </c>
      <c r="DL62" s="140">
        <f t="shared" si="8"/>
        <v>1.0101010101010102E-2</v>
      </c>
      <c r="DO62" s="131" t="s">
        <v>151</v>
      </c>
      <c r="DQ62" s="139">
        <f t="shared" si="9"/>
        <v>0</v>
      </c>
      <c r="DR62">
        <v>1</v>
      </c>
      <c r="DS62" s="139">
        <f t="shared" si="10"/>
        <v>4.5454545454545456E-2</v>
      </c>
      <c r="DT62">
        <v>1</v>
      </c>
      <c r="DU62" s="140">
        <f t="shared" si="11"/>
        <v>1.0101010101010102E-2</v>
      </c>
      <c r="DX62" s="131" t="s">
        <v>39</v>
      </c>
      <c r="DZ62" s="139">
        <f t="shared" si="12"/>
        <v>0</v>
      </c>
      <c r="EA62">
        <v>1</v>
      </c>
      <c r="EB62" s="139">
        <f t="shared" si="13"/>
        <v>4.5454545454545456E-2</v>
      </c>
      <c r="EC62">
        <v>1</v>
      </c>
      <c r="ED62" s="140">
        <f t="shared" si="14"/>
        <v>1.0101010101010102E-2</v>
      </c>
      <c r="EG62" s="131" t="s">
        <v>54</v>
      </c>
      <c r="EH62">
        <v>2</v>
      </c>
      <c r="EI62" s="139">
        <f t="shared" si="15"/>
        <v>2.5974025974025976E-2</v>
      </c>
      <c r="EK62" s="139">
        <f t="shared" si="16"/>
        <v>0</v>
      </c>
      <c r="EL62">
        <v>2</v>
      </c>
      <c r="EM62" s="140">
        <f t="shared" si="17"/>
        <v>2.0202020202020204E-2</v>
      </c>
    </row>
    <row r="63" spans="1:143">
      <c r="CE63" s="131" t="s">
        <v>53</v>
      </c>
      <c r="CG63" s="139">
        <f t="shared" si="0"/>
        <v>0</v>
      </c>
      <c r="CH63">
        <v>1</v>
      </c>
      <c r="CI63" s="139">
        <f t="shared" si="1"/>
        <v>4.5454545454545456E-2</v>
      </c>
      <c r="CJ63">
        <v>1</v>
      </c>
      <c r="CK63" s="140">
        <f t="shared" si="2"/>
        <v>1.0101010101010102E-2</v>
      </c>
      <c r="CN63" s="131" t="s">
        <v>40</v>
      </c>
      <c r="CP63" s="139">
        <f t="shared" si="3"/>
        <v>0</v>
      </c>
      <c r="CQ63">
        <v>1</v>
      </c>
      <c r="CR63" s="139">
        <f t="shared" si="4"/>
        <v>4.5454545454545456E-2</v>
      </c>
      <c r="CS63">
        <v>1</v>
      </c>
      <c r="CT63" s="140">
        <f t="shared" si="5"/>
        <v>1.0101010101010102E-2</v>
      </c>
      <c r="CW63" s="88">
        <v>14</v>
      </c>
      <c r="CX63" s="135">
        <v>6.24</v>
      </c>
      <c r="CY63" s="135"/>
      <c r="CZ63" s="135">
        <v>6.24</v>
      </c>
      <c r="DA63" s="135">
        <v>0</v>
      </c>
      <c r="DB63" s="135"/>
      <c r="DC63" s="135">
        <v>0</v>
      </c>
      <c r="DF63" s="131" t="s">
        <v>53</v>
      </c>
      <c r="DH63" s="139">
        <f t="shared" si="6"/>
        <v>0</v>
      </c>
      <c r="DI63">
        <v>1</v>
      </c>
      <c r="DJ63" s="139">
        <f t="shared" si="7"/>
        <v>4.5454545454545456E-2</v>
      </c>
      <c r="DK63">
        <v>1</v>
      </c>
      <c r="DL63" s="140">
        <f t="shared" si="8"/>
        <v>1.0101010101010102E-2</v>
      </c>
      <c r="DO63" s="131" t="s">
        <v>41</v>
      </c>
      <c r="DQ63" s="139">
        <f t="shared" si="9"/>
        <v>0</v>
      </c>
      <c r="DR63">
        <v>2</v>
      </c>
      <c r="DS63" s="139">
        <f t="shared" si="10"/>
        <v>9.0909090909090912E-2</v>
      </c>
      <c r="DT63">
        <v>2</v>
      </c>
      <c r="DU63" s="140">
        <f t="shared" si="11"/>
        <v>2.0202020202020204E-2</v>
      </c>
      <c r="DX63" s="131" t="s">
        <v>53</v>
      </c>
      <c r="DZ63" s="139">
        <f t="shared" si="12"/>
        <v>0</v>
      </c>
      <c r="EA63">
        <v>1</v>
      </c>
      <c r="EB63" s="139">
        <f t="shared" si="13"/>
        <v>4.5454545454545456E-2</v>
      </c>
      <c r="EC63">
        <v>1</v>
      </c>
      <c r="ED63" s="140">
        <f t="shared" si="14"/>
        <v>1.0101010101010102E-2</v>
      </c>
      <c r="EG63" s="131" t="s">
        <v>88</v>
      </c>
      <c r="EH63">
        <v>1</v>
      </c>
      <c r="EI63" s="139">
        <f t="shared" si="15"/>
        <v>1.2987012987012988E-2</v>
      </c>
      <c r="EK63" s="139">
        <f t="shared" si="16"/>
        <v>0</v>
      </c>
      <c r="EL63">
        <v>1</v>
      </c>
      <c r="EM63" s="140">
        <f t="shared" si="17"/>
        <v>1.0101010101010102E-2</v>
      </c>
    </row>
    <row r="64" spans="1:143">
      <c r="CE64" s="131" t="s">
        <v>55</v>
      </c>
      <c r="CG64" s="139">
        <f t="shared" si="0"/>
        <v>0</v>
      </c>
      <c r="CH64">
        <v>1</v>
      </c>
      <c r="CI64" s="139">
        <f t="shared" si="1"/>
        <v>4.5454545454545456E-2</v>
      </c>
      <c r="CJ64">
        <v>1</v>
      </c>
      <c r="CK64" s="140">
        <f t="shared" si="2"/>
        <v>1.0101010101010102E-2</v>
      </c>
      <c r="CN64" s="132" t="s">
        <v>219</v>
      </c>
      <c r="CO64" s="133">
        <v>2</v>
      </c>
      <c r="CP64" s="139">
        <f t="shared" si="3"/>
        <v>2.5974025974025976E-2</v>
      </c>
      <c r="CQ64" s="133"/>
      <c r="CR64" s="139">
        <f t="shared" si="4"/>
        <v>0</v>
      </c>
      <c r="CS64" s="133">
        <v>2</v>
      </c>
      <c r="CT64" s="140">
        <f t="shared" si="5"/>
        <v>2.0202020202020204E-2</v>
      </c>
      <c r="CW64" s="88">
        <v>22</v>
      </c>
      <c r="CX64" s="135">
        <v>4.8033333333333337</v>
      </c>
      <c r="CY64" s="135"/>
      <c r="CZ64" s="135">
        <v>4.8033333333333337</v>
      </c>
      <c r="DA64" s="135">
        <v>0.9237604307034003</v>
      </c>
      <c r="DB64" s="135"/>
      <c r="DC64" s="135">
        <v>0.9237604307034003</v>
      </c>
      <c r="DF64" s="131" t="s">
        <v>55</v>
      </c>
      <c r="DH64" s="139">
        <f t="shared" si="6"/>
        <v>0</v>
      </c>
      <c r="DI64">
        <v>1</v>
      </c>
      <c r="DJ64" s="139">
        <f t="shared" si="7"/>
        <v>4.5454545454545456E-2</v>
      </c>
      <c r="DK64">
        <v>1</v>
      </c>
      <c r="DL64" s="140">
        <f t="shared" si="8"/>
        <v>1.0101010101010102E-2</v>
      </c>
      <c r="DO64" s="132" t="s">
        <v>231</v>
      </c>
      <c r="DP64" s="133">
        <v>5</v>
      </c>
      <c r="DQ64" s="139">
        <f t="shared" si="9"/>
        <v>6.4935064935064929E-2</v>
      </c>
      <c r="DR64" s="133"/>
      <c r="DS64" s="139">
        <f t="shared" si="10"/>
        <v>0</v>
      </c>
      <c r="DT64" s="133">
        <v>5</v>
      </c>
      <c r="DU64" s="140">
        <f t="shared" si="11"/>
        <v>5.0505050505050504E-2</v>
      </c>
      <c r="DX64" s="131" t="s">
        <v>55</v>
      </c>
      <c r="DZ64" s="139">
        <f t="shared" si="12"/>
        <v>0</v>
      </c>
      <c r="EA64">
        <v>1</v>
      </c>
      <c r="EB64" s="139">
        <f t="shared" si="13"/>
        <v>4.5454545454545456E-2</v>
      </c>
      <c r="EC64">
        <v>1</v>
      </c>
      <c r="ED64" s="140">
        <f t="shared" si="14"/>
        <v>1.0101010101010102E-2</v>
      </c>
      <c r="EG64" s="132" t="s">
        <v>249</v>
      </c>
      <c r="EH64" s="133"/>
      <c r="EI64" s="139">
        <f t="shared" si="15"/>
        <v>0</v>
      </c>
      <c r="EJ64" s="133">
        <v>3</v>
      </c>
      <c r="EK64" s="139">
        <f t="shared" si="16"/>
        <v>0.13636363636363635</v>
      </c>
      <c r="EL64" s="133">
        <v>3</v>
      </c>
      <c r="EM64" s="140">
        <f t="shared" si="17"/>
        <v>3.0303030303030304E-2</v>
      </c>
    </row>
    <row r="65" spans="83:143">
      <c r="CE65" s="132" t="s">
        <v>206</v>
      </c>
      <c r="CF65" s="133">
        <v>3</v>
      </c>
      <c r="CG65" s="139">
        <f t="shared" si="0"/>
        <v>3.896103896103896E-2</v>
      </c>
      <c r="CH65" s="133"/>
      <c r="CI65" s="139">
        <f t="shared" si="1"/>
        <v>0</v>
      </c>
      <c r="CJ65" s="133">
        <v>3</v>
      </c>
      <c r="CK65" s="140">
        <f t="shared" si="2"/>
        <v>3.0303030303030304E-2</v>
      </c>
      <c r="CN65" s="131" t="s">
        <v>40</v>
      </c>
      <c r="CO65">
        <v>2</v>
      </c>
      <c r="CP65" s="139">
        <f t="shared" si="3"/>
        <v>2.5974025974025976E-2</v>
      </c>
      <c r="CR65" s="139">
        <f t="shared" si="4"/>
        <v>0</v>
      </c>
      <c r="CS65">
        <v>2</v>
      </c>
      <c r="CT65" s="140">
        <f t="shared" si="5"/>
        <v>2.0202020202020204E-2</v>
      </c>
      <c r="CW65" s="88">
        <v>23</v>
      </c>
      <c r="CX65" s="135">
        <v>6.4350000000000005</v>
      </c>
      <c r="CY65" s="135"/>
      <c r="CZ65" s="135">
        <v>6.4350000000000005</v>
      </c>
      <c r="DA65" s="135">
        <v>2.0435385976291198</v>
      </c>
      <c r="DB65" s="135"/>
      <c r="DC65" s="135">
        <v>2.0435385976291198</v>
      </c>
      <c r="DF65" s="132" t="s">
        <v>206</v>
      </c>
      <c r="DG65" s="133">
        <v>3</v>
      </c>
      <c r="DH65" s="139">
        <f t="shared" si="6"/>
        <v>3.896103896103896E-2</v>
      </c>
      <c r="DI65" s="133"/>
      <c r="DJ65" s="139">
        <f t="shared" si="7"/>
        <v>0</v>
      </c>
      <c r="DK65" s="133">
        <v>3</v>
      </c>
      <c r="DL65" s="140">
        <f t="shared" si="8"/>
        <v>3.0303030303030304E-2</v>
      </c>
      <c r="DO65" s="131" t="s">
        <v>41</v>
      </c>
      <c r="DP65">
        <v>5</v>
      </c>
      <c r="DQ65" s="139">
        <f t="shared" si="9"/>
        <v>6.4935064935064929E-2</v>
      </c>
      <c r="DS65" s="139">
        <f t="shared" si="10"/>
        <v>0</v>
      </c>
      <c r="DT65">
        <v>5</v>
      </c>
      <c r="DU65" s="140">
        <f t="shared" si="11"/>
        <v>5.0505050505050504E-2</v>
      </c>
      <c r="DX65" s="132" t="s">
        <v>206</v>
      </c>
      <c r="DY65" s="133">
        <v>3</v>
      </c>
      <c r="DZ65" s="139">
        <f t="shared" si="12"/>
        <v>3.896103896103896E-2</v>
      </c>
      <c r="EA65" s="133"/>
      <c r="EB65" s="139">
        <f t="shared" si="13"/>
        <v>0</v>
      </c>
      <c r="EC65" s="133">
        <v>3</v>
      </c>
      <c r="ED65" s="140">
        <f t="shared" si="14"/>
        <v>3.0303030303030304E-2</v>
      </c>
      <c r="EG65" s="131" t="s">
        <v>65</v>
      </c>
      <c r="EI65" s="139">
        <f t="shared" si="15"/>
        <v>0</v>
      </c>
      <c r="EJ65">
        <v>2</v>
      </c>
      <c r="EK65" s="139">
        <f t="shared" si="16"/>
        <v>9.0909090909090912E-2</v>
      </c>
      <c r="EL65">
        <v>2</v>
      </c>
      <c r="EM65" s="140">
        <f t="shared" si="17"/>
        <v>2.0202020202020204E-2</v>
      </c>
    </row>
    <row r="66" spans="83:143">
      <c r="CE66" s="131" t="s">
        <v>39</v>
      </c>
      <c r="CF66">
        <v>1</v>
      </c>
      <c r="CG66" s="139">
        <f t="shared" si="0"/>
        <v>1.2987012987012988E-2</v>
      </c>
      <c r="CI66" s="139">
        <f t="shared" si="1"/>
        <v>0</v>
      </c>
      <c r="CJ66">
        <v>1</v>
      </c>
      <c r="CK66" s="140">
        <f t="shared" si="2"/>
        <v>1.0101010101010102E-2</v>
      </c>
      <c r="CN66" s="132" t="s">
        <v>247</v>
      </c>
      <c r="CO66" s="133"/>
      <c r="CP66" s="139">
        <f t="shared" si="3"/>
        <v>0</v>
      </c>
      <c r="CQ66" s="133">
        <v>3</v>
      </c>
      <c r="CR66" s="139">
        <f t="shared" si="4"/>
        <v>0.13636363636363635</v>
      </c>
      <c r="CS66" s="133">
        <v>3</v>
      </c>
      <c r="CT66" s="140">
        <f t="shared" si="5"/>
        <v>3.0303030303030304E-2</v>
      </c>
      <c r="CW66" s="88">
        <v>24</v>
      </c>
      <c r="CX66" s="135">
        <v>6.64</v>
      </c>
      <c r="CY66" s="135"/>
      <c r="CZ66" s="135">
        <v>6.64</v>
      </c>
      <c r="DA66" s="135">
        <v>0</v>
      </c>
      <c r="DB66" s="135"/>
      <c r="DC66" s="135">
        <v>0</v>
      </c>
      <c r="DF66" s="131" t="s">
        <v>39</v>
      </c>
      <c r="DG66">
        <v>1</v>
      </c>
      <c r="DH66" s="139">
        <f t="shared" si="6"/>
        <v>1.2987012987012988E-2</v>
      </c>
      <c r="DJ66" s="139">
        <f t="shared" si="7"/>
        <v>0</v>
      </c>
      <c r="DK66">
        <v>1</v>
      </c>
      <c r="DL66" s="140">
        <f t="shared" si="8"/>
        <v>1.0101010101010102E-2</v>
      </c>
      <c r="DO66" s="132" t="s">
        <v>165</v>
      </c>
      <c r="DP66" s="133">
        <v>2</v>
      </c>
      <c r="DQ66" s="139">
        <f t="shared" si="9"/>
        <v>2.5974025974025976E-2</v>
      </c>
      <c r="DR66" s="133"/>
      <c r="DS66" s="139">
        <f t="shared" si="10"/>
        <v>0</v>
      </c>
      <c r="DT66" s="133">
        <v>2</v>
      </c>
      <c r="DU66" s="140">
        <f t="shared" si="11"/>
        <v>2.0202020202020204E-2</v>
      </c>
      <c r="DX66" s="131" t="s">
        <v>39</v>
      </c>
      <c r="DY66">
        <v>1</v>
      </c>
      <c r="DZ66" s="139">
        <f t="shared" si="12"/>
        <v>1.2987012987012988E-2</v>
      </c>
      <c r="EB66" s="139">
        <f t="shared" si="13"/>
        <v>0</v>
      </c>
      <c r="EC66">
        <v>1</v>
      </c>
      <c r="ED66" s="140">
        <f t="shared" si="14"/>
        <v>1.0101010101010102E-2</v>
      </c>
      <c r="EG66" s="131" t="s">
        <v>88</v>
      </c>
      <c r="EI66" s="139">
        <f t="shared" si="15"/>
        <v>0</v>
      </c>
      <c r="EJ66">
        <v>1</v>
      </c>
      <c r="EK66" s="139">
        <f t="shared" si="16"/>
        <v>4.5454545454545456E-2</v>
      </c>
      <c r="EL66">
        <v>1</v>
      </c>
      <c r="EM66" s="140">
        <f t="shared" si="17"/>
        <v>1.0101010101010102E-2</v>
      </c>
    </row>
    <row r="67" spans="83:143">
      <c r="CE67" s="131" t="s">
        <v>53</v>
      </c>
      <c r="CF67">
        <v>1</v>
      </c>
      <c r="CG67" s="139">
        <f t="shared" si="0"/>
        <v>1.2987012987012988E-2</v>
      </c>
      <c r="CI67" s="139">
        <f t="shared" si="1"/>
        <v>0</v>
      </c>
      <c r="CJ67">
        <v>1</v>
      </c>
      <c r="CK67" s="140">
        <f t="shared" si="2"/>
        <v>1.0101010101010102E-2</v>
      </c>
      <c r="CN67" s="131" t="s">
        <v>43</v>
      </c>
      <c r="CP67" s="139">
        <f t="shared" si="3"/>
        <v>0</v>
      </c>
      <c r="CQ67">
        <v>1</v>
      </c>
      <c r="CR67" s="139">
        <f t="shared" si="4"/>
        <v>4.5454545454545456E-2</v>
      </c>
      <c r="CS67">
        <v>1</v>
      </c>
      <c r="CT67" s="140">
        <f t="shared" si="5"/>
        <v>1.0101010101010102E-2</v>
      </c>
      <c r="CW67" s="88">
        <v>31</v>
      </c>
      <c r="CX67" s="135"/>
      <c r="CY67" s="135"/>
      <c r="CZ67" s="135"/>
      <c r="DA67" s="135"/>
      <c r="DB67" s="135"/>
      <c r="DC67" s="135"/>
      <c r="DF67" s="131" t="s">
        <v>53</v>
      </c>
      <c r="DG67">
        <v>1</v>
      </c>
      <c r="DH67" s="139">
        <f t="shared" si="6"/>
        <v>1.2987012987012988E-2</v>
      </c>
      <c r="DJ67" s="139">
        <f t="shared" si="7"/>
        <v>0</v>
      </c>
      <c r="DK67">
        <v>1</v>
      </c>
      <c r="DL67" s="140">
        <f t="shared" si="8"/>
        <v>1.0101010101010102E-2</v>
      </c>
      <c r="DO67" s="131" t="s">
        <v>41</v>
      </c>
      <c r="DP67">
        <v>2</v>
      </c>
      <c r="DQ67" s="139">
        <f t="shared" si="9"/>
        <v>2.5974025974025976E-2</v>
      </c>
      <c r="DS67" s="139">
        <f t="shared" si="10"/>
        <v>0</v>
      </c>
      <c r="DT67">
        <v>2</v>
      </c>
      <c r="DU67" s="140">
        <f t="shared" si="11"/>
        <v>2.0202020202020204E-2</v>
      </c>
      <c r="DX67" s="131" t="s">
        <v>53</v>
      </c>
      <c r="DY67">
        <v>1</v>
      </c>
      <c r="DZ67" s="139">
        <f t="shared" si="12"/>
        <v>1.2987012987012988E-2</v>
      </c>
      <c r="EB67" s="139">
        <f t="shared" si="13"/>
        <v>0</v>
      </c>
      <c r="EC67">
        <v>1</v>
      </c>
      <c r="ED67" s="140">
        <f t="shared" si="14"/>
        <v>1.0101010101010102E-2</v>
      </c>
      <c r="EG67" s="132" t="s">
        <v>219</v>
      </c>
      <c r="EH67" s="133">
        <v>2</v>
      </c>
      <c r="EI67" s="139">
        <f t="shared" si="15"/>
        <v>2.5974025974025976E-2</v>
      </c>
      <c r="EJ67" s="133"/>
      <c r="EK67" s="139">
        <f t="shared" si="16"/>
        <v>0</v>
      </c>
      <c r="EL67" s="133">
        <v>2</v>
      </c>
      <c r="EM67" s="140">
        <f t="shared" si="17"/>
        <v>2.0202020202020204E-2</v>
      </c>
    </row>
    <row r="68" spans="83:143">
      <c r="CE68" s="131" t="s">
        <v>55</v>
      </c>
      <c r="CF68">
        <v>1</v>
      </c>
      <c r="CG68" s="139">
        <f t="shared" si="0"/>
        <v>1.2987012987012988E-2</v>
      </c>
      <c r="CI68" s="139">
        <f t="shared" si="1"/>
        <v>0</v>
      </c>
      <c r="CJ68">
        <v>1</v>
      </c>
      <c r="CK68" s="140">
        <f t="shared" si="2"/>
        <v>1.0101010101010102E-2</v>
      </c>
      <c r="CN68" s="131" t="s">
        <v>40</v>
      </c>
      <c r="CP68" s="139">
        <f t="shared" si="3"/>
        <v>0</v>
      </c>
      <c r="CQ68">
        <v>2</v>
      </c>
      <c r="CR68" s="139">
        <f t="shared" si="4"/>
        <v>9.0909090909090912E-2</v>
      </c>
      <c r="CS68">
        <v>2</v>
      </c>
      <c r="CT68" s="140">
        <f t="shared" si="5"/>
        <v>2.0202020202020204E-2</v>
      </c>
      <c r="CW68" s="88">
        <v>32</v>
      </c>
      <c r="CX68" s="135">
        <v>8</v>
      </c>
      <c r="CY68" s="135"/>
      <c r="CZ68" s="135">
        <v>8</v>
      </c>
      <c r="DA68" s="135">
        <v>0</v>
      </c>
      <c r="DB68" s="135"/>
      <c r="DC68" s="135">
        <v>0</v>
      </c>
      <c r="DF68" s="131" t="s">
        <v>55</v>
      </c>
      <c r="DG68">
        <v>1</v>
      </c>
      <c r="DH68" s="139">
        <f t="shared" si="6"/>
        <v>1.2987012987012988E-2</v>
      </c>
      <c r="DJ68" s="139">
        <f t="shared" si="7"/>
        <v>0</v>
      </c>
      <c r="DK68">
        <v>1</v>
      </c>
      <c r="DL68" s="140">
        <f t="shared" si="8"/>
        <v>1.0101010101010102E-2</v>
      </c>
      <c r="DO68" s="132" t="s">
        <v>37</v>
      </c>
      <c r="DP68" s="133">
        <v>3</v>
      </c>
      <c r="DQ68" s="139">
        <f t="shared" si="9"/>
        <v>3.896103896103896E-2</v>
      </c>
      <c r="DR68" s="133"/>
      <c r="DS68" s="139">
        <f t="shared" si="10"/>
        <v>0</v>
      </c>
      <c r="DT68" s="133">
        <v>3</v>
      </c>
      <c r="DU68" s="140">
        <f t="shared" si="11"/>
        <v>3.0303030303030304E-2</v>
      </c>
      <c r="DX68" s="131" t="s">
        <v>55</v>
      </c>
      <c r="DY68">
        <v>1</v>
      </c>
      <c r="DZ68" s="139">
        <f t="shared" si="12"/>
        <v>1.2987012987012988E-2</v>
      </c>
      <c r="EB68" s="139">
        <f t="shared" si="13"/>
        <v>0</v>
      </c>
      <c r="EC68">
        <v>1</v>
      </c>
      <c r="ED68" s="140">
        <f t="shared" si="14"/>
        <v>1.0101010101010102E-2</v>
      </c>
      <c r="EG68" s="131" t="s">
        <v>42</v>
      </c>
      <c r="EH68">
        <v>1</v>
      </c>
      <c r="EI68" s="139">
        <f t="shared" si="15"/>
        <v>1.2987012987012988E-2</v>
      </c>
      <c r="EK68" s="139">
        <f t="shared" si="16"/>
        <v>0</v>
      </c>
      <c r="EL68">
        <v>1</v>
      </c>
      <c r="EM68" s="140">
        <f t="shared" si="17"/>
        <v>1.0101010101010102E-2</v>
      </c>
    </row>
    <row r="69" spans="83:143">
      <c r="CE69" s="132" t="s">
        <v>249</v>
      </c>
      <c r="CF69" s="133"/>
      <c r="CG69" s="139">
        <f t="shared" ref="CG69:CG132" si="42">+CF69/77</f>
        <v>0</v>
      </c>
      <c r="CH69" s="133">
        <v>3</v>
      </c>
      <c r="CI69" s="139">
        <f t="shared" ref="CI69:CI132" si="43">+CH69/22</f>
        <v>0.13636363636363635</v>
      </c>
      <c r="CJ69" s="133">
        <v>3</v>
      </c>
      <c r="CK69" s="140">
        <f t="shared" ref="CK69:CK132" si="44">+CJ69/99</f>
        <v>3.0303030303030304E-2</v>
      </c>
      <c r="CN69" s="132" t="s">
        <v>241</v>
      </c>
      <c r="CO69" s="133"/>
      <c r="CP69" s="139">
        <f t="shared" ref="CP69:CP132" si="45">+CO69/77</f>
        <v>0</v>
      </c>
      <c r="CQ69" s="133">
        <v>3</v>
      </c>
      <c r="CR69" s="139">
        <f t="shared" ref="CR69:CR132" si="46">+CQ69/22</f>
        <v>0.13636363636363635</v>
      </c>
      <c r="CS69" s="133">
        <v>3</v>
      </c>
      <c r="CT69" s="140">
        <f t="shared" ref="CT69:CT132" si="47">+CS69/99</f>
        <v>3.0303030303030304E-2</v>
      </c>
      <c r="CW69" s="88">
        <v>34</v>
      </c>
      <c r="CX69" s="135">
        <v>6.63</v>
      </c>
      <c r="CY69" s="135"/>
      <c r="CZ69" s="135">
        <v>6.63</v>
      </c>
      <c r="DA69" s="135">
        <v>1.554445238662336</v>
      </c>
      <c r="DB69" s="135"/>
      <c r="DC69" s="135">
        <v>1.554445238662336</v>
      </c>
      <c r="DF69" s="132" t="s">
        <v>249</v>
      </c>
      <c r="DG69" s="133"/>
      <c r="DH69" s="139">
        <f t="shared" ref="DH69:DH132" si="48">+DG69/77</f>
        <v>0</v>
      </c>
      <c r="DI69" s="133">
        <v>3</v>
      </c>
      <c r="DJ69" s="139">
        <f t="shared" ref="DJ69:DJ132" si="49">+DI69/22</f>
        <v>0.13636363636363635</v>
      </c>
      <c r="DK69" s="133">
        <v>3</v>
      </c>
      <c r="DL69" s="140">
        <f t="shared" ref="DL69:DL132" si="50">+DK69/99</f>
        <v>3.0303030303030304E-2</v>
      </c>
      <c r="DO69" s="131" t="s">
        <v>41</v>
      </c>
      <c r="DP69">
        <v>3</v>
      </c>
      <c r="DQ69" s="139">
        <f t="shared" ref="DQ69:DQ132" si="51">+DP69/77</f>
        <v>3.896103896103896E-2</v>
      </c>
      <c r="DS69" s="139">
        <f t="shared" ref="DS69:DS132" si="52">+DR69/22</f>
        <v>0</v>
      </c>
      <c r="DT69">
        <v>3</v>
      </c>
      <c r="DU69" s="140">
        <f t="shared" ref="DU69:DU132" si="53">+DT69/99</f>
        <v>3.0303030303030304E-2</v>
      </c>
      <c r="DX69" s="132" t="s">
        <v>249</v>
      </c>
      <c r="DY69" s="133"/>
      <c r="DZ69" s="139">
        <f t="shared" ref="DZ69:DZ132" si="54">+DY69/77</f>
        <v>0</v>
      </c>
      <c r="EA69" s="133">
        <v>3</v>
      </c>
      <c r="EB69" s="139">
        <f t="shared" ref="EB69:EB132" si="55">+EA69/22</f>
        <v>0.13636363636363635</v>
      </c>
      <c r="EC69" s="133">
        <v>3</v>
      </c>
      <c r="ED69" s="140">
        <f t="shared" ref="ED69:ED132" si="56">+EC69/99</f>
        <v>3.0303030303030304E-2</v>
      </c>
      <c r="EG69" s="131" t="s">
        <v>88</v>
      </c>
      <c r="EH69">
        <v>1</v>
      </c>
      <c r="EI69" s="139">
        <f t="shared" ref="EI69:EI132" si="57">+EH69/77</f>
        <v>1.2987012987012988E-2</v>
      </c>
      <c r="EK69" s="139">
        <f t="shared" ref="EK69:EK132" si="58">+EJ69/22</f>
        <v>0</v>
      </c>
      <c r="EL69">
        <v>1</v>
      </c>
      <c r="EM69" s="140">
        <f t="shared" ref="EM69:EM132" si="59">+EL69/99</f>
        <v>1.0101010101010102E-2</v>
      </c>
    </row>
    <row r="70" spans="83:143">
      <c r="CE70" s="131" t="s">
        <v>39</v>
      </c>
      <c r="CG70" s="139">
        <f t="shared" si="42"/>
        <v>0</v>
      </c>
      <c r="CH70">
        <v>1</v>
      </c>
      <c r="CI70" s="139">
        <f t="shared" si="43"/>
        <v>4.5454545454545456E-2</v>
      </c>
      <c r="CJ70">
        <v>1</v>
      </c>
      <c r="CK70" s="140">
        <f t="shared" si="44"/>
        <v>1.0101010101010102E-2</v>
      </c>
      <c r="CN70" s="131" t="s">
        <v>40</v>
      </c>
      <c r="CP70" s="139">
        <f t="shared" si="45"/>
        <v>0</v>
      </c>
      <c r="CQ70">
        <v>3</v>
      </c>
      <c r="CR70" s="139">
        <f t="shared" si="46"/>
        <v>0.13636363636363635</v>
      </c>
      <c r="CS70">
        <v>3</v>
      </c>
      <c r="CT70" s="140">
        <f t="shared" si="47"/>
        <v>3.0303030303030304E-2</v>
      </c>
      <c r="CW70" s="88">
        <v>35</v>
      </c>
      <c r="CX70" s="135">
        <v>5.77</v>
      </c>
      <c r="CY70" s="135"/>
      <c r="CZ70" s="135">
        <v>5.77</v>
      </c>
      <c r="DA70" s="135">
        <v>0</v>
      </c>
      <c r="DB70" s="135"/>
      <c r="DC70" s="135">
        <v>0</v>
      </c>
      <c r="DF70" s="131" t="s">
        <v>39</v>
      </c>
      <c r="DH70" s="139">
        <f t="shared" si="48"/>
        <v>0</v>
      </c>
      <c r="DI70">
        <v>1</v>
      </c>
      <c r="DJ70" s="139">
        <f t="shared" si="49"/>
        <v>4.5454545454545456E-2</v>
      </c>
      <c r="DK70">
        <v>1</v>
      </c>
      <c r="DL70" s="140">
        <f t="shared" si="50"/>
        <v>1.0101010101010102E-2</v>
      </c>
      <c r="DO70" s="132" t="s">
        <v>245</v>
      </c>
      <c r="DP70" s="133"/>
      <c r="DQ70" s="139">
        <f t="shared" si="51"/>
        <v>0</v>
      </c>
      <c r="DR70" s="133">
        <v>2</v>
      </c>
      <c r="DS70" s="139">
        <f t="shared" si="52"/>
        <v>9.0909090909090912E-2</v>
      </c>
      <c r="DT70" s="133">
        <v>2</v>
      </c>
      <c r="DU70" s="140">
        <f t="shared" si="53"/>
        <v>2.0202020202020204E-2</v>
      </c>
      <c r="DX70" s="131" t="s">
        <v>39</v>
      </c>
      <c r="DZ70" s="139">
        <f t="shared" si="54"/>
        <v>0</v>
      </c>
      <c r="EA70">
        <v>1</v>
      </c>
      <c r="EB70" s="139">
        <f t="shared" si="55"/>
        <v>4.5454545454545456E-2</v>
      </c>
      <c r="EC70">
        <v>1</v>
      </c>
      <c r="ED70" s="140">
        <f t="shared" si="56"/>
        <v>1.0101010101010102E-2</v>
      </c>
      <c r="EG70" s="132" t="s">
        <v>247</v>
      </c>
      <c r="EH70" s="133"/>
      <c r="EI70" s="139">
        <f t="shared" si="57"/>
        <v>0</v>
      </c>
      <c r="EJ70" s="133">
        <v>3</v>
      </c>
      <c r="EK70" s="139">
        <f t="shared" si="58"/>
        <v>0.13636363636363635</v>
      </c>
      <c r="EL70" s="133">
        <v>3</v>
      </c>
      <c r="EM70" s="140">
        <f t="shared" si="59"/>
        <v>3.0303030303030304E-2</v>
      </c>
    </row>
    <row r="71" spans="83:143">
      <c r="CE71" s="131" t="s">
        <v>53</v>
      </c>
      <c r="CG71" s="139">
        <f t="shared" si="42"/>
        <v>0</v>
      </c>
      <c r="CH71">
        <v>1</v>
      </c>
      <c r="CI71" s="139">
        <f t="shared" si="43"/>
        <v>4.5454545454545456E-2</v>
      </c>
      <c r="CJ71">
        <v>1</v>
      </c>
      <c r="CK71" s="140">
        <f t="shared" si="44"/>
        <v>1.0101010101010102E-2</v>
      </c>
      <c r="CN71" s="132" t="s">
        <v>231</v>
      </c>
      <c r="CO71" s="133">
        <v>5</v>
      </c>
      <c r="CP71" s="139">
        <f t="shared" si="45"/>
        <v>6.4935064935064929E-2</v>
      </c>
      <c r="CQ71" s="133"/>
      <c r="CR71" s="139">
        <f t="shared" si="46"/>
        <v>0</v>
      </c>
      <c r="CS71" s="133">
        <v>5</v>
      </c>
      <c r="CT71" s="140">
        <f t="shared" si="47"/>
        <v>5.0505050505050504E-2</v>
      </c>
      <c r="CW71" s="88">
        <v>37</v>
      </c>
      <c r="CX71" s="135">
        <v>7.97</v>
      </c>
      <c r="CY71" s="135"/>
      <c r="CZ71" s="135">
        <v>7.97</v>
      </c>
      <c r="DA71" s="135">
        <v>0</v>
      </c>
      <c r="DB71" s="135"/>
      <c r="DC71" s="135">
        <v>0</v>
      </c>
      <c r="DF71" s="131" t="s">
        <v>53</v>
      </c>
      <c r="DH71" s="139">
        <f t="shared" si="48"/>
        <v>0</v>
      </c>
      <c r="DI71">
        <v>1</v>
      </c>
      <c r="DJ71" s="139">
        <f t="shared" si="49"/>
        <v>4.5454545454545456E-2</v>
      </c>
      <c r="DK71">
        <v>1</v>
      </c>
      <c r="DL71" s="140">
        <f t="shared" si="50"/>
        <v>1.0101010101010102E-2</v>
      </c>
      <c r="DO71" s="131" t="s">
        <v>41</v>
      </c>
      <c r="DQ71" s="139">
        <f t="shared" si="51"/>
        <v>0</v>
      </c>
      <c r="DR71">
        <v>2</v>
      </c>
      <c r="DS71" s="139">
        <f t="shared" si="52"/>
        <v>9.0909090909090912E-2</v>
      </c>
      <c r="DT71">
        <v>2</v>
      </c>
      <c r="DU71" s="140">
        <f t="shared" si="53"/>
        <v>2.0202020202020204E-2</v>
      </c>
      <c r="DX71" s="131" t="s">
        <v>53</v>
      </c>
      <c r="DZ71" s="139">
        <f t="shared" si="54"/>
        <v>0</v>
      </c>
      <c r="EA71">
        <v>1</v>
      </c>
      <c r="EB71" s="139">
        <f t="shared" si="55"/>
        <v>4.5454545454545456E-2</v>
      </c>
      <c r="EC71">
        <v>1</v>
      </c>
      <c r="ED71" s="140">
        <f t="shared" si="56"/>
        <v>1.0101010101010102E-2</v>
      </c>
      <c r="EG71" s="131" t="s">
        <v>42</v>
      </c>
      <c r="EI71" s="139">
        <f t="shared" si="57"/>
        <v>0</v>
      </c>
      <c r="EJ71">
        <v>1</v>
      </c>
      <c r="EK71" s="139">
        <f t="shared" si="58"/>
        <v>4.5454545454545456E-2</v>
      </c>
      <c r="EL71">
        <v>1</v>
      </c>
      <c r="EM71" s="140">
        <f t="shared" si="59"/>
        <v>1.0101010101010102E-2</v>
      </c>
    </row>
    <row r="72" spans="83:143">
      <c r="CE72" s="131" t="s">
        <v>55</v>
      </c>
      <c r="CG72" s="139">
        <f t="shared" si="42"/>
        <v>0</v>
      </c>
      <c r="CH72">
        <v>1</v>
      </c>
      <c r="CI72" s="139">
        <f t="shared" si="43"/>
        <v>4.5454545454545456E-2</v>
      </c>
      <c r="CJ72">
        <v>1</v>
      </c>
      <c r="CK72" s="140">
        <f t="shared" si="44"/>
        <v>1.0101010101010102E-2</v>
      </c>
      <c r="CN72" s="131" t="s">
        <v>43</v>
      </c>
      <c r="CO72">
        <v>2</v>
      </c>
      <c r="CP72" s="139">
        <f t="shared" si="45"/>
        <v>2.5974025974025976E-2</v>
      </c>
      <c r="CR72" s="139">
        <f t="shared" si="46"/>
        <v>0</v>
      </c>
      <c r="CS72">
        <v>2</v>
      </c>
      <c r="CT72" s="140">
        <f t="shared" si="47"/>
        <v>2.0202020202020204E-2</v>
      </c>
      <c r="CW72" s="88">
        <v>42</v>
      </c>
      <c r="CX72" s="135">
        <v>5.03</v>
      </c>
      <c r="CY72" s="135"/>
      <c r="CZ72" s="135">
        <v>5.03</v>
      </c>
      <c r="DA72" s="135">
        <v>0</v>
      </c>
      <c r="DB72" s="135"/>
      <c r="DC72" s="135">
        <v>0</v>
      </c>
      <c r="DF72" s="131" t="s">
        <v>55</v>
      </c>
      <c r="DH72" s="139">
        <f t="shared" si="48"/>
        <v>0</v>
      </c>
      <c r="DI72">
        <v>1</v>
      </c>
      <c r="DJ72" s="139">
        <f t="shared" si="49"/>
        <v>4.5454545454545456E-2</v>
      </c>
      <c r="DK72">
        <v>1</v>
      </c>
      <c r="DL72" s="140">
        <f t="shared" si="50"/>
        <v>1.0101010101010102E-2</v>
      </c>
      <c r="DO72" s="132" t="s">
        <v>252</v>
      </c>
      <c r="DP72" s="133"/>
      <c r="DQ72" s="139">
        <f t="shared" si="51"/>
        <v>0</v>
      </c>
      <c r="DR72" s="133">
        <v>2</v>
      </c>
      <c r="DS72" s="139">
        <f t="shared" si="52"/>
        <v>9.0909090909090912E-2</v>
      </c>
      <c r="DT72" s="133">
        <v>2</v>
      </c>
      <c r="DU72" s="140">
        <f t="shared" si="53"/>
        <v>2.0202020202020204E-2</v>
      </c>
      <c r="DX72" s="131" t="s">
        <v>55</v>
      </c>
      <c r="DZ72" s="139">
        <f t="shared" si="54"/>
        <v>0</v>
      </c>
      <c r="EA72">
        <v>1</v>
      </c>
      <c r="EB72" s="139">
        <f t="shared" si="55"/>
        <v>4.5454545454545456E-2</v>
      </c>
      <c r="EC72">
        <v>1</v>
      </c>
      <c r="ED72" s="140">
        <f t="shared" si="56"/>
        <v>1.0101010101010102E-2</v>
      </c>
      <c r="EG72" s="131" t="s">
        <v>88</v>
      </c>
      <c r="EI72" s="139">
        <f t="shared" si="57"/>
        <v>0</v>
      </c>
      <c r="EJ72">
        <v>2</v>
      </c>
      <c r="EK72" s="139">
        <f t="shared" si="58"/>
        <v>9.0909090909090912E-2</v>
      </c>
      <c r="EL72">
        <v>2</v>
      </c>
      <c r="EM72" s="140">
        <f t="shared" si="59"/>
        <v>2.0202020202020204E-2</v>
      </c>
    </row>
    <row r="73" spans="83:143">
      <c r="CE73" s="132" t="s">
        <v>219</v>
      </c>
      <c r="CF73" s="133">
        <v>2</v>
      </c>
      <c r="CG73" s="139">
        <f t="shared" si="42"/>
        <v>2.5974025974025976E-2</v>
      </c>
      <c r="CH73" s="133"/>
      <c r="CI73" s="139">
        <f t="shared" si="43"/>
        <v>0</v>
      </c>
      <c r="CJ73" s="133">
        <v>2</v>
      </c>
      <c r="CK73" s="140">
        <f t="shared" si="44"/>
        <v>2.0202020202020204E-2</v>
      </c>
      <c r="CN73" s="131" t="s">
        <v>40</v>
      </c>
      <c r="CO73">
        <v>3</v>
      </c>
      <c r="CP73" s="139">
        <f t="shared" si="45"/>
        <v>3.896103896103896E-2</v>
      </c>
      <c r="CR73" s="139">
        <f t="shared" si="46"/>
        <v>0</v>
      </c>
      <c r="CS73">
        <v>3</v>
      </c>
      <c r="CT73" s="140">
        <f t="shared" si="47"/>
        <v>3.0303030303030304E-2</v>
      </c>
      <c r="CW73" s="88" t="s">
        <v>239</v>
      </c>
      <c r="CX73" s="135"/>
      <c r="CY73" s="135"/>
      <c r="CZ73" s="135"/>
      <c r="DA73" s="135"/>
      <c r="DB73" s="135"/>
      <c r="DC73" s="135"/>
      <c r="DF73" s="132" t="s">
        <v>219</v>
      </c>
      <c r="DG73" s="133">
        <v>2</v>
      </c>
      <c r="DH73" s="139">
        <f t="shared" si="48"/>
        <v>2.5974025974025976E-2</v>
      </c>
      <c r="DI73" s="133"/>
      <c r="DJ73" s="139">
        <f t="shared" si="49"/>
        <v>0</v>
      </c>
      <c r="DK73" s="133">
        <v>2</v>
      </c>
      <c r="DL73" s="140">
        <f t="shared" si="50"/>
        <v>2.0202020202020204E-2</v>
      </c>
      <c r="DO73" s="131" t="s">
        <v>41</v>
      </c>
      <c r="DQ73" s="139">
        <f t="shared" si="51"/>
        <v>0</v>
      </c>
      <c r="DR73">
        <v>2</v>
      </c>
      <c r="DS73" s="139">
        <f t="shared" si="52"/>
        <v>9.0909090909090912E-2</v>
      </c>
      <c r="DT73">
        <v>2</v>
      </c>
      <c r="DU73" s="140">
        <f t="shared" si="53"/>
        <v>2.0202020202020204E-2</v>
      </c>
      <c r="DX73" s="132" t="s">
        <v>219</v>
      </c>
      <c r="DY73" s="133">
        <v>2</v>
      </c>
      <c r="DZ73" s="139">
        <f t="shared" si="54"/>
        <v>2.5974025974025976E-2</v>
      </c>
      <c r="EA73" s="133"/>
      <c r="EB73" s="139">
        <f t="shared" si="55"/>
        <v>0</v>
      </c>
      <c r="EC73" s="133">
        <v>2</v>
      </c>
      <c r="ED73" s="140">
        <f t="shared" si="56"/>
        <v>2.0202020202020204E-2</v>
      </c>
      <c r="EG73" s="132" t="s">
        <v>241</v>
      </c>
      <c r="EH73" s="133"/>
      <c r="EI73" s="139">
        <f t="shared" si="57"/>
        <v>0</v>
      </c>
      <c r="EJ73" s="133">
        <v>3</v>
      </c>
      <c r="EK73" s="139">
        <f t="shared" si="58"/>
        <v>0.13636363636363635</v>
      </c>
      <c r="EL73" s="133">
        <v>3</v>
      </c>
      <c r="EM73" s="140">
        <f t="shared" si="59"/>
        <v>3.0303030303030304E-2</v>
      </c>
    </row>
    <row r="74" spans="83:143">
      <c r="CE74" s="131" t="s">
        <v>39</v>
      </c>
      <c r="CF74">
        <v>1</v>
      </c>
      <c r="CG74" s="139">
        <f t="shared" si="42"/>
        <v>1.2987012987012988E-2</v>
      </c>
      <c r="CI74" s="139">
        <f t="shared" si="43"/>
        <v>0</v>
      </c>
      <c r="CJ74">
        <v>1</v>
      </c>
      <c r="CK74" s="140">
        <f t="shared" si="44"/>
        <v>1.0101010101010102E-2</v>
      </c>
      <c r="CN74" s="132" t="s">
        <v>165</v>
      </c>
      <c r="CO74" s="133">
        <v>2</v>
      </c>
      <c r="CP74" s="139">
        <f t="shared" si="45"/>
        <v>2.5974025974025976E-2</v>
      </c>
      <c r="CQ74" s="133"/>
      <c r="CR74" s="139">
        <f t="shared" si="46"/>
        <v>0</v>
      </c>
      <c r="CS74" s="133">
        <v>2</v>
      </c>
      <c r="CT74" s="140">
        <f t="shared" si="47"/>
        <v>2.0202020202020204E-2</v>
      </c>
      <c r="CW74" s="88" t="s">
        <v>176</v>
      </c>
      <c r="CX74" s="135">
        <v>6.9725000000000001</v>
      </c>
      <c r="CY74" s="135"/>
      <c r="CZ74" s="135">
        <v>6.9725000000000001</v>
      </c>
      <c r="DA74" s="135">
        <v>1.3450743473875366</v>
      </c>
      <c r="DB74" s="135"/>
      <c r="DC74" s="135">
        <v>1.3450743473875366</v>
      </c>
      <c r="DF74" s="131" t="s">
        <v>39</v>
      </c>
      <c r="DG74">
        <v>1</v>
      </c>
      <c r="DH74" s="139">
        <f t="shared" si="48"/>
        <v>1.2987012987012988E-2</v>
      </c>
      <c r="DJ74" s="139">
        <f t="shared" si="49"/>
        <v>0</v>
      </c>
      <c r="DK74">
        <v>1</v>
      </c>
      <c r="DL74" s="140">
        <f t="shared" si="50"/>
        <v>1.0101010101010102E-2</v>
      </c>
      <c r="DO74" s="132">
        <v>12</v>
      </c>
      <c r="DP74" s="133">
        <v>14</v>
      </c>
      <c r="DQ74" s="139">
        <f t="shared" si="51"/>
        <v>0.18181818181818182</v>
      </c>
      <c r="DR74" s="133"/>
      <c r="DS74" s="139">
        <f t="shared" si="52"/>
        <v>0</v>
      </c>
      <c r="DT74" s="133">
        <v>14</v>
      </c>
      <c r="DU74" s="140">
        <f t="shared" si="53"/>
        <v>0.14141414141414141</v>
      </c>
      <c r="DX74" s="131" t="s">
        <v>39</v>
      </c>
      <c r="DY74">
        <v>1</v>
      </c>
      <c r="DZ74" s="139">
        <f t="shared" si="54"/>
        <v>1.2987012987012988E-2</v>
      </c>
      <c r="EB74" s="139">
        <f t="shared" si="55"/>
        <v>0</v>
      </c>
      <c r="EC74">
        <v>1</v>
      </c>
      <c r="ED74" s="140">
        <f t="shared" si="56"/>
        <v>1.0101010101010102E-2</v>
      </c>
      <c r="EG74" s="131" t="s">
        <v>65</v>
      </c>
      <c r="EI74" s="139">
        <f t="shared" si="57"/>
        <v>0</v>
      </c>
      <c r="EJ74">
        <v>1</v>
      </c>
      <c r="EK74" s="139">
        <f t="shared" si="58"/>
        <v>4.5454545454545456E-2</v>
      </c>
      <c r="EL74">
        <v>1</v>
      </c>
      <c r="EM74" s="140">
        <f t="shared" si="59"/>
        <v>1.0101010101010102E-2</v>
      </c>
    </row>
    <row r="75" spans="83:143">
      <c r="CE75" s="131" t="s">
        <v>53</v>
      </c>
      <c r="CF75">
        <v>1</v>
      </c>
      <c r="CG75" s="139">
        <f t="shared" si="42"/>
        <v>1.2987012987012988E-2</v>
      </c>
      <c r="CI75" s="139">
        <f t="shared" si="43"/>
        <v>0</v>
      </c>
      <c r="CJ75">
        <v>1</v>
      </c>
      <c r="CK75" s="140">
        <f t="shared" si="44"/>
        <v>1.0101010101010102E-2</v>
      </c>
      <c r="CN75" s="131" t="s">
        <v>40</v>
      </c>
      <c r="CO75">
        <v>2</v>
      </c>
      <c r="CP75" s="139">
        <f t="shared" si="45"/>
        <v>2.5974025974025976E-2</v>
      </c>
      <c r="CR75" s="139">
        <f t="shared" si="46"/>
        <v>0</v>
      </c>
      <c r="CS75">
        <v>2</v>
      </c>
      <c r="CT75" s="140">
        <f t="shared" si="47"/>
        <v>2.0202020202020204E-2</v>
      </c>
      <c r="CW75" s="88" t="s">
        <v>212</v>
      </c>
      <c r="CX75" s="135">
        <v>4.7300000000000004</v>
      </c>
      <c r="CY75" s="135"/>
      <c r="CZ75" s="135">
        <v>4.7300000000000004</v>
      </c>
      <c r="DA75" s="135">
        <v>0</v>
      </c>
      <c r="DB75" s="135"/>
      <c r="DC75" s="135">
        <v>0</v>
      </c>
      <c r="DF75" s="131" t="s">
        <v>53</v>
      </c>
      <c r="DG75">
        <v>1</v>
      </c>
      <c r="DH75" s="139">
        <f t="shared" si="48"/>
        <v>1.2987012987012988E-2</v>
      </c>
      <c r="DJ75" s="139">
        <f t="shared" si="49"/>
        <v>0</v>
      </c>
      <c r="DK75">
        <v>1</v>
      </c>
      <c r="DL75" s="140">
        <f t="shared" si="50"/>
        <v>1.0101010101010102E-2</v>
      </c>
      <c r="DN75" t="s">
        <v>308</v>
      </c>
      <c r="DO75" s="131" t="s">
        <v>151</v>
      </c>
      <c r="DP75">
        <v>3</v>
      </c>
      <c r="DQ75" s="139">
        <f t="shared" si="51"/>
        <v>3.896103896103896E-2</v>
      </c>
      <c r="DS75" s="139">
        <f t="shared" si="52"/>
        <v>0</v>
      </c>
      <c r="DT75">
        <v>3</v>
      </c>
      <c r="DU75" s="140">
        <f t="shared" si="53"/>
        <v>3.0303030303030304E-2</v>
      </c>
      <c r="DX75" s="131" t="s">
        <v>53</v>
      </c>
      <c r="DY75">
        <v>1</v>
      </c>
      <c r="DZ75" s="139">
        <f t="shared" si="54"/>
        <v>1.2987012987012988E-2</v>
      </c>
      <c r="EB75" s="139">
        <f t="shared" si="55"/>
        <v>0</v>
      </c>
      <c r="EC75">
        <v>1</v>
      </c>
      <c r="ED75" s="140">
        <f t="shared" si="56"/>
        <v>1.0101010101010102E-2</v>
      </c>
      <c r="EG75" s="131" t="s">
        <v>88</v>
      </c>
      <c r="EI75" s="139">
        <f t="shared" si="57"/>
        <v>0</v>
      </c>
      <c r="EJ75">
        <v>2</v>
      </c>
      <c r="EK75" s="139">
        <f t="shared" si="58"/>
        <v>9.0909090909090912E-2</v>
      </c>
      <c r="EL75">
        <v>2</v>
      </c>
      <c r="EM75" s="140">
        <f t="shared" si="59"/>
        <v>2.0202020202020204E-2</v>
      </c>
    </row>
    <row r="76" spans="83:143">
      <c r="CE76" s="132" t="s">
        <v>247</v>
      </c>
      <c r="CF76" s="133"/>
      <c r="CG76" s="139">
        <f t="shared" si="42"/>
        <v>0</v>
      </c>
      <c r="CH76" s="133">
        <v>3</v>
      </c>
      <c r="CI76" s="139">
        <f t="shared" si="43"/>
        <v>0.13636363636363635</v>
      </c>
      <c r="CJ76" s="133">
        <v>3</v>
      </c>
      <c r="CK76" s="140">
        <f t="shared" si="44"/>
        <v>3.0303030303030304E-2</v>
      </c>
      <c r="CN76" s="132" t="s">
        <v>37</v>
      </c>
      <c r="CO76" s="133">
        <v>3</v>
      </c>
      <c r="CP76" s="139">
        <f t="shared" si="45"/>
        <v>3.896103896103896E-2</v>
      </c>
      <c r="CQ76" s="133"/>
      <c r="CR76" s="139">
        <f t="shared" si="46"/>
        <v>0</v>
      </c>
      <c r="CS76" s="133">
        <v>3</v>
      </c>
      <c r="CT76" s="140">
        <f t="shared" si="47"/>
        <v>3.0303030303030304E-2</v>
      </c>
      <c r="CW76" s="88" t="s">
        <v>225</v>
      </c>
      <c r="CX76" s="135">
        <v>6</v>
      </c>
      <c r="CY76" s="135"/>
      <c r="CZ76" s="135">
        <v>6</v>
      </c>
      <c r="DA76" s="135">
        <v>0</v>
      </c>
      <c r="DB76" s="135"/>
      <c r="DC76" s="135">
        <v>0</v>
      </c>
      <c r="DF76" s="132" t="s">
        <v>247</v>
      </c>
      <c r="DG76" s="133"/>
      <c r="DH76" s="139">
        <f t="shared" si="48"/>
        <v>0</v>
      </c>
      <c r="DI76" s="133">
        <v>3</v>
      </c>
      <c r="DJ76" s="139">
        <f t="shared" si="49"/>
        <v>0.13636363636363635</v>
      </c>
      <c r="DK76" s="133">
        <v>3</v>
      </c>
      <c r="DL76" s="140">
        <f t="shared" si="50"/>
        <v>3.0303030303030304E-2</v>
      </c>
      <c r="DO76" s="131" t="s">
        <v>41</v>
      </c>
      <c r="DP76">
        <v>9</v>
      </c>
      <c r="DQ76" s="139">
        <f t="shared" si="51"/>
        <v>0.11688311688311688</v>
      </c>
      <c r="DS76" s="139">
        <f t="shared" si="52"/>
        <v>0</v>
      </c>
      <c r="DT76">
        <v>9</v>
      </c>
      <c r="DU76" s="140">
        <f t="shared" si="53"/>
        <v>9.0909090909090912E-2</v>
      </c>
      <c r="DX76" s="132" t="s">
        <v>247</v>
      </c>
      <c r="DY76" s="133"/>
      <c r="DZ76" s="139">
        <f t="shared" si="54"/>
        <v>0</v>
      </c>
      <c r="EA76" s="133">
        <v>3</v>
      </c>
      <c r="EB76" s="139">
        <f t="shared" si="55"/>
        <v>0.13636363636363635</v>
      </c>
      <c r="EC76" s="133">
        <v>3</v>
      </c>
      <c r="ED76" s="140">
        <f t="shared" si="56"/>
        <v>3.0303030303030304E-2</v>
      </c>
      <c r="EG76" s="132" t="s">
        <v>231</v>
      </c>
      <c r="EH76" s="133">
        <v>5</v>
      </c>
      <c r="EI76" s="139">
        <f t="shared" si="57"/>
        <v>6.4935064935064929E-2</v>
      </c>
      <c r="EJ76" s="133"/>
      <c r="EK76" s="139">
        <f t="shared" si="58"/>
        <v>0</v>
      </c>
      <c r="EL76" s="133">
        <v>5</v>
      </c>
      <c r="EM76" s="140">
        <f t="shared" si="59"/>
        <v>5.0505050505050504E-2</v>
      </c>
    </row>
    <row r="77" spans="83:143">
      <c r="CE77" s="131" t="s">
        <v>39</v>
      </c>
      <c r="CG77" s="139">
        <f t="shared" si="42"/>
        <v>0</v>
      </c>
      <c r="CH77">
        <v>1</v>
      </c>
      <c r="CI77" s="139">
        <f t="shared" si="43"/>
        <v>4.5454545454545456E-2</v>
      </c>
      <c r="CJ77">
        <v>1</v>
      </c>
      <c r="CK77" s="140">
        <f t="shared" si="44"/>
        <v>1.0101010101010102E-2</v>
      </c>
      <c r="CN77" s="131" t="s">
        <v>40</v>
      </c>
      <c r="CO77">
        <v>3</v>
      </c>
      <c r="CP77" s="139">
        <f t="shared" si="45"/>
        <v>3.896103896103896E-2</v>
      </c>
      <c r="CR77" s="139">
        <f t="shared" si="46"/>
        <v>0</v>
      </c>
      <c r="CS77">
        <v>3</v>
      </c>
      <c r="CT77" s="140">
        <f t="shared" si="47"/>
        <v>3.0303030303030304E-2</v>
      </c>
      <c r="CW77" s="88" t="s">
        <v>191</v>
      </c>
      <c r="CX77" s="135">
        <v>8.1300000000000008</v>
      </c>
      <c r="CY77" s="135"/>
      <c r="CZ77" s="135">
        <v>8.1300000000000008</v>
      </c>
      <c r="DA77" s="135">
        <v>0</v>
      </c>
      <c r="DB77" s="135"/>
      <c r="DC77" s="135">
        <v>0</v>
      </c>
      <c r="DF77" s="131" t="s">
        <v>39</v>
      </c>
      <c r="DH77" s="139">
        <f t="shared" si="48"/>
        <v>0</v>
      </c>
      <c r="DI77">
        <v>1</v>
      </c>
      <c r="DJ77" s="139">
        <f t="shared" si="49"/>
        <v>4.5454545454545456E-2</v>
      </c>
      <c r="DK77">
        <v>1</v>
      </c>
      <c r="DL77" s="140">
        <f t="shared" si="50"/>
        <v>1.0101010101010102E-2</v>
      </c>
      <c r="DO77" s="131" t="s">
        <v>97</v>
      </c>
      <c r="DP77">
        <v>2</v>
      </c>
      <c r="DQ77" s="139">
        <f t="shared" si="51"/>
        <v>2.5974025974025976E-2</v>
      </c>
      <c r="DS77" s="139">
        <f t="shared" si="52"/>
        <v>0</v>
      </c>
      <c r="DT77">
        <v>2</v>
      </c>
      <c r="DU77" s="140">
        <f t="shared" si="53"/>
        <v>2.0202020202020204E-2</v>
      </c>
      <c r="DX77" s="131" t="s">
        <v>39</v>
      </c>
      <c r="DZ77" s="139">
        <f t="shared" si="54"/>
        <v>0</v>
      </c>
      <c r="EA77">
        <v>1</v>
      </c>
      <c r="EB77" s="139">
        <f t="shared" si="55"/>
        <v>4.5454545454545456E-2</v>
      </c>
      <c r="EC77">
        <v>1</v>
      </c>
      <c r="ED77" s="140">
        <f t="shared" si="56"/>
        <v>1.0101010101010102E-2</v>
      </c>
      <c r="EG77" s="131" t="s">
        <v>42</v>
      </c>
      <c r="EH77">
        <v>5</v>
      </c>
      <c r="EI77" s="139">
        <f t="shared" si="57"/>
        <v>6.4935064935064929E-2</v>
      </c>
      <c r="EK77" s="139">
        <f t="shared" si="58"/>
        <v>0</v>
      </c>
      <c r="EL77">
        <v>5</v>
      </c>
      <c r="EM77" s="140">
        <f t="shared" si="59"/>
        <v>5.0505050505050504E-2</v>
      </c>
    </row>
    <row r="78" spans="83:143">
      <c r="CE78" s="131" t="s">
        <v>53</v>
      </c>
      <c r="CG78" s="139">
        <f t="shared" si="42"/>
        <v>0</v>
      </c>
      <c r="CH78">
        <v>1</v>
      </c>
      <c r="CI78" s="139">
        <f t="shared" si="43"/>
        <v>4.5454545454545456E-2</v>
      </c>
      <c r="CJ78">
        <v>1</v>
      </c>
      <c r="CK78" s="140">
        <f t="shared" si="44"/>
        <v>1.0101010101010102E-2</v>
      </c>
      <c r="CN78" s="132" t="s">
        <v>245</v>
      </c>
      <c r="CO78" s="133"/>
      <c r="CP78" s="139">
        <f t="shared" si="45"/>
        <v>0</v>
      </c>
      <c r="CQ78" s="133">
        <v>2</v>
      </c>
      <c r="CR78" s="139">
        <f t="shared" si="46"/>
        <v>9.0909090909090912E-2</v>
      </c>
      <c r="CS78" s="133">
        <v>2</v>
      </c>
      <c r="CT78" s="140">
        <f t="shared" si="47"/>
        <v>2.0202020202020204E-2</v>
      </c>
      <c r="CW78" s="88" t="s">
        <v>221</v>
      </c>
      <c r="CX78" s="135">
        <v>7.86</v>
      </c>
      <c r="CY78" s="135"/>
      <c r="CZ78" s="135">
        <v>7.86</v>
      </c>
      <c r="DA78" s="135">
        <v>0</v>
      </c>
      <c r="DB78" s="135"/>
      <c r="DC78" s="135">
        <v>0</v>
      </c>
      <c r="DF78" s="131" t="s">
        <v>53</v>
      </c>
      <c r="DH78" s="139">
        <f t="shared" si="48"/>
        <v>0</v>
      </c>
      <c r="DI78">
        <v>1</v>
      </c>
      <c r="DJ78" s="139">
        <f t="shared" si="49"/>
        <v>4.5454545454545456E-2</v>
      </c>
      <c r="DK78">
        <v>1</v>
      </c>
      <c r="DL78" s="140">
        <f t="shared" si="50"/>
        <v>1.0101010101010102E-2</v>
      </c>
      <c r="DO78" s="132">
        <v>14</v>
      </c>
      <c r="DP78" s="133">
        <v>2</v>
      </c>
      <c r="DQ78" s="139">
        <f t="shared" si="51"/>
        <v>2.5974025974025976E-2</v>
      </c>
      <c r="DR78" s="133"/>
      <c r="DS78" s="139">
        <f t="shared" si="52"/>
        <v>0</v>
      </c>
      <c r="DT78" s="133">
        <v>2</v>
      </c>
      <c r="DU78" s="140">
        <f t="shared" si="53"/>
        <v>2.0202020202020204E-2</v>
      </c>
      <c r="DX78" s="131" t="s">
        <v>53</v>
      </c>
      <c r="DZ78" s="139">
        <f t="shared" si="54"/>
        <v>0</v>
      </c>
      <c r="EA78">
        <v>1</v>
      </c>
      <c r="EB78" s="139">
        <f t="shared" si="55"/>
        <v>4.5454545454545456E-2</v>
      </c>
      <c r="EC78">
        <v>1</v>
      </c>
      <c r="ED78" s="140">
        <f t="shared" si="56"/>
        <v>1.0101010101010102E-2</v>
      </c>
      <c r="EG78" s="132" t="s">
        <v>165</v>
      </c>
      <c r="EH78" s="133">
        <v>2</v>
      </c>
      <c r="EI78" s="139">
        <f t="shared" si="57"/>
        <v>2.5974025974025976E-2</v>
      </c>
      <c r="EJ78" s="133"/>
      <c r="EK78" s="139">
        <f t="shared" si="58"/>
        <v>0</v>
      </c>
      <c r="EL78" s="133">
        <v>2</v>
      </c>
      <c r="EM78" s="140">
        <f t="shared" si="59"/>
        <v>2.0202020202020204E-2</v>
      </c>
    </row>
    <row r="79" spans="83:143">
      <c r="CE79" s="131" t="s">
        <v>55</v>
      </c>
      <c r="CG79" s="139">
        <f t="shared" si="42"/>
        <v>0</v>
      </c>
      <c r="CH79">
        <v>1</v>
      </c>
      <c r="CI79" s="139">
        <f t="shared" si="43"/>
        <v>4.5454545454545456E-2</v>
      </c>
      <c r="CJ79">
        <v>1</v>
      </c>
      <c r="CK79" s="140">
        <f t="shared" si="44"/>
        <v>1.0101010101010102E-2</v>
      </c>
      <c r="CN79" s="131" t="s">
        <v>40</v>
      </c>
      <c r="CP79" s="139">
        <f t="shared" si="45"/>
        <v>0</v>
      </c>
      <c r="CQ79">
        <v>2</v>
      </c>
      <c r="CR79" s="139">
        <f t="shared" si="46"/>
        <v>9.0909090909090912E-2</v>
      </c>
      <c r="CS79">
        <v>2</v>
      </c>
      <c r="CT79" s="140">
        <f t="shared" si="47"/>
        <v>2.0202020202020204E-2</v>
      </c>
      <c r="CW79" s="88" t="s">
        <v>96</v>
      </c>
      <c r="CX79" s="135">
        <v>5.77</v>
      </c>
      <c r="CY79" s="135"/>
      <c r="CZ79" s="135">
        <v>5.77</v>
      </c>
      <c r="DA79" s="135">
        <v>0</v>
      </c>
      <c r="DB79" s="135"/>
      <c r="DC79" s="135">
        <v>0</v>
      </c>
      <c r="DF79" s="131" t="s">
        <v>55</v>
      </c>
      <c r="DH79" s="139">
        <f t="shared" si="48"/>
        <v>0</v>
      </c>
      <c r="DI79">
        <v>1</v>
      </c>
      <c r="DJ79" s="139">
        <f t="shared" si="49"/>
        <v>4.5454545454545456E-2</v>
      </c>
      <c r="DK79">
        <v>1</v>
      </c>
      <c r="DL79" s="140">
        <f t="shared" si="50"/>
        <v>1.0101010101010102E-2</v>
      </c>
      <c r="DO79" s="131" t="s">
        <v>41</v>
      </c>
      <c r="DP79">
        <v>2</v>
      </c>
      <c r="DQ79" s="139">
        <f t="shared" si="51"/>
        <v>2.5974025974025976E-2</v>
      </c>
      <c r="DS79" s="139">
        <f t="shared" si="52"/>
        <v>0</v>
      </c>
      <c r="DT79">
        <v>2</v>
      </c>
      <c r="DU79" s="140">
        <f t="shared" si="53"/>
        <v>2.0202020202020204E-2</v>
      </c>
      <c r="DX79" s="131" t="s">
        <v>55</v>
      </c>
      <c r="DZ79" s="139">
        <f t="shared" si="54"/>
        <v>0</v>
      </c>
      <c r="EA79">
        <v>1</v>
      </c>
      <c r="EB79" s="139">
        <f t="shared" si="55"/>
        <v>4.5454545454545456E-2</v>
      </c>
      <c r="EC79">
        <v>1</v>
      </c>
      <c r="ED79" s="140">
        <f t="shared" si="56"/>
        <v>1.0101010101010102E-2</v>
      </c>
      <c r="EG79" s="131" t="s">
        <v>42</v>
      </c>
      <c r="EH79">
        <v>1</v>
      </c>
      <c r="EI79" s="139">
        <f t="shared" si="57"/>
        <v>1.2987012987012988E-2</v>
      </c>
      <c r="EK79" s="139">
        <f t="shared" si="58"/>
        <v>0</v>
      </c>
      <c r="EL79">
        <v>1</v>
      </c>
      <c r="EM79" s="140">
        <f t="shared" si="59"/>
        <v>1.0101010101010102E-2</v>
      </c>
    </row>
    <row r="80" spans="83:143">
      <c r="CE80" s="132" t="s">
        <v>241</v>
      </c>
      <c r="CF80" s="133"/>
      <c r="CG80" s="139">
        <f t="shared" si="42"/>
        <v>0</v>
      </c>
      <c r="CH80" s="133">
        <v>3</v>
      </c>
      <c r="CI80" s="139">
        <f t="shared" si="43"/>
        <v>0.13636363636363635</v>
      </c>
      <c r="CJ80" s="133">
        <v>3</v>
      </c>
      <c r="CK80" s="140">
        <f t="shared" si="44"/>
        <v>3.0303030303030304E-2</v>
      </c>
      <c r="CN80" s="132" t="s">
        <v>252</v>
      </c>
      <c r="CO80" s="133"/>
      <c r="CP80" s="139">
        <f t="shared" si="45"/>
        <v>0</v>
      </c>
      <c r="CQ80" s="133">
        <v>2</v>
      </c>
      <c r="CR80" s="139">
        <f t="shared" si="46"/>
        <v>9.0909090909090912E-2</v>
      </c>
      <c r="CS80" s="133">
        <v>2</v>
      </c>
      <c r="CT80" s="140">
        <f t="shared" si="47"/>
        <v>2.0202020202020204E-2</v>
      </c>
      <c r="CW80" s="88" t="s">
        <v>243</v>
      </c>
      <c r="CX80" s="135"/>
      <c r="CY80" s="135"/>
      <c r="CZ80" s="135"/>
      <c r="DA80" s="135"/>
      <c r="DB80" s="135"/>
      <c r="DC80" s="135"/>
      <c r="DF80" s="132" t="s">
        <v>241</v>
      </c>
      <c r="DG80" s="133"/>
      <c r="DH80" s="139">
        <f t="shared" si="48"/>
        <v>0</v>
      </c>
      <c r="DI80" s="133">
        <v>3</v>
      </c>
      <c r="DJ80" s="139">
        <f t="shared" si="49"/>
        <v>0.13636363636363635</v>
      </c>
      <c r="DK80" s="133">
        <v>3</v>
      </c>
      <c r="DL80" s="140">
        <f t="shared" si="50"/>
        <v>3.0303030303030304E-2</v>
      </c>
      <c r="DO80" s="132">
        <v>22</v>
      </c>
      <c r="DP80" s="133">
        <v>5</v>
      </c>
      <c r="DQ80" s="139">
        <f t="shared" si="51"/>
        <v>6.4935064935064929E-2</v>
      </c>
      <c r="DR80" s="133"/>
      <c r="DS80" s="139">
        <f t="shared" si="52"/>
        <v>0</v>
      </c>
      <c r="DT80" s="133">
        <v>5</v>
      </c>
      <c r="DU80" s="140">
        <f t="shared" si="53"/>
        <v>5.0505050505050504E-2</v>
      </c>
      <c r="DX80" s="132" t="s">
        <v>241</v>
      </c>
      <c r="DY80" s="133"/>
      <c r="DZ80" s="139">
        <f t="shared" si="54"/>
        <v>0</v>
      </c>
      <c r="EA80" s="133">
        <v>3</v>
      </c>
      <c r="EB80" s="139">
        <f t="shared" si="55"/>
        <v>0.13636363636363635</v>
      </c>
      <c r="EC80" s="133">
        <v>3</v>
      </c>
      <c r="ED80" s="140">
        <f t="shared" si="56"/>
        <v>3.0303030303030304E-2</v>
      </c>
      <c r="EG80" s="131" t="s">
        <v>65</v>
      </c>
      <c r="EH80">
        <v>1</v>
      </c>
      <c r="EI80" s="139">
        <f t="shared" si="57"/>
        <v>1.2987012987012988E-2</v>
      </c>
      <c r="EK80" s="139">
        <f t="shared" si="58"/>
        <v>0</v>
      </c>
      <c r="EL80">
        <v>1</v>
      </c>
      <c r="EM80" s="140">
        <f t="shared" si="59"/>
        <v>1.0101010101010102E-2</v>
      </c>
    </row>
    <row r="81" spans="83:143">
      <c r="CE81" s="131" t="s">
        <v>39</v>
      </c>
      <c r="CG81" s="139">
        <f t="shared" si="42"/>
        <v>0</v>
      </c>
      <c r="CH81">
        <v>1</v>
      </c>
      <c r="CI81" s="139">
        <f t="shared" si="43"/>
        <v>4.5454545454545456E-2</v>
      </c>
      <c r="CJ81">
        <v>1</v>
      </c>
      <c r="CK81" s="140">
        <f t="shared" si="44"/>
        <v>1.0101010101010102E-2</v>
      </c>
      <c r="CN81" s="131" t="s">
        <v>40</v>
      </c>
      <c r="CP81" s="139">
        <f t="shared" si="45"/>
        <v>0</v>
      </c>
      <c r="CQ81">
        <v>1</v>
      </c>
      <c r="CR81" s="139">
        <f t="shared" si="46"/>
        <v>4.5454545454545456E-2</v>
      </c>
      <c r="CS81">
        <v>1</v>
      </c>
      <c r="CT81" s="140">
        <f t="shared" si="47"/>
        <v>1.0101010101010102E-2</v>
      </c>
      <c r="CW81" s="88" t="s">
        <v>206</v>
      </c>
      <c r="CX81" s="135">
        <v>5.4</v>
      </c>
      <c r="CY81" s="135"/>
      <c r="CZ81" s="135">
        <v>5.4</v>
      </c>
      <c r="DA81" s="135">
        <v>0</v>
      </c>
      <c r="DB81" s="135"/>
      <c r="DC81" s="135">
        <v>0</v>
      </c>
      <c r="DF81" s="131" t="s">
        <v>39</v>
      </c>
      <c r="DH81" s="139">
        <f t="shared" si="48"/>
        <v>0</v>
      </c>
      <c r="DI81">
        <v>1</v>
      </c>
      <c r="DJ81" s="139">
        <f t="shared" si="49"/>
        <v>4.5454545454545456E-2</v>
      </c>
      <c r="DK81">
        <v>1</v>
      </c>
      <c r="DL81" s="140">
        <f t="shared" si="50"/>
        <v>1.0101010101010102E-2</v>
      </c>
      <c r="DO81" s="131" t="s">
        <v>151</v>
      </c>
      <c r="DP81">
        <v>1</v>
      </c>
      <c r="DQ81" s="139">
        <f t="shared" si="51"/>
        <v>1.2987012987012988E-2</v>
      </c>
      <c r="DS81" s="139">
        <f t="shared" si="52"/>
        <v>0</v>
      </c>
      <c r="DT81">
        <v>1</v>
      </c>
      <c r="DU81" s="140">
        <f t="shared" si="53"/>
        <v>1.0101010101010102E-2</v>
      </c>
      <c r="DX81" s="131" t="s">
        <v>39</v>
      </c>
      <c r="DZ81" s="139">
        <f t="shared" si="54"/>
        <v>0</v>
      </c>
      <c r="EA81">
        <v>1</v>
      </c>
      <c r="EB81" s="139">
        <f t="shared" si="55"/>
        <v>4.5454545454545456E-2</v>
      </c>
      <c r="EC81">
        <v>1</v>
      </c>
      <c r="ED81" s="140">
        <f t="shared" si="56"/>
        <v>1.0101010101010102E-2</v>
      </c>
      <c r="EG81" s="132" t="s">
        <v>37</v>
      </c>
      <c r="EH81" s="133">
        <v>3</v>
      </c>
      <c r="EI81" s="139">
        <f t="shared" si="57"/>
        <v>3.896103896103896E-2</v>
      </c>
      <c r="EJ81" s="133"/>
      <c r="EK81" s="139">
        <f t="shared" si="58"/>
        <v>0</v>
      </c>
      <c r="EL81" s="133">
        <v>3</v>
      </c>
      <c r="EM81" s="140">
        <f t="shared" si="59"/>
        <v>3.0303030303030304E-2</v>
      </c>
    </row>
    <row r="82" spans="83:143">
      <c r="CE82" s="131" t="s">
        <v>53</v>
      </c>
      <c r="CG82" s="139">
        <f t="shared" si="42"/>
        <v>0</v>
      </c>
      <c r="CH82">
        <v>1</v>
      </c>
      <c r="CI82" s="139">
        <f t="shared" si="43"/>
        <v>4.5454545454545456E-2</v>
      </c>
      <c r="CJ82">
        <v>1</v>
      </c>
      <c r="CK82" s="140">
        <f t="shared" si="44"/>
        <v>1.0101010101010102E-2</v>
      </c>
      <c r="CN82" s="131" t="s">
        <v>119</v>
      </c>
      <c r="CP82" s="139">
        <f t="shared" si="45"/>
        <v>0</v>
      </c>
      <c r="CQ82">
        <v>1</v>
      </c>
      <c r="CR82" s="139">
        <f t="shared" si="46"/>
        <v>4.5454545454545456E-2</v>
      </c>
      <c r="CS82">
        <v>1</v>
      </c>
      <c r="CT82" s="140">
        <f t="shared" si="47"/>
        <v>1.0101010101010102E-2</v>
      </c>
      <c r="CW82" s="88" t="s">
        <v>249</v>
      </c>
      <c r="CX82" s="135"/>
      <c r="CY82" s="135">
        <v>5.14</v>
      </c>
      <c r="CZ82" s="135">
        <v>5.14</v>
      </c>
      <c r="DA82" s="135"/>
      <c r="DB82" s="135">
        <v>0</v>
      </c>
      <c r="DC82" s="135">
        <v>0</v>
      </c>
      <c r="DF82" s="131" t="s">
        <v>53</v>
      </c>
      <c r="DH82" s="139">
        <f t="shared" si="48"/>
        <v>0</v>
      </c>
      <c r="DI82">
        <v>1</v>
      </c>
      <c r="DJ82" s="139">
        <f t="shared" si="49"/>
        <v>4.5454545454545456E-2</v>
      </c>
      <c r="DK82">
        <v>1</v>
      </c>
      <c r="DL82" s="140">
        <f t="shared" si="50"/>
        <v>1.0101010101010102E-2</v>
      </c>
      <c r="DO82" s="131" t="s">
        <v>41</v>
      </c>
      <c r="DP82">
        <v>3</v>
      </c>
      <c r="DQ82" s="139">
        <f t="shared" si="51"/>
        <v>3.896103896103896E-2</v>
      </c>
      <c r="DS82" s="139">
        <f t="shared" si="52"/>
        <v>0</v>
      </c>
      <c r="DT82">
        <v>3</v>
      </c>
      <c r="DU82" s="140">
        <f t="shared" si="53"/>
        <v>3.0303030303030304E-2</v>
      </c>
      <c r="DX82" s="131" t="s">
        <v>53</v>
      </c>
      <c r="DZ82" s="139">
        <f t="shared" si="54"/>
        <v>0</v>
      </c>
      <c r="EA82">
        <v>1</v>
      </c>
      <c r="EB82" s="139">
        <f t="shared" si="55"/>
        <v>4.5454545454545456E-2</v>
      </c>
      <c r="EC82">
        <v>1</v>
      </c>
      <c r="ED82" s="140">
        <f t="shared" si="56"/>
        <v>1.0101010101010102E-2</v>
      </c>
      <c r="EG82" s="131" t="s">
        <v>42</v>
      </c>
      <c r="EH82">
        <v>2</v>
      </c>
      <c r="EI82" s="139">
        <f t="shared" si="57"/>
        <v>2.5974025974025976E-2</v>
      </c>
      <c r="EK82" s="139">
        <f t="shared" si="58"/>
        <v>0</v>
      </c>
      <c r="EL82">
        <v>2</v>
      </c>
      <c r="EM82" s="140">
        <f t="shared" si="59"/>
        <v>2.0202020202020204E-2</v>
      </c>
    </row>
    <row r="83" spans="83:143">
      <c r="CE83" s="131" t="s">
        <v>55</v>
      </c>
      <c r="CG83" s="139">
        <f t="shared" si="42"/>
        <v>0</v>
      </c>
      <c r="CH83">
        <v>1</v>
      </c>
      <c r="CI83" s="139">
        <f t="shared" si="43"/>
        <v>4.5454545454545456E-2</v>
      </c>
      <c r="CJ83">
        <v>1</v>
      </c>
      <c r="CK83" s="140">
        <f t="shared" si="44"/>
        <v>1.0101010101010102E-2</v>
      </c>
      <c r="CM83" t="s">
        <v>309</v>
      </c>
      <c r="CN83" s="132">
        <v>12</v>
      </c>
      <c r="CO83" s="133">
        <v>14</v>
      </c>
      <c r="CP83" s="139">
        <f t="shared" si="45"/>
        <v>0.18181818181818182</v>
      </c>
      <c r="CQ83" s="133"/>
      <c r="CR83" s="139">
        <f t="shared" si="46"/>
        <v>0</v>
      </c>
      <c r="CS83" s="133">
        <v>14</v>
      </c>
      <c r="CT83" s="140">
        <f t="shared" si="47"/>
        <v>0.14141414141414141</v>
      </c>
      <c r="CW83" s="88" t="s">
        <v>219</v>
      </c>
      <c r="CX83" s="135"/>
      <c r="CY83" s="135"/>
      <c r="CZ83" s="135"/>
      <c r="DA83" s="135"/>
      <c r="DB83" s="135"/>
      <c r="DC83" s="135"/>
      <c r="DF83" s="131" t="s">
        <v>55</v>
      </c>
      <c r="DH83" s="139">
        <f t="shared" si="48"/>
        <v>0</v>
      </c>
      <c r="DI83">
        <v>1</v>
      </c>
      <c r="DJ83" s="139">
        <f t="shared" si="49"/>
        <v>4.5454545454545456E-2</v>
      </c>
      <c r="DK83">
        <v>1</v>
      </c>
      <c r="DL83" s="140">
        <f t="shared" si="50"/>
        <v>1.0101010101010102E-2</v>
      </c>
      <c r="DO83" s="131" t="s">
        <v>97</v>
      </c>
      <c r="DP83">
        <v>1</v>
      </c>
      <c r="DQ83" s="139">
        <f t="shared" si="51"/>
        <v>1.2987012987012988E-2</v>
      </c>
      <c r="DS83" s="139">
        <f t="shared" si="52"/>
        <v>0</v>
      </c>
      <c r="DT83">
        <v>1</v>
      </c>
      <c r="DU83" s="140">
        <f t="shared" si="53"/>
        <v>1.0101010101010102E-2</v>
      </c>
      <c r="DX83" s="131" t="s">
        <v>55</v>
      </c>
      <c r="DZ83" s="139">
        <f t="shared" si="54"/>
        <v>0</v>
      </c>
      <c r="EA83">
        <v>1</v>
      </c>
      <c r="EB83" s="139">
        <f t="shared" si="55"/>
        <v>4.5454545454545456E-2</v>
      </c>
      <c r="EC83">
        <v>1</v>
      </c>
      <c r="ED83" s="140">
        <f t="shared" si="56"/>
        <v>1.0101010101010102E-2</v>
      </c>
      <c r="EG83" s="131" t="s">
        <v>54</v>
      </c>
      <c r="EH83">
        <v>1</v>
      </c>
      <c r="EI83" s="139">
        <f t="shared" si="57"/>
        <v>1.2987012987012988E-2</v>
      </c>
      <c r="EK83" s="139">
        <f t="shared" si="58"/>
        <v>0</v>
      </c>
      <c r="EL83">
        <v>1</v>
      </c>
      <c r="EM83" s="140">
        <f t="shared" si="59"/>
        <v>1.0101010101010102E-2</v>
      </c>
    </row>
    <row r="84" spans="83:143">
      <c r="CE84" s="132" t="s">
        <v>231</v>
      </c>
      <c r="CF84" s="133">
        <v>5</v>
      </c>
      <c r="CG84" s="139">
        <f t="shared" si="42"/>
        <v>6.4935064935064929E-2</v>
      </c>
      <c r="CH84" s="133"/>
      <c r="CI84" s="139">
        <f t="shared" si="43"/>
        <v>0</v>
      </c>
      <c r="CJ84" s="133">
        <v>5</v>
      </c>
      <c r="CK84" s="140">
        <f t="shared" si="44"/>
        <v>5.0505050505050504E-2</v>
      </c>
      <c r="CN84" s="131" t="s">
        <v>43</v>
      </c>
      <c r="CO84">
        <v>9</v>
      </c>
      <c r="CP84" s="139">
        <f t="shared" si="45"/>
        <v>0.11688311688311688</v>
      </c>
      <c r="CR84" s="139">
        <f t="shared" si="46"/>
        <v>0</v>
      </c>
      <c r="CS84">
        <v>9</v>
      </c>
      <c r="CT84" s="140">
        <f t="shared" si="47"/>
        <v>9.0909090909090912E-2</v>
      </c>
      <c r="CW84" s="88" t="s">
        <v>247</v>
      </c>
      <c r="CX84" s="135"/>
      <c r="CY84" s="135"/>
      <c r="CZ84" s="135"/>
      <c r="DA84" s="135"/>
      <c r="DB84" s="135"/>
      <c r="DC84" s="135"/>
      <c r="DF84" s="132" t="s">
        <v>231</v>
      </c>
      <c r="DG84" s="133">
        <v>5</v>
      </c>
      <c r="DH84" s="139">
        <f t="shared" si="48"/>
        <v>6.4935064935064929E-2</v>
      </c>
      <c r="DI84" s="133"/>
      <c r="DJ84" s="139">
        <f t="shared" si="49"/>
        <v>0</v>
      </c>
      <c r="DK84" s="133">
        <v>5</v>
      </c>
      <c r="DL84" s="140">
        <f t="shared" si="50"/>
        <v>5.0505050505050504E-2</v>
      </c>
      <c r="DO84" s="132">
        <v>23</v>
      </c>
      <c r="DP84" s="133">
        <v>4</v>
      </c>
      <c r="DQ84" s="139">
        <f t="shared" si="51"/>
        <v>5.1948051948051951E-2</v>
      </c>
      <c r="DR84" s="133"/>
      <c r="DS84" s="139">
        <f t="shared" si="52"/>
        <v>0</v>
      </c>
      <c r="DT84" s="133">
        <v>4</v>
      </c>
      <c r="DU84" s="140">
        <f t="shared" si="53"/>
        <v>4.0404040404040407E-2</v>
      </c>
      <c r="DX84" s="132" t="s">
        <v>231</v>
      </c>
      <c r="DY84" s="133">
        <v>5</v>
      </c>
      <c r="DZ84" s="139">
        <f t="shared" si="54"/>
        <v>6.4935064935064929E-2</v>
      </c>
      <c r="EA84" s="133"/>
      <c r="EB84" s="139">
        <f t="shared" si="55"/>
        <v>0</v>
      </c>
      <c r="EC84" s="133">
        <v>5</v>
      </c>
      <c r="ED84" s="140">
        <f t="shared" si="56"/>
        <v>5.0505050505050504E-2</v>
      </c>
      <c r="EG84" s="132" t="s">
        <v>245</v>
      </c>
      <c r="EH84" s="133"/>
      <c r="EI84" s="139">
        <f t="shared" si="57"/>
        <v>0</v>
      </c>
      <c r="EJ84" s="133">
        <v>2</v>
      </c>
      <c r="EK84" s="139">
        <f t="shared" si="58"/>
        <v>9.0909090909090912E-2</v>
      </c>
      <c r="EL84" s="133">
        <v>2</v>
      </c>
      <c r="EM84" s="140">
        <f t="shared" si="59"/>
        <v>2.0202020202020204E-2</v>
      </c>
    </row>
    <row r="85" spans="83:143">
      <c r="CE85" s="131" t="s">
        <v>39</v>
      </c>
      <c r="CF85">
        <v>3</v>
      </c>
      <c r="CG85" s="139">
        <f t="shared" si="42"/>
        <v>3.896103896103896E-2</v>
      </c>
      <c r="CI85" s="139">
        <f t="shared" si="43"/>
        <v>0</v>
      </c>
      <c r="CJ85">
        <v>3</v>
      </c>
      <c r="CK85" s="140">
        <f t="shared" si="44"/>
        <v>3.0303030303030304E-2</v>
      </c>
      <c r="CN85" s="131" t="s">
        <v>40</v>
      </c>
      <c r="CO85">
        <v>3</v>
      </c>
      <c r="CP85" s="139">
        <f t="shared" si="45"/>
        <v>3.896103896103896E-2</v>
      </c>
      <c r="CR85" s="139">
        <f t="shared" si="46"/>
        <v>0</v>
      </c>
      <c r="CS85">
        <v>3</v>
      </c>
      <c r="CT85" s="140">
        <f t="shared" si="47"/>
        <v>3.0303030303030304E-2</v>
      </c>
      <c r="CW85" s="88" t="s">
        <v>241</v>
      </c>
      <c r="CX85" s="135"/>
      <c r="CY85" s="135">
        <v>4.9800000000000004</v>
      </c>
      <c r="CZ85" s="135">
        <v>4.9800000000000004</v>
      </c>
      <c r="DA85" s="135"/>
      <c r="DB85" s="135">
        <v>0</v>
      </c>
      <c r="DC85" s="135">
        <v>0</v>
      </c>
      <c r="DF85" s="131" t="s">
        <v>39</v>
      </c>
      <c r="DG85">
        <v>3</v>
      </c>
      <c r="DH85" s="139">
        <f t="shared" si="48"/>
        <v>3.896103896103896E-2</v>
      </c>
      <c r="DJ85" s="139">
        <f t="shared" si="49"/>
        <v>0</v>
      </c>
      <c r="DK85">
        <v>3</v>
      </c>
      <c r="DL85" s="140">
        <f t="shared" si="50"/>
        <v>3.0303030303030304E-2</v>
      </c>
      <c r="DO85" s="131" t="s">
        <v>41</v>
      </c>
      <c r="DP85">
        <v>4</v>
      </c>
      <c r="DQ85" s="139">
        <f t="shared" si="51"/>
        <v>5.1948051948051951E-2</v>
      </c>
      <c r="DS85" s="139">
        <f t="shared" si="52"/>
        <v>0</v>
      </c>
      <c r="DT85">
        <v>4</v>
      </c>
      <c r="DU85" s="140">
        <f t="shared" si="53"/>
        <v>4.0404040404040407E-2</v>
      </c>
      <c r="DX85" s="131" t="s">
        <v>39</v>
      </c>
      <c r="DY85">
        <v>3</v>
      </c>
      <c r="DZ85" s="139">
        <f t="shared" si="54"/>
        <v>3.896103896103896E-2</v>
      </c>
      <c r="EB85" s="139">
        <f t="shared" si="55"/>
        <v>0</v>
      </c>
      <c r="EC85">
        <v>3</v>
      </c>
      <c r="ED85" s="140">
        <f t="shared" si="56"/>
        <v>3.0303030303030304E-2</v>
      </c>
      <c r="EG85" s="131" t="s">
        <v>42</v>
      </c>
      <c r="EI85" s="139">
        <f t="shared" si="57"/>
        <v>0</v>
      </c>
      <c r="EJ85">
        <v>2</v>
      </c>
      <c r="EK85" s="139">
        <f t="shared" si="58"/>
        <v>9.0909090909090912E-2</v>
      </c>
      <c r="EL85">
        <v>2</v>
      </c>
      <c r="EM85" s="140">
        <f t="shared" si="59"/>
        <v>2.0202020202020204E-2</v>
      </c>
    </row>
    <row r="86" spans="83:143">
      <c r="CE86" s="131" t="s">
        <v>53</v>
      </c>
      <c r="CF86">
        <v>1</v>
      </c>
      <c r="CG86" s="139">
        <f t="shared" si="42"/>
        <v>1.2987012987012988E-2</v>
      </c>
      <c r="CI86" s="139">
        <f t="shared" si="43"/>
        <v>0</v>
      </c>
      <c r="CJ86">
        <v>1</v>
      </c>
      <c r="CK86" s="140">
        <f t="shared" si="44"/>
        <v>1.0101010101010102E-2</v>
      </c>
      <c r="CN86" s="131" t="s">
        <v>119</v>
      </c>
      <c r="CO86">
        <v>2</v>
      </c>
      <c r="CP86" s="139">
        <f t="shared" si="45"/>
        <v>2.5974025974025976E-2</v>
      </c>
      <c r="CR86" s="139">
        <f t="shared" si="46"/>
        <v>0</v>
      </c>
      <c r="CS86">
        <v>2</v>
      </c>
      <c r="CT86" s="140">
        <f t="shared" si="47"/>
        <v>2.0202020202020204E-2</v>
      </c>
      <c r="CW86" s="88" t="s">
        <v>231</v>
      </c>
      <c r="CX86" s="135">
        <v>7.52</v>
      </c>
      <c r="CY86" s="135"/>
      <c r="CZ86" s="135">
        <v>7.52</v>
      </c>
      <c r="DA86" s="135">
        <v>0</v>
      </c>
      <c r="DB86" s="135"/>
      <c r="DC86" s="135">
        <v>0</v>
      </c>
      <c r="DF86" s="131" t="s">
        <v>53</v>
      </c>
      <c r="DG86">
        <v>1</v>
      </c>
      <c r="DH86" s="139">
        <f t="shared" si="48"/>
        <v>1.2987012987012988E-2</v>
      </c>
      <c r="DJ86" s="139">
        <f t="shared" si="49"/>
        <v>0</v>
      </c>
      <c r="DK86">
        <v>1</v>
      </c>
      <c r="DL86" s="140">
        <f t="shared" si="50"/>
        <v>1.0101010101010102E-2</v>
      </c>
      <c r="DO86" s="132">
        <v>24</v>
      </c>
      <c r="DP86" s="133">
        <v>3</v>
      </c>
      <c r="DQ86" s="139">
        <f t="shared" si="51"/>
        <v>3.896103896103896E-2</v>
      </c>
      <c r="DR86" s="133"/>
      <c r="DS86" s="139">
        <f t="shared" si="52"/>
        <v>0</v>
      </c>
      <c r="DT86" s="133">
        <v>3</v>
      </c>
      <c r="DU86" s="140">
        <f t="shared" si="53"/>
        <v>3.0303030303030304E-2</v>
      </c>
      <c r="DX86" s="131" t="s">
        <v>53</v>
      </c>
      <c r="DY86">
        <v>1</v>
      </c>
      <c r="DZ86" s="139">
        <f t="shared" si="54"/>
        <v>1.2987012987012988E-2</v>
      </c>
      <c r="EB86" s="139">
        <f t="shared" si="55"/>
        <v>0</v>
      </c>
      <c r="EC86">
        <v>1</v>
      </c>
      <c r="ED86" s="140">
        <f t="shared" si="56"/>
        <v>1.0101010101010102E-2</v>
      </c>
      <c r="EG86" s="132" t="s">
        <v>252</v>
      </c>
      <c r="EH86" s="133"/>
      <c r="EI86" s="139">
        <f t="shared" si="57"/>
        <v>0</v>
      </c>
      <c r="EJ86" s="133">
        <v>2</v>
      </c>
      <c r="EK86" s="139">
        <f t="shared" si="58"/>
        <v>9.0909090909090912E-2</v>
      </c>
      <c r="EL86" s="133">
        <v>2</v>
      </c>
      <c r="EM86" s="140">
        <f t="shared" si="59"/>
        <v>2.0202020202020204E-2</v>
      </c>
    </row>
    <row r="87" spans="83:143">
      <c r="CE87" s="131" t="s">
        <v>55</v>
      </c>
      <c r="CF87">
        <v>1</v>
      </c>
      <c r="CG87" s="139">
        <f t="shared" si="42"/>
        <v>1.2987012987012988E-2</v>
      </c>
      <c r="CI87" s="139">
        <f t="shared" si="43"/>
        <v>0</v>
      </c>
      <c r="CJ87">
        <v>1</v>
      </c>
      <c r="CK87" s="140">
        <f t="shared" si="44"/>
        <v>1.0101010101010102E-2</v>
      </c>
      <c r="CN87" s="132">
        <v>14</v>
      </c>
      <c r="CO87" s="133">
        <v>2</v>
      </c>
      <c r="CP87" s="139">
        <f t="shared" si="45"/>
        <v>2.5974025974025976E-2</v>
      </c>
      <c r="CQ87" s="133"/>
      <c r="CR87" s="139">
        <f t="shared" si="46"/>
        <v>0</v>
      </c>
      <c r="CS87" s="133">
        <v>2</v>
      </c>
      <c r="CT87" s="140">
        <f t="shared" si="47"/>
        <v>2.0202020202020204E-2</v>
      </c>
      <c r="CW87" s="88" t="s">
        <v>165</v>
      </c>
      <c r="CX87" s="135">
        <v>7.7</v>
      </c>
      <c r="CY87" s="135"/>
      <c r="CZ87" s="135">
        <v>7.7</v>
      </c>
      <c r="DA87" s="135">
        <v>0</v>
      </c>
      <c r="DB87" s="135"/>
      <c r="DC87" s="135">
        <v>0</v>
      </c>
      <c r="DF87" s="131" t="s">
        <v>55</v>
      </c>
      <c r="DG87">
        <v>1</v>
      </c>
      <c r="DH87" s="139">
        <f t="shared" si="48"/>
        <v>1.2987012987012988E-2</v>
      </c>
      <c r="DJ87" s="139">
        <f t="shared" si="49"/>
        <v>0</v>
      </c>
      <c r="DK87">
        <v>1</v>
      </c>
      <c r="DL87" s="140">
        <f t="shared" si="50"/>
        <v>1.0101010101010102E-2</v>
      </c>
      <c r="DO87" s="131" t="s">
        <v>41</v>
      </c>
      <c r="DP87">
        <v>3</v>
      </c>
      <c r="DQ87" s="139">
        <f t="shared" si="51"/>
        <v>3.896103896103896E-2</v>
      </c>
      <c r="DS87" s="139">
        <f t="shared" si="52"/>
        <v>0</v>
      </c>
      <c r="DT87">
        <v>3</v>
      </c>
      <c r="DU87" s="140">
        <f t="shared" si="53"/>
        <v>3.0303030303030304E-2</v>
      </c>
      <c r="DX87" s="131" t="s">
        <v>55</v>
      </c>
      <c r="DY87">
        <v>1</v>
      </c>
      <c r="DZ87" s="139">
        <f t="shared" si="54"/>
        <v>1.2987012987012988E-2</v>
      </c>
      <c r="EB87" s="139">
        <f t="shared" si="55"/>
        <v>0</v>
      </c>
      <c r="EC87">
        <v>1</v>
      </c>
      <c r="ED87" s="140">
        <f t="shared" si="56"/>
        <v>1.0101010101010102E-2</v>
      </c>
      <c r="EG87" s="131" t="s">
        <v>42</v>
      </c>
      <c r="EI87" s="139">
        <f t="shared" si="57"/>
        <v>0</v>
      </c>
      <c r="EJ87">
        <v>1</v>
      </c>
      <c r="EK87" s="139">
        <f t="shared" si="58"/>
        <v>4.5454545454545456E-2</v>
      </c>
      <c r="EL87">
        <v>1</v>
      </c>
      <c r="EM87" s="140">
        <f t="shared" si="59"/>
        <v>1.0101010101010102E-2</v>
      </c>
    </row>
    <row r="88" spans="83:143">
      <c r="CE88" s="132" t="s">
        <v>165</v>
      </c>
      <c r="CF88" s="133">
        <v>2</v>
      </c>
      <c r="CG88" s="139">
        <f t="shared" si="42"/>
        <v>2.5974025974025976E-2</v>
      </c>
      <c r="CH88" s="133"/>
      <c r="CI88" s="139">
        <f t="shared" si="43"/>
        <v>0</v>
      </c>
      <c r="CJ88" s="133">
        <v>2</v>
      </c>
      <c r="CK88" s="140">
        <f t="shared" si="44"/>
        <v>2.0202020202020204E-2</v>
      </c>
      <c r="CN88" s="131" t="s">
        <v>43</v>
      </c>
      <c r="CO88">
        <v>1</v>
      </c>
      <c r="CP88" s="139">
        <f t="shared" si="45"/>
        <v>1.2987012987012988E-2</v>
      </c>
      <c r="CR88" s="139">
        <f t="shared" si="46"/>
        <v>0</v>
      </c>
      <c r="CS88">
        <v>1</v>
      </c>
      <c r="CT88" s="140">
        <f t="shared" si="47"/>
        <v>1.0101010101010102E-2</v>
      </c>
      <c r="CW88" s="88" t="s">
        <v>37</v>
      </c>
      <c r="CX88" s="135">
        <v>6.24</v>
      </c>
      <c r="CY88" s="135"/>
      <c r="CZ88" s="135">
        <v>6.24</v>
      </c>
      <c r="DA88" s="135">
        <v>0</v>
      </c>
      <c r="DB88" s="135"/>
      <c r="DC88" s="135">
        <v>0</v>
      </c>
      <c r="DF88" s="132" t="s">
        <v>165</v>
      </c>
      <c r="DG88" s="133">
        <v>2</v>
      </c>
      <c r="DH88" s="139">
        <f t="shared" si="48"/>
        <v>2.5974025974025976E-2</v>
      </c>
      <c r="DI88" s="133"/>
      <c r="DJ88" s="139">
        <f t="shared" si="49"/>
        <v>0</v>
      </c>
      <c r="DK88" s="133">
        <v>2</v>
      </c>
      <c r="DL88" s="140">
        <f t="shared" si="50"/>
        <v>2.0202020202020204E-2</v>
      </c>
      <c r="DO88" s="132">
        <v>31</v>
      </c>
      <c r="DP88" s="133">
        <v>3</v>
      </c>
      <c r="DQ88" s="139">
        <f t="shared" si="51"/>
        <v>3.896103896103896E-2</v>
      </c>
      <c r="DR88" s="133"/>
      <c r="DS88" s="139">
        <f t="shared" si="52"/>
        <v>0</v>
      </c>
      <c r="DT88" s="133">
        <v>3</v>
      </c>
      <c r="DU88" s="140">
        <f t="shared" si="53"/>
        <v>3.0303030303030304E-2</v>
      </c>
      <c r="DX88" s="132" t="s">
        <v>165</v>
      </c>
      <c r="DY88" s="133">
        <v>2</v>
      </c>
      <c r="DZ88" s="139">
        <f t="shared" si="54"/>
        <v>2.5974025974025976E-2</v>
      </c>
      <c r="EA88" s="133"/>
      <c r="EB88" s="139">
        <f t="shared" si="55"/>
        <v>0</v>
      </c>
      <c r="EC88" s="133">
        <v>2</v>
      </c>
      <c r="ED88" s="140">
        <f t="shared" si="56"/>
        <v>2.0202020202020204E-2</v>
      </c>
      <c r="EG88" s="131" t="s">
        <v>65</v>
      </c>
      <c r="EI88" s="139">
        <f t="shared" si="57"/>
        <v>0</v>
      </c>
      <c r="EJ88">
        <v>1</v>
      </c>
      <c r="EK88" s="139">
        <f t="shared" si="58"/>
        <v>4.5454545454545456E-2</v>
      </c>
      <c r="EL88">
        <v>1</v>
      </c>
      <c r="EM88" s="140">
        <f t="shared" si="59"/>
        <v>1.0101010101010102E-2</v>
      </c>
    </row>
    <row r="89" spans="83:143">
      <c r="CE89" s="131" t="s">
        <v>39</v>
      </c>
      <c r="CF89">
        <v>1</v>
      </c>
      <c r="CG89" s="139">
        <f t="shared" si="42"/>
        <v>1.2987012987012988E-2</v>
      </c>
      <c r="CI89" s="139">
        <f t="shared" si="43"/>
        <v>0</v>
      </c>
      <c r="CJ89">
        <v>1</v>
      </c>
      <c r="CK89" s="140">
        <f t="shared" si="44"/>
        <v>1.0101010101010102E-2</v>
      </c>
      <c r="CN89" s="131" t="s">
        <v>40</v>
      </c>
      <c r="CO89">
        <v>1</v>
      </c>
      <c r="CP89" s="139">
        <f t="shared" si="45"/>
        <v>1.2987012987012988E-2</v>
      </c>
      <c r="CR89" s="139">
        <f t="shared" si="46"/>
        <v>0</v>
      </c>
      <c r="CS89">
        <v>1</v>
      </c>
      <c r="CT89" s="140">
        <f t="shared" si="47"/>
        <v>1.0101010101010102E-2</v>
      </c>
      <c r="CW89" s="88" t="s">
        <v>245</v>
      </c>
      <c r="CX89" s="135"/>
      <c r="CY89" s="135">
        <v>5.05</v>
      </c>
      <c r="CZ89" s="135">
        <v>5.05</v>
      </c>
      <c r="DA89" s="135"/>
      <c r="DB89" s="135">
        <v>0</v>
      </c>
      <c r="DC89" s="135">
        <v>0</v>
      </c>
      <c r="DF89" s="131" t="s">
        <v>39</v>
      </c>
      <c r="DG89">
        <v>1</v>
      </c>
      <c r="DH89" s="139">
        <f t="shared" si="48"/>
        <v>1.2987012987012988E-2</v>
      </c>
      <c r="DJ89" s="139">
        <f t="shared" si="49"/>
        <v>0</v>
      </c>
      <c r="DK89">
        <v>1</v>
      </c>
      <c r="DL89" s="140">
        <f t="shared" si="50"/>
        <v>1.0101010101010102E-2</v>
      </c>
      <c r="DO89" s="131" t="s">
        <v>151</v>
      </c>
      <c r="DP89">
        <v>1</v>
      </c>
      <c r="DQ89" s="139">
        <f t="shared" si="51"/>
        <v>1.2987012987012988E-2</v>
      </c>
      <c r="DS89" s="139">
        <f t="shared" si="52"/>
        <v>0</v>
      </c>
      <c r="DT89">
        <v>1</v>
      </c>
      <c r="DU89" s="140">
        <f t="shared" si="53"/>
        <v>1.0101010101010102E-2</v>
      </c>
      <c r="DX89" s="131" t="s">
        <v>39</v>
      </c>
      <c r="DY89">
        <v>1</v>
      </c>
      <c r="DZ89" s="139">
        <f t="shared" si="54"/>
        <v>1.2987012987012988E-2</v>
      </c>
      <c r="EB89" s="139">
        <f t="shared" si="55"/>
        <v>0</v>
      </c>
      <c r="EC89">
        <v>1</v>
      </c>
      <c r="ED89" s="140">
        <f t="shared" si="56"/>
        <v>1.0101010101010102E-2</v>
      </c>
      <c r="EF89" t="s">
        <v>299</v>
      </c>
      <c r="EG89" s="132">
        <v>12</v>
      </c>
      <c r="EH89" s="133">
        <v>14</v>
      </c>
      <c r="EI89" s="139">
        <f t="shared" si="57"/>
        <v>0.18181818181818182</v>
      </c>
      <c r="EJ89" s="133"/>
      <c r="EK89" s="139">
        <f t="shared" si="58"/>
        <v>0</v>
      </c>
      <c r="EL89" s="133">
        <v>14</v>
      </c>
      <c r="EM89" s="140">
        <f t="shared" si="59"/>
        <v>0.14141414141414141</v>
      </c>
    </row>
    <row r="90" spans="83:143">
      <c r="CE90" s="131" t="s">
        <v>53</v>
      </c>
      <c r="CF90">
        <v>1</v>
      </c>
      <c r="CG90" s="139">
        <f t="shared" si="42"/>
        <v>1.2987012987012988E-2</v>
      </c>
      <c r="CI90" s="139">
        <f t="shared" si="43"/>
        <v>0</v>
      </c>
      <c r="CJ90">
        <v>1</v>
      </c>
      <c r="CK90" s="140">
        <f t="shared" si="44"/>
        <v>1.0101010101010102E-2</v>
      </c>
      <c r="CN90" s="132">
        <v>22</v>
      </c>
      <c r="CO90" s="133">
        <v>5</v>
      </c>
      <c r="CP90" s="139">
        <f t="shared" si="45"/>
        <v>6.4935064935064929E-2</v>
      </c>
      <c r="CQ90" s="133"/>
      <c r="CR90" s="139">
        <f t="shared" si="46"/>
        <v>0</v>
      </c>
      <c r="CS90" s="133">
        <v>5</v>
      </c>
      <c r="CT90" s="140">
        <f t="shared" si="47"/>
        <v>5.0505050505050504E-2</v>
      </c>
      <c r="CW90" s="88" t="s">
        <v>252</v>
      </c>
      <c r="CX90" s="135"/>
      <c r="CY90" s="135"/>
      <c r="CZ90" s="135"/>
      <c r="DA90" s="135"/>
      <c r="DB90" s="135"/>
      <c r="DC90" s="135"/>
      <c r="DF90" s="131" t="s">
        <v>53</v>
      </c>
      <c r="DG90">
        <v>1</v>
      </c>
      <c r="DH90" s="139">
        <f t="shared" si="48"/>
        <v>1.2987012987012988E-2</v>
      </c>
      <c r="DJ90" s="139">
        <f t="shared" si="49"/>
        <v>0</v>
      </c>
      <c r="DK90">
        <v>1</v>
      </c>
      <c r="DL90" s="140">
        <f t="shared" si="50"/>
        <v>1.0101010101010102E-2</v>
      </c>
      <c r="DO90" s="131" t="s">
        <v>41</v>
      </c>
      <c r="DP90">
        <v>2</v>
      </c>
      <c r="DQ90" s="139">
        <f t="shared" si="51"/>
        <v>2.5974025974025976E-2</v>
      </c>
      <c r="DS90" s="139">
        <f t="shared" si="52"/>
        <v>0</v>
      </c>
      <c r="DT90">
        <v>2</v>
      </c>
      <c r="DU90" s="140">
        <f t="shared" si="53"/>
        <v>2.0202020202020204E-2</v>
      </c>
      <c r="DX90" s="131" t="s">
        <v>53</v>
      </c>
      <c r="DY90">
        <v>1</v>
      </c>
      <c r="DZ90" s="139">
        <f t="shared" si="54"/>
        <v>1.2987012987012988E-2</v>
      </c>
      <c r="EB90" s="139">
        <f t="shared" si="55"/>
        <v>0</v>
      </c>
      <c r="EC90">
        <v>1</v>
      </c>
      <c r="ED90" s="140">
        <f t="shared" si="56"/>
        <v>1.0101010101010102E-2</v>
      </c>
      <c r="EG90" s="131" t="s">
        <v>42</v>
      </c>
      <c r="EH90">
        <v>5</v>
      </c>
      <c r="EI90" s="139">
        <f t="shared" si="57"/>
        <v>6.4935064935064929E-2</v>
      </c>
      <c r="EK90" s="139">
        <f t="shared" si="58"/>
        <v>0</v>
      </c>
      <c r="EL90">
        <v>5</v>
      </c>
      <c r="EM90" s="140">
        <f t="shared" si="59"/>
        <v>5.0505050505050504E-2</v>
      </c>
    </row>
    <row r="91" spans="83:143">
      <c r="CE91" s="132" t="s">
        <v>37</v>
      </c>
      <c r="CF91" s="133">
        <v>3</v>
      </c>
      <c r="CG91" s="139">
        <f t="shared" si="42"/>
        <v>3.896103896103896E-2</v>
      </c>
      <c r="CH91" s="133"/>
      <c r="CI91" s="139">
        <f t="shared" si="43"/>
        <v>0</v>
      </c>
      <c r="CJ91" s="133">
        <v>3</v>
      </c>
      <c r="CK91" s="140">
        <f t="shared" si="44"/>
        <v>3.0303030303030304E-2</v>
      </c>
      <c r="CN91" s="131" t="s">
        <v>43</v>
      </c>
      <c r="CO91">
        <v>4</v>
      </c>
      <c r="CP91" s="139">
        <f t="shared" si="45"/>
        <v>5.1948051948051951E-2</v>
      </c>
      <c r="CR91" s="139">
        <f t="shared" si="46"/>
        <v>0</v>
      </c>
      <c r="CS91">
        <v>4</v>
      </c>
      <c r="CT91" s="140">
        <f t="shared" si="47"/>
        <v>4.0404040404040407E-2</v>
      </c>
      <c r="CV91" t="s">
        <v>310</v>
      </c>
      <c r="CW91" s="88">
        <v>12</v>
      </c>
      <c r="CX91" s="135">
        <v>8.2199999999999989</v>
      </c>
      <c r="CY91" s="135"/>
      <c r="CZ91" s="135">
        <v>8.2199999999999989</v>
      </c>
      <c r="DA91" s="135">
        <v>1.3981416237277273</v>
      </c>
      <c r="DB91" s="135"/>
      <c r="DC91" s="135">
        <v>1.3981416237277273</v>
      </c>
      <c r="DF91" s="132" t="s">
        <v>37</v>
      </c>
      <c r="DG91" s="133">
        <v>3</v>
      </c>
      <c r="DH91" s="139">
        <f t="shared" si="48"/>
        <v>3.896103896103896E-2</v>
      </c>
      <c r="DI91" s="133"/>
      <c r="DJ91" s="139">
        <f t="shared" si="49"/>
        <v>0</v>
      </c>
      <c r="DK91" s="133">
        <v>3</v>
      </c>
      <c r="DL91" s="140">
        <f t="shared" si="50"/>
        <v>3.0303030303030304E-2</v>
      </c>
      <c r="DO91" s="132">
        <v>32</v>
      </c>
      <c r="DP91" s="133">
        <v>2</v>
      </c>
      <c r="DQ91" s="139">
        <f t="shared" si="51"/>
        <v>2.5974025974025976E-2</v>
      </c>
      <c r="DR91" s="133"/>
      <c r="DS91" s="139">
        <f t="shared" si="52"/>
        <v>0</v>
      </c>
      <c r="DT91" s="133">
        <v>2</v>
      </c>
      <c r="DU91" s="140">
        <f t="shared" si="53"/>
        <v>2.0202020202020204E-2</v>
      </c>
      <c r="DX91" s="132" t="s">
        <v>37</v>
      </c>
      <c r="DY91" s="133">
        <v>3</v>
      </c>
      <c r="DZ91" s="139">
        <f t="shared" si="54"/>
        <v>3.896103896103896E-2</v>
      </c>
      <c r="EA91" s="133"/>
      <c r="EB91" s="139">
        <f t="shared" si="55"/>
        <v>0</v>
      </c>
      <c r="EC91" s="133">
        <v>3</v>
      </c>
      <c r="ED91" s="140">
        <f t="shared" si="56"/>
        <v>3.0303030303030304E-2</v>
      </c>
      <c r="EG91" s="131" t="s">
        <v>65</v>
      </c>
      <c r="EH91">
        <v>3</v>
      </c>
      <c r="EI91" s="139">
        <f t="shared" si="57"/>
        <v>3.896103896103896E-2</v>
      </c>
      <c r="EK91" s="139">
        <f t="shared" si="58"/>
        <v>0</v>
      </c>
      <c r="EL91">
        <v>3</v>
      </c>
      <c r="EM91" s="140">
        <f t="shared" si="59"/>
        <v>3.0303030303030304E-2</v>
      </c>
    </row>
    <row r="92" spans="83:143">
      <c r="CE92" s="131" t="s">
        <v>39</v>
      </c>
      <c r="CF92">
        <v>2</v>
      </c>
      <c r="CG92" s="139">
        <f t="shared" si="42"/>
        <v>2.5974025974025976E-2</v>
      </c>
      <c r="CI92" s="139">
        <f t="shared" si="43"/>
        <v>0</v>
      </c>
      <c r="CJ92">
        <v>2</v>
      </c>
      <c r="CK92" s="140">
        <f t="shared" si="44"/>
        <v>2.0202020202020204E-2</v>
      </c>
      <c r="CN92" s="131" t="s">
        <v>40</v>
      </c>
      <c r="CO92">
        <v>1</v>
      </c>
      <c r="CP92" s="139">
        <f t="shared" si="45"/>
        <v>1.2987012987012988E-2</v>
      </c>
      <c r="CR92" s="139">
        <f t="shared" si="46"/>
        <v>0</v>
      </c>
      <c r="CS92">
        <v>1</v>
      </c>
      <c r="CT92" s="140">
        <f t="shared" si="47"/>
        <v>1.0101010101010102E-2</v>
      </c>
      <c r="CW92" s="88">
        <v>14</v>
      </c>
      <c r="CX92" s="135">
        <v>5.45</v>
      </c>
      <c r="CY92" s="135"/>
      <c r="CZ92" s="135">
        <v>5.45</v>
      </c>
      <c r="DA92" s="135">
        <v>0</v>
      </c>
      <c r="DB92" s="135"/>
      <c r="DC92" s="135">
        <v>0</v>
      </c>
      <c r="DF92" s="131" t="s">
        <v>39</v>
      </c>
      <c r="DG92">
        <v>2</v>
      </c>
      <c r="DH92" s="139">
        <f t="shared" si="48"/>
        <v>2.5974025974025976E-2</v>
      </c>
      <c r="DJ92" s="139">
        <f t="shared" si="49"/>
        <v>0</v>
      </c>
      <c r="DK92">
        <v>2</v>
      </c>
      <c r="DL92" s="140">
        <f t="shared" si="50"/>
        <v>2.0202020202020204E-2</v>
      </c>
      <c r="DO92" s="131" t="s">
        <v>41</v>
      </c>
      <c r="DP92">
        <v>2</v>
      </c>
      <c r="DQ92" s="139">
        <f t="shared" si="51"/>
        <v>2.5974025974025976E-2</v>
      </c>
      <c r="DS92" s="139">
        <f t="shared" si="52"/>
        <v>0</v>
      </c>
      <c r="DT92">
        <v>2</v>
      </c>
      <c r="DU92" s="140">
        <f t="shared" si="53"/>
        <v>2.0202020202020204E-2</v>
      </c>
      <c r="DX92" s="131" t="s">
        <v>39</v>
      </c>
      <c r="DY92">
        <v>2</v>
      </c>
      <c r="DZ92" s="139">
        <f t="shared" si="54"/>
        <v>2.5974025974025976E-2</v>
      </c>
      <c r="EB92" s="139">
        <f t="shared" si="55"/>
        <v>0</v>
      </c>
      <c r="EC92">
        <v>2</v>
      </c>
      <c r="ED92" s="140">
        <f t="shared" si="56"/>
        <v>2.0202020202020204E-2</v>
      </c>
      <c r="EG92" s="131" t="s">
        <v>88</v>
      </c>
      <c r="EH92">
        <v>6</v>
      </c>
      <c r="EI92" s="139">
        <f t="shared" si="57"/>
        <v>7.792207792207792E-2</v>
      </c>
      <c r="EK92" s="139">
        <f t="shared" si="58"/>
        <v>0</v>
      </c>
      <c r="EL92">
        <v>6</v>
      </c>
      <c r="EM92" s="140">
        <f t="shared" si="59"/>
        <v>6.0606060606060608E-2</v>
      </c>
    </row>
    <row r="93" spans="83:143">
      <c r="CE93" s="131" t="s">
        <v>53</v>
      </c>
      <c r="CF93">
        <v>1</v>
      </c>
      <c r="CG93" s="139">
        <f t="shared" si="42"/>
        <v>1.2987012987012988E-2</v>
      </c>
      <c r="CI93" s="139">
        <f t="shared" si="43"/>
        <v>0</v>
      </c>
      <c r="CJ93">
        <v>1</v>
      </c>
      <c r="CK93" s="140">
        <f t="shared" si="44"/>
        <v>1.0101010101010102E-2</v>
      </c>
      <c r="CN93" s="132">
        <v>23</v>
      </c>
      <c r="CO93" s="133">
        <v>4</v>
      </c>
      <c r="CP93" s="139">
        <f t="shared" si="45"/>
        <v>5.1948051948051951E-2</v>
      </c>
      <c r="CQ93" s="133"/>
      <c r="CR93" s="139">
        <f t="shared" si="46"/>
        <v>0</v>
      </c>
      <c r="CS93" s="133">
        <v>4</v>
      </c>
      <c r="CT93" s="140">
        <f t="shared" si="47"/>
        <v>4.0404040404040407E-2</v>
      </c>
      <c r="CW93" s="88">
        <v>22</v>
      </c>
      <c r="CX93" s="135">
        <v>5.1166666666666663</v>
      </c>
      <c r="CY93" s="135"/>
      <c r="CZ93" s="135">
        <v>5.1166666666666663</v>
      </c>
      <c r="DA93" s="135">
        <v>1.1373800303035593</v>
      </c>
      <c r="DB93" s="135"/>
      <c r="DC93" s="135">
        <v>1.1373800303035593</v>
      </c>
      <c r="DF93" s="131" t="s">
        <v>53</v>
      </c>
      <c r="DG93">
        <v>1</v>
      </c>
      <c r="DH93" s="139">
        <f t="shared" si="48"/>
        <v>1.2987012987012988E-2</v>
      </c>
      <c r="DJ93" s="139">
        <f t="shared" si="49"/>
        <v>0</v>
      </c>
      <c r="DK93">
        <v>1</v>
      </c>
      <c r="DL93" s="140">
        <f t="shared" si="50"/>
        <v>1.0101010101010102E-2</v>
      </c>
      <c r="DO93" s="132">
        <v>34</v>
      </c>
      <c r="DP93" s="133">
        <v>6</v>
      </c>
      <c r="DQ93" s="139">
        <f t="shared" si="51"/>
        <v>7.792207792207792E-2</v>
      </c>
      <c r="DR93" s="133"/>
      <c r="DS93" s="139">
        <f t="shared" si="52"/>
        <v>0</v>
      </c>
      <c r="DT93" s="133">
        <v>6</v>
      </c>
      <c r="DU93" s="140">
        <f t="shared" si="53"/>
        <v>6.0606060606060608E-2</v>
      </c>
      <c r="DX93" s="131" t="s">
        <v>53</v>
      </c>
      <c r="DY93">
        <v>1</v>
      </c>
      <c r="DZ93" s="139">
        <f t="shared" si="54"/>
        <v>1.2987012987012988E-2</v>
      </c>
      <c r="EB93" s="139">
        <f t="shared" si="55"/>
        <v>0</v>
      </c>
      <c r="EC93">
        <v>1</v>
      </c>
      <c r="ED93" s="140">
        <f t="shared" si="56"/>
        <v>1.0101010101010102E-2</v>
      </c>
      <c r="EG93" s="132">
        <v>14</v>
      </c>
      <c r="EH93" s="133">
        <v>2</v>
      </c>
      <c r="EI93" s="139">
        <f t="shared" si="57"/>
        <v>2.5974025974025976E-2</v>
      </c>
      <c r="EJ93" s="133"/>
      <c r="EK93" s="139">
        <f t="shared" si="58"/>
        <v>0</v>
      </c>
      <c r="EL93" s="133">
        <v>2</v>
      </c>
      <c r="EM93" s="140">
        <f t="shared" si="59"/>
        <v>2.0202020202020204E-2</v>
      </c>
    </row>
    <row r="94" spans="83:143">
      <c r="CE94" s="132" t="s">
        <v>245</v>
      </c>
      <c r="CF94" s="133"/>
      <c r="CG94" s="139">
        <f t="shared" si="42"/>
        <v>0</v>
      </c>
      <c r="CH94" s="133">
        <v>2</v>
      </c>
      <c r="CI94" s="139">
        <f t="shared" si="43"/>
        <v>9.0909090909090912E-2</v>
      </c>
      <c r="CJ94" s="133">
        <v>2</v>
      </c>
      <c r="CK94" s="140">
        <f t="shared" si="44"/>
        <v>2.0202020202020204E-2</v>
      </c>
      <c r="CN94" s="131" t="s">
        <v>40</v>
      </c>
      <c r="CO94">
        <v>2</v>
      </c>
      <c r="CP94" s="139">
        <f t="shared" si="45"/>
        <v>2.5974025974025976E-2</v>
      </c>
      <c r="CR94" s="139">
        <f t="shared" si="46"/>
        <v>0</v>
      </c>
      <c r="CS94">
        <v>2</v>
      </c>
      <c r="CT94" s="140">
        <f t="shared" si="47"/>
        <v>2.0202020202020204E-2</v>
      </c>
      <c r="CW94" s="88">
        <v>23</v>
      </c>
      <c r="CX94" s="135">
        <v>7.4450000000000003</v>
      </c>
      <c r="CY94" s="135"/>
      <c r="CZ94" s="135">
        <v>7.4450000000000003</v>
      </c>
      <c r="DA94" s="135">
        <v>1.0960155108391494</v>
      </c>
      <c r="DB94" s="135"/>
      <c r="DC94" s="135">
        <v>1.0960155108391494</v>
      </c>
      <c r="DF94" s="132" t="s">
        <v>245</v>
      </c>
      <c r="DG94" s="133"/>
      <c r="DH94" s="139">
        <f t="shared" si="48"/>
        <v>0</v>
      </c>
      <c r="DI94" s="133">
        <v>2</v>
      </c>
      <c r="DJ94" s="139">
        <f t="shared" si="49"/>
        <v>9.0909090909090912E-2</v>
      </c>
      <c r="DK94" s="133">
        <v>2</v>
      </c>
      <c r="DL94" s="140">
        <f t="shared" si="50"/>
        <v>2.0202020202020204E-2</v>
      </c>
      <c r="DO94" s="131" t="s">
        <v>41</v>
      </c>
      <c r="DP94">
        <v>6</v>
      </c>
      <c r="DQ94" s="139">
        <f t="shared" si="51"/>
        <v>7.792207792207792E-2</v>
      </c>
      <c r="DS94" s="139">
        <f t="shared" si="52"/>
        <v>0</v>
      </c>
      <c r="DT94">
        <v>6</v>
      </c>
      <c r="DU94" s="140">
        <f t="shared" si="53"/>
        <v>6.0606060606060608E-2</v>
      </c>
      <c r="DX94" s="132" t="s">
        <v>245</v>
      </c>
      <c r="DY94" s="133"/>
      <c r="DZ94" s="139">
        <f t="shared" si="54"/>
        <v>0</v>
      </c>
      <c r="EA94" s="133">
        <v>2</v>
      </c>
      <c r="EB94" s="139">
        <f t="shared" si="55"/>
        <v>9.0909090909090912E-2</v>
      </c>
      <c r="EC94" s="133">
        <v>2</v>
      </c>
      <c r="ED94" s="140">
        <f t="shared" si="56"/>
        <v>2.0202020202020204E-2</v>
      </c>
      <c r="EG94" s="131" t="s">
        <v>42</v>
      </c>
      <c r="EH94">
        <v>1</v>
      </c>
      <c r="EI94" s="139">
        <f t="shared" si="57"/>
        <v>1.2987012987012988E-2</v>
      </c>
      <c r="EK94" s="139">
        <f t="shared" si="58"/>
        <v>0</v>
      </c>
      <c r="EL94">
        <v>1</v>
      </c>
      <c r="EM94" s="140">
        <f t="shared" si="59"/>
        <v>1.0101010101010102E-2</v>
      </c>
    </row>
    <row r="95" spans="83:143">
      <c r="CE95" s="131" t="s">
        <v>39</v>
      </c>
      <c r="CG95" s="139">
        <f t="shared" si="42"/>
        <v>0</v>
      </c>
      <c r="CH95">
        <v>1</v>
      </c>
      <c r="CI95" s="139">
        <f t="shared" si="43"/>
        <v>4.5454545454545456E-2</v>
      </c>
      <c r="CJ95">
        <v>1</v>
      </c>
      <c r="CK95" s="140">
        <f t="shared" si="44"/>
        <v>1.0101010101010102E-2</v>
      </c>
      <c r="CN95" s="131" t="s">
        <v>119</v>
      </c>
      <c r="CO95">
        <v>2</v>
      </c>
      <c r="CP95" s="139">
        <f t="shared" si="45"/>
        <v>2.5974025974025976E-2</v>
      </c>
      <c r="CR95" s="139">
        <f t="shared" si="46"/>
        <v>0</v>
      </c>
      <c r="CS95">
        <v>2</v>
      </c>
      <c r="CT95" s="140">
        <f t="shared" si="47"/>
        <v>2.0202020202020204E-2</v>
      </c>
      <c r="CW95" s="88">
        <v>24</v>
      </c>
      <c r="CX95" s="135"/>
      <c r="CY95" s="135"/>
      <c r="CZ95" s="135"/>
      <c r="DA95" s="135"/>
      <c r="DB95" s="135"/>
      <c r="DC95" s="135"/>
      <c r="DF95" s="131" t="s">
        <v>39</v>
      </c>
      <c r="DH95" s="139">
        <f t="shared" si="48"/>
        <v>0</v>
      </c>
      <c r="DI95">
        <v>1</v>
      </c>
      <c r="DJ95" s="139">
        <f t="shared" si="49"/>
        <v>4.5454545454545456E-2</v>
      </c>
      <c r="DK95">
        <v>1</v>
      </c>
      <c r="DL95" s="140">
        <f t="shared" si="50"/>
        <v>1.0101010101010102E-2</v>
      </c>
      <c r="DO95" s="132">
        <v>35</v>
      </c>
      <c r="DP95" s="133">
        <v>2</v>
      </c>
      <c r="DQ95" s="139">
        <f t="shared" si="51"/>
        <v>2.5974025974025976E-2</v>
      </c>
      <c r="DR95" s="133"/>
      <c r="DS95" s="139">
        <f t="shared" si="52"/>
        <v>0</v>
      </c>
      <c r="DT95" s="133">
        <v>2</v>
      </c>
      <c r="DU95" s="140">
        <f t="shared" si="53"/>
        <v>2.0202020202020204E-2</v>
      </c>
      <c r="DX95" s="131" t="s">
        <v>39</v>
      </c>
      <c r="DZ95" s="139">
        <f t="shared" si="54"/>
        <v>0</v>
      </c>
      <c r="EA95">
        <v>1</v>
      </c>
      <c r="EB95" s="139">
        <f t="shared" si="55"/>
        <v>4.5454545454545456E-2</v>
      </c>
      <c r="EC95">
        <v>1</v>
      </c>
      <c r="ED95" s="140">
        <f t="shared" si="56"/>
        <v>1.0101010101010102E-2</v>
      </c>
      <c r="EG95" s="131" t="s">
        <v>65</v>
      </c>
      <c r="EH95">
        <v>1</v>
      </c>
      <c r="EI95" s="139">
        <f t="shared" si="57"/>
        <v>1.2987012987012988E-2</v>
      </c>
      <c r="EK95" s="139">
        <f t="shared" si="58"/>
        <v>0</v>
      </c>
      <c r="EL95">
        <v>1</v>
      </c>
      <c r="EM95" s="140">
        <f t="shared" si="59"/>
        <v>1.0101010101010102E-2</v>
      </c>
    </row>
    <row r="96" spans="83:143">
      <c r="CE96" s="131" t="s">
        <v>53</v>
      </c>
      <c r="CG96" s="139">
        <f t="shared" si="42"/>
        <v>0</v>
      </c>
      <c r="CH96">
        <v>1</v>
      </c>
      <c r="CI96" s="139">
        <f t="shared" si="43"/>
        <v>4.5454545454545456E-2</v>
      </c>
      <c r="CJ96">
        <v>1</v>
      </c>
      <c r="CK96" s="140">
        <f t="shared" si="44"/>
        <v>1.0101010101010102E-2</v>
      </c>
      <c r="CN96" s="132">
        <v>24</v>
      </c>
      <c r="CO96" s="133">
        <v>3</v>
      </c>
      <c r="CP96" s="139">
        <f t="shared" si="45"/>
        <v>3.896103896103896E-2</v>
      </c>
      <c r="CQ96" s="133"/>
      <c r="CR96" s="139">
        <f t="shared" si="46"/>
        <v>0</v>
      </c>
      <c r="CS96" s="133">
        <v>3</v>
      </c>
      <c r="CT96" s="140">
        <f t="shared" si="47"/>
        <v>3.0303030303030304E-2</v>
      </c>
      <c r="CW96" s="88">
        <v>31</v>
      </c>
      <c r="CX96" s="135"/>
      <c r="CY96" s="135"/>
      <c r="CZ96" s="135"/>
      <c r="DA96" s="135"/>
      <c r="DB96" s="135"/>
      <c r="DC96" s="135"/>
      <c r="DF96" s="131" t="s">
        <v>53</v>
      </c>
      <c r="DH96" s="139">
        <f t="shared" si="48"/>
        <v>0</v>
      </c>
      <c r="DI96">
        <v>1</v>
      </c>
      <c r="DJ96" s="139">
        <f t="shared" si="49"/>
        <v>4.5454545454545456E-2</v>
      </c>
      <c r="DK96">
        <v>1</v>
      </c>
      <c r="DL96" s="140">
        <f t="shared" si="50"/>
        <v>1.0101010101010102E-2</v>
      </c>
      <c r="DO96" s="131" t="s">
        <v>41</v>
      </c>
      <c r="DP96">
        <v>2</v>
      </c>
      <c r="DQ96" s="139">
        <f t="shared" si="51"/>
        <v>2.5974025974025976E-2</v>
      </c>
      <c r="DS96" s="139">
        <f t="shared" si="52"/>
        <v>0</v>
      </c>
      <c r="DT96">
        <v>2</v>
      </c>
      <c r="DU96" s="140">
        <f t="shared" si="53"/>
        <v>2.0202020202020204E-2</v>
      </c>
      <c r="DX96" s="131" t="s">
        <v>53</v>
      </c>
      <c r="DZ96" s="139">
        <f t="shared" si="54"/>
        <v>0</v>
      </c>
      <c r="EA96">
        <v>1</v>
      </c>
      <c r="EB96" s="139">
        <f t="shared" si="55"/>
        <v>4.5454545454545456E-2</v>
      </c>
      <c r="EC96">
        <v>1</v>
      </c>
      <c r="ED96" s="140">
        <f t="shared" si="56"/>
        <v>1.0101010101010102E-2</v>
      </c>
      <c r="EG96" s="132">
        <v>22</v>
      </c>
      <c r="EH96" s="133">
        <v>5</v>
      </c>
      <c r="EI96" s="139">
        <f t="shared" si="57"/>
        <v>6.4935064935064929E-2</v>
      </c>
      <c r="EJ96" s="133"/>
      <c r="EK96" s="139">
        <f t="shared" si="58"/>
        <v>0</v>
      </c>
      <c r="EL96" s="133">
        <v>5</v>
      </c>
      <c r="EM96" s="140">
        <f t="shared" si="59"/>
        <v>5.0505050505050504E-2</v>
      </c>
    </row>
    <row r="97" spans="82:143">
      <c r="CE97" s="132" t="s">
        <v>252</v>
      </c>
      <c r="CF97" s="133"/>
      <c r="CG97" s="139">
        <f t="shared" si="42"/>
        <v>0</v>
      </c>
      <c r="CH97" s="133">
        <v>2</v>
      </c>
      <c r="CI97" s="139">
        <f t="shared" si="43"/>
        <v>9.0909090909090912E-2</v>
      </c>
      <c r="CJ97" s="133">
        <v>2</v>
      </c>
      <c r="CK97" s="140">
        <f t="shared" si="44"/>
        <v>2.0202020202020204E-2</v>
      </c>
      <c r="CN97" s="131" t="s">
        <v>40</v>
      </c>
      <c r="CO97">
        <v>3</v>
      </c>
      <c r="CP97" s="139">
        <f t="shared" si="45"/>
        <v>3.896103896103896E-2</v>
      </c>
      <c r="CR97" s="139">
        <f t="shared" si="46"/>
        <v>0</v>
      </c>
      <c r="CS97">
        <v>3</v>
      </c>
      <c r="CT97" s="140">
        <f t="shared" si="47"/>
        <v>3.0303030303030304E-2</v>
      </c>
      <c r="CW97" s="88">
        <v>32</v>
      </c>
      <c r="CX97" s="135">
        <v>5.58</v>
      </c>
      <c r="CY97" s="135"/>
      <c r="CZ97" s="135">
        <v>5.58</v>
      </c>
      <c r="DA97" s="135">
        <v>0</v>
      </c>
      <c r="DB97" s="135"/>
      <c r="DC97" s="135">
        <v>0</v>
      </c>
      <c r="DF97" s="132" t="s">
        <v>252</v>
      </c>
      <c r="DG97" s="133"/>
      <c r="DH97" s="139">
        <f t="shared" si="48"/>
        <v>0</v>
      </c>
      <c r="DI97" s="133">
        <v>2</v>
      </c>
      <c r="DJ97" s="139">
        <f t="shared" si="49"/>
        <v>9.0909090909090912E-2</v>
      </c>
      <c r="DK97" s="133">
        <v>2</v>
      </c>
      <c r="DL97" s="140">
        <f t="shared" si="50"/>
        <v>2.0202020202020204E-2</v>
      </c>
      <c r="DO97" s="132">
        <v>37</v>
      </c>
      <c r="DP97" s="133">
        <v>3</v>
      </c>
      <c r="DQ97" s="139">
        <f t="shared" si="51"/>
        <v>3.896103896103896E-2</v>
      </c>
      <c r="DR97" s="133"/>
      <c r="DS97" s="139">
        <f t="shared" si="52"/>
        <v>0</v>
      </c>
      <c r="DT97" s="133">
        <v>3</v>
      </c>
      <c r="DU97" s="140">
        <f t="shared" si="53"/>
        <v>3.0303030303030304E-2</v>
      </c>
      <c r="DX97" s="132" t="s">
        <v>252</v>
      </c>
      <c r="DY97" s="133"/>
      <c r="DZ97" s="139">
        <f t="shared" si="54"/>
        <v>0</v>
      </c>
      <c r="EA97" s="133">
        <v>2</v>
      </c>
      <c r="EB97" s="139">
        <f t="shared" si="55"/>
        <v>9.0909090909090912E-2</v>
      </c>
      <c r="EC97" s="133">
        <v>2</v>
      </c>
      <c r="ED97" s="140">
        <f t="shared" si="56"/>
        <v>2.0202020202020204E-2</v>
      </c>
      <c r="EG97" s="131" t="s">
        <v>42</v>
      </c>
      <c r="EH97">
        <v>4</v>
      </c>
      <c r="EI97" s="139">
        <f t="shared" si="57"/>
        <v>5.1948051948051951E-2</v>
      </c>
      <c r="EK97" s="139">
        <f t="shared" si="58"/>
        <v>0</v>
      </c>
      <c r="EL97">
        <v>4</v>
      </c>
      <c r="EM97" s="140">
        <f t="shared" si="59"/>
        <v>4.0404040404040407E-2</v>
      </c>
    </row>
    <row r="98" spans="82:143">
      <c r="CE98" s="131" t="s">
        <v>39</v>
      </c>
      <c r="CG98" s="139">
        <f t="shared" si="42"/>
        <v>0</v>
      </c>
      <c r="CH98">
        <v>1</v>
      </c>
      <c r="CI98" s="139">
        <f t="shared" si="43"/>
        <v>4.5454545454545456E-2</v>
      </c>
      <c r="CJ98">
        <v>1</v>
      </c>
      <c r="CK98" s="140">
        <f t="shared" si="44"/>
        <v>1.0101010101010102E-2</v>
      </c>
      <c r="CN98" s="132">
        <v>31</v>
      </c>
      <c r="CO98" s="133">
        <v>3</v>
      </c>
      <c r="CP98" s="139">
        <f t="shared" si="45"/>
        <v>3.896103896103896E-2</v>
      </c>
      <c r="CQ98" s="133"/>
      <c r="CR98" s="139">
        <f t="shared" si="46"/>
        <v>0</v>
      </c>
      <c r="CS98" s="133">
        <v>3</v>
      </c>
      <c r="CT98" s="140">
        <f t="shared" si="47"/>
        <v>3.0303030303030304E-2</v>
      </c>
      <c r="CW98" s="88">
        <v>34</v>
      </c>
      <c r="CX98" s="135">
        <v>6.4933333333333332</v>
      </c>
      <c r="CY98" s="135"/>
      <c r="CZ98" s="135">
        <v>6.4933333333333332</v>
      </c>
      <c r="DA98" s="135">
        <v>0.47721413781794647</v>
      </c>
      <c r="DB98" s="135"/>
      <c r="DC98" s="135">
        <v>0.47721413781794647</v>
      </c>
      <c r="DF98" s="131" t="s">
        <v>39</v>
      </c>
      <c r="DH98" s="139">
        <f t="shared" si="48"/>
        <v>0</v>
      </c>
      <c r="DI98">
        <v>1</v>
      </c>
      <c r="DJ98" s="139">
        <f t="shared" si="49"/>
        <v>4.5454545454545456E-2</v>
      </c>
      <c r="DK98">
        <v>1</v>
      </c>
      <c r="DL98" s="140">
        <f t="shared" si="50"/>
        <v>1.0101010101010102E-2</v>
      </c>
      <c r="DO98" s="131" t="s">
        <v>41</v>
      </c>
      <c r="DP98">
        <v>3</v>
      </c>
      <c r="DQ98" s="139">
        <f t="shared" si="51"/>
        <v>3.896103896103896E-2</v>
      </c>
      <c r="DS98" s="139">
        <f t="shared" si="52"/>
        <v>0</v>
      </c>
      <c r="DT98">
        <v>3</v>
      </c>
      <c r="DU98" s="140">
        <f t="shared" si="53"/>
        <v>3.0303030303030304E-2</v>
      </c>
      <c r="DX98" s="131" t="s">
        <v>39</v>
      </c>
      <c r="DZ98" s="139">
        <f t="shared" si="54"/>
        <v>0</v>
      </c>
      <c r="EA98">
        <v>1</v>
      </c>
      <c r="EB98" s="139">
        <f t="shared" si="55"/>
        <v>4.5454545454545456E-2</v>
      </c>
      <c r="EC98">
        <v>1</v>
      </c>
      <c r="ED98" s="140">
        <f t="shared" si="56"/>
        <v>1.0101010101010102E-2</v>
      </c>
      <c r="EG98" s="131" t="s">
        <v>88</v>
      </c>
      <c r="EH98">
        <v>1</v>
      </c>
      <c r="EI98" s="139">
        <f t="shared" si="57"/>
        <v>1.2987012987012988E-2</v>
      </c>
      <c r="EK98" s="139">
        <f t="shared" si="58"/>
        <v>0</v>
      </c>
      <c r="EL98">
        <v>1</v>
      </c>
      <c r="EM98" s="140">
        <f t="shared" si="59"/>
        <v>1.0101010101010102E-2</v>
      </c>
    </row>
    <row r="99" spans="82:143">
      <c r="CE99" s="131" t="s">
        <v>53</v>
      </c>
      <c r="CG99" s="139">
        <f t="shared" si="42"/>
        <v>0</v>
      </c>
      <c r="CH99">
        <v>1</v>
      </c>
      <c r="CI99" s="139">
        <f t="shared" si="43"/>
        <v>4.5454545454545456E-2</v>
      </c>
      <c r="CJ99">
        <v>1</v>
      </c>
      <c r="CK99" s="140">
        <f t="shared" si="44"/>
        <v>1.0101010101010102E-2</v>
      </c>
      <c r="CN99" s="131" t="s">
        <v>40</v>
      </c>
      <c r="CO99">
        <v>1</v>
      </c>
      <c r="CP99" s="139">
        <f t="shared" si="45"/>
        <v>1.2987012987012988E-2</v>
      </c>
      <c r="CR99" s="139">
        <f t="shared" si="46"/>
        <v>0</v>
      </c>
      <c r="CS99">
        <v>1</v>
      </c>
      <c r="CT99" s="140">
        <f t="shared" si="47"/>
        <v>1.0101010101010102E-2</v>
      </c>
      <c r="CW99" s="88">
        <v>35</v>
      </c>
      <c r="CX99" s="135">
        <v>5.99</v>
      </c>
      <c r="CY99" s="135"/>
      <c r="CZ99" s="135">
        <v>5.99</v>
      </c>
      <c r="DA99" s="135">
        <v>0</v>
      </c>
      <c r="DB99" s="135"/>
      <c r="DC99" s="135">
        <v>0</v>
      </c>
      <c r="DF99" s="131" t="s">
        <v>53</v>
      </c>
      <c r="DH99" s="139">
        <f t="shared" si="48"/>
        <v>0</v>
      </c>
      <c r="DI99">
        <v>1</v>
      </c>
      <c r="DJ99" s="139">
        <f t="shared" si="49"/>
        <v>4.5454545454545456E-2</v>
      </c>
      <c r="DK99">
        <v>1</v>
      </c>
      <c r="DL99" s="140">
        <f t="shared" si="50"/>
        <v>1.0101010101010102E-2</v>
      </c>
      <c r="DO99" s="132">
        <v>42</v>
      </c>
      <c r="DP99" s="133">
        <v>2</v>
      </c>
      <c r="DQ99" s="139">
        <f t="shared" si="51"/>
        <v>2.5974025974025976E-2</v>
      </c>
      <c r="DR99" s="133"/>
      <c r="DS99" s="139">
        <f t="shared" si="52"/>
        <v>0</v>
      </c>
      <c r="DT99" s="133">
        <v>2</v>
      </c>
      <c r="DU99" s="140">
        <f t="shared" si="53"/>
        <v>2.0202020202020204E-2</v>
      </c>
      <c r="DX99" s="131" t="s">
        <v>53</v>
      </c>
      <c r="DZ99" s="139">
        <f t="shared" si="54"/>
        <v>0</v>
      </c>
      <c r="EA99">
        <v>1</v>
      </c>
      <c r="EB99" s="139">
        <f t="shared" si="55"/>
        <v>4.5454545454545456E-2</v>
      </c>
      <c r="EC99">
        <v>1</v>
      </c>
      <c r="ED99" s="140">
        <f t="shared" si="56"/>
        <v>1.0101010101010102E-2</v>
      </c>
      <c r="EG99" s="132">
        <v>23</v>
      </c>
      <c r="EH99" s="133">
        <v>4</v>
      </c>
      <c r="EI99" s="139">
        <f t="shared" si="57"/>
        <v>5.1948051948051951E-2</v>
      </c>
      <c r="EJ99" s="133"/>
      <c r="EK99" s="139">
        <f t="shared" si="58"/>
        <v>0</v>
      </c>
      <c r="EL99" s="133">
        <v>4</v>
      </c>
      <c r="EM99" s="140">
        <f t="shared" si="59"/>
        <v>4.0404040404040407E-2</v>
      </c>
    </row>
    <row r="100" spans="82:143">
      <c r="CD100" t="s">
        <v>311</v>
      </c>
      <c r="CE100" s="132">
        <v>12</v>
      </c>
      <c r="CF100" s="133">
        <v>14</v>
      </c>
      <c r="CG100" s="139">
        <f t="shared" si="42"/>
        <v>0.18181818181818182</v>
      </c>
      <c r="CH100" s="133"/>
      <c r="CI100" s="139">
        <f t="shared" si="43"/>
        <v>0</v>
      </c>
      <c r="CJ100" s="133">
        <v>14</v>
      </c>
      <c r="CK100" s="140">
        <f t="shared" si="44"/>
        <v>0.14141414141414141</v>
      </c>
      <c r="CN100" s="131" t="s">
        <v>119</v>
      </c>
      <c r="CO100">
        <v>2</v>
      </c>
      <c r="CP100" s="139">
        <f t="shared" si="45"/>
        <v>2.5974025974025976E-2</v>
      </c>
      <c r="CR100" s="139">
        <f t="shared" si="46"/>
        <v>0</v>
      </c>
      <c r="CS100">
        <v>2</v>
      </c>
      <c r="CT100" s="140">
        <f t="shared" si="47"/>
        <v>2.0202020202020204E-2</v>
      </c>
      <c r="CW100" s="88">
        <v>37</v>
      </c>
      <c r="CX100" s="135">
        <v>5.37</v>
      </c>
      <c r="CY100" s="135"/>
      <c r="CZ100" s="135">
        <v>5.37</v>
      </c>
      <c r="DA100" s="135">
        <v>0</v>
      </c>
      <c r="DB100" s="135"/>
      <c r="DC100" s="135">
        <v>0</v>
      </c>
      <c r="DE100" t="s">
        <v>312</v>
      </c>
      <c r="DF100" s="132">
        <v>12</v>
      </c>
      <c r="DG100" s="133">
        <v>14</v>
      </c>
      <c r="DH100" s="139">
        <f t="shared" si="48"/>
        <v>0.18181818181818182</v>
      </c>
      <c r="DI100" s="133"/>
      <c r="DJ100" s="139">
        <f t="shared" si="49"/>
        <v>0</v>
      </c>
      <c r="DK100" s="133">
        <v>14</v>
      </c>
      <c r="DL100" s="140">
        <f t="shared" si="50"/>
        <v>0.14141414141414141</v>
      </c>
      <c r="DO100" s="131" t="s">
        <v>41</v>
      </c>
      <c r="DP100">
        <v>2</v>
      </c>
      <c r="DQ100" s="139">
        <f t="shared" si="51"/>
        <v>2.5974025974025976E-2</v>
      </c>
      <c r="DS100" s="139">
        <f t="shared" si="52"/>
        <v>0</v>
      </c>
      <c r="DT100">
        <v>2</v>
      </c>
      <c r="DU100" s="140">
        <f t="shared" si="53"/>
        <v>2.0202020202020204E-2</v>
      </c>
      <c r="DW100" t="s">
        <v>313</v>
      </c>
      <c r="DX100" s="132">
        <v>12</v>
      </c>
      <c r="DY100" s="133">
        <v>14</v>
      </c>
      <c r="DZ100" s="139">
        <f t="shared" si="54"/>
        <v>0.18181818181818182</v>
      </c>
      <c r="EA100" s="133"/>
      <c r="EB100" s="139">
        <f t="shared" si="55"/>
        <v>0</v>
      </c>
      <c r="EC100" s="133">
        <v>14</v>
      </c>
      <c r="ED100" s="140">
        <f t="shared" si="56"/>
        <v>0.14141414141414141</v>
      </c>
      <c r="EG100" s="131" t="s">
        <v>42</v>
      </c>
      <c r="EH100">
        <v>4</v>
      </c>
      <c r="EI100" s="139">
        <f t="shared" si="57"/>
        <v>5.1948051948051951E-2</v>
      </c>
      <c r="EK100" s="139">
        <f t="shared" si="58"/>
        <v>0</v>
      </c>
      <c r="EL100">
        <v>4</v>
      </c>
      <c r="EM100" s="140">
        <f t="shared" si="59"/>
        <v>4.0404040404040407E-2</v>
      </c>
    </row>
    <row r="101" spans="82:143">
      <c r="CE101" s="131" t="s">
        <v>39</v>
      </c>
      <c r="CF101">
        <v>9</v>
      </c>
      <c r="CG101" s="139">
        <f t="shared" si="42"/>
        <v>0.11688311688311688</v>
      </c>
      <c r="CI101" s="139">
        <f t="shared" si="43"/>
        <v>0</v>
      </c>
      <c r="CJ101">
        <v>9</v>
      </c>
      <c r="CK101" s="140">
        <f t="shared" si="44"/>
        <v>9.0909090909090912E-2</v>
      </c>
      <c r="CN101" s="132">
        <v>32</v>
      </c>
      <c r="CO101" s="133">
        <v>2</v>
      </c>
      <c r="CP101" s="139">
        <f t="shared" si="45"/>
        <v>2.5974025974025976E-2</v>
      </c>
      <c r="CQ101" s="133"/>
      <c r="CR101" s="139">
        <f t="shared" si="46"/>
        <v>0</v>
      </c>
      <c r="CS101" s="133">
        <v>2</v>
      </c>
      <c r="CT101" s="140">
        <f t="shared" si="47"/>
        <v>2.0202020202020204E-2</v>
      </c>
      <c r="CW101" s="88">
        <v>42</v>
      </c>
      <c r="CX101" s="135">
        <v>4.97</v>
      </c>
      <c r="CY101" s="135"/>
      <c r="CZ101" s="135">
        <v>4.97</v>
      </c>
      <c r="DA101" s="135">
        <v>0</v>
      </c>
      <c r="DB101" s="135"/>
      <c r="DC101" s="135">
        <v>0</v>
      </c>
      <c r="DF101" s="131" t="s">
        <v>39</v>
      </c>
      <c r="DG101">
        <v>8</v>
      </c>
      <c r="DH101" s="139">
        <f t="shared" si="48"/>
        <v>0.1038961038961039</v>
      </c>
      <c r="DJ101" s="139">
        <f t="shared" si="49"/>
        <v>0</v>
      </c>
      <c r="DK101">
        <v>8</v>
      </c>
      <c r="DL101" s="140">
        <f t="shared" si="50"/>
        <v>8.0808080808080815E-2</v>
      </c>
      <c r="DO101" s="132" t="s">
        <v>239</v>
      </c>
      <c r="DP101" s="133"/>
      <c r="DQ101" s="139">
        <f t="shared" si="51"/>
        <v>0</v>
      </c>
      <c r="DR101" s="133">
        <v>6</v>
      </c>
      <c r="DS101" s="139">
        <f t="shared" si="52"/>
        <v>0.27272727272727271</v>
      </c>
      <c r="DT101" s="133">
        <v>6</v>
      </c>
      <c r="DU101" s="140">
        <f t="shared" si="53"/>
        <v>6.0606060606060608E-2</v>
      </c>
      <c r="DX101" s="131" t="s">
        <v>39</v>
      </c>
      <c r="DY101">
        <v>8</v>
      </c>
      <c r="DZ101" s="139">
        <f t="shared" si="54"/>
        <v>0.1038961038961039</v>
      </c>
      <c r="EB101" s="139">
        <f t="shared" si="55"/>
        <v>0</v>
      </c>
      <c r="EC101">
        <v>8</v>
      </c>
      <c r="ED101" s="140">
        <f t="shared" si="56"/>
        <v>8.0808080808080815E-2</v>
      </c>
      <c r="EG101" s="132">
        <v>24</v>
      </c>
      <c r="EH101" s="133">
        <v>3</v>
      </c>
      <c r="EI101" s="139">
        <f t="shared" si="57"/>
        <v>3.896103896103896E-2</v>
      </c>
      <c r="EJ101" s="133"/>
      <c r="EK101" s="139">
        <f t="shared" si="58"/>
        <v>0</v>
      </c>
      <c r="EL101" s="133">
        <v>3</v>
      </c>
      <c r="EM101" s="140">
        <f t="shared" si="59"/>
        <v>3.0303030303030304E-2</v>
      </c>
    </row>
    <row r="102" spans="82:143">
      <c r="CE102" s="131" t="s">
        <v>53</v>
      </c>
      <c r="CF102">
        <v>5</v>
      </c>
      <c r="CG102" s="139">
        <f t="shared" si="42"/>
        <v>6.4935064935064929E-2</v>
      </c>
      <c r="CI102" s="139">
        <f t="shared" si="43"/>
        <v>0</v>
      </c>
      <c r="CJ102">
        <v>5</v>
      </c>
      <c r="CK102" s="140">
        <f t="shared" si="44"/>
        <v>5.0505050505050504E-2</v>
      </c>
      <c r="CN102" s="131" t="s">
        <v>43</v>
      </c>
      <c r="CO102">
        <v>1</v>
      </c>
      <c r="CP102" s="139">
        <f t="shared" si="45"/>
        <v>1.2987012987012988E-2</v>
      </c>
      <c r="CR102" s="139">
        <f t="shared" si="46"/>
        <v>0</v>
      </c>
      <c r="CS102">
        <v>1</v>
      </c>
      <c r="CT102" s="140">
        <f t="shared" si="47"/>
        <v>1.0101010101010102E-2</v>
      </c>
      <c r="CW102" s="88" t="s">
        <v>239</v>
      </c>
      <c r="CX102" s="135"/>
      <c r="CY102" s="135">
        <v>6.6</v>
      </c>
      <c r="CZ102" s="135">
        <v>6.6</v>
      </c>
      <c r="DA102" s="135"/>
      <c r="DB102" s="135">
        <v>0.67882250993910054</v>
      </c>
      <c r="DC102" s="135">
        <v>0.67882250993910054</v>
      </c>
      <c r="DF102" s="131" t="s">
        <v>53</v>
      </c>
      <c r="DG102">
        <v>6</v>
      </c>
      <c r="DH102" s="139">
        <f t="shared" si="48"/>
        <v>7.792207792207792E-2</v>
      </c>
      <c r="DJ102" s="139">
        <f t="shared" si="49"/>
        <v>0</v>
      </c>
      <c r="DK102">
        <v>6</v>
      </c>
      <c r="DL102" s="140">
        <f t="shared" si="50"/>
        <v>6.0606060606060608E-2</v>
      </c>
      <c r="DO102" s="131" t="s">
        <v>151</v>
      </c>
      <c r="DQ102" s="139">
        <f t="shared" si="51"/>
        <v>0</v>
      </c>
      <c r="DR102">
        <v>3</v>
      </c>
      <c r="DS102" s="139">
        <f t="shared" si="52"/>
        <v>0.13636363636363635</v>
      </c>
      <c r="DT102">
        <v>3</v>
      </c>
      <c r="DU102" s="140">
        <f t="shared" si="53"/>
        <v>3.0303030303030304E-2</v>
      </c>
      <c r="DX102" s="131" t="s">
        <v>53</v>
      </c>
      <c r="DY102">
        <v>6</v>
      </c>
      <c r="DZ102" s="139">
        <f t="shared" si="54"/>
        <v>7.792207792207792E-2</v>
      </c>
      <c r="EB102" s="139">
        <f t="shared" si="55"/>
        <v>0</v>
      </c>
      <c r="EC102">
        <v>6</v>
      </c>
      <c r="ED102" s="140">
        <f t="shared" si="56"/>
        <v>6.0606060606060608E-2</v>
      </c>
      <c r="EG102" s="131" t="s">
        <v>42</v>
      </c>
      <c r="EH102">
        <v>3</v>
      </c>
      <c r="EI102" s="139">
        <f t="shared" si="57"/>
        <v>3.896103896103896E-2</v>
      </c>
      <c r="EK102" s="139">
        <f t="shared" si="58"/>
        <v>0</v>
      </c>
      <c r="EL102">
        <v>3</v>
      </c>
      <c r="EM102" s="140">
        <f t="shared" si="59"/>
        <v>3.0303030303030304E-2</v>
      </c>
    </row>
    <row r="103" spans="82:143">
      <c r="CE103" s="132">
        <v>14</v>
      </c>
      <c r="CF103" s="133">
        <v>2</v>
      </c>
      <c r="CG103" s="139">
        <f t="shared" si="42"/>
        <v>2.5974025974025976E-2</v>
      </c>
      <c r="CH103" s="133"/>
      <c r="CI103" s="139">
        <f t="shared" si="43"/>
        <v>0</v>
      </c>
      <c r="CJ103" s="133">
        <v>2</v>
      </c>
      <c r="CK103" s="140">
        <f t="shared" si="44"/>
        <v>2.0202020202020204E-2</v>
      </c>
      <c r="CN103" s="131" t="s">
        <v>119</v>
      </c>
      <c r="CO103">
        <v>1</v>
      </c>
      <c r="CP103" s="139">
        <f t="shared" si="45"/>
        <v>1.2987012987012988E-2</v>
      </c>
      <c r="CR103" s="139">
        <f t="shared" si="46"/>
        <v>0</v>
      </c>
      <c r="CS103">
        <v>1</v>
      </c>
      <c r="CT103" s="140">
        <f t="shared" si="47"/>
        <v>1.0101010101010102E-2</v>
      </c>
      <c r="CW103" s="88" t="s">
        <v>176</v>
      </c>
      <c r="CX103" s="135">
        <v>5.9180000000000001</v>
      </c>
      <c r="CY103" s="135"/>
      <c r="CZ103" s="135">
        <v>5.9180000000000001</v>
      </c>
      <c r="DA103" s="135">
        <v>1.276800689222872</v>
      </c>
      <c r="DB103" s="135"/>
      <c r="DC103" s="135">
        <v>1.276800689222872</v>
      </c>
      <c r="DF103" s="132">
        <v>14</v>
      </c>
      <c r="DG103" s="133">
        <v>2</v>
      </c>
      <c r="DH103" s="139">
        <f t="shared" si="48"/>
        <v>2.5974025974025976E-2</v>
      </c>
      <c r="DI103" s="133"/>
      <c r="DJ103" s="139">
        <f t="shared" si="49"/>
        <v>0</v>
      </c>
      <c r="DK103" s="133">
        <v>2</v>
      </c>
      <c r="DL103" s="140">
        <f t="shared" si="50"/>
        <v>2.0202020202020204E-2</v>
      </c>
      <c r="DO103" s="131" t="s">
        <v>41</v>
      </c>
      <c r="DQ103" s="139">
        <f t="shared" si="51"/>
        <v>0</v>
      </c>
      <c r="DR103">
        <v>2</v>
      </c>
      <c r="DS103" s="139">
        <f t="shared" si="52"/>
        <v>9.0909090909090912E-2</v>
      </c>
      <c r="DT103">
        <v>2</v>
      </c>
      <c r="DU103" s="140">
        <f t="shared" si="53"/>
        <v>2.0202020202020204E-2</v>
      </c>
      <c r="DX103" s="132">
        <v>14</v>
      </c>
      <c r="DY103" s="133">
        <v>2</v>
      </c>
      <c r="DZ103" s="139">
        <f t="shared" si="54"/>
        <v>2.5974025974025976E-2</v>
      </c>
      <c r="EA103" s="133"/>
      <c r="EB103" s="139">
        <f t="shared" si="55"/>
        <v>0</v>
      </c>
      <c r="EC103" s="133">
        <v>2</v>
      </c>
      <c r="ED103" s="140">
        <f t="shared" si="56"/>
        <v>2.0202020202020204E-2</v>
      </c>
      <c r="EG103" s="132">
        <v>31</v>
      </c>
      <c r="EH103" s="133">
        <v>3</v>
      </c>
      <c r="EI103" s="139">
        <f t="shared" si="57"/>
        <v>3.896103896103896E-2</v>
      </c>
      <c r="EJ103" s="133"/>
      <c r="EK103" s="139">
        <f t="shared" si="58"/>
        <v>0</v>
      </c>
      <c r="EL103" s="133">
        <v>3</v>
      </c>
      <c r="EM103" s="140">
        <f t="shared" si="59"/>
        <v>3.0303030303030304E-2</v>
      </c>
    </row>
    <row r="104" spans="82:143">
      <c r="CE104" s="131" t="s">
        <v>39</v>
      </c>
      <c r="CF104">
        <v>1</v>
      </c>
      <c r="CG104" s="139">
        <f t="shared" si="42"/>
        <v>1.2987012987012988E-2</v>
      </c>
      <c r="CI104" s="139">
        <f t="shared" si="43"/>
        <v>0</v>
      </c>
      <c r="CJ104">
        <v>1</v>
      </c>
      <c r="CK104" s="140">
        <f t="shared" si="44"/>
        <v>1.0101010101010102E-2</v>
      </c>
      <c r="CN104" s="132">
        <v>34</v>
      </c>
      <c r="CO104" s="133">
        <v>6</v>
      </c>
      <c r="CP104" s="139">
        <f t="shared" si="45"/>
        <v>7.792207792207792E-2</v>
      </c>
      <c r="CQ104" s="133"/>
      <c r="CR104" s="139">
        <f t="shared" si="46"/>
        <v>0</v>
      </c>
      <c r="CS104" s="133">
        <v>6</v>
      </c>
      <c r="CT104" s="140">
        <f t="shared" si="47"/>
        <v>6.0606060606060608E-2</v>
      </c>
      <c r="CW104" s="88" t="s">
        <v>212</v>
      </c>
      <c r="CX104" s="135">
        <v>7.59</v>
      </c>
      <c r="CY104" s="135"/>
      <c r="CZ104" s="135">
        <v>7.59</v>
      </c>
      <c r="DA104" s="135">
        <v>0</v>
      </c>
      <c r="DB104" s="135"/>
      <c r="DC104" s="135">
        <v>0</v>
      </c>
      <c r="DF104" s="131" t="s">
        <v>39</v>
      </c>
      <c r="DG104">
        <v>1</v>
      </c>
      <c r="DH104" s="139">
        <f t="shared" si="48"/>
        <v>1.2987012987012988E-2</v>
      </c>
      <c r="DJ104" s="139">
        <f t="shared" si="49"/>
        <v>0</v>
      </c>
      <c r="DK104">
        <v>1</v>
      </c>
      <c r="DL104" s="140">
        <f t="shared" si="50"/>
        <v>1.0101010101010102E-2</v>
      </c>
      <c r="DO104" s="131" t="s">
        <v>97</v>
      </c>
      <c r="DQ104" s="139">
        <f t="shared" si="51"/>
        <v>0</v>
      </c>
      <c r="DR104">
        <v>1</v>
      </c>
      <c r="DS104" s="139">
        <f t="shared" si="52"/>
        <v>4.5454545454545456E-2</v>
      </c>
      <c r="DT104">
        <v>1</v>
      </c>
      <c r="DU104" s="140">
        <f t="shared" si="53"/>
        <v>1.0101010101010102E-2</v>
      </c>
      <c r="DX104" s="131" t="s">
        <v>39</v>
      </c>
      <c r="DY104">
        <v>1</v>
      </c>
      <c r="DZ104" s="139">
        <f t="shared" si="54"/>
        <v>1.2987012987012988E-2</v>
      </c>
      <c r="EB104" s="139">
        <f t="shared" si="55"/>
        <v>0</v>
      </c>
      <c r="EC104">
        <v>1</v>
      </c>
      <c r="ED104" s="140">
        <f t="shared" si="56"/>
        <v>1.0101010101010102E-2</v>
      </c>
      <c r="EG104" s="131" t="s">
        <v>42</v>
      </c>
      <c r="EH104">
        <v>2</v>
      </c>
      <c r="EI104" s="139">
        <f t="shared" si="57"/>
        <v>2.5974025974025976E-2</v>
      </c>
      <c r="EK104" s="139">
        <f t="shared" si="58"/>
        <v>0</v>
      </c>
      <c r="EL104">
        <v>2</v>
      </c>
      <c r="EM104" s="140">
        <f t="shared" si="59"/>
        <v>2.0202020202020204E-2</v>
      </c>
    </row>
    <row r="105" spans="82:143">
      <c r="CE105" s="131" t="s">
        <v>53</v>
      </c>
      <c r="CF105">
        <v>1</v>
      </c>
      <c r="CG105" s="139">
        <f t="shared" si="42"/>
        <v>1.2987012987012988E-2</v>
      </c>
      <c r="CI105" s="139">
        <f t="shared" si="43"/>
        <v>0</v>
      </c>
      <c r="CJ105">
        <v>1</v>
      </c>
      <c r="CK105" s="140">
        <f t="shared" si="44"/>
        <v>1.0101010101010102E-2</v>
      </c>
      <c r="CN105" s="131" t="s">
        <v>43</v>
      </c>
      <c r="CO105">
        <v>2</v>
      </c>
      <c r="CP105" s="139">
        <f t="shared" si="45"/>
        <v>2.5974025974025976E-2</v>
      </c>
      <c r="CR105" s="139">
        <f t="shared" si="46"/>
        <v>0</v>
      </c>
      <c r="CS105">
        <v>2</v>
      </c>
      <c r="CT105" s="140">
        <f t="shared" si="47"/>
        <v>2.0202020202020204E-2</v>
      </c>
      <c r="CW105" s="88" t="s">
        <v>225</v>
      </c>
      <c r="CX105" s="135">
        <v>4.88</v>
      </c>
      <c r="CY105" s="135"/>
      <c r="CZ105" s="135">
        <v>4.88</v>
      </c>
      <c r="DA105" s="135">
        <v>0</v>
      </c>
      <c r="DB105" s="135"/>
      <c r="DC105" s="135">
        <v>0</v>
      </c>
      <c r="DF105" s="131" t="s">
        <v>53</v>
      </c>
      <c r="DG105">
        <v>1</v>
      </c>
      <c r="DH105" s="139">
        <f t="shared" si="48"/>
        <v>1.2987012987012988E-2</v>
      </c>
      <c r="DJ105" s="139">
        <f t="shared" si="49"/>
        <v>0</v>
      </c>
      <c r="DK105">
        <v>1</v>
      </c>
      <c r="DL105" s="140">
        <f t="shared" si="50"/>
        <v>1.0101010101010102E-2</v>
      </c>
      <c r="DO105" s="132" t="s">
        <v>176</v>
      </c>
      <c r="DP105" s="133">
        <v>6</v>
      </c>
      <c r="DQ105" s="139">
        <f t="shared" si="51"/>
        <v>7.792207792207792E-2</v>
      </c>
      <c r="DR105" s="133"/>
      <c r="DS105" s="139">
        <f t="shared" si="52"/>
        <v>0</v>
      </c>
      <c r="DT105" s="133">
        <v>6</v>
      </c>
      <c r="DU105" s="140">
        <f t="shared" si="53"/>
        <v>6.0606060606060608E-2</v>
      </c>
      <c r="DX105" s="131" t="s">
        <v>53</v>
      </c>
      <c r="DY105">
        <v>1</v>
      </c>
      <c r="DZ105" s="139">
        <f t="shared" si="54"/>
        <v>1.2987012987012988E-2</v>
      </c>
      <c r="EB105" s="139">
        <f t="shared" si="55"/>
        <v>0</v>
      </c>
      <c r="EC105">
        <v>1</v>
      </c>
      <c r="ED105" s="140">
        <f t="shared" si="56"/>
        <v>1.0101010101010102E-2</v>
      </c>
      <c r="EG105" s="131" t="s">
        <v>88</v>
      </c>
      <c r="EH105">
        <v>1</v>
      </c>
      <c r="EI105" s="139">
        <f t="shared" si="57"/>
        <v>1.2987012987012988E-2</v>
      </c>
      <c r="EK105" s="139">
        <f t="shared" si="58"/>
        <v>0</v>
      </c>
      <c r="EL105">
        <v>1</v>
      </c>
      <c r="EM105" s="140">
        <f t="shared" si="59"/>
        <v>1.0101010101010102E-2</v>
      </c>
    </row>
    <row r="106" spans="82:143">
      <c r="CE106" s="132">
        <v>22</v>
      </c>
      <c r="CF106" s="133">
        <v>5</v>
      </c>
      <c r="CG106" s="139">
        <f t="shared" si="42"/>
        <v>6.4935064935064929E-2</v>
      </c>
      <c r="CH106" s="133"/>
      <c r="CI106" s="139">
        <f t="shared" si="43"/>
        <v>0</v>
      </c>
      <c r="CJ106" s="133">
        <v>5</v>
      </c>
      <c r="CK106" s="140">
        <f t="shared" si="44"/>
        <v>5.0505050505050504E-2</v>
      </c>
      <c r="CN106" s="131" t="s">
        <v>40</v>
      </c>
      <c r="CO106">
        <v>4</v>
      </c>
      <c r="CP106" s="139">
        <f t="shared" si="45"/>
        <v>5.1948051948051951E-2</v>
      </c>
      <c r="CR106" s="139">
        <f t="shared" si="46"/>
        <v>0</v>
      </c>
      <c r="CS106">
        <v>4</v>
      </c>
      <c r="CT106" s="140">
        <f t="shared" si="47"/>
        <v>4.0404040404040407E-2</v>
      </c>
      <c r="CW106" s="88" t="s">
        <v>191</v>
      </c>
      <c r="CX106" s="135">
        <v>7.8</v>
      </c>
      <c r="CY106" s="135"/>
      <c r="CZ106" s="135">
        <v>7.8</v>
      </c>
      <c r="DA106" s="135">
        <v>0</v>
      </c>
      <c r="DB106" s="135"/>
      <c r="DC106" s="135">
        <v>0</v>
      </c>
      <c r="DF106" s="132">
        <v>22</v>
      </c>
      <c r="DG106" s="133">
        <v>5</v>
      </c>
      <c r="DH106" s="139">
        <f t="shared" si="48"/>
        <v>6.4935064935064929E-2</v>
      </c>
      <c r="DI106" s="133"/>
      <c r="DJ106" s="139">
        <f t="shared" si="49"/>
        <v>0</v>
      </c>
      <c r="DK106" s="133">
        <v>5</v>
      </c>
      <c r="DL106" s="140">
        <f t="shared" si="50"/>
        <v>5.0505050505050504E-2</v>
      </c>
      <c r="DO106" s="131" t="s">
        <v>41</v>
      </c>
      <c r="DP106">
        <v>6</v>
      </c>
      <c r="DQ106" s="139">
        <f t="shared" si="51"/>
        <v>7.792207792207792E-2</v>
      </c>
      <c r="DS106" s="139">
        <f t="shared" si="52"/>
        <v>0</v>
      </c>
      <c r="DT106">
        <v>6</v>
      </c>
      <c r="DU106" s="140">
        <f t="shared" si="53"/>
        <v>6.0606060606060608E-2</v>
      </c>
      <c r="DX106" s="132">
        <v>22</v>
      </c>
      <c r="DY106" s="133">
        <v>5</v>
      </c>
      <c r="DZ106" s="139">
        <f t="shared" si="54"/>
        <v>6.4935064935064929E-2</v>
      </c>
      <c r="EA106" s="133"/>
      <c r="EB106" s="139">
        <f t="shared" si="55"/>
        <v>0</v>
      </c>
      <c r="EC106" s="133">
        <v>5</v>
      </c>
      <c r="ED106" s="140">
        <f t="shared" si="56"/>
        <v>5.0505050505050504E-2</v>
      </c>
      <c r="EG106" s="132">
        <v>32</v>
      </c>
      <c r="EH106" s="133">
        <v>2</v>
      </c>
      <c r="EI106" s="139">
        <f t="shared" si="57"/>
        <v>2.5974025974025976E-2</v>
      </c>
      <c r="EJ106" s="133"/>
      <c r="EK106" s="139">
        <f t="shared" si="58"/>
        <v>0</v>
      </c>
      <c r="EL106" s="133">
        <v>2</v>
      </c>
      <c r="EM106" s="140">
        <f t="shared" si="59"/>
        <v>2.0202020202020204E-2</v>
      </c>
    </row>
    <row r="107" spans="82:143">
      <c r="CE107" s="131" t="s">
        <v>39</v>
      </c>
      <c r="CF107">
        <v>3</v>
      </c>
      <c r="CG107" s="139">
        <f t="shared" si="42"/>
        <v>3.896103896103896E-2</v>
      </c>
      <c r="CI107" s="139">
        <f t="shared" si="43"/>
        <v>0</v>
      </c>
      <c r="CJ107">
        <v>3</v>
      </c>
      <c r="CK107" s="140">
        <f t="shared" si="44"/>
        <v>3.0303030303030304E-2</v>
      </c>
      <c r="CN107" s="132">
        <v>35</v>
      </c>
      <c r="CO107" s="133">
        <v>2</v>
      </c>
      <c r="CP107" s="139">
        <f t="shared" si="45"/>
        <v>2.5974025974025976E-2</v>
      </c>
      <c r="CQ107" s="133"/>
      <c r="CR107" s="139">
        <f t="shared" si="46"/>
        <v>0</v>
      </c>
      <c r="CS107" s="133">
        <v>2</v>
      </c>
      <c r="CT107" s="140">
        <f t="shared" si="47"/>
        <v>2.0202020202020204E-2</v>
      </c>
      <c r="CW107" s="88" t="s">
        <v>221</v>
      </c>
      <c r="CX107" s="135">
        <v>5.46</v>
      </c>
      <c r="CY107" s="135"/>
      <c r="CZ107" s="135">
        <v>5.46</v>
      </c>
      <c r="DA107" s="135">
        <v>0</v>
      </c>
      <c r="DB107" s="135"/>
      <c r="DC107" s="135">
        <v>0</v>
      </c>
      <c r="DF107" s="131" t="s">
        <v>39</v>
      </c>
      <c r="DG107">
        <v>3</v>
      </c>
      <c r="DH107" s="139">
        <f t="shared" si="48"/>
        <v>3.896103896103896E-2</v>
      </c>
      <c r="DJ107" s="139">
        <f t="shared" si="49"/>
        <v>0</v>
      </c>
      <c r="DK107">
        <v>3</v>
      </c>
      <c r="DL107" s="140">
        <f t="shared" si="50"/>
        <v>3.0303030303030304E-2</v>
      </c>
      <c r="DO107" s="132" t="s">
        <v>212</v>
      </c>
      <c r="DP107" s="133">
        <v>2</v>
      </c>
      <c r="DQ107" s="139">
        <f t="shared" si="51"/>
        <v>2.5974025974025976E-2</v>
      </c>
      <c r="DR107" s="133"/>
      <c r="DS107" s="139">
        <f t="shared" si="52"/>
        <v>0</v>
      </c>
      <c r="DT107" s="133">
        <v>2</v>
      </c>
      <c r="DU107" s="140">
        <f t="shared" si="53"/>
        <v>2.0202020202020204E-2</v>
      </c>
      <c r="DX107" s="131" t="s">
        <v>39</v>
      </c>
      <c r="DY107">
        <v>3</v>
      </c>
      <c r="DZ107" s="139">
        <f t="shared" si="54"/>
        <v>3.896103896103896E-2</v>
      </c>
      <c r="EB107" s="139">
        <f t="shared" si="55"/>
        <v>0</v>
      </c>
      <c r="EC107">
        <v>3</v>
      </c>
      <c r="ED107" s="140">
        <f t="shared" si="56"/>
        <v>3.0303030303030304E-2</v>
      </c>
      <c r="EG107" s="131" t="s">
        <v>65</v>
      </c>
      <c r="EH107">
        <v>1</v>
      </c>
      <c r="EI107" s="139">
        <f t="shared" si="57"/>
        <v>1.2987012987012988E-2</v>
      </c>
      <c r="EK107" s="139">
        <f t="shared" si="58"/>
        <v>0</v>
      </c>
      <c r="EL107">
        <v>1</v>
      </c>
      <c r="EM107" s="140">
        <f t="shared" si="59"/>
        <v>1.0101010101010102E-2</v>
      </c>
    </row>
    <row r="108" spans="82:143">
      <c r="CE108" s="131" t="s">
        <v>53</v>
      </c>
      <c r="CF108">
        <v>2</v>
      </c>
      <c r="CG108" s="139">
        <f t="shared" si="42"/>
        <v>2.5974025974025976E-2</v>
      </c>
      <c r="CI108" s="139">
        <f t="shared" si="43"/>
        <v>0</v>
      </c>
      <c r="CJ108">
        <v>2</v>
      </c>
      <c r="CK108" s="140">
        <f t="shared" si="44"/>
        <v>2.0202020202020204E-2</v>
      </c>
      <c r="CN108" s="131" t="s">
        <v>40</v>
      </c>
      <c r="CO108">
        <v>2</v>
      </c>
      <c r="CP108" s="139">
        <f t="shared" si="45"/>
        <v>2.5974025974025976E-2</v>
      </c>
      <c r="CR108" s="139">
        <f t="shared" si="46"/>
        <v>0</v>
      </c>
      <c r="CS108">
        <v>2</v>
      </c>
      <c r="CT108" s="140">
        <f t="shared" si="47"/>
        <v>2.0202020202020204E-2</v>
      </c>
      <c r="CW108" s="88" t="s">
        <v>96</v>
      </c>
      <c r="CX108" s="135">
        <v>6.45</v>
      </c>
      <c r="CY108" s="135"/>
      <c r="CZ108" s="135">
        <v>6.45</v>
      </c>
      <c r="DA108" s="135">
        <v>0</v>
      </c>
      <c r="DB108" s="135"/>
      <c r="DC108" s="135">
        <v>0</v>
      </c>
      <c r="DF108" s="131" t="s">
        <v>53</v>
      </c>
      <c r="DG108">
        <v>2</v>
      </c>
      <c r="DH108" s="139">
        <f t="shared" si="48"/>
        <v>2.5974025974025976E-2</v>
      </c>
      <c r="DJ108" s="139">
        <f t="shared" si="49"/>
        <v>0</v>
      </c>
      <c r="DK108">
        <v>2</v>
      </c>
      <c r="DL108" s="140">
        <f t="shared" si="50"/>
        <v>2.0202020202020204E-2</v>
      </c>
      <c r="DO108" s="131" t="s">
        <v>151</v>
      </c>
      <c r="DP108">
        <v>1</v>
      </c>
      <c r="DQ108" s="139">
        <f t="shared" si="51"/>
        <v>1.2987012987012988E-2</v>
      </c>
      <c r="DS108" s="139">
        <f t="shared" si="52"/>
        <v>0</v>
      </c>
      <c r="DT108">
        <v>1</v>
      </c>
      <c r="DU108" s="140">
        <f t="shared" si="53"/>
        <v>1.0101010101010102E-2</v>
      </c>
      <c r="DX108" s="131" t="s">
        <v>53</v>
      </c>
      <c r="DY108">
        <v>2</v>
      </c>
      <c r="DZ108" s="139">
        <f t="shared" si="54"/>
        <v>2.5974025974025976E-2</v>
      </c>
      <c r="EB108" s="139">
        <f t="shared" si="55"/>
        <v>0</v>
      </c>
      <c r="EC108">
        <v>2</v>
      </c>
      <c r="ED108" s="140">
        <f t="shared" si="56"/>
        <v>2.0202020202020204E-2</v>
      </c>
      <c r="EG108" s="131" t="s">
        <v>54</v>
      </c>
      <c r="EH108">
        <v>1</v>
      </c>
      <c r="EI108" s="139">
        <f t="shared" si="57"/>
        <v>1.2987012987012988E-2</v>
      </c>
      <c r="EK108" s="139">
        <f t="shared" si="58"/>
        <v>0</v>
      </c>
      <c r="EL108">
        <v>1</v>
      </c>
      <c r="EM108" s="140">
        <f t="shared" si="59"/>
        <v>1.0101010101010102E-2</v>
      </c>
    </row>
    <row r="109" spans="82:143">
      <c r="CE109" s="132">
        <v>23</v>
      </c>
      <c r="CF109" s="133">
        <v>4</v>
      </c>
      <c r="CG109" s="139">
        <f t="shared" si="42"/>
        <v>5.1948051948051951E-2</v>
      </c>
      <c r="CH109" s="133"/>
      <c r="CI109" s="139">
        <f t="shared" si="43"/>
        <v>0</v>
      </c>
      <c r="CJ109" s="133">
        <v>4</v>
      </c>
      <c r="CK109" s="140">
        <f t="shared" si="44"/>
        <v>4.0404040404040407E-2</v>
      </c>
      <c r="CN109" s="132">
        <v>37</v>
      </c>
      <c r="CO109" s="133">
        <v>3</v>
      </c>
      <c r="CP109" s="139">
        <f t="shared" si="45"/>
        <v>3.896103896103896E-2</v>
      </c>
      <c r="CQ109" s="133"/>
      <c r="CR109" s="139">
        <f t="shared" si="46"/>
        <v>0</v>
      </c>
      <c r="CS109" s="133">
        <v>3</v>
      </c>
      <c r="CT109" s="140">
        <f t="shared" si="47"/>
        <v>3.0303030303030304E-2</v>
      </c>
      <c r="CW109" s="88" t="s">
        <v>243</v>
      </c>
      <c r="CX109" s="135"/>
      <c r="CY109" s="135">
        <v>5.44</v>
      </c>
      <c r="CZ109" s="135">
        <v>5.44</v>
      </c>
      <c r="DA109" s="135"/>
      <c r="DB109" s="135">
        <v>0</v>
      </c>
      <c r="DC109" s="135">
        <v>0</v>
      </c>
      <c r="DF109" s="132">
        <v>23</v>
      </c>
      <c r="DG109" s="133">
        <v>4</v>
      </c>
      <c r="DH109" s="139">
        <f t="shared" si="48"/>
        <v>5.1948051948051951E-2</v>
      </c>
      <c r="DI109" s="133"/>
      <c r="DJ109" s="139">
        <f t="shared" si="49"/>
        <v>0</v>
      </c>
      <c r="DK109" s="133">
        <v>4</v>
      </c>
      <c r="DL109" s="140">
        <f t="shared" si="50"/>
        <v>4.0404040404040407E-2</v>
      </c>
      <c r="DO109" s="131" t="s">
        <v>97</v>
      </c>
      <c r="DP109">
        <v>1</v>
      </c>
      <c r="DQ109" s="139">
        <f t="shared" si="51"/>
        <v>1.2987012987012988E-2</v>
      </c>
      <c r="DS109" s="139">
        <f t="shared" si="52"/>
        <v>0</v>
      </c>
      <c r="DT109">
        <v>1</v>
      </c>
      <c r="DU109" s="140">
        <f t="shared" si="53"/>
        <v>1.0101010101010102E-2</v>
      </c>
      <c r="DX109" s="132">
        <v>23</v>
      </c>
      <c r="DY109" s="133">
        <v>4</v>
      </c>
      <c r="DZ109" s="139">
        <f t="shared" si="54"/>
        <v>5.1948051948051951E-2</v>
      </c>
      <c r="EA109" s="133"/>
      <c r="EB109" s="139">
        <f t="shared" si="55"/>
        <v>0</v>
      </c>
      <c r="EC109" s="133">
        <v>4</v>
      </c>
      <c r="ED109" s="140">
        <f t="shared" si="56"/>
        <v>4.0404040404040407E-2</v>
      </c>
      <c r="EG109" s="132">
        <v>34</v>
      </c>
      <c r="EH109" s="133">
        <v>6</v>
      </c>
      <c r="EI109" s="139">
        <f t="shared" si="57"/>
        <v>7.792207792207792E-2</v>
      </c>
      <c r="EJ109" s="133"/>
      <c r="EK109" s="139">
        <f t="shared" si="58"/>
        <v>0</v>
      </c>
      <c r="EL109" s="133">
        <v>6</v>
      </c>
      <c r="EM109" s="140">
        <f t="shared" si="59"/>
        <v>6.0606060606060608E-2</v>
      </c>
    </row>
    <row r="110" spans="82:143">
      <c r="CE110" s="131" t="s">
        <v>39</v>
      </c>
      <c r="CF110">
        <v>2</v>
      </c>
      <c r="CG110" s="139">
        <f t="shared" si="42"/>
        <v>2.5974025974025976E-2</v>
      </c>
      <c r="CI110" s="139">
        <f t="shared" si="43"/>
        <v>0</v>
      </c>
      <c r="CJ110">
        <v>2</v>
      </c>
      <c r="CK110" s="140">
        <f t="shared" si="44"/>
        <v>2.0202020202020204E-2</v>
      </c>
      <c r="CN110" s="131" t="s">
        <v>43</v>
      </c>
      <c r="CO110">
        <v>1</v>
      </c>
      <c r="CP110" s="139">
        <f t="shared" si="45"/>
        <v>1.2987012987012988E-2</v>
      </c>
      <c r="CR110" s="139">
        <f t="shared" si="46"/>
        <v>0</v>
      </c>
      <c r="CS110">
        <v>1</v>
      </c>
      <c r="CT110" s="140">
        <f t="shared" si="47"/>
        <v>1.0101010101010102E-2</v>
      </c>
      <c r="CW110" s="88" t="s">
        <v>206</v>
      </c>
      <c r="CX110" s="135"/>
      <c r="CY110" s="135"/>
      <c r="CZ110" s="135"/>
      <c r="DA110" s="135"/>
      <c r="DB110" s="135"/>
      <c r="DC110" s="135"/>
      <c r="DF110" s="131" t="s">
        <v>39</v>
      </c>
      <c r="DG110">
        <v>2</v>
      </c>
      <c r="DH110" s="139">
        <f t="shared" si="48"/>
        <v>2.5974025974025976E-2</v>
      </c>
      <c r="DJ110" s="139">
        <f t="shared" si="49"/>
        <v>0</v>
      </c>
      <c r="DK110">
        <v>2</v>
      </c>
      <c r="DL110" s="140">
        <f t="shared" si="50"/>
        <v>2.0202020202020204E-2</v>
      </c>
      <c r="DO110" s="132" t="s">
        <v>225</v>
      </c>
      <c r="DP110" s="133">
        <v>2</v>
      </c>
      <c r="DQ110" s="139">
        <f t="shared" si="51"/>
        <v>2.5974025974025976E-2</v>
      </c>
      <c r="DR110" s="133"/>
      <c r="DS110" s="139">
        <f t="shared" si="52"/>
        <v>0</v>
      </c>
      <c r="DT110" s="133">
        <v>2</v>
      </c>
      <c r="DU110" s="140">
        <f t="shared" si="53"/>
        <v>2.0202020202020204E-2</v>
      </c>
      <c r="DX110" s="131" t="s">
        <v>39</v>
      </c>
      <c r="DY110">
        <v>3</v>
      </c>
      <c r="DZ110" s="139">
        <f t="shared" si="54"/>
        <v>3.896103896103896E-2</v>
      </c>
      <c r="EB110" s="139">
        <f t="shared" si="55"/>
        <v>0</v>
      </c>
      <c r="EC110">
        <v>3</v>
      </c>
      <c r="ED110" s="140">
        <f t="shared" si="56"/>
        <v>3.0303030303030304E-2</v>
      </c>
      <c r="EG110" s="131" t="s">
        <v>42</v>
      </c>
      <c r="EH110">
        <v>2</v>
      </c>
      <c r="EI110" s="139">
        <f t="shared" si="57"/>
        <v>2.5974025974025976E-2</v>
      </c>
      <c r="EK110" s="139">
        <f t="shared" si="58"/>
        <v>0</v>
      </c>
      <c r="EL110">
        <v>2</v>
      </c>
      <c r="EM110" s="140">
        <f t="shared" si="59"/>
        <v>2.0202020202020204E-2</v>
      </c>
    </row>
    <row r="111" spans="82:143">
      <c r="CE111" s="131" t="s">
        <v>53</v>
      </c>
      <c r="CF111">
        <v>2</v>
      </c>
      <c r="CG111" s="139">
        <f t="shared" si="42"/>
        <v>2.5974025974025976E-2</v>
      </c>
      <c r="CI111" s="139">
        <f t="shared" si="43"/>
        <v>0</v>
      </c>
      <c r="CJ111">
        <v>2</v>
      </c>
      <c r="CK111" s="140">
        <f t="shared" si="44"/>
        <v>2.0202020202020204E-2</v>
      </c>
      <c r="CN111" s="131" t="s">
        <v>119</v>
      </c>
      <c r="CO111">
        <v>2</v>
      </c>
      <c r="CP111" s="139">
        <f t="shared" si="45"/>
        <v>2.5974025974025976E-2</v>
      </c>
      <c r="CR111" s="139">
        <f t="shared" si="46"/>
        <v>0</v>
      </c>
      <c r="CS111">
        <v>2</v>
      </c>
      <c r="CT111" s="140">
        <f t="shared" si="47"/>
        <v>2.0202020202020204E-2</v>
      </c>
      <c r="CW111" s="88" t="s">
        <v>249</v>
      </c>
      <c r="CX111" s="135"/>
      <c r="CY111" s="135">
        <v>4.72</v>
      </c>
      <c r="CZ111" s="135">
        <v>4.72</v>
      </c>
      <c r="DA111" s="135"/>
      <c r="DB111" s="135">
        <v>0</v>
      </c>
      <c r="DC111" s="135">
        <v>0</v>
      </c>
      <c r="DF111" s="131" t="s">
        <v>53</v>
      </c>
      <c r="DG111">
        <v>2</v>
      </c>
      <c r="DH111" s="139">
        <f t="shared" si="48"/>
        <v>2.5974025974025976E-2</v>
      </c>
      <c r="DJ111" s="139">
        <f t="shared" si="49"/>
        <v>0</v>
      </c>
      <c r="DK111">
        <v>2</v>
      </c>
      <c r="DL111" s="140">
        <f t="shared" si="50"/>
        <v>2.0202020202020204E-2</v>
      </c>
      <c r="DO111" s="131" t="s">
        <v>41</v>
      </c>
      <c r="DP111">
        <v>2</v>
      </c>
      <c r="DQ111" s="139">
        <f t="shared" si="51"/>
        <v>2.5974025974025976E-2</v>
      </c>
      <c r="DS111" s="139">
        <f t="shared" si="52"/>
        <v>0</v>
      </c>
      <c r="DT111">
        <v>2</v>
      </c>
      <c r="DU111" s="140">
        <f t="shared" si="53"/>
        <v>2.0202020202020204E-2</v>
      </c>
      <c r="DX111" s="131" t="s">
        <v>53</v>
      </c>
      <c r="DY111">
        <v>1</v>
      </c>
      <c r="DZ111" s="139">
        <f t="shared" si="54"/>
        <v>1.2987012987012988E-2</v>
      </c>
      <c r="EB111" s="139">
        <f t="shared" si="55"/>
        <v>0</v>
      </c>
      <c r="EC111">
        <v>1</v>
      </c>
      <c r="ED111" s="140">
        <f t="shared" si="56"/>
        <v>1.0101010101010102E-2</v>
      </c>
      <c r="EG111" s="131" t="s">
        <v>65</v>
      </c>
      <c r="EH111">
        <v>1</v>
      </c>
      <c r="EI111" s="139">
        <f t="shared" si="57"/>
        <v>1.2987012987012988E-2</v>
      </c>
      <c r="EK111" s="139">
        <f t="shared" si="58"/>
        <v>0</v>
      </c>
      <c r="EL111">
        <v>1</v>
      </c>
      <c r="EM111" s="140">
        <f t="shared" si="59"/>
        <v>1.0101010101010102E-2</v>
      </c>
    </row>
    <row r="112" spans="82:143">
      <c r="CE112" s="132">
        <v>24</v>
      </c>
      <c r="CF112" s="133">
        <v>3</v>
      </c>
      <c r="CG112" s="139">
        <f t="shared" si="42"/>
        <v>3.896103896103896E-2</v>
      </c>
      <c r="CH112" s="133"/>
      <c r="CI112" s="139">
        <f t="shared" si="43"/>
        <v>0</v>
      </c>
      <c r="CJ112" s="133">
        <v>3</v>
      </c>
      <c r="CK112" s="140">
        <f t="shared" si="44"/>
        <v>3.0303030303030304E-2</v>
      </c>
      <c r="CN112" s="132">
        <v>42</v>
      </c>
      <c r="CO112" s="133">
        <v>2</v>
      </c>
      <c r="CP112" s="139">
        <f t="shared" si="45"/>
        <v>2.5974025974025976E-2</v>
      </c>
      <c r="CQ112" s="133"/>
      <c r="CR112" s="139">
        <f t="shared" si="46"/>
        <v>0</v>
      </c>
      <c r="CS112" s="133">
        <v>2</v>
      </c>
      <c r="CT112" s="140">
        <f t="shared" si="47"/>
        <v>2.0202020202020204E-2</v>
      </c>
      <c r="CW112" s="88" t="s">
        <v>219</v>
      </c>
      <c r="CX112" s="135">
        <v>4.5999999999999996</v>
      </c>
      <c r="CY112" s="135"/>
      <c r="CZ112" s="135">
        <v>4.5999999999999996</v>
      </c>
      <c r="DA112" s="135">
        <v>0</v>
      </c>
      <c r="DB112" s="135"/>
      <c r="DC112" s="135">
        <v>0</v>
      </c>
      <c r="DF112" s="132">
        <v>24</v>
      </c>
      <c r="DG112" s="133">
        <v>3</v>
      </c>
      <c r="DH112" s="139">
        <f t="shared" si="48"/>
        <v>3.896103896103896E-2</v>
      </c>
      <c r="DI112" s="133"/>
      <c r="DJ112" s="139">
        <f t="shared" si="49"/>
        <v>0</v>
      </c>
      <c r="DK112" s="133">
        <v>3</v>
      </c>
      <c r="DL112" s="140">
        <f t="shared" si="50"/>
        <v>3.0303030303030304E-2</v>
      </c>
      <c r="DO112" s="132" t="s">
        <v>191</v>
      </c>
      <c r="DP112" s="133">
        <v>1</v>
      </c>
      <c r="DQ112" s="139">
        <f t="shared" si="51"/>
        <v>1.2987012987012988E-2</v>
      </c>
      <c r="DR112" s="133"/>
      <c r="DS112" s="139">
        <f t="shared" si="52"/>
        <v>0</v>
      </c>
      <c r="DT112" s="133">
        <v>1</v>
      </c>
      <c r="DU112" s="140">
        <f t="shared" si="53"/>
        <v>1.0101010101010102E-2</v>
      </c>
      <c r="DX112" s="132">
        <v>24</v>
      </c>
      <c r="DY112" s="133">
        <v>3</v>
      </c>
      <c r="DZ112" s="139">
        <f t="shared" si="54"/>
        <v>3.896103896103896E-2</v>
      </c>
      <c r="EA112" s="133"/>
      <c r="EB112" s="139">
        <f t="shared" si="55"/>
        <v>0</v>
      </c>
      <c r="EC112" s="133">
        <v>3</v>
      </c>
      <c r="ED112" s="140">
        <f t="shared" si="56"/>
        <v>3.0303030303030304E-2</v>
      </c>
      <c r="EG112" s="131" t="s">
        <v>54</v>
      </c>
      <c r="EH112">
        <v>1</v>
      </c>
      <c r="EI112" s="139">
        <f t="shared" si="57"/>
        <v>1.2987012987012988E-2</v>
      </c>
      <c r="EK112" s="139">
        <f t="shared" si="58"/>
        <v>0</v>
      </c>
      <c r="EL112">
        <v>1</v>
      </c>
      <c r="EM112" s="140">
        <f t="shared" si="59"/>
        <v>1.0101010101010102E-2</v>
      </c>
    </row>
    <row r="113" spans="83:143">
      <c r="CE113" s="131" t="s">
        <v>39</v>
      </c>
      <c r="CF113">
        <v>2</v>
      </c>
      <c r="CG113" s="139">
        <f t="shared" si="42"/>
        <v>2.5974025974025976E-2</v>
      </c>
      <c r="CI113" s="139">
        <f t="shared" si="43"/>
        <v>0</v>
      </c>
      <c r="CJ113">
        <v>2</v>
      </c>
      <c r="CK113" s="140">
        <f t="shared" si="44"/>
        <v>2.0202020202020204E-2</v>
      </c>
      <c r="CN113" s="131" t="s">
        <v>43</v>
      </c>
      <c r="CO113">
        <v>1</v>
      </c>
      <c r="CP113" s="139">
        <f t="shared" si="45"/>
        <v>1.2987012987012988E-2</v>
      </c>
      <c r="CR113" s="139">
        <f t="shared" si="46"/>
        <v>0</v>
      </c>
      <c r="CS113">
        <v>1</v>
      </c>
      <c r="CT113" s="140">
        <f t="shared" si="47"/>
        <v>1.0101010101010102E-2</v>
      </c>
      <c r="CW113" s="88" t="s">
        <v>247</v>
      </c>
      <c r="CX113" s="135"/>
      <c r="CY113" s="135">
        <v>4.37</v>
      </c>
      <c r="CZ113" s="135">
        <v>4.37</v>
      </c>
      <c r="DA113" s="135"/>
      <c r="DB113" s="135">
        <v>0</v>
      </c>
      <c r="DC113" s="135">
        <v>0</v>
      </c>
      <c r="DF113" s="131" t="s">
        <v>39</v>
      </c>
      <c r="DG113">
        <v>2</v>
      </c>
      <c r="DH113" s="139">
        <f t="shared" si="48"/>
        <v>2.5974025974025976E-2</v>
      </c>
      <c r="DJ113" s="139">
        <f t="shared" si="49"/>
        <v>0</v>
      </c>
      <c r="DK113">
        <v>2</v>
      </c>
      <c r="DL113" s="140">
        <f t="shared" si="50"/>
        <v>2.0202020202020204E-2</v>
      </c>
      <c r="DO113" s="131" t="s">
        <v>41</v>
      </c>
      <c r="DP113">
        <v>1</v>
      </c>
      <c r="DQ113" s="139">
        <f t="shared" si="51"/>
        <v>1.2987012987012988E-2</v>
      </c>
      <c r="DS113" s="139">
        <f t="shared" si="52"/>
        <v>0</v>
      </c>
      <c r="DT113">
        <v>1</v>
      </c>
      <c r="DU113" s="140">
        <f t="shared" si="53"/>
        <v>1.0101010101010102E-2</v>
      </c>
      <c r="DX113" s="131" t="s">
        <v>39</v>
      </c>
      <c r="DY113">
        <v>2</v>
      </c>
      <c r="DZ113" s="139">
        <f t="shared" si="54"/>
        <v>2.5974025974025976E-2</v>
      </c>
      <c r="EB113" s="139">
        <f t="shared" si="55"/>
        <v>0</v>
      </c>
      <c r="EC113">
        <v>2</v>
      </c>
      <c r="ED113" s="140">
        <f t="shared" si="56"/>
        <v>2.0202020202020204E-2</v>
      </c>
      <c r="EG113" s="131" t="s">
        <v>88</v>
      </c>
      <c r="EH113">
        <v>2</v>
      </c>
      <c r="EI113" s="139">
        <f t="shared" si="57"/>
        <v>2.5974025974025976E-2</v>
      </c>
      <c r="EK113" s="139">
        <f t="shared" si="58"/>
        <v>0</v>
      </c>
      <c r="EL113">
        <v>2</v>
      </c>
      <c r="EM113" s="140">
        <f t="shared" si="59"/>
        <v>2.0202020202020204E-2</v>
      </c>
    </row>
    <row r="114" spans="83:143">
      <c r="CE114" s="131" t="s">
        <v>53</v>
      </c>
      <c r="CF114">
        <v>1</v>
      </c>
      <c r="CG114" s="139">
        <f t="shared" si="42"/>
        <v>1.2987012987012988E-2</v>
      </c>
      <c r="CI114" s="139">
        <f t="shared" si="43"/>
        <v>0</v>
      </c>
      <c r="CJ114">
        <v>1</v>
      </c>
      <c r="CK114" s="140">
        <f t="shared" si="44"/>
        <v>1.0101010101010102E-2</v>
      </c>
      <c r="CN114" s="131" t="s">
        <v>40</v>
      </c>
      <c r="CO114">
        <v>1</v>
      </c>
      <c r="CP114" s="139">
        <f t="shared" si="45"/>
        <v>1.2987012987012988E-2</v>
      </c>
      <c r="CR114" s="139">
        <f t="shared" si="46"/>
        <v>0</v>
      </c>
      <c r="CS114">
        <v>1</v>
      </c>
      <c r="CT114" s="140">
        <f t="shared" si="47"/>
        <v>1.0101010101010102E-2</v>
      </c>
      <c r="CW114" s="88" t="s">
        <v>241</v>
      </c>
      <c r="CX114" s="135"/>
      <c r="CY114" s="135">
        <v>8.61</v>
      </c>
      <c r="CZ114" s="135">
        <v>8.61</v>
      </c>
      <c r="DA114" s="135"/>
      <c r="DB114" s="135">
        <v>0</v>
      </c>
      <c r="DC114" s="135">
        <v>0</v>
      </c>
      <c r="DF114" s="131" t="s">
        <v>53</v>
      </c>
      <c r="DG114">
        <v>1</v>
      </c>
      <c r="DH114" s="139">
        <f t="shared" si="48"/>
        <v>1.2987012987012988E-2</v>
      </c>
      <c r="DJ114" s="139">
        <f t="shared" si="49"/>
        <v>0</v>
      </c>
      <c r="DK114">
        <v>1</v>
      </c>
      <c r="DL114" s="140">
        <f t="shared" si="50"/>
        <v>1.0101010101010102E-2</v>
      </c>
      <c r="DO114" s="132" t="s">
        <v>221</v>
      </c>
      <c r="DP114" s="133">
        <v>3</v>
      </c>
      <c r="DQ114" s="139">
        <f t="shared" si="51"/>
        <v>3.896103896103896E-2</v>
      </c>
      <c r="DR114" s="133"/>
      <c r="DS114" s="139">
        <f t="shared" si="52"/>
        <v>0</v>
      </c>
      <c r="DT114" s="133">
        <v>3</v>
      </c>
      <c r="DU114" s="140">
        <f t="shared" si="53"/>
        <v>3.0303030303030304E-2</v>
      </c>
      <c r="DX114" s="131" t="s">
        <v>53</v>
      </c>
      <c r="DY114">
        <v>1</v>
      </c>
      <c r="DZ114" s="139">
        <f t="shared" si="54"/>
        <v>1.2987012987012988E-2</v>
      </c>
      <c r="EB114" s="139">
        <f t="shared" si="55"/>
        <v>0</v>
      </c>
      <c r="EC114">
        <v>1</v>
      </c>
      <c r="ED114" s="140">
        <f t="shared" si="56"/>
        <v>1.0101010101010102E-2</v>
      </c>
      <c r="EG114" s="132">
        <v>35</v>
      </c>
      <c r="EH114" s="133">
        <v>2</v>
      </c>
      <c r="EI114" s="139">
        <f t="shared" si="57"/>
        <v>2.5974025974025976E-2</v>
      </c>
      <c r="EJ114" s="133"/>
      <c r="EK114" s="139">
        <f t="shared" si="58"/>
        <v>0</v>
      </c>
      <c r="EL114" s="133">
        <v>2</v>
      </c>
      <c r="EM114" s="140">
        <f t="shared" si="59"/>
        <v>2.0202020202020204E-2</v>
      </c>
    </row>
    <row r="115" spans="83:143">
      <c r="CE115" s="132">
        <v>31</v>
      </c>
      <c r="CF115" s="133">
        <v>3</v>
      </c>
      <c r="CG115" s="139">
        <f t="shared" si="42"/>
        <v>3.896103896103896E-2</v>
      </c>
      <c r="CH115" s="133"/>
      <c r="CI115" s="139">
        <f t="shared" si="43"/>
        <v>0</v>
      </c>
      <c r="CJ115" s="133">
        <v>3</v>
      </c>
      <c r="CK115" s="140">
        <f t="shared" si="44"/>
        <v>3.0303030303030304E-2</v>
      </c>
      <c r="CN115" s="132" t="s">
        <v>239</v>
      </c>
      <c r="CO115" s="133"/>
      <c r="CP115" s="139">
        <f t="shared" si="45"/>
        <v>0</v>
      </c>
      <c r="CQ115" s="133">
        <v>6</v>
      </c>
      <c r="CR115" s="139">
        <f t="shared" si="46"/>
        <v>0.27272727272727271</v>
      </c>
      <c r="CS115" s="133">
        <v>6</v>
      </c>
      <c r="CT115" s="140">
        <f t="shared" si="47"/>
        <v>6.0606060606060608E-2</v>
      </c>
      <c r="CW115" s="88" t="s">
        <v>231</v>
      </c>
      <c r="CX115" s="135">
        <v>8.85</v>
      </c>
      <c r="CY115" s="135"/>
      <c r="CZ115" s="135">
        <v>8.85</v>
      </c>
      <c r="DA115" s="135">
        <v>0</v>
      </c>
      <c r="DB115" s="135"/>
      <c r="DC115" s="135">
        <v>0</v>
      </c>
      <c r="DF115" s="132">
        <v>31</v>
      </c>
      <c r="DG115" s="133">
        <v>3</v>
      </c>
      <c r="DH115" s="139">
        <f t="shared" si="48"/>
        <v>3.896103896103896E-2</v>
      </c>
      <c r="DI115" s="133"/>
      <c r="DJ115" s="139">
        <f t="shared" si="49"/>
        <v>0</v>
      </c>
      <c r="DK115" s="133">
        <v>3</v>
      </c>
      <c r="DL115" s="140">
        <f t="shared" si="50"/>
        <v>3.0303030303030304E-2</v>
      </c>
      <c r="DO115" s="131" t="s">
        <v>41</v>
      </c>
      <c r="DP115">
        <v>3</v>
      </c>
      <c r="DQ115" s="139">
        <f t="shared" si="51"/>
        <v>3.896103896103896E-2</v>
      </c>
      <c r="DS115" s="139">
        <f t="shared" si="52"/>
        <v>0</v>
      </c>
      <c r="DT115">
        <v>3</v>
      </c>
      <c r="DU115" s="140">
        <f t="shared" si="53"/>
        <v>3.0303030303030304E-2</v>
      </c>
      <c r="DX115" s="132">
        <v>31</v>
      </c>
      <c r="DY115" s="133">
        <v>3</v>
      </c>
      <c r="DZ115" s="139">
        <f t="shared" si="54"/>
        <v>3.896103896103896E-2</v>
      </c>
      <c r="EA115" s="133"/>
      <c r="EB115" s="139">
        <f t="shared" si="55"/>
        <v>0</v>
      </c>
      <c r="EC115" s="133">
        <v>3</v>
      </c>
      <c r="ED115" s="140">
        <f t="shared" si="56"/>
        <v>3.0303030303030304E-2</v>
      </c>
      <c r="EG115" s="131" t="s">
        <v>42</v>
      </c>
      <c r="EH115">
        <v>1</v>
      </c>
      <c r="EI115" s="139">
        <f t="shared" si="57"/>
        <v>1.2987012987012988E-2</v>
      </c>
      <c r="EK115" s="139">
        <f t="shared" si="58"/>
        <v>0</v>
      </c>
      <c r="EL115">
        <v>1</v>
      </c>
      <c r="EM115" s="140">
        <f t="shared" si="59"/>
        <v>1.0101010101010102E-2</v>
      </c>
    </row>
    <row r="116" spans="83:143">
      <c r="CE116" s="131" t="s">
        <v>39</v>
      </c>
      <c r="CF116">
        <v>1</v>
      </c>
      <c r="CG116" s="139">
        <f t="shared" si="42"/>
        <v>1.2987012987012988E-2</v>
      </c>
      <c r="CI116" s="139">
        <f t="shared" si="43"/>
        <v>0</v>
      </c>
      <c r="CJ116">
        <v>1</v>
      </c>
      <c r="CK116" s="140">
        <f t="shared" si="44"/>
        <v>1.0101010101010102E-2</v>
      </c>
      <c r="CN116" s="131" t="s">
        <v>40</v>
      </c>
      <c r="CP116" s="139">
        <f t="shared" si="45"/>
        <v>0</v>
      </c>
      <c r="CQ116">
        <v>6</v>
      </c>
      <c r="CR116" s="139">
        <f t="shared" si="46"/>
        <v>0.27272727272727271</v>
      </c>
      <c r="CS116">
        <v>6</v>
      </c>
      <c r="CT116" s="140">
        <f t="shared" si="47"/>
        <v>6.0606060606060608E-2</v>
      </c>
      <c r="CW116" s="88" t="s">
        <v>165</v>
      </c>
      <c r="CX116" s="135"/>
      <c r="CY116" s="135"/>
      <c r="CZ116" s="135"/>
      <c r="DA116" s="135"/>
      <c r="DB116" s="135"/>
      <c r="DC116" s="135"/>
      <c r="DF116" s="131" t="s">
        <v>39</v>
      </c>
      <c r="DG116">
        <v>3</v>
      </c>
      <c r="DH116" s="139">
        <f t="shared" si="48"/>
        <v>3.896103896103896E-2</v>
      </c>
      <c r="DJ116" s="139">
        <f t="shared" si="49"/>
        <v>0</v>
      </c>
      <c r="DK116">
        <v>3</v>
      </c>
      <c r="DL116" s="140">
        <f t="shared" si="50"/>
        <v>3.0303030303030304E-2</v>
      </c>
      <c r="DO116" s="132" t="s">
        <v>96</v>
      </c>
      <c r="DP116" s="133">
        <v>2</v>
      </c>
      <c r="DQ116" s="139">
        <f t="shared" si="51"/>
        <v>2.5974025974025976E-2</v>
      </c>
      <c r="DR116" s="133"/>
      <c r="DS116" s="139">
        <f t="shared" si="52"/>
        <v>0</v>
      </c>
      <c r="DT116" s="133">
        <v>2</v>
      </c>
      <c r="DU116" s="140">
        <f t="shared" si="53"/>
        <v>2.0202020202020204E-2</v>
      </c>
      <c r="DX116" s="131" t="s">
        <v>39</v>
      </c>
      <c r="DY116">
        <v>1</v>
      </c>
      <c r="DZ116" s="139">
        <f t="shared" si="54"/>
        <v>1.2987012987012988E-2</v>
      </c>
      <c r="EB116" s="139">
        <f t="shared" si="55"/>
        <v>0</v>
      </c>
      <c r="EC116">
        <v>1</v>
      </c>
      <c r="ED116" s="140">
        <f t="shared" si="56"/>
        <v>1.0101010101010102E-2</v>
      </c>
      <c r="EG116" s="131" t="s">
        <v>88</v>
      </c>
      <c r="EH116">
        <v>1</v>
      </c>
      <c r="EI116" s="139">
        <f t="shared" si="57"/>
        <v>1.2987012987012988E-2</v>
      </c>
      <c r="EK116" s="139">
        <f t="shared" si="58"/>
        <v>0</v>
      </c>
      <c r="EL116">
        <v>1</v>
      </c>
      <c r="EM116" s="140">
        <f t="shared" si="59"/>
        <v>1.0101010101010102E-2</v>
      </c>
    </row>
    <row r="117" spans="83:143">
      <c r="CE117" s="131" t="s">
        <v>53</v>
      </c>
      <c r="CF117">
        <v>1</v>
      </c>
      <c r="CG117" s="139">
        <f t="shared" si="42"/>
        <v>1.2987012987012988E-2</v>
      </c>
      <c r="CI117" s="139">
        <f t="shared" si="43"/>
        <v>0</v>
      </c>
      <c r="CJ117">
        <v>1</v>
      </c>
      <c r="CK117" s="140">
        <f t="shared" si="44"/>
        <v>1.0101010101010102E-2</v>
      </c>
      <c r="CN117" s="132" t="s">
        <v>176</v>
      </c>
      <c r="CO117" s="133">
        <v>6</v>
      </c>
      <c r="CP117" s="139">
        <f t="shared" si="45"/>
        <v>7.792207792207792E-2</v>
      </c>
      <c r="CQ117" s="133"/>
      <c r="CR117" s="139">
        <f t="shared" si="46"/>
        <v>0</v>
      </c>
      <c r="CS117" s="133">
        <v>6</v>
      </c>
      <c r="CT117" s="140">
        <f t="shared" si="47"/>
        <v>6.0606060606060608E-2</v>
      </c>
      <c r="CW117" s="88" t="s">
        <v>37</v>
      </c>
      <c r="CX117" s="135"/>
      <c r="CY117" s="135"/>
      <c r="CZ117" s="135"/>
      <c r="DA117" s="135"/>
      <c r="DB117" s="135"/>
      <c r="DC117" s="135"/>
      <c r="DF117" s="132">
        <v>32</v>
      </c>
      <c r="DG117" s="133">
        <v>2</v>
      </c>
      <c r="DH117" s="139">
        <f t="shared" si="48"/>
        <v>2.5974025974025976E-2</v>
      </c>
      <c r="DI117" s="133"/>
      <c r="DJ117" s="139">
        <f t="shared" si="49"/>
        <v>0</v>
      </c>
      <c r="DK117" s="133">
        <v>2</v>
      </c>
      <c r="DL117" s="140">
        <f t="shared" si="50"/>
        <v>2.0202020202020204E-2</v>
      </c>
      <c r="DO117" s="131" t="s">
        <v>41</v>
      </c>
      <c r="DP117">
        <v>2</v>
      </c>
      <c r="DQ117" s="139">
        <f t="shared" si="51"/>
        <v>2.5974025974025976E-2</v>
      </c>
      <c r="DS117" s="139">
        <f t="shared" si="52"/>
        <v>0</v>
      </c>
      <c r="DT117">
        <v>2</v>
      </c>
      <c r="DU117" s="140">
        <f t="shared" si="53"/>
        <v>2.0202020202020204E-2</v>
      </c>
      <c r="DX117" s="131" t="s">
        <v>53</v>
      </c>
      <c r="DY117">
        <v>1</v>
      </c>
      <c r="DZ117" s="139">
        <f t="shared" si="54"/>
        <v>1.2987012987012988E-2</v>
      </c>
      <c r="EB117" s="139">
        <f t="shared" si="55"/>
        <v>0</v>
      </c>
      <c r="EC117">
        <v>1</v>
      </c>
      <c r="ED117" s="140">
        <f t="shared" si="56"/>
        <v>1.0101010101010102E-2</v>
      </c>
      <c r="EG117" s="132">
        <v>37</v>
      </c>
      <c r="EH117" s="133">
        <v>3</v>
      </c>
      <c r="EI117" s="139">
        <f t="shared" si="57"/>
        <v>3.896103896103896E-2</v>
      </c>
      <c r="EJ117" s="133"/>
      <c r="EK117" s="139">
        <f t="shared" si="58"/>
        <v>0</v>
      </c>
      <c r="EL117" s="133">
        <v>3</v>
      </c>
      <c r="EM117" s="140">
        <f t="shared" si="59"/>
        <v>3.0303030303030304E-2</v>
      </c>
    </row>
    <row r="118" spans="83:143">
      <c r="CE118" s="131" t="s">
        <v>55</v>
      </c>
      <c r="CF118">
        <v>1</v>
      </c>
      <c r="CG118" s="139">
        <f t="shared" si="42"/>
        <v>1.2987012987012988E-2</v>
      </c>
      <c r="CI118" s="139">
        <f t="shared" si="43"/>
        <v>0</v>
      </c>
      <c r="CJ118">
        <v>1</v>
      </c>
      <c r="CK118" s="140">
        <f t="shared" si="44"/>
        <v>1.0101010101010102E-2</v>
      </c>
      <c r="CN118" s="131">
        <v>999</v>
      </c>
      <c r="CO118">
        <v>1</v>
      </c>
      <c r="CP118" s="139">
        <f t="shared" si="45"/>
        <v>1.2987012987012988E-2</v>
      </c>
      <c r="CR118" s="139">
        <f t="shared" si="46"/>
        <v>0</v>
      </c>
      <c r="CS118">
        <v>1</v>
      </c>
      <c r="CT118" s="140">
        <f t="shared" si="47"/>
        <v>1.0101010101010102E-2</v>
      </c>
      <c r="CW118" s="88" t="s">
        <v>245</v>
      </c>
      <c r="CX118" s="135"/>
      <c r="CY118" s="135">
        <v>5.01</v>
      </c>
      <c r="CZ118" s="135">
        <v>5.01</v>
      </c>
      <c r="DA118" s="135"/>
      <c r="DB118" s="135">
        <v>0</v>
      </c>
      <c r="DC118" s="135">
        <v>0</v>
      </c>
      <c r="DF118" s="131" t="s">
        <v>39</v>
      </c>
      <c r="DG118">
        <v>1</v>
      </c>
      <c r="DH118" s="139">
        <f t="shared" si="48"/>
        <v>1.2987012987012988E-2</v>
      </c>
      <c r="DJ118" s="139">
        <f t="shared" si="49"/>
        <v>0</v>
      </c>
      <c r="DK118">
        <v>1</v>
      </c>
      <c r="DL118" s="140">
        <f t="shared" si="50"/>
        <v>1.0101010101010102E-2</v>
      </c>
      <c r="DO118" s="132" t="s">
        <v>243</v>
      </c>
      <c r="DP118" s="133"/>
      <c r="DQ118" s="139">
        <f t="shared" si="51"/>
        <v>0</v>
      </c>
      <c r="DR118" s="133">
        <v>3</v>
      </c>
      <c r="DS118" s="139">
        <f t="shared" si="52"/>
        <v>0.13636363636363635</v>
      </c>
      <c r="DT118" s="133">
        <v>3</v>
      </c>
      <c r="DU118" s="140">
        <f t="shared" si="53"/>
        <v>3.0303030303030304E-2</v>
      </c>
      <c r="DX118" s="131" t="s">
        <v>55</v>
      </c>
      <c r="DY118">
        <v>1</v>
      </c>
      <c r="DZ118" s="139">
        <f t="shared" si="54"/>
        <v>1.2987012987012988E-2</v>
      </c>
      <c r="EB118" s="139">
        <f t="shared" si="55"/>
        <v>0</v>
      </c>
      <c r="EC118">
        <v>1</v>
      </c>
      <c r="ED118" s="140">
        <f t="shared" si="56"/>
        <v>1.0101010101010102E-2</v>
      </c>
      <c r="EG118" s="131" t="s">
        <v>42</v>
      </c>
      <c r="EH118">
        <v>2</v>
      </c>
      <c r="EI118" s="139">
        <f t="shared" si="57"/>
        <v>2.5974025974025976E-2</v>
      </c>
      <c r="EK118" s="139">
        <f t="shared" si="58"/>
        <v>0</v>
      </c>
      <c r="EL118">
        <v>2</v>
      </c>
      <c r="EM118" s="140">
        <f t="shared" si="59"/>
        <v>2.0202020202020204E-2</v>
      </c>
    </row>
    <row r="119" spans="83:143">
      <c r="CE119" s="132">
        <v>32</v>
      </c>
      <c r="CF119" s="133">
        <v>2</v>
      </c>
      <c r="CG119" s="139">
        <f t="shared" si="42"/>
        <v>2.5974025974025976E-2</v>
      </c>
      <c r="CH119" s="133"/>
      <c r="CI119" s="139">
        <f t="shared" si="43"/>
        <v>0</v>
      </c>
      <c r="CJ119" s="133">
        <v>2</v>
      </c>
      <c r="CK119" s="140">
        <f t="shared" si="44"/>
        <v>2.0202020202020204E-2</v>
      </c>
      <c r="CN119" s="131" t="s">
        <v>43</v>
      </c>
      <c r="CO119">
        <v>4</v>
      </c>
      <c r="CP119" s="139">
        <f t="shared" si="45"/>
        <v>5.1948051948051951E-2</v>
      </c>
      <c r="CR119" s="139">
        <f t="shared" si="46"/>
        <v>0</v>
      </c>
      <c r="CS119">
        <v>4</v>
      </c>
      <c r="CT119" s="140">
        <f t="shared" si="47"/>
        <v>4.0404040404040407E-2</v>
      </c>
      <c r="CW119" s="88" t="s">
        <v>252</v>
      </c>
      <c r="CX119" s="135"/>
      <c r="CY119" s="135">
        <v>5.96</v>
      </c>
      <c r="CZ119" s="135">
        <v>5.96</v>
      </c>
      <c r="DA119" s="135"/>
      <c r="DB119" s="135">
        <v>0</v>
      </c>
      <c r="DC119" s="135">
        <v>0</v>
      </c>
      <c r="DF119" s="131" t="s">
        <v>53</v>
      </c>
      <c r="DG119">
        <v>1</v>
      </c>
      <c r="DH119" s="139">
        <f t="shared" si="48"/>
        <v>1.2987012987012988E-2</v>
      </c>
      <c r="DJ119" s="139">
        <f t="shared" si="49"/>
        <v>0</v>
      </c>
      <c r="DK119">
        <v>1</v>
      </c>
      <c r="DL119" s="140">
        <f t="shared" si="50"/>
        <v>1.0101010101010102E-2</v>
      </c>
      <c r="DO119" s="131" t="s">
        <v>151</v>
      </c>
      <c r="DQ119" s="139">
        <f t="shared" si="51"/>
        <v>0</v>
      </c>
      <c r="DR119">
        <v>2</v>
      </c>
      <c r="DS119" s="139">
        <f t="shared" si="52"/>
        <v>9.0909090909090912E-2</v>
      </c>
      <c r="DT119">
        <v>2</v>
      </c>
      <c r="DU119" s="140">
        <f t="shared" si="53"/>
        <v>2.0202020202020204E-2</v>
      </c>
      <c r="DX119" s="132">
        <v>32</v>
      </c>
      <c r="DY119" s="133">
        <v>2</v>
      </c>
      <c r="DZ119" s="139">
        <f t="shared" si="54"/>
        <v>2.5974025974025976E-2</v>
      </c>
      <c r="EA119" s="133"/>
      <c r="EB119" s="139">
        <f t="shared" si="55"/>
        <v>0</v>
      </c>
      <c r="EC119" s="133">
        <v>2</v>
      </c>
      <c r="ED119" s="140">
        <f t="shared" si="56"/>
        <v>2.0202020202020204E-2</v>
      </c>
      <c r="EG119" s="131" t="s">
        <v>65</v>
      </c>
      <c r="EH119">
        <v>1</v>
      </c>
      <c r="EI119" s="139">
        <f t="shared" si="57"/>
        <v>1.2987012987012988E-2</v>
      </c>
      <c r="EK119" s="139">
        <f t="shared" si="58"/>
        <v>0</v>
      </c>
      <c r="EL119">
        <v>1</v>
      </c>
      <c r="EM119" s="140">
        <f t="shared" si="59"/>
        <v>1.0101010101010102E-2</v>
      </c>
    </row>
    <row r="120" spans="83:143">
      <c r="CE120" s="131" t="s">
        <v>39</v>
      </c>
      <c r="CF120">
        <v>1</v>
      </c>
      <c r="CG120" s="139">
        <f t="shared" si="42"/>
        <v>1.2987012987012988E-2</v>
      </c>
      <c r="CI120" s="139">
        <f t="shared" si="43"/>
        <v>0</v>
      </c>
      <c r="CJ120">
        <v>1</v>
      </c>
      <c r="CK120" s="140">
        <f t="shared" si="44"/>
        <v>1.0101010101010102E-2</v>
      </c>
      <c r="CN120" s="131" t="s">
        <v>119</v>
      </c>
      <c r="CO120">
        <v>2</v>
      </c>
      <c r="CP120" s="139">
        <f t="shared" si="45"/>
        <v>2.5974025974025976E-2</v>
      </c>
      <c r="CR120" s="139">
        <f t="shared" si="46"/>
        <v>0</v>
      </c>
      <c r="CS120">
        <v>2</v>
      </c>
      <c r="CT120" s="140">
        <f t="shared" si="47"/>
        <v>2.0202020202020204E-2</v>
      </c>
      <c r="CV120" t="s">
        <v>314</v>
      </c>
      <c r="CW120" s="88">
        <v>12</v>
      </c>
      <c r="CX120" s="135">
        <v>3.38</v>
      </c>
      <c r="CY120" s="135"/>
      <c r="CZ120" s="135">
        <v>3.38</v>
      </c>
      <c r="DA120" s="135">
        <v>0.1917028951268164</v>
      </c>
      <c r="DB120" s="135"/>
      <c r="DC120" s="135">
        <v>0.1917028951268164</v>
      </c>
      <c r="DF120" s="132">
        <v>34</v>
      </c>
      <c r="DG120" s="133">
        <v>6</v>
      </c>
      <c r="DH120" s="139">
        <f t="shared" si="48"/>
        <v>7.792207792207792E-2</v>
      </c>
      <c r="DI120" s="133"/>
      <c r="DJ120" s="139">
        <f t="shared" si="49"/>
        <v>0</v>
      </c>
      <c r="DK120" s="133">
        <v>6</v>
      </c>
      <c r="DL120" s="140">
        <f t="shared" si="50"/>
        <v>6.0606060606060608E-2</v>
      </c>
      <c r="DO120" s="131" t="s">
        <v>41</v>
      </c>
      <c r="DQ120" s="139">
        <f t="shared" si="51"/>
        <v>0</v>
      </c>
      <c r="DR120">
        <v>1</v>
      </c>
      <c r="DS120" s="139">
        <f t="shared" si="52"/>
        <v>4.5454545454545456E-2</v>
      </c>
      <c r="DT120">
        <v>1</v>
      </c>
      <c r="DU120" s="140">
        <f t="shared" si="53"/>
        <v>1.0101010101010102E-2</v>
      </c>
      <c r="DX120" s="131" t="s">
        <v>39</v>
      </c>
      <c r="DY120">
        <v>1</v>
      </c>
      <c r="DZ120" s="139">
        <f t="shared" si="54"/>
        <v>1.2987012987012988E-2</v>
      </c>
      <c r="EB120" s="139">
        <f t="shared" si="55"/>
        <v>0</v>
      </c>
      <c r="EC120">
        <v>1</v>
      </c>
      <c r="ED120" s="140">
        <f t="shared" si="56"/>
        <v>1.0101010101010102E-2</v>
      </c>
      <c r="EG120" s="132">
        <v>42</v>
      </c>
      <c r="EH120" s="133">
        <v>2</v>
      </c>
      <c r="EI120" s="139">
        <f t="shared" si="57"/>
        <v>2.5974025974025976E-2</v>
      </c>
      <c r="EJ120" s="133"/>
      <c r="EK120" s="139">
        <f t="shared" si="58"/>
        <v>0</v>
      </c>
      <c r="EL120" s="133">
        <v>2</v>
      </c>
      <c r="EM120" s="140">
        <f t="shared" si="59"/>
        <v>2.0202020202020204E-2</v>
      </c>
    </row>
    <row r="121" spans="83:143">
      <c r="CE121" s="131" t="s">
        <v>53</v>
      </c>
      <c r="CF121">
        <v>1</v>
      </c>
      <c r="CG121" s="139">
        <f t="shared" si="42"/>
        <v>1.2987012987012988E-2</v>
      </c>
      <c r="CI121" s="139">
        <f t="shared" si="43"/>
        <v>0</v>
      </c>
      <c r="CJ121">
        <v>1</v>
      </c>
      <c r="CK121" s="140">
        <f t="shared" si="44"/>
        <v>1.0101010101010102E-2</v>
      </c>
      <c r="CN121" s="132" t="s">
        <v>212</v>
      </c>
      <c r="CO121" s="133">
        <v>2</v>
      </c>
      <c r="CP121" s="139">
        <f t="shared" si="45"/>
        <v>2.5974025974025976E-2</v>
      </c>
      <c r="CQ121" s="133"/>
      <c r="CR121" s="139">
        <f t="shared" si="46"/>
        <v>0</v>
      </c>
      <c r="CS121" s="133">
        <v>2</v>
      </c>
      <c r="CT121" s="140">
        <f t="shared" si="47"/>
        <v>2.0202020202020204E-2</v>
      </c>
      <c r="CW121" s="88">
        <v>14</v>
      </c>
      <c r="CX121" s="135">
        <v>2.4900000000000002</v>
      </c>
      <c r="CY121" s="135"/>
      <c r="CZ121" s="135">
        <v>2.4900000000000002</v>
      </c>
      <c r="DA121" s="135">
        <v>0</v>
      </c>
      <c r="DB121" s="135"/>
      <c r="DC121" s="135">
        <v>0</v>
      </c>
      <c r="DF121" s="131" t="s">
        <v>39</v>
      </c>
      <c r="DG121">
        <v>3</v>
      </c>
      <c r="DH121" s="139">
        <f t="shared" si="48"/>
        <v>3.896103896103896E-2</v>
      </c>
      <c r="DJ121" s="139">
        <f t="shared" si="49"/>
        <v>0</v>
      </c>
      <c r="DK121">
        <v>3</v>
      </c>
      <c r="DL121" s="140">
        <f t="shared" si="50"/>
        <v>3.0303030303030304E-2</v>
      </c>
      <c r="DO121" s="132" t="s">
        <v>206</v>
      </c>
      <c r="DP121" s="133">
        <v>3</v>
      </c>
      <c r="DQ121" s="139">
        <f t="shared" si="51"/>
        <v>3.896103896103896E-2</v>
      </c>
      <c r="DR121" s="133"/>
      <c r="DS121" s="139">
        <f t="shared" si="52"/>
        <v>0</v>
      </c>
      <c r="DT121" s="133">
        <v>3</v>
      </c>
      <c r="DU121" s="140">
        <f t="shared" si="53"/>
        <v>3.0303030303030304E-2</v>
      </c>
      <c r="DX121" s="131" t="s">
        <v>53</v>
      </c>
      <c r="DY121">
        <v>1</v>
      </c>
      <c r="DZ121" s="139">
        <f t="shared" si="54"/>
        <v>1.2987012987012988E-2</v>
      </c>
      <c r="EB121" s="139">
        <f t="shared" si="55"/>
        <v>0</v>
      </c>
      <c r="EC121">
        <v>1</v>
      </c>
      <c r="ED121" s="140">
        <f t="shared" si="56"/>
        <v>1.0101010101010102E-2</v>
      </c>
      <c r="EG121" s="131" t="s">
        <v>42</v>
      </c>
      <c r="EH121">
        <v>1</v>
      </c>
      <c r="EI121" s="139">
        <f t="shared" si="57"/>
        <v>1.2987012987012988E-2</v>
      </c>
      <c r="EK121" s="139">
        <f t="shared" si="58"/>
        <v>0</v>
      </c>
      <c r="EL121">
        <v>1</v>
      </c>
      <c r="EM121" s="140">
        <f t="shared" si="59"/>
        <v>1.0101010101010102E-2</v>
      </c>
    </row>
    <row r="122" spans="83:143">
      <c r="CE122" s="132">
        <v>34</v>
      </c>
      <c r="CF122" s="133">
        <v>6</v>
      </c>
      <c r="CG122" s="139">
        <f t="shared" si="42"/>
        <v>7.792207792207792E-2</v>
      </c>
      <c r="CH122" s="133"/>
      <c r="CI122" s="139">
        <f t="shared" si="43"/>
        <v>0</v>
      </c>
      <c r="CJ122" s="133">
        <v>6</v>
      </c>
      <c r="CK122" s="140">
        <f t="shared" si="44"/>
        <v>6.0606060606060608E-2</v>
      </c>
      <c r="CN122" s="131" t="s">
        <v>40</v>
      </c>
      <c r="CO122">
        <v>2</v>
      </c>
      <c r="CP122" s="139">
        <f t="shared" si="45"/>
        <v>2.5974025974025976E-2</v>
      </c>
      <c r="CR122" s="139">
        <f t="shared" si="46"/>
        <v>0</v>
      </c>
      <c r="CS122">
        <v>2</v>
      </c>
      <c r="CT122" s="140">
        <f t="shared" si="47"/>
        <v>2.0202020202020204E-2</v>
      </c>
      <c r="CW122" s="88">
        <v>22</v>
      </c>
      <c r="CX122" s="135">
        <v>2.5066666666666664</v>
      </c>
      <c r="CY122" s="135"/>
      <c r="CZ122" s="135">
        <v>2.5066666666666664</v>
      </c>
      <c r="DA122" s="135">
        <v>0.15011106998930923</v>
      </c>
      <c r="DB122" s="135"/>
      <c r="DC122" s="135">
        <v>0.15011106998930923</v>
      </c>
      <c r="DF122" s="131" t="s">
        <v>53</v>
      </c>
      <c r="DG122">
        <v>3</v>
      </c>
      <c r="DH122" s="139">
        <f t="shared" si="48"/>
        <v>3.896103896103896E-2</v>
      </c>
      <c r="DJ122" s="139">
        <f t="shared" si="49"/>
        <v>0</v>
      </c>
      <c r="DK122">
        <v>3</v>
      </c>
      <c r="DL122" s="140">
        <f t="shared" si="50"/>
        <v>3.0303030303030304E-2</v>
      </c>
      <c r="DO122" s="131" t="s">
        <v>41</v>
      </c>
      <c r="DP122">
        <v>3</v>
      </c>
      <c r="DQ122" s="139">
        <f t="shared" si="51"/>
        <v>3.896103896103896E-2</v>
      </c>
      <c r="DS122" s="139">
        <f t="shared" si="52"/>
        <v>0</v>
      </c>
      <c r="DT122">
        <v>3</v>
      </c>
      <c r="DU122" s="140">
        <f t="shared" si="53"/>
        <v>3.0303030303030304E-2</v>
      </c>
      <c r="DX122" s="132">
        <v>34</v>
      </c>
      <c r="DY122" s="133">
        <v>6</v>
      </c>
      <c r="DZ122" s="139">
        <f t="shared" si="54"/>
        <v>7.792207792207792E-2</v>
      </c>
      <c r="EA122" s="133"/>
      <c r="EB122" s="139">
        <f t="shared" si="55"/>
        <v>0</v>
      </c>
      <c r="EC122" s="133">
        <v>6</v>
      </c>
      <c r="ED122" s="140">
        <f t="shared" si="56"/>
        <v>6.0606060606060608E-2</v>
      </c>
      <c r="EG122" s="131" t="s">
        <v>65</v>
      </c>
      <c r="EH122">
        <v>1</v>
      </c>
      <c r="EI122" s="139">
        <f t="shared" si="57"/>
        <v>1.2987012987012988E-2</v>
      </c>
      <c r="EK122" s="139">
        <f t="shared" si="58"/>
        <v>0</v>
      </c>
      <c r="EL122">
        <v>1</v>
      </c>
      <c r="EM122" s="140">
        <f t="shared" si="59"/>
        <v>1.0101010101010102E-2</v>
      </c>
    </row>
    <row r="123" spans="83:143">
      <c r="CE123" s="131" t="s">
        <v>39</v>
      </c>
      <c r="CF123">
        <v>3</v>
      </c>
      <c r="CG123" s="139">
        <f t="shared" si="42"/>
        <v>3.896103896103896E-2</v>
      </c>
      <c r="CI123" s="139">
        <f t="shared" si="43"/>
        <v>0</v>
      </c>
      <c r="CJ123">
        <v>3</v>
      </c>
      <c r="CK123" s="140">
        <f t="shared" si="44"/>
        <v>3.0303030303030304E-2</v>
      </c>
      <c r="CN123" s="132" t="s">
        <v>225</v>
      </c>
      <c r="CO123" s="133">
        <v>2</v>
      </c>
      <c r="CP123" s="139">
        <f t="shared" si="45"/>
        <v>2.5974025974025976E-2</v>
      </c>
      <c r="CQ123" s="133"/>
      <c r="CR123" s="139">
        <f t="shared" si="46"/>
        <v>0</v>
      </c>
      <c r="CS123" s="133">
        <v>2</v>
      </c>
      <c r="CT123" s="140">
        <f t="shared" si="47"/>
        <v>2.0202020202020204E-2</v>
      </c>
      <c r="CW123" s="88">
        <v>23</v>
      </c>
      <c r="CX123" s="135">
        <v>2.855</v>
      </c>
      <c r="CY123" s="135"/>
      <c r="CZ123" s="135">
        <v>2.855</v>
      </c>
      <c r="DA123" s="135">
        <v>1.9869700551341973</v>
      </c>
      <c r="DB123" s="135"/>
      <c r="DC123" s="135">
        <v>1.9869700551341973</v>
      </c>
      <c r="DF123" s="132">
        <v>35</v>
      </c>
      <c r="DG123" s="133">
        <v>2</v>
      </c>
      <c r="DH123" s="139">
        <f t="shared" si="48"/>
        <v>2.5974025974025976E-2</v>
      </c>
      <c r="DI123" s="133"/>
      <c r="DJ123" s="139">
        <f t="shared" si="49"/>
        <v>0</v>
      </c>
      <c r="DK123" s="133">
        <v>2</v>
      </c>
      <c r="DL123" s="140">
        <f t="shared" si="50"/>
        <v>2.0202020202020204E-2</v>
      </c>
      <c r="DO123" s="132" t="s">
        <v>249</v>
      </c>
      <c r="DP123" s="133"/>
      <c r="DQ123" s="139">
        <f t="shared" si="51"/>
        <v>0</v>
      </c>
      <c r="DR123" s="133">
        <v>3</v>
      </c>
      <c r="DS123" s="139">
        <f t="shared" si="52"/>
        <v>0.13636363636363635</v>
      </c>
      <c r="DT123" s="133">
        <v>3</v>
      </c>
      <c r="DU123" s="140">
        <f t="shared" si="53"/>
        <v>3.0303030303030304E-2</v>
      </c>
      <c r="DX123" s="131" t="s">
        <v>39</v>
      </c>
      <c r="DY123">
        <v>3</v>
      </c>
      <c r="DZ123" s="139">
        <f t="shared" si="54"/>
        <v>3.896103896103896E-2</v>
      </c>
      <c r="EB123" s="139">
        <f t="shared" si="55"/>
        <v>0</v>
      </c>
      <c r="EC123">
        <v>3</v>
      </c>
      <c r="ED123" s="140">
        <f t="shared" si="56"/>
        <v>3.0303030303030304E-2</v>
      </c>
      <c r="EG123" s="132" t="s">
        <v>239</v>
      </c>
      <c r="EH123" s="133"/>
      <c r="EI123" s="139">
        <f t="shared" si="57"/>
        <v>0</v>
      </c>
      <c r="EJ123" s="133">
        <v>6</v>
      </c>
      <c r="EK123" s="139">
        <f t="shared" si="58"/>
        <v>0.27272727272727271</v>
      </c>
      <c r="EL123" s="133">
        <v>6</v>
      </c>
      <c r="EM123" s="140">
        <f t="shared" si="59"/>
        <v>6.0606060606060608E-2</v>
      </c>
    </row>
    <row r="124" spans="83:143">
      <c r="CE124" s="131" t="s">
        <v>53</v>
      </c>
      <c r="CF124">
        <v>3</v>
      </c>
      <c r="CG124" s="139">
        <f t="shared" si="42"/>
        <v>3.896103896103896E-2</v>
      </c>
      <c r="CI124" s="139">
        <f t="shared" si="43"/>
        <v>0</v>
      </c>
      <c r="CJ124">
        <v>3</v>
      </c>
      <c r="CK124" s="140">
        <f t="shared" si="44"/>
        <v>3.0303030303030304E-2</v>
      </c>
      <c r="CN124" s="131" t="s">
        <v>43</v>
      </c>
      <c r="CO124">
        <v>2</v>
      </c>
      <c r="CP124" s="139">
        <f t="shared" si="45"/>
        <v>2.5974025974025976E-2</v>
      </c>
      <c r="CR124" s="139">
        <f t="shared" si="46"/>
        <v>0</v>
      </c>
      <c r="CS124">
        <v>2</v>
      </c>
      <c r="CT124" s="140">
        <f t="shared" si="47"/>
        <v>2.0202020202020204E-2</v>
      </c>
      <c r="CW124" s="88">
        <v>24</v>
      </c>
      <c r="CX124" s="135">
        <v>4.32</v>
      </c>
      <c r="CY124" s="135"/>
      <c r="CZ124" s="135">
        <v>4.32</v>
      </c>
      <c r="DA124" s="135">
        <v>0</v>
      </c>
      <c r="DB124" s="135"/>
      <c r="DC124" s="135">
        <v>0</v>
      </c>
      <c r="DF124" s="131" t="s">
        <v>39</v>
      </c>
      <c r="DG124">
        <v>1</v>
      </c>
      <c r="DH124" s="139">
        <f t="shared" si="48"/>
        <v>1.2987012987012988E-2</v>
      </c>
      <c r="DJ124" s="139">
        <f t="shared" si="49"/>
        <v>0</v>
      </c>
      <c r="DK124">
        <v>1</v>
      </c>
      <c r="DL124" s="140">
        <f t="shared" si="50"/>
        <v>1.0101010101010102E-2</v>
      </c>
      <c r="DO124" s="131" t="s">
        <v>151</v>
      </c>
      <c r="DQ124" s="139">
        <f t="shared" si="51"/>
        <v>0</v>
      </c>
      <c r="DR124">
        <v>3</v>
      </c>
      <c r="DS124" s="139">
        <f t="shared" si="52"/>
        <v>0.13636363636363635</v>
      </c>
      <c r="DT124">
        <v>3</v>
      </c>
      <c r="DU124" s="140">
        <f t="shared" si="53"/>
        <v>3.0303030303030304E-2</v>
      </c>
      <c r="DX124" s="131" t="s">
        <v>53</v>
      </c>
      <c r="DY124">
        <v>3</v>
      </c>
      <c r="DZ124" s="139">
        <f t="shared" si="54"/>
        <v>3.896103896103896E-2</v>
      </c>
      <c r="EB124" s="139">
        <f t="shared" si="55"/>
        <v>0</v>
      </c>
      <c r="EC124">
        <v>3</v>
      </c>
      <c r="ED124" s="140">
        <f t="shared" si="56"/>
        <v>3.0303030303030304E-2</v>
      </c>
      <c r="EG124" s="131" t="s">
        <v>42</v>
      </c>
      <c r="EI124" s="139">
        <f t="shared" si="57"/>
        <v>0</v>
      </c>
      <c r="EJ124">
        <v>3</v>
      </c>
      <c r="EK124" s="139">
        <f t="shared" si="58"/>
        <v>0.13636363636363635</v>
      </c>
      <c r="EL124">
        <v>3</v>
      </c>
      <c r="EM124" s="140">
        <f t="shared" si="59"/>
        <v>3.0303030303030304E-2</v>
      </c>
    </row>
    <row r="125" spans="83:143">
      <c r="CE125" s="132">
        <v>35</v>
      </c>
      <c r="CF125" s="133">
        <v>2</v>
      </c>
      <c r="CG125" s="139">
        <f t="shared" si="42"/>
        <v>2.5974025974025976E-2</v>
      </c>
      <c r="CH125" s="133"/>
      <c r="CI125" s="139">
        <f t="shared" si="43"/>
        <v>0</v>
      </c>
      <c r="CJ125" s="133">
        <v>2</v>
      </c>
      <c r="CK125" s="140">
        <f t="shared" si="44"/>
        <v>2.0202020202020204E-2</v>
      </c>
      <c r="CN125" s="132" t="s">
        <v>191</v>
      </c>
      <c r="CO125" s="133">
        <v>1</v>
      </c>
      <c r="CP125" s="139">
        <f t="shared" si="45"/>
        <v>1.2987012987012988E-2</v>
      </c>
      <c r="CQ125" s="133"/>
      <c r="CR125" s="139">
        <f t="shared" si="46"/>
        <v>0</v>
      </c>
      <c r="CS125" s="133">
        <v>1</v>
      </c>
      <c r="CT125" s="140">
        <f t="shared" si="47"/>
        <v>1.0101010101010102E-2</v>
      </c>
      <c r="CW125" s="88">
        <v>31</v>
      </c>
      <c r="CX125" s="135"/>
      <c r="CY125" s="135"/>
      <c r="CZ125" s="135"/>
      <c r="DA125" s="135"/>
      <c r="DB125" s="135"/>
      <c r="DC125" s="135"/>
      <c r="DF125" s="131" t="s">
        <v>53</v>
      </c>
      <c r="DG125">
        <v>1</v>
      </c>
      <c r="DH125" s="139">
        <f t="shared" si="48"/>
        <v>1.2987012987012988E-2</v>
      </c>
      <c r="DJ125" s="139">
        <f t="shared" si="49"/>
        <v>0</v>
      </c>
      <c r="DK125">
        <v>1</v>
      </c>
      <c r="DL125" s="140">
        <f t="shared" si="50"/>
        <v>1.0101010101010102E-2</v>
      </c>
      <c r="DO125" s="132" t="s">
        <v>219</v>
      </c>
      <c r="DP125" s="133">
        <v>2</v>
      </c>
      <c r="DQ125" s="139">
        <f t="shared" si="51"/>
        <v>2.5974025974025976E-2</v>
      </c>
      <c r="DR125" s="133"/>
      <c r="DS125" s="139">
        <f t="shared" si="52"/>
        <v>0</v>
      </c>
      <c r="DT125" s="133">
        <v>2</v>
      </c>
      <c r="DU125" s="140">
        <f t="shared" si="53"/>
        <v>2.0202020202020204E-2</v>
      </c>
      <c r="DX125" s="132">
        <v>35</v>
      </c>
      <c r="DY125" s="133">
        <v>2</v>
      </c>
      <c r="DZ125" s="139">
        <f t="shared" si="54"/>
        <v>2.5974025974025976E-2</v>
      </c>
      <c r="EA125" s="133"/>
      <c r="EB125" s="139">
        <f t="shared" si="55"/>
        <v>0</v>
      </c>
      <c r="EC125" s="133">
        <v>2</v>
      </c>
      <c r="ED125" s="140">
        <f t="shared" si="56"/>
        <v>2.0202020202020204E-2</v>
      </c>
      <c r="EG125" s="131" t="s">
        <v>65</v>
      </c>
      <c r="EI125" s="139">
        <f t="shared" si="57"/>
        <v>0</v>
      </c>
      <c r="EJ125">
        <v>1</v>
      </c>
      <c r="EK125" s="139">
        <f t="shared" si="58"/>
        <v>4.5454545454545456E-2</v>
      </c>
      <c r="EL125">
        <v>1</v>
      </c>
      <c r="EM125" s="140">
        <f t="shared" si="59"/>
        <v>1.0101010101010102E-2</v>
      </c>
    </row>
    <row r="126" spans="83:143">
      <c r="CE126" s="131" t="s">
        <v>39</v>
      </c>
      <c r="CF126">
        <v>1</v>
      </c>
      <c r="CG126" s="139">
        <f t="shared" si="42"/>
        <v>1.2987012987012988E-2</v>
      </c>
      <c r="CI126" s="139">
        <f t="shared" si="43"/>
        <v>0</v>
      </c>
      <c r="CJ126">
        <v>1</v>
      </c>
      <c r="CK126" s="140">
        <f t="shared" si="44"/>
        <v>1.0101010101010102E-2</v>
      </c>
      <c r="CN126" s="131" t="s">
        <v>43</v>
      </c>
      <c r="CO126">
        <v>1</v>
      </c>
      <c r="CP126" s="139">
        <f t="shared" si="45"/>
        <v>1.2987012987012988E-2</v>
      </c>
      <c r="CR126" s="139">
        <f t="shared" si="46"/>
        <v>0</v>
      </c>
      <c r="CS126">
        <v>1</v>
      </c>
      <c r="CT126" s="140">
        <f t="shared" si="47"/>
        <v>1.0101010101010102E-2</v>
      </c>
      <c r="CW126" s="88">
        <v>32</v>
      </c>
      <c r="CX126" s="135">
        <v>3.21</v>
      </c>
      <c r="CY126" s="135"/>
      <c r="CZ126" s="135">
        <v>3.21</v>
      </c>
      <c r="DA126" s="135">
        <v>0</v>
      </c>
      <c r="DB126" s="135"/>
      <c r="DC126" s="135">
        <v>0</v>
      </c>
      <c r="DF126" s="132">
        <v>37</v>
      </c>
      <c r="DG126" s="133">
        <v>3</v>
      </c>
      <c r="DH126" s="139">
        <f t="shared" si="48"/>
        <v>3.896103896103896E-2</v>
      </c>
      <c r="DI126" s="133"/>
      <c r="DJ126" s="139">
        <f t="shared" si="49"/>
        <v>0</v>
      </c>
      <c r="DK126" s="133">
        <v>3</v>
      </c>
      <c r="DL126" s="140">
        <f t="shared" si="50"/>
        <v>3.0303030303030304E-2</v>
      </c>
      <c r="DO126" s="131" t="s">
        <v>151</v>
      </c>
      <c r="DP126">
        <v>1</v>
      </c>
      <c r="DQ126" s="139">
        <f t="shared" si="51"/>
        <v>1.2987012987012988E-2</v>
      </c>
      <c r="DS126" s="139">
        <f t="shared" si="52"/>
        <v>0</v>
      </c>
      <c r="DT126">
        <v>1</v>
      </c>
      <c r="DU126" s="140">
        <f t="shared" si="53"/>
        <v>1.0101010101010102E-2</v>
      </c>
      <c r="DX126" s="131" t="s">
        <v>39</v>
      </c>
      <c r="DY126">
        <v>2</v>
      </c>
      <c r="DZ126" s="139">
        <f t="shared" si="54"/>
        <v>2.5974025974025976E-2</v>
      </c>
      <c r="EB126" s="139">
        <f t="shared" si="55"/>
        <v>0</v>
      </c>
      <c r="EC126">
        <v>2</v>
      </c>
      <c r="ED126" s="140">
        <f t="shared" si="56"/>
        <v>2.0202020202020204E-2</v>
      </c>
      <c r="EG126" s="131" t="s">
        <v>88</v>
      </c>
      <c r="EI126" s="139">
        <f t="shared" si="57"/>
        <v>0</v>
      </c>
      <c r="EJ126">
        <v>2</v>
      </c>
      <c r="EK126" s="139">
        <f t="shared" si="58"/>
        <v>9.0909090909090912E-2</v>
      </c>
      <c r="EL126">
        <v>2</v>
      </c>
      <c r="EM126" s="140">
        <f t="shared" si="59"/>
        <v>2.0202020202020204E-2</v>
      </c>
    </row>
    <row r="127" spans="83:143">
      <c r="CE127" s="131" t="s">
        <v>53</v>
      </c>
      <c r="CF127">
        <v>1</v>
      </c>
      <c r="CG127" s="139">
        <f t="shared" si="42"/>
        <v>1.2987012987012988E-2</v>
      </c>
      <c r="CI127" s="139">
        <f t="shared" si="43"/>
        <v>0</v>
      </c>
      <c r="CJ127">
        <v>1</v>
      </c>
      <c r="CK127" s="140">
        <f t="shared" si="44"/>
        <v>1.0101010101010102E-2</v>
      </c>
      <c r="CN127" s="132" t="s">
        <v>221</v>
      </c>
      <c r="CO127" s="133">
        <v>3</v>
      </c>
      <c r="CP127" s="139">
        <f t="shared" si="45"/>
        <v>3.896103896103896E-2</v>
      </c>
      <c r="CQ127" s="133"/>
      <c r="CR127" s="139">
        <f t="shared" si="46"/>
        <v>0</v>
      </c>
      <c r="CS127" s="133">
        <v>3</v>
      </c>
      <c r="CT127" s="140">
        <f t="shared" si="47"/>
        <v>3.0303030303030304E-2</v>
      </c>
      <c r="CW127" s="88">
        <v>34</v>
      </c>
      <c r="CX127" s="135">
        <v>2.39</v>
      </c>
      <c r="CY127" s="135"/>
      <c r="CZ127" s="135">
        <v>2.39</v>
      </c>
      <c r="DA127" s="135">
        <v>0.26870057685088894</v>
      </c>
      <c r="DB127" s="135"/>
      <c r="DC127" s="135">
        <v>0.26870057685088894</v>
      </c>
      <c r="DF127" s="131" t="s">
        <v>39</v>
      </c>
      <c r="DG127">
        <v>2</v>
      </c>
      <c r="DH127" s="139">
        <f t="shared" si="48"/>
        <v>2.5974025974025976E-2</v>
      </c>
      <c r="DJ127" s="139">
        <f t="shared" si="49"/>
        <v>0</v>
      </c>
      <c r="DK127">
        <v>2</v>
      </c>
      <c r="DL127" s="140">
        <f t="shared" si="50"/>
        <v>2.0202020202020204E-2</v>
      </c>
      <c r="DO127" s="131" t="s">
        <v>41</v>
      </c>
      <c r="DP127">
        <v>1</v>
      </c>
      <c r="DQ127" s="139">
        <f t="shared" si="51"/>
        <v>1.2987012987012988E-2</v>
      </c>
      <c r="DS127" s="139">
        <f t="shared" si="52"/>
        <v>0</v>
      </c>
      <c r="DT127">
        <v>1</v>
      </c>
      <c r="DU127" s="140">
        <f t="shared" si="53"/>
        <v>1.0101010101010102E-2</v>
      </c>
      <c r="DX127" s="132">
        <v>37</v>
      </c>
      <c r="DY127" s="133">
        <v>3</v>
      </c>
      <c r="DZ127" s="139">
        <f t="shared" si="54"/>
        <v>3.896103896103896E-2</v>
      </c>
      <c r="EA127" s="133"/>
      <c r="EB127" s="139">
        <f t="shared" si="55"/>
        <v>0</v>
      </c>
      <c r="EC127" s="133">
        <v>3</v>
      </c>
      <c r="ED127" s="140">
        <f t="shared" si="56"/>
        <v>3.0303030303030304E-2</v>
      </c>
      <c r="EG127" s="132" t="s">
        <v>176</v>
      </c>
      <c r="EH127" s="133">
        <v>6</v>
      </c>
      <c r="EI127" s="139">
        <f t="shared" si="57"/>
        <v>7.792207792207792E-2</v>
      </c>
      <c r="EJ127" s="133"/>
      <c r="EK127" s="139">
        <f t="shared" si="58"/>
        <v>0</v>
      </c>
      <c r="EL127" s="133">
        <v>6</v>
      </c>
      <c r="EM127" s="140">
        <f t="shared" si="59"/>
        <v>6.0606060606060608E-2</v>
      </c>
    </row>
    <row r="128" spans="83:143">
      <c r="CE128" s="132">
        <v>37</v>
      </c>
      <c r="CF128" s="133">
        <v>3</v>
      </c>
      <c r="CG128" s="139">
        <f t="shared" si="42"/>
        <v>3.896103896103896E-2</v>
      </c>
      <c r="CH128" s="133"/>
      <c r="CI128" s="139">
        <f t="shared" si="43"/>
        <v>0</v>
      </c>
      <c r="CJ128" s="133">
        <v>3</v>
      </c>
      <c r="CK128" s="140">
        <f t="shared" si="44"/>
        <v>3.0303030303030304E-2</v>
      </c>
      <c r="CN128" s="131" t="s">
        <v>40</v>
      </c>
      <c r="CO128">
        <v>2</v>
      </c>
      <c r="CP128" s="139">
        <f t="shared" si="45"/>
        <v>2.5974025974025976E-2</v>
      </c>
      <c r="CR128" s="139">
        <f t="shared" si="46"/>
        <v>0</v>
      </c>
      <c r="CS128">
        <v>2</v>
      </c>
      <c r="CT128" s="140">
        <f t="shared" si="47"/>
        <v>2.0202020202020204E-2</v>
      </c>
      <c r="CW128" s="88">
        <v>35</v>
      </c>
      <c r="CX128" s="135">
        <v>2.4500000000000002</v>
      </c>
      <c r="CY128" s="135"/>
      <c r="CZ128" s="135">
        <v>2.4500000000000002</v>
      </c>
      <c r="DA128" s="135">
        <v>0</v>
      </c>
      <c r="DB128" s="135"/>
      <c r="DC128" s="135">
        <v>0</v>
      </c>
      <c r="DF128" s="131" t="s">
        <v>53</v>
      </c>
      <c r="DG128">
        <v>1</v>
      </c>
      <c r="DH128" s="139">
        <f t="shared" si="48"/>
        <v>1.2987012987012988E-2</v>
      </c>
      <c r="DJ128" s="139">
        <f t="shared" si="49"/>
        <v>0</v>
      </c>
      <c r="DK128">
        <v>1</v>
      </c>
      <c r="DL128" s="140">
        <f t="shared" si="50"/>
        <v>1.0101010101010102E-2</v>
      </c>
      <c r="DO128" s="132" t="s">
        <v>247</v>
      </c>
      <c r="DP128" s="133"/>
      <c r="DQ128" s="139">
        <f t="shared" si="51"/>
        <v>0</v>
      </c>
      <c r="DR128" s="133">
        <v>3</v>
      </c>
      <c r="DS128" s="139">
        <f t="shared" si="52"/>
        <v>0.13636363636363635</v>
      </c>
      <c r="DT128" s="133">
        <v>3</v>
      </c>
      <c r="DU128" s="140">
        <f t="shared" si="53"/>
        <v>3.0303030303030304E-2</v>
      </c>
      <c r="DX128" s="131" t="s">
        <v>39</v>
      </c>
      <c r="DY128">
        <v>2</v>
      </c>
      <c r="DZ128" s="139">
        <f t="shared" si="54"/>
        <v>2.5974025974025976E-2</v>
      </c>
      <c r="EB128" s="139">
        <f t="shared" si="55"/>
        <v>0</v>
      </c>
      <c r="EC128">
        <v>2</v>
      </c>
      <c r="ED128" s="140">
        <f t="shared" si="56"/>
        <v>2.0202020202020204E-2</v>
      </c>
      <c r="EG128" s="131">
        <v>999</v>
      </c>
      <c r="EH128">
        <v>1</v>
      </c>
      <c r="EI128" s="139">
        <f t="shared" si="57"/>
        <v>1.2987012987012988E-2</v>
      </c>
      <c r="EK128" s="139">
        <f t="shared" si="58"/>
        <v>0</v>
      </c>
      <c r="EL128">
        <v>1</v>
      </c>
      <c r="EM128" s="140">
        <f t="shared" si="59"/>
        <v>1.0101010101010102E-2</v>
      </c>
    </row>
    <row r="129" spans="83:143">
      <c r="CE129" s="131" t="s">
        <v>39</v>
      </c>
      <c r="CF129">
        <v>2</v>
      </c>
      <c r="CG129" s="139">
        <f t="shared" si="42"/>
        <v>2.5974025974025976E-2</v>
      </c>
      <c r="CI129" s="139">
        <f t="shared" si="43"/>
        <v>0</v>
      </c>
      <c r="CJ129">
        <v>2</v>
      </c>
      <c r="CK129" s="140">
        <f t="shared" si="44"/>
        <v>2.0202020202020204E-2</v>
      </c>
      <c r="CN129" s="131" t="s">
        <v>119</v>
      </c>
      <c r="CO129">
        <v>1</v>
      </c>
      <c r="CP129" s="139">
        <f t="shared" si="45"/>
        <v>1.2987012987012988E-2</v>
      </c>
      <c r="CR129" s="139">
        <f t="shared" si="46"/>
        <v>0</v>
      </c>
      <c r="CS129">
        <v>1</v>
      </c>
      <c r="CT129" s="140">
        <f t="shared" si="47"/>
        <v>1.0101010101010102E-2</v>
      </c>
      <c r="CW129" s="88">
        <v>37</v>
      </c>
      <c r="CX129" s="135">
        <v>3.16</v>
      </c>
      <c r="CY129" s="135"/>
      <c r="CZ129" s="135">
        <v>3.16</v>
      </c>
      <c r="DA129" s="135">
        <v>0</v>
      </c>
      <c r="DB129" s="135"/>
      <c r="DC129" s="135">
        <v>0</v>
      </c>
      <c r="DF129" s="132">
        <v>42</v>
      </c>
      <c r="DG129" s="133">
        <v>2</v>
      </c>
      <c r="DH129" s="139">
        <f t="shared" si="48"/>
        <v>2.5974025974025976E-2</v>
      </c>
      <c r="DI129" s="133"/>
      <c r="DJ129" s="139">
        <f t="shared" si="49"/>
        <v>0</v>
      </c>
      <c r="DK129" s="133">
        <v>2</v>
      </c>
      <c r="DL129" s="140">
        <f t="shared" si="50"/>
        <v>2.0202020202020204E-2</v>
      </c>
      <c r="DO129" s="131" t="s">
        <v>41</v>
      </c>
      <c r="DQ129" s="139">
        <f t="shared" si="51"/>
        <v>0</v>
      </c>
      <c r="DR129">
        <v>3</v>
      </c>
      <c r="DS129" s="139">
        <f t="shared" si="52"/>
        <v>0.13636363636363635</v>
      </c>
      <c r="DT129">
        <v>3</v>
      </c>
      <c r="DU129" s="140">
        <f t="shared" si="53"/>
        <v>3.0303030303030304E-2</v>
      </c>
      <c r="DX129" s="131" t="s">
        <v>53</v>
      </c>
      <c r="DY129">
        <v>1</v>
      </c>
      <c r="DZ129" s="139">
        <f t="shared" si="54"/>
        <v>1.2987012987012988E-2</v>
      </c>
      <c r="EB129" s="139">
        <f t="shared" si="55"/>
        <v>0</v>
      </c>
      <c r="EC129">
        <v>1</v>
      </c>
      <c r="ED129" s="140">
        <f t="shared" si="56"/>
        <v>1.0101010101010102E-2</v>
      </c>
      <c r="EG129" s="131" t="s">
        <v>42</v>
      </c>
      <c r="EH129">
        <v>5</v>
      </c>
      <c r="EI129" s="139">
        <f t="shared" si="57"/>
        <v>6.4935064935064929E-2</v>
      </c>
      <c r="EK129" s="139">
        <f t="shared" si="58"/>
        <v>0</v>
      </c>
      <c r="EL129">
        <v>5</v>
      </c>
      <c r="EM129" s="140">
        <f t="shared" si="59"/>
        <v>5.0505050505050504E-2</v>
      </c>
    </row>
    <row r="130" spans="83:143">
      <c r="CE130" s="131" t="s">
        <v>53</v>
      </c>
      <c r="CF130">
        <v>1</v>
      </c>
      <c r="CG130" s="139">
        <f t="shared" si="42"/>
        <v>1.2987012987012988E-2</v>
      </c>
      <c r="CI130" s="139">
        <f t="shared" si="43"/>
        <v>0</v>
      </c>
      <c r="CJ130">
        <v>1</v>
      </c>
      <c r="CK130" s="140">
        <f t="shared" si="44"/>
        <v>1.0101010101010102E-2</v>
      </c>
      <c r="CN130" s="132" t="s">
        <v>96</v>
      </c>
      <c r="CO130" s="133">
        <v>2</v>
      </c>
      <c r="CP130" s="139">
        <f t="shared" si="45"/>
        <v>2.5974025974025976E-2</v>
      </c>
      <c r="CQ130" s="133"/>
      <c r="CR130" s="139">
        <f t="shared" si="46"/>
        <v>0</v>
      </c>
      <c r="CS130" s="133">
        <v>2</v>
      </c>
      <c r="CT130" s="140">
        <f t="shared" si="47"/>
        <v>2.0202020202020204E-2</v>
      </c>
      <c r="CW130" s="88">
        <v>42</v>
      </c>
      <c r="CX130" s="135">
        <v>2.87</v>
      </c>
      <c r="CY130" s="135"/>
      <c r="CZ130" s="135">
        <v>2.87</v>
      </c>
      <c r="DA130" s="135">
        <v>0</v>
      </c>
      <c r="DB130" s="135"/>
      <c r="DC130" s="135">
        <v>0</v>
      </c>
      <c r="DF130" s="131" t="s">
        <v>39</v>
      </c>
      <c r="DG130">
        <v>1</v>
      </c>
      <c r="DH130" s="139">
        <f t="shared" si="48"/>
        <v>1.2987012987012988E-2</v>
      </c>
      <c r="DJ130" s="139">
        <f t="shared" si="49"/>
        <v>0</v>
      </c>
      <c r="DK130">
        <v>1</v>
      </c>
      <c r="DL130" s="140">
        <f t="shared" si="50"/>
        <v>1.0101010101010102E-2</v>
      </c>
      <c r="DO130" s="132" t="s">
        <v>241</v>
      </c>
      <c r="DP130" s="133"/>
      <c r="DQ130" s="139">
        <f t="shared" si="51"/>
        <v>0</v>
      </c>
      <c r="DR130" s="133">
        <v>3</v>
      </c>
      <c r="DS130" s="139">
        <f t="shared" si="52"/>
        <v>0.13636363636363635</v>
      </c>
      <c r="DT130" s="133">
        <v>3</v>
      </c>
      <c r="DU130" s="140">
        <f t="shared" si="53"/>
        <v>3.0303030303030304E-2</v>
      </c>
      <c r="DX130" s="132">
        <v>42</v>
      </c>
      <c r="DY130" s="133">
        <v>2</v>
      </c>
      <c r="DZ130" s="139">
        <f t="shared" si="54"/>
        <v>2.5974025974025976E-2</v>
      </c>
      <c r="EA130" s="133"/>
      <c r="EB130" s="139">
        <f t="shared" si="55"/>
        <v>0</v>
      </c>
      <c r="EC130" s="133">
        <v>2</v>
      </c>
      <c r="ED130" s="140">
        <f t="shared" si="56"/>
        <v>2.0202020202020204E-2</v>
      </c>
      <c r="EG130" s="131" t="s">
        <v>65</v>
      </c>
      <c r="EH130">
        <v>1</v>
      </c>
      <c r="EI130" s="139">
        <f t="shared" si="57"/>
        <v>1.2987012987012988E-2</v>
      </c>
      <c r="EK130" s="139">
        <f t="shared" si="58"/>
        <v>0</v>
      </c>
      <c r="EL130">
        <v>1</v>
      </c>
      <c r="EM130" s="140">
        <f t="shared" si="59"/>
        <v>1.0101010101010102E-2</v>
      </c>
    </row>
    <row r="131" spans="83:143">
      <c r="CE131" s="132">
        <v>42</v>
      </c>
      <c r="CF131" s="133">
        <v>2</v>
      </c>
      <c r="CG131" s="139">
        <f t="shared" si="42"/>
        <v>2.5974025974025976E-2</v>
      </c>
      <c r="CH131" s="133"/>
      <c r="CI131" s="139">
        <f t="shared" si="43"/>
        <v>0</v>
      </c>
      <c r="CJ131" s="133">
        <v>2</v>
      </c>
      <c r="CK131" s="140">
        <f t="shared" si="44"/>
        <v>2.0202020202020204E-2</v>
      </c>
      <c r="CN131" s="131" t="s">
        <v>43</v>
      </c>
      <c r="CO131">
        <v>1</v>
      </c>
      <c r="CP131" s="139">
        <f t="shared" si="45"/>
        <v>1.2987012987012988E-2</v>
      </c>
      <c r="CR131" s="139">
        <f t="shared" si="46"/>
        <v>0</v>
      </c>
      <c r="CS131">
        <v>1</v>
      </c>
      <c r="CT131" s="140">
        <f t="shared" si="47"/>
        <v>1.0101010101010102E-2</v>
      </c>
      <c r="CW131" s="88" t="s">
        <v>239</v>
      </c>
      <c r="CX131" s="135"/>
      <c r="CY131" s="135">
        <v>3.915</v>
      </c>
      <c r="CZ131" s="135">
        <v>3.915</v>
      </c>
      <c r="DA131" s="135"/>
      <c r="DB131" s="135">
        <v>2.1213203435529838E-2</v>
      </c>
      <c r="DC131" s="135">
        <v>2.1213203435529838E-2</v>
      </c>
      <c r="DF131" s="131" t="s">
        <v>53</v>
      </c>
      <c r="DG131">
        <v>1</v>
      </c>
      <c r="DH131" s="139">
        <f t="shared" si="48"/>
        <v>1.2987012987012988E-2</v>
      </c>
      <c r="DJ131" s="139">
        <f t="shared" si="49"/>
        <v>0</v>
      </c>
      <c r="DK131">
        <v>1</v>
      </c>
      <c r="DL131" s="140">
        <f t="shared" si="50"/>
        <v>1.0101010101010102E-2</v>
      </c>
      <c r="DO131" s="131" t="s">
        <v>41</v>
      </c>
      <c r="DQ131" s="139">
        <f t="shared" si="51"/>
        <v>0</v>
      </c>
      <c r="DR131">
        <v>3</v>
      </c>
      <c r="DS131" s="139">
        <f t="shared" si="52"/>
        <v>0.13636363636363635</v>
      </c>
      <c r="DT131">
        <v>3</v>
      </c>
      <c r="DU131" s="140">
        <f t="shared" si="53"/>
        <v>3.0303030303030304E-2</v>
      </c>
      <c r="DX131" s="131" t="s">
        <v>39</v>
      </c>
      <c r="DY131">
        <v>1</v>
      </c>
      <c r="DZ131" s="139">
        <f t="shared" si="54"/>
        <v>1.2987012987012988E-2</v>
      </c>
      <c r="EB131" s="139">
        <f t="shared" si="55"/>
        <v>0</v>
      </c>
      <c r="EC131">
        <v>1</v>
      </c>
      <c r="ED131" s="140">
        <f t="shared" si="56"/>
        <v>1.0101010101010102E-2</v>
      </c>
      <c r="EG131" s="132" t="s">
        <v>212</v>
      </c>
      <c r="EH131" s="133">
        <v>2</v>
      </c>
      <c r="EI131" s="139">
        <f t="shared" si="57"/>
        <v>2.5974025974025976E-2</v>
      </c>
      <c r="EJ131" s="133"/>
      <c r="EK131" s="139">
        <f t="shared" si="58"/>
        <v>0</v>
      </c>
      <c r="EL131" s="133">
        <v>2</v>
      </c>
      <c r="EM131" s="140">
        <f t="shared" si="59"/>
        <v>2.0202020202020204E-2</v>
      </c>
    </row>
    <row r="132" spans="83:143">
      <c r="CE132" s="131" t="s">
        <v>39</v>
      </c>
      <c r="CF132">
        <v>1</v>
      </c>
      <c r="CG132" s="139">
        <f t="shared" si="42"/>
        <v>1.2987012987012988E-2</v>
      </c>
      <c r="CI132" s="139">
        <f t="shared" si="43"/>
        <v>0</v>
      </c>
      <c r="CJ132">
        <v>1</v>
      </c>
      <c r="CK132" s="140">
        <f t="shared" si="44"/>
        <v>1.0101010101010102E-2</v>
      </c>
      <c r="CN132" s="131" t="s">
        <v>40</v>
      </c>
      <c r="CO132">
        <v>1</v>
      </c>
      <c r="CP132" s="139">
        <f t="shared" si="45"/>
        <v>1.2987012987012988E-2</v>
      </c>
      <c r="CR132" s="139">
        <f t="shared" si="46"/>
        <v>0</v>
      </c>
      <c r="CS132">
        <v>1</v>
      </c>
      <c r="CT132" s="140">
        <f t="shared" si="47"/>
        <v>1.0101010101010102E-2</v>
      </c>
      <c r="CW132" s="88" t="s">
        <v>176</v>
      </c>
      <c r="CX132" s="135">
        <v>4.8</v>
      </c>
      <c r="CY132" s="135"/>
      <c r="CZ132" s="135">
        <v>4.8</v>
      </c>
      <c r="DA132" s="135">
        <v>0</v>
      </c>
      <c r="DB132" s="135"/>
      <c r="DC132" s="135">
        <v>0</v>
      </c>
      <c r="DF132" s="132" t="s">
        <v>239</v>
      </c>
      <c r="DG132" s="133"/>
      <c r="DH132" s="139">
        <f t="shared" si="48"/>
        <v>0</v>
      </c>
      <c r="DI132" s="133">
        <v>6</v>
      </c>
      <c r="DJ132" s="139">
        <f t="shared" si="49"/>
        <v>0.27272727272727271</v>
      </c>
      <c r="DK132" s="133">
        <v>6</v>
      </c>
      <c r="DL132" s="140">
        <f t="shared" si="50"/>
        <v>6.0606060606060608E-2</v>
      </c>
      <c r="DO132" s="132" t="s">
        <v>231</v>
      </c>
      <c r="DP132" s="133">
        <v>5</v>
      </c>
      <c r="DQ132" s="139">
        <f t="shared" si="51"/>
        <v>6.4935064935064929E-2</v>
      </c>
      <c r="DR132" s="133"/>
      <c r="DS132" s="139">
        <f t="shared" si="52"/>
        <v>0</v>
      </c>
      <c r="DT132" s="133">
        <v>5</v>
      </c>
      <c r="DU132" s="140">
        <f t="shared" si="53"/>
        <v>5.0505050505050504E-2</v>
      </c>
      <c r="DX132" s="131" t="s">
        <v>53</v>
      </c>
      <c r="DY132">
        <v>1</v>
      </c>
      <c r="DZ132" s="139">
        <f t="shared" si="54"/>
        <v>1.2987012987012988E-2</v>
      </c>
      <c r="EB132" s="139">
        <f t="shared" si="55"/>
        <v>0</v>
      </c>
      <c r="EC132">
        <v>1</v>
      </c>
      <c r="ED132" s="140">
        <f t="shared" si="56"/>
        <v>1.0101010101010102E-2</v>
      </c>
      <c r="EG132" s="131" t="s">
        <v>88</v>
      </c>
      <c r="EH132">
        <v>2</v>
      </c>
      <c r="EI132" s="139">
        <f t="shared" si="57"/>
        <v>2.5974025974025976E-2</v>
      </c>
      <c r="EK132" s="139">
        <f t="shared" si="58"/>
        <v>0</v>
      </c>
      <c r="EL132">
        <v>2</v>
      </c>
      <c r="EM132" s="140">
        <f t="shared" si="59"/>
        <v>2.0202020202020204E-2</v>
      </c>
    </row>
    <row r="133" spans="83:143">
      <c r="CE133" s="131" t="s">
        <v>53</v>
      </c>
      <c r="CF133">
        <v>1</v>
      </c>
      <c r="CG133" s="139">
        <f t="shared" ref="CG133:CG189" si="60">+CF133/77</f>
        <v>1.2987012987012988E-2</v>
      </c>
      <c r="CI133" s="139">
        <f t="shared" ref="CI133:CI189" si="61">+CH133/22</f>
        <v>0</v>
      </c>
      <c r="CJ133">
        <v>1</v>
      </c>
      <c r="CK133" s="140">
        <f t="shared" ref="CK133:CK189" si="62">+CJ133/99</f>
        <v>1.0101010101010102E-2</v>
      </c>
      <c r="CN133" s="132" t="s">
        <v>243</v>
      </c>
      <c r="CO133" s="133"/>
      <c r="CP133" s="139">
        <f t="shared" ref="CP133:CP163" si="63">+CO133/77</f>
        <v>0</v>
      </c>
      <c r="CQ133" s="133">
        <v>3</v>
      </c>
      <c r="CR133" s="139">
        <f t="shared" ref="CR133:CR163" si="64">+CQ133/22</f>
        <v>0.13636363636363635</v>
      </c>
      <c r="CS133" s="133">
        <v>3</v>
      </c>
      <c r="CT133" s="140">
        <f t="shared" ref="CT133:CT163" si="65">+CS133/99</f>
        <v>3.0303030303030304E-2</v>
      </c>
      <c r="CW133" s="88" t="s">
        <v>212</v>
      </c>
      <c r="CX133" s="135">
        <v>2.85</v>
      </c>
      <c r="CY133" s="135"/>
      <c r="CZ133" s="135">
        <v>2.85</v>
      </c>
      <c r="DA133" s="135">
        <v>0</v>
      </c>
      <c r="DB133" s="135"/>
      <c r="DC133" s="135">
        <v>0</v>
      </c>
      <c r="DF133" s="131" t="s">
        <v>39</v>
      </c>
      <c r="DH133" s="139">
        <f t="shared" ref="DH133:DH187" si="66">+DG133/77</f>
        <v>0</v>
      </c>
      <c r="DI133">
        <v>3</v>
      </c>
      <c r="DJ133" s="139">
        <f t="shared" ref="DJ133:DJ187" si="67">+DI133/22</f>
        <v>0.13636363636363635</v>
      </c>
      <c r="DK133">
        <v>3</v>
      </c>
      <c r="DL133" s="140">
        <f t="shared" ref="DL133:DL187" si="68">+DK133/99</f>
        <v>3.0303030303030304E-2</v>
      </c>
      <c r="DO133" s="131" t="s">
        <v>41</v>
      </c>
      <c r="DP133">
        <v>5</v>
      </c>
      <c r="DQ133" s="139">
        <f t="shared" ref="DQ133:DQ142" si="69">+DP133/77</f>
        <v>6.4935064935064929E-2</v>
      </c>
      <c r="DS133" s="139">
        <f t="shared" ref="DS133:DS142" si="70">+DR133/22</f>
        <v>0</v>
      </c>
      <c r="DT133">
        <v>5</v>
      </c>
      <c r="DU133" s="140">
        <f t="shared" ref="DU133:DU142" si="71">+DT133/99</f>
        <v>5.0505050505050504E-2</v>
      </c>
      <c r="DX133" s="132" t="s">
        <v>239</v>
      </c>
      <c r="DY133" s="133"/>
      <c r="DZ133" s="139">
        <f t="shared" ref="DZ133:DZ187" si="72">+DY133/77</f>
        <v>0</v>
      </c>
      <c r="EA133" s="133">
        <v>6</v>
      </c>
      <c r="EB133" s="139">
        <f t="shared" ref="EB133:EB187" si="73">+EA133/22</f>
        <v>0.27272727272727271</v>
      </c>
      <c r="EC133" s="133">
        <v>6</v>
      </c>
      <c r="ED133" s="140">
        <f t="shared" ref="ED133:ED187" si="74">+EC133/99</f>
        <v>6.0606060606060608E-2</v>
      </c>
      <c r="EG133" s="132" t="s">
        <v>225</v>
      </c>
      <c r="EH133" s="133">
        <v>2</v>
      </c>
      <c r="EI133" s="139">
        <f t="shared" ref="EI133:EI169" si="75">+EH133/77</f>
        <v>2.5974025974025976E-2</v>
      </c>
      <c r="EJ133" s="133"/>
      <c r="EK133" s="139">
        <f t="shared" ref="EK133:EK169" si="76">+EJ133/22</f>
        <v>0</v>
      </c>
      <c r="EL133" s="133">
        <v>2</v>
      </c>
      <c r="EM133" s="140">
        <f t="shared" ref="EM133:EM169" si="77">+EL133/99</f>
        <v>2.0202020202020204E-2</v>
      </c>
    </row>
    <row r="134" spans="83:143">
      <c r="CE134" s="132" t="s">
        <v>239</v>
      </c>
      <c r="CF134" s="133"/>
      <c r="CG134" s="139">
        <f t="shared" si="60"/>
        <v>0</v>
      </c>
      <c r="CH134" s="133">
        <v>6</v>
      </c>
      <c r="CI134" s="139">
        <f t="shared" si="61"/>
        <v>0.27272727272727271</v>
      </c>
      <c r="CJ134" s="133">
        <v>6</v>
      </c>
      <c r="CK134" s="140">
        <f t="shared" si="62"/>
        <v>6.0606060606060608E-2</v>
      </c>
      <c r="CN134" s="131" t="s">
        <v>40</v>
      </c>
      <c r="CP134" s="139">
        <f t="shared" si="63"/>
        <v>0</v>
      </c>
      <c r="CQ134">
        <v>3</v>
      </c>
      <c r="CR134" s="139">
        <f t="shared" si="64"/>
        <v>0.13636363636363635</v>
      </c>
      <c r="CS134">
        <v>3</v>
      </c>
      <c r="CT134" s="140">
        <f t="shared" si="65"/>
        <v>3.0303030303030304E-2</v>
      </c>
      <c r="CW134" s="88" t="s">
        <v>225</v>
      </c>
      <c r="CX134" s="135">
        <v>3.99</v>
      </c>
      <c r="CY134" s="135"/>
      <c r="CZ134" s="135">
        <v>3.99</v>
      </c>
      <c r="DA134" s="135">
        <v>0</v>
      </c>
      <c r="DB134" s="135"/>
      <c r="DC134" s="135">
        <v>0</v>
      </c>
      <c r="DF134" s="131" t="s">
        <v>53</v>
      </c>
      <c r="DH134" s="139">
        <f t="shared" si="66"/>
        <v>0</v>
      </c>
      <c r="DI134">
        <v>2</v>
      </c>
      <c r="DJ134" s="139">
        <f t="shared" si="67"/>
        <v>9.0909090909090912E-2</v>
      </c>
      <c r="DK134">
        <v>2</v>
      </c>
      <c r="DL134" s="140">
        <f t="shared" si="68"/>
        <v>2.0202020202020204E-2</v>
      </c>
      <c r="DO134" s="132" t="s">
        <v>165</v>
      </c>
      <c r="DP134" s="133">
        <v>2</v>
      </c>
      <c r="DQ134" s="139">
        <f t="shared" si="69"/>
        <v>2.5974025974025976E-2</v>
      </c>
      <c r="DR134" s="133"/>
      <c r="DS134" s="139">
        <f t="shared" si="70"/>
        <v>0</v>
      </c>
      <c r="DT134" s="133">
        <v>2</v>
      </c>
      <c r="DU134" s="140">
        <f t="shared" si="71"/>
        <v>2.0202020202020204E-2</v>
      </c>
      <c r="DX134" s="131" t="s">
        <v>39</v>
      </c>
      <c r="DZ134" s="139">
        <f t="shared" si="72"/>
        <v>0</v>
      </c>
      <c r="EA134">
        <v>4</v>
      </c>
      <c r="EB134" s="139">
        <f t="shared" si="73"/>
        <v>0.18181818181818182</v>
      </c>
      <c r="EC134">
        <v>4</v>
      </c>
      <c r="ED134" s="140">
        <f t="shared" si="74"/>
        <v>4.0404040404040407E-2</v>
      </c>
      <c r="EG134" s="131" t="s">
        <v>42</v>
      </c>
      <c r="EH134">
        <v>2</v>
      </c>
      <c r="EI134" s="139">
        <f t="shared" si="75"/>
        <v>2.5974025974025976E-2</v>
      </c>
      <c r="EK134" s="139">
        <f t="shared" si="76"/>
        <v>0</v>
      </c>
      <c r="EL134">
        <v>2</v>
      </c>
      <c r="EM134" s="140">
        <f t="shared" si="77"/>
        <v>2.0202020202020204E-2</v>
      </c>
    </row>
    <row r="135" spans="83:143">
      <c r="CE135" s="131" t="s">
        <v>39</v>
      </c>
      <c r="CG135" s="139">
        <f t="shared" si="60"/>
        <v>0</v>
      </c>
      <c r="CH135">
        <v>3</v>
      </c>
      <c r="CI135" s="139">
        <f t="shared" si="61"/>
        <v>0.13636363636363635</v>
      </c>
      <c r="CJ135">
        <v>3</v>
      </c>
      <c r="CK135" s="140">
        <f t="shared" si="62"/>
        <v>3.0303030303030304E-2</v>
      </c>
      <c r="CN135" s="132" t="s">
        <v>206</v>
      </c>
      <c r="CO135" s="133">
        <v>3</v>
      </c>
      <c r="CP135" s="139">
        <f t="shared" si="63"/>
        <v>3.896103896103896E-2</v>
      </c>
      <c r="CQ135" s="133"/>
      <c r="CR135" s="139">
        <f t="shared" si="64"/>
        <v>0</v>
      </c>
      <c r="CS135" s="133">
        <v>3</v>
      </c>
      <c r="CT135" s="140">
        <f t="shared" si="65"/>
        <v>3.0303030303030304E-2</v>
      </c>
      <c r="CW135" s="88" t="s">
        <v>191</v>
      </c>
      <c r="CX135" s="135">
        <v>4.8</v>
      </c>
      <c r="CY135" s="135"/>
      <c r="CZ135" s="135">
        <v>4.8</v>
      </c>
      <c r="DA135" s="135">
        <v>0</v>
      </c>
      <c r="DB135" s="135"/>
      <c r="DC135" s="135">
        <v>0</v>
      </c>
      <c r="DF135" s="131" t="s">
        <v>55</v>
      </c>
      <c r="DH135" s="139">
        <f t="shared" si="66"/>
        <v>0</v>
      </c>
      <c r="DI135">
        <v>1</v>
      </c>
      <c r="DJ135" s="139">
        <f t="shared" si="67"/>
        <v>4.5454545454545456E-2</v>
      </c>
      <c r="DK135">
        <v>1</v>
      </c>
      <c r="DL135" s="140">
        <f t="shared" si="68"/>
        <v>1.0101010101010102E-2</v>
      </c>
      <c r="DO135" s="131" t="s">
        <v>41</v>
      </c>
      <c r="DP135">
        <v>2</v>
      </c>
      <c r="DQ135" s="139">
        <f t="shared" si="69"/>
        <v>2.5974025974025976E-2</v>
      </c>
      <c r="DS135" s="139">
        <f t="shared" si="70"/>
        <v>0</v>
      </c>
      <c r="DT135">
        <v>2</v>
      </c>
      <c r="DU135" s="140">
        <f t="shared" si="71"/>
        <v>2.0202020202020204E-2</v>
      </c>
      <c r="DX135" s="131" t="s">
        <v>53</v>
      </c>
      <c r="DZ135" s="139">
        <f t="shared" si="72"/>
        <v>0</v>
      </c>
      <c r="EA135">
        <v>1</v>
      </c>
      <c r="EB135" s="139">
        <f t="shared" si="73"/>
        <v>4.5454545454545456E-2</v>
      </c>
      <c r="EC135">
        <v>1</v>
      </c>
      <c r="ED135" s="140">
        <f t="shared" si="74"/>
        <v>1.0101010101010102E-2</v>
      </c>
      <c r="EG135" s="132" t="s">
        <v>191</v>
      </c>
      <c r="EH135" s="133">
        <v>1</v>
      </c>
      <c r="EI135" s="139">
        <f t="shared" si="75"/>
        <v>1.2987012987012988E-2</v>
      </c>
      <c r="EJ135" s="133"/>
      <c r="EK135" s="139">
        <f t="shared" si="76"/>
        <v>0</v>
      </c>
      <c r="EL135" s="133">
        <v>1</v>
      </c>
      <c r="EM135" s="140">
        <f t="shared" si="77"/>
        <v>1.0101010101010102E-2</v>
      </c>
    </row>
    <row r="136" spans="83:143">
      <c r="CE136" s="131" t="s">
        <v>53</v>
      </c>
      <c r="CG136" s="139">
        <f t="shared" si="60"/>
        <v>0</v>
      </c>
      <c r="CH136">
        <v>2</v>
      </c>
      <c r="CI136" s="139">
        <f t="shared" si="61"/>
        <v>9.0909090909090912E-2</v>
      </c>
      <c r="CJ136">
        <v>2</v>
      </c>
      <c r="CK136" s="140">
        <f t="shared" si="62"/>
        <v>2.0202020202020204E-2</v>
      </c>
      <c r="CN136" s="131" t="s">
        <v>43</v>
      </c>
      <c r="CO136">
        <v>2</v>
      </c>
      <c r="CP136" s="139">
        <f t="shared" si="63"/>
        <v>2.5974025974025976E-2</v>
      </c>
      <c r="CR136" s="139">
        <f t="shared" si="64"/>
        <v>0</v>
      </c>
      <c r="CS136">
        <v>2</v>
      </c>
      <c r="CT136" s="140">
        <f t="shared" si="65"/>
        <v>2.0202020202020204E-2</v>
      </c>
      <c r="CW136" s="88" t="s">
        <v>221</v>
      </c>
      <c r="CX136" s="135">
        <v>4.24</v>
      </c>
      <c r="CY136" s="135"/>
      <c r="CZ136" s="135">
        <v>4.24</v>
      </c>
      <c r="DA136" s="135">
        <v>0</v>
      </c>
      <c r="DB136" s="135"/>
      <c r="DC136" s="135">
        <v>0</v>
      </c>
      <c r="DF136" s="132" t="s">
        <v>176</v>
      </c>
      <c r="DG136" s="133">
        <v>6</v>
      </c>
      <c r="DH136" s="139">
        <f t="shared" si="66"/>
        <v>7.792207792207792E-2</v>
      </c>
      <c r="DI136" s="133"/>
      <c r="DJ136" s="139">
        <f t="shared" si="67"/>
        <v>0</v>
      </c>
      <c r="DK136" s="133">
        <v>6</v>
      </c>
      <c r="DL136" s="140">
        <f t="shared" si="68"/>
        <v>6.0606060606060608E-2</v>
      </c>
      <c r="DO136" s="132" t="s">
        <v>37</v>
      </c>
      <c r="DP136" s="133">
        <v>3</v>
      </c>
      <c r="DQ136" s="139">
        <f t="shared" si="69"/>
        <v>3.896103896103896E-2</v>
      </c>
      <c r="DR136" s="133"/>
      <c r="DS136" s="139">
        <f t="shared" si="70"/>
        <v>0</v>
      </c>
      <c r="DT136" s="133">
        <v>3</v>
      </c>
      <c r="DU136" s="140">
        <f t="shared" si="71"/>
        <v>3.0303030303030304E-2</v>
      </c>
      <c r="DX136" s="131" t="s">
        <v>55</v>
      </c>
      <c r="DZ136" s="139">
        <f t="shared" si="72"/>
        <v>0</v>
      </c>
      <c r="EA136">
        <v>1</v>
      </c>
      <c r="EB136" s="139">
        <f t="shared" si="73"/>
        <v>4.5454545454545456E-2</v>
      </c>
      <c r="EC136">
        <v>1</v>
      </c>
      <c r="ED136" s="140">
        <f t="shared" si="74"/>
        <v>1.0101010101010102E-2</v>
      </c>
      <c r="EG136" s="131" t="s">
        <v>42</v>
      </c>
      <c r="EH136">
        <v>1</v>
      </c>
      <c r="EI136" s="139">
        <f t="shared" si="75"/>
        <v>1.2987012987012988E-2</v>
      </c>
      <c r="EK136" s="139">
        <f t="shared" si="76"/>
        <v>0</v>
      </c>
      <c r="EL136">
        <v>1</v>
      </c>
      <c r="EM136" s="140">
        <f t="shared" si="77"/>
        <v>1.0101010101010102E-2</v>
      </c>
    </row>
    <row r="137" spans="83:143">
      <c r="CE137" s="131" t="s">
        <v>55</v>
      </c>
      <c r="CG137" s="139">
        <f t="shared" si="60"/>
        <v>0</v>
      </c>
      <c r="CH137">
        <v>1</v>
      </c>
      <c r="CI137" s="139">
        <f t="shared" si="61"/>
        <v>4.5454545454545456E-2</v>
      </c>
      <c r="CJ137">
        <v>1</v>
      </c>
      <c r="CK137" s="140">
        <f t="shared" si="62"/>
        <v>1.0101010101010102E-2</v>
      </c>
      <c r="CN137" s="131" t="s">
        <v>40</v>
      </c>
      <c r="CO137">
        <v>1</v>
      </c>
      <c r="CP137" s="139">
        <f t="shared" si="63"/>
        <v>1.2987012987012988E-2</v>
      </c>
      <c r="CR137" s="139">
        <f t="shared" si="64"/>
        <v>0</v>
      </c>
      <c r="CS137">
        <v>1</v>
      </c>
      <c r="CT137" s="140">
        <f t="shared" si="65"/>
        <v>1.0101010101010102E-2</v>
      </c>
      <c r="CW137" s="88" t="s">
        <v>96</v>
      </c>
      <c r="CX137" s="135"/>
      <c r="CY137" s="135"/>
      <c r="CZ137" s="135"/>
      <c r="DA137" s="135"/>
      <c r="DB137" s="135"/>
      <c r="DC137" s="135"/>
      <c r="DF137" s="131" t="s">
        <v>39</v>
      </c>
      <c r="DG137">
        <v>6</v>
      </c>
      <c r="DH137" s="139">
        <f t="shared" si="66"/>
        <v>7.792207792207792E-2</v>
      </c>
      <c r="DJ137" s="139">
        <f t="shared" si="67"/>
        <v>0</v>
      </c>
      <c r="DK137">
        <v>6</v>
      </c>
      <c r="DL137" s="140">
        <f t="shared" si="68"/>
        <v>6.0606060606060608E-2</v>
      </c>
      <c r="DO137" s="131" t="s">
        <v>41</v>
      </c>
      <c r="DP137">
        <v>3</v>
      </c>
      <c r="DQ137" s="139">
        <f t="shared" si="69"/>
        <v>3.896103896103896E-2</v>
      </c>
      <c r="DS137" s="139">
        <f t="shared" si="70"/>
        <v>0</v>
      </c>
      <c r="DT137">
        <v>3</v>
      </c>
      <c r="DU137" s="140">
        <f t="shared" si="71"/>
        <v>3.0303030303030304E-2</v>
      </c>
      <c r="DX137" s="132" t="s">
        <v>176</v>
      </c>
      <c r="DY137" s="133">
        <v>6</v>
      </c>
      <c r="DZ137" s="139">
        <f t="shared" si="72"/>
        <v>7.792207792207792E-2</v>
      </c>
      <c r="EA137" s="133"/>
      <c r="EB137" s="139">
        <f t="shared" si="73"/>
        <v>0</v>
      </c>
      <c r="EC137" s="133">
        <v>6</v>
      </c>
      <c r="ED137" s="140">
        <f t="shared" si="74"/>
        <v>6.0606060606060608E-2</v>
      </c>
      <c r="EG137" s="132" t="s">
        <v>221</v>
      </c>
      <c r="EH137" s="133">
        <v>3</v>
      </c>
      <c r="EI137" s="139">
        <f t="shared" si="75"/>
        <v>3.896103896103896E-2</v>
      </c>
      <c r="EJ137" s="133"/>
      <c r="EK137" s="139">
        <f t="shared" si="76"/>
        <v>0</v>
      </c>
      <c r="EL137" s="133">
        <v>3</v>
      </c>
      <c r="EM137" s="140">
        <f t="shared" si="77"/>
        <v>3.0303030303030304E-2</v>
      </c>
    </row>
    <row r="138" spans="83:143">
      <c r="CE138" s="132" t="s">
        <v>176</v>
      </c>
      <c r="CF138" s="133">
        <v>6</v>
      </c>
      <c r="CG138" s="139">
        <f t="shared" si="60"/>
        <v>7.792207792207792E-2</v>
      </c>
      <c r="CH138" s="133"/>
      <c r="CI138" s="139">
        <f t="shared" si="61"/>
        <v>0</v>
      </c>
      <c r="CJ138" s="133">
        <v>6</v>
      </c>
      <c r="CK138" s="140">
        <f t="shared" si="62"/>
        <v>6.0606060606060608E-2</v>
      </c>
      <c r="CN138" s="132" t="s">
        <v>249</v>
      </c>
      <c r="CO138" s="133"/>
      <c r="CP138" s="139">
        <f t="shared" si="63"/>
        <v>0</v>
      </c>
      <c r="CQ138" s="133">
        <v>3</v>
      </c>
      <c r="CR138" s="139">
        <f t="shared" si="64"/>
        <v>0.13636363636363635</v>
      </c>
      <c r="CS138" s="133">
        <v>3</v>
      </c>
      <c r="CT138" s="140">
        <f t="shared" si="65"/>
        <v>3.0303030303030304E-2</v>
      </c>
      <c r="CW138" s="88" t="s">
        <v>243</v>
      </c>
      <c r="CX138" s="135"/>
      <c r="CY138" s="135"/>
      <c r="CZ138" s="135"/>
      <c r="DA138" s="135"/>
      <c r="DB138" s="135"/>
      <c r="DC138" s="135"/>
      <c r="DF138" s="132" t="s">
        <v>212</v>
      </c>
      <c r="DG138" s="133">
        <v>2</v>
      </c>
      <c r="DH138" s="139">
        <f t="shared" si="66"/>
        <v>2.5974025974025976E-2</v>
      </c>
      <c r="DI138" s="133"/>
      <c r="DJ138" s="139">
        <f t="shared" si="67"/>
        <v>0</v>
      </c>
      <c r="DK138" s="133">
        <v>2</v>
      </c>
      <c r="DL138" s="140">
        <f t="shared" si="68"/>
        <v>2.0202020202020204E-2</v>
      </c>
      <c r="DO138" s="132" t="s">
        <v>245</v>
      </c>
      <c r="DP138" s="133"/>
      <c r="DQ138" s="139">
        <f t="shared" si="69"/>
        <v>0</v>
      </c>
      <c r="DR138" s="133">
        <v>2</v>
      </c>
      <c r="DS138" s="139">
        <f t="shared" si="70"/>
        <v>9.0909090909090912E-2</v>
      </c>
      <c r="DT138" s="133">
        <v>2</v>
      </c>
      <c r="DU138" s="140">
        <f t="shared" si="71"/>
        <v>2.0202020202020204E-2</v>
      </c>
      <c r="DX138" s="131" t="s">
        <v>39</v>
      </c>
      <c r="DY138">
        <v>6</v>
      </c>
      <c r="DZ138" s="139">
        <f t="shared" si="72"/>
        <v>7.792207792207792E-2</v>
      </c>
      <c r="EB138" s="139">
        <f t="shared" si="73"/>
        <v>0</v>
      </c>
      <c r="EC138">
        <v>6</v>
      </c>
      <c r="ED138" s="140">
        <f t="shared" si="74"/>
        <v>6.0606060606060608E-2</v>
      </c>
      <c r="EG138" s="131" t="s">
        <v>42</v>
      </c>
      <c r="EH138">
        <v>2</v>
      </c>
      <c r="EI138" s="139">
        <f t="shared" si="75"/>
        <v>2.5974025974025976E-2</v>
      </c>
      <c r="EK138" s="139">
        <f t="shared" si="76"/>
        <v>0</v>
      </c>
      <c r="EL138">
        <v>2</v>
      </c>
      <c r="EM138" s="140">
        <f t="shared" si="77"/>
        <v>2.0202020202020204E-2</v>
      </c>
    </row>
    <row r="139" spans="83:143">
      <c r="CE139" s="131" t="s">
        <v>39</v>
      </c>
      <c r="CF139">
        <v>6</v>
      </c>
      <c r="CG139" s="139">
        <f t="shared" si="60"/>
        <v>7.792207792207792E-2</v>
      </c>
      <c r="CI139" s="139">
        <f t="shared" si="61"/>
        <v>0</v>
      </c>
      <c r="CJ139">
        <v>6</v>
      </c>
      <c r="CK139" s="140">
        <f t="shared" si="62"/>
        <v>6.0606060606060608E-2</v>
      </c>
      <c r="CN139" s="131" t="s">
        <v>148</v>
      </c>
      <c r="CP139" s="139">
        <f t="shared" si="63"/>
        <v>0</v>
      </c>
      <c r="CQ139">
        <v>3</v>
      </c>
      <c r="CR139" s="139">
        <f t="shared" si="64"/>
        <v>0.13636363636363635</v>
      </c>
      <c r="CS139">
        <v>3</v>
      </c>
      <c r="CT139" s="140">
        <f t="shared" si="65"/>
        <v>3.0303030303030304E-2</v>
      </c>
      <c r="CW139" s="88" t="s">
        <v>206</v>
      </c>
      <c r="CX139" s="135"/>
      <c r="CY139" s="135"/>
      <c r="CZ139" s="135"/>
      <c r="DA139" s="135"/>
      <c r="DB139" s="135"/>
      <c r="DC139" s="135"/>
      <c r="DF139" s="131" t="s">
        <v>39</v>
      </c>
      <c r="DG139">
        <v>1</v>
      </c>
      <c r="DH139" s="139">
        <f t="shared" si="66"/>
        <v>1.2987012987012988E-2</v>
      </c>
      <c r="DJ139" s="139">
        <f t="shared" si="67"/>
        <v>0</v>
      </c>
      <c r="DK139">
        <v>1</v>
      </c>
      <c r="DL139" s="140">
        <f t="shared" si="68"/>
        <v>1.0101010101010102E-2</v>
      </c>
      <c r="DO139" s="131" t="s">
        <v>41</v>
      </c>
      <c r="DQ139" s="139">
        <f t="shared" si="69"/>
        <v>0</v>
      </c>
      <c r="DR139">
        <v>2</v>
      </c>
      <c r="DS139" s="139">
        <f t="shared" si="70"/>
        <v>9.0909090909090912E-2</v>
      </c>
      <c r="DT139">
        <v>2</v>
      </c>
      <c r="DU139" s="140">
        <f t="shared" si="71"/>
        <v>2.0202020202020204E-2</v>
      </c>
      <c r="DX139" s="132" t="s">
        <v>212</v>
      </c>
      <c r="DY139" s="133">
        <v>2</v>
      </c>
      <c r="DZ139" s="139">
        <f t="shared" si="72"/>
        <v>2.5974025974025976E-2</v>
      </c>
      <c r="EA139" s="133"/>
      <c r="EB139" s="139">
        <f t="shared" si="73"/>
        <v>0</v>
      </c>
      <c r="EC139" s="133">
        <v>2</v>
      </c>
      <c r="ED139" s="140">
        <f t="shared" si="74"/>
        <v>2.0202020202020204E-2</v>
      </c>
      <c r="EG139" s="131" t="s">
        <v>65</v>
      </c>
      <c r="EH139">
        <v>1</v>
      </c>
      <c r="EI139" s="139">
        <f t="shared" si="75"/>
        <v>1.2987012987012988E-2</v>
      </c>
      <c r="EK139" s="139">
        <f t="shared" si="76"/>
        <v>0</v>
      </c>
      <c r="EL139">
        <v>1</v>
      </c>
      <c r="EM139" s="140">
        <f t="shared" si="77"/>
        <v>1.0101010101010102E-2</v>
      </c>
    </row>
    <row r="140" spans="83:143">
      <c r="CE140" s="132" t="s">
        <v>212</v>
      </c>
      <c r="CF140" s="133">
        <v>2</v>
      </c>
      <c r="CG140" s="139">
        <f t="shared" si="60"/>
        <v>2.5974025974025976E-2</v>
      </c>
      <c r="CH140" s="133"/>
      <c r="CI140" s="139">
        <f t="shared" si="61"/>
        <v>0</v>
      </c>
      <c r="CJ140" s="133">
        <v>2</v>
      </c>
      <c r="CK140" s="140">
        <f t="shared" si="62"/>
        <v>2.0202020202020204E-2</v>
      </c>
      <c r="CN140" s="132" t="s">
        <v>219</v>
      </c>
      <c r="CO140" s="133">
        <v>2</v>
      </c>
      <c r="CP140" s="139">
        <f t="shared" si="63"/>
        <v>2.5974025974025976E-2</v>
      </c>
      <c r="CQ140" s="133"/>
      <c r="CR140" s="139">
        <f t="shared" si="64"/>
        <v>0</v>
      </c>
      <c r="CS140" s="133">
        <v>2</v>
      </c>
      <c r="CT140" s="140">
        <f t="shared" si="65"/>
        <v>2.0202020202020204E-2</v>
      </c>
      <c r="CW140" s="88" t="s">
        <v>249</v>
      </c>
      <c r="CX140" s="135"/>
      <c r="CY140" s="135">
        <v>2.7</v>
      </c>
      <c r="CZ140" s="135">
        <v>2.7</v>
      </c>
      <c r="DA140" s="135"/>
      <c r="DB140" s="135">
        <v>0</v>
      </c>
      <c r="DC140" s="135">
        <v>0</v>
      </c>
      <c r="DF140" s="131" t="s">
        <v>53</v>
      </c>
      <c r="DG140">
        <v>1</v>
      </c>
      <c r="DH140" s="139">
        <f t="shared" si="66"/>
        <v>1.2987012987012988E-2</v>
      </c>
      <c r="DJ140" s="139">
        <f t="shared" si="67"/>
        <v>0</v>
      </c>
      <c r="DK140">
        <v>1</v>
      </c>
      <c r="DL140" s="140">
        <f t="shared" si="68"/>
        <v>1.0101010101010102E-2</v>
      </c>
      <c r="DO140" s="132" t="s">
        <v>252</v>
      </c>
      <c r="DP140" s="133"/>
      <c r="DQ140" s="139">
        <f t="shared" si="69"/>
        <v>0</v>
      </c>
      <c r="DR140" s="133">
        <v>2</v>
      </c>
      <c r="DS140" s="139">
        <f t="shared" si="70"/>
        <v>9.0909090909090912E-2</v>
      </c>
      <c r="DT140" s="133">
        <v>2</v>
      </c>
      <c r="DU140" s="140">
        <f t="shared" si="71"/>
        <v>2.0202020202020204E-2</v>
      </c>
      <c r="DX140" s="131" t="s">
        <v>39</v>
      </c>
      <c r="DY140">
        <v>1</v>
      </c>
      <c r="DZ140" s="139">
        <f t="shared" si="72"/>
        <v>1.2987012987012988E-2</v>
      </c>
      <c r="EB140" s="139">
        <f t="shared" si="73"/>
        <v>0</v>
      </c>
      <c r="EC140">
        <v>1</v>
      </c>
      <c r="ED140" s="140">
        <f t="shared" si="74"/>
        <v>1.0101010101010102E-2</v>
      </c>
      <c r="EG140" s="132" t="s">
        <v>96</v>
      </c>
      <c r="EH140" s="133">
        <v>2</v>
      </c>
      <c r="EI140" s="139">
        <f t="shared" si="75"/>
        <v>2.5974025974025976E-2</v>
      </c>
      <c r="EJ140" s="133"/>
      <c r="EK140" s="139">
        <f t="shared" si="76"/>
        <v>0</v>
      </c>
      <c r="EL140" s="133">
        <v>2</v>
      </c>
      <c r="EM140" s="140">
        <f t="shared" si="77"/>
        <v>2.0202020202020204E-2</v>
      </c>
    </row>
    <row r="141" spans="83:143">
      <c r="CE141" s="131" t="s">
        <v>39</v>
      </c>
      <c r="CF141">
        <v>1</v>
      </c>
      <c r="CG141" s="139">
        <f t="shared" si="60"/>
        <v>1.2987012987012988E-2</v>
      </c>
      <c r="CI141" s="139">
        <f t="shared" si="61"/>
        <v>0</v>
      </c>
      <c r="CJ141">
        <v>1</v>
      </c>
      <c r="CK141" s="140">
        <f t="shared" si="62"/>
        <v>1.0101010101010102E-2</v>
      </c>
      <c r="CN141" s="131" t="s">
        <v>40</v>
      </c>
      <c r="CO141">
        <v>1</v>
      </c>
      <c r="CP141" s="139">
        <f t="shared" si="63"/>
        <v>1.2987012987012988E-2</v>
      </c>
      <c r="CR141" s="139">
        <f t="shared" si="64"/>
        <v>0</v>
      </c>
      <c r="CS141">
        <v>1</v>
      </c>
      <c r="CT141" s="140">
        <f t="shared" si="65"/>
        <v>1.0101010101010102E-2</v>
      </c>
      <c r="CW141" s="88" t="s">
        <v>219</v>
      </c>
      <c r="CX141" s="135">
        <v>3.38</v>
      </c>
      <c r="CY141" s="135"/>
      <c r="CZ141" s="135">
        <v>3.38</v>
      </c>
      <c r="DA141" s="135">
        <v>0</v>
      </c>
      <c r="DB141" s="135"/>
      <c r="DC141" s="135">
        <v>0</v>
      </c>
      <c r="DF141" s="132" t="s">
        <v>225</v>
      </c>
      <c r="DG141" s="133">
        <v>2</v>
      </c>
      <c r="DH141" s="139">
        <f t="shared" si="66"/>
        <v>2.5974025974025976E-2</v>
      </c>
      <c r="DI141" s="133"/>
      <c r="DJ141" s="139">
        <f t="shared" si="67"/>
        <v>0</v>
      </c>
      <c r="DK141" s="133">
        <v>2</v>
      </c>
      <c r="DL141" s="140">
        <f t="shared" si="68"/>
        <v>2.0202020202020204E-2</v>
      </c>
      <c r="DO141" s="131" t="s">
        <v>97</v>
      </c>
      <c r="DQ141" s="139">
        <f t="shared" si="69"/>
        <v>0</v>
      </c>
      <c r="DR141">
        <v>2</v>
      </c>
      <c r="DS141" s="139">
        <f t="shared" si="70"/>
        <v>9.0909090909090912E-2</v>
      </c>
      <c r="DT141">
        <v>2</v>
      </c>
      <c r="DU141" s="140">
        <f t="shared" si="71"/>
        <v>2.0202020202020204E-2</v>
      </c>
      <c r="DX141" s="131" t="s">
        <v>53</v>
      </c>
      <c r="DY141">
        <v>1</v>
      </c>
      <c r="DZ141" s="139">
        <f t="shared" si="72"/>
        <v>1.2987012987012988E-2</v>
      </c>
      <c r="EB141" s="139">
        <f t="shared" si="73"/>
        <v>0</v>
      </c>
      <c r="EC141">
        <v>1</v>
      </c>
      <c r="ED141" s="140">
        <f t="shared" si="74"/>
        <v>1.0101010101010102E-2</v>
      </c>
      <c r="EG141" s="131" t="s">
        <v>42</v>
      </c>
      <c r="EH141">
        <v>2</v>
      </c>
      <c r="EI141" s="139">
        <f t="shared" si="75"/>
        <v>2.5974025974025976E-2</v>
      </c>
      <c r="EK141" s="139">
        <f t="shared" si="76"/>
        <v>0</v>
      </c>
      <c r="EL141">
        <v>2</v>
      </c>
      <c r="EM141" s="140">
        <f t="shared" si="77"/>
        <v>2.0202020202020204E-2</v>
      </c>
    </row>
    <row r="142" spans="83:143">
      <c r="CE142" s="131" t="s">
        <v>53</v>
      </c>
      <c r="CF142">
        <v>1</v>
      </c>
      <c r="CG142" s="139">
        <f t="shared" si="60"/>
        <v>1.2987012987012988E-2</v>
      </c>
      <c r="CI142" s="139">
        <f t="shared" si="61"/>
        <v>0</v>
      </c>
      <c r="CJ142">
        <v>1</v>
      </c>
      <c r="CK142" s="140">
        <f t="shared" si="62"/>
        <v>1.0101010101010102E-2</v>
      </c>
      <c r="CN142" s="131" t="s">
        <v>119</v>
      </c>
      <c r="CO142">
        <v>1</v>
      </c>
      <c r="CP142" s="139">
        <f t="shared" si="63"/>
        <v>1.2987012987012988E-2</v>
      </c>
      <c r="CR142" s="139">
        <f t="shared" si="64"/>
        <v>0</v>
      </c>
      <c r="CS142">
        <v>1</v>
      </c>
      <c r="CT142" s="140">
        <f t="shared" si="65"/>
        <v>1.0101010101010102E-2</v>
      </c>
      <c r="CW142" s="88" t="s">
        <v>247</v>
      </c>
      <c r="CX142" s="135"/>
      <c r="CY142" s="135">
        <v>2.2799999999999998</v>
      </c>
      <c r="CZ142" s="135">
        <v>2.2799999999999998</v>
      </c>
      <c r="DA142" s="135"/>
      <c r="DB142" s="135">
        <v>0</v>
      </c>
      <c r="DC142" s="135">
        <v>0</v>
      </c>
      <c r="DF142" s="131" t="s">
        <v>39</v>
      </c>
      <c r="DG142">
        <v>2</v>
      </c>
      <c r="DH142" s="139">
        <f t="shared" si="66"/>
        <v>2.5974025974025976E-2</v>
      </c>
      <c r="DJ142" s="139">
        <f t="shared" si="67"/>
        <v>0</v>
      </c>
      <c r="DK142">
        <v>2</v>
      </c>
      <c r="DL142" s="140">
        <f t="shared" si="68"/>
        <v>2.0202020202020204E-2</v>
      </c>
      <c r="DO142" s="91" t="s">
        <v>279</v>
      </c>
      <c r="DP142" s="92">
        <v>77</v>
      </c>
      <c r="DQ142" s="139">
        <f t="shared" si="69"/>
        <v>1</v>
      </c>
      <c r="DR142" s="92">
        <v>22</v>
      </c>
      <c r="DS142" s="139">
        <f t="shared" si="70"/>
        <v>1</v>
      </c>
      <c r="DT142" s="92">
        <v>99</v>
      </c>
      <c r="DU142" s="140">
        <f t="shared" si="71"/>
        <v>1</v>
      </c>
      <c r="DX142" s="132" t="s">
        <v>225</v>
      </c>
      <c r="DY142" s="133">
        <v>2</v>
      </c>
      <c r="DZ142" s="139">
        <f t="shared" si="72"/>
        <v>2.5974025974025976E-2</v>
      </c>
      <c r="EA142" s="133"/>
      <c r="EB142" s="139">
        <f t="shared" si="73"/>
        <v>0</v>
      </c>
      <c r="EC142" s="133">
        <v>2</v>
      </c>
      <c r="ED142" s="140">
        <f t="shared" si="74"/>
        <v>2.0202020202020204E-2</v>
      </c>
      <c r="EG142" s="132" t="s">
        <v>243</v>
      </c>
      <c r="EH142" s="133"/>
      <c r="EI142" s="139">
        <f t="shared" si="75"/>
        <v>0</v>
      </c>
      <c r="EJ142" s="133">
        <v>3</v>
      </c>
      <c r="EK142" s="139">
        <f t="shared" si="76"/>
        <v>0.13636363636363635</v>
      </c>
      <c r="EL142" s="133">
        <v>3</v>
      </c>
      <c r="EM142" s="140">
        <f t="shared" si="77"/>
        <v>3.0303030303030304E-2</v>
      </c>
    </row>
    <row r="143" spans="83:143">
      <c r="CE143" s="132" t="s">
        <v>225</v>
      </c>
      <c r="CF143" s="133">
        <v>2</v>
      </c>
      <c r="CG143" s="139">
        <f t="shared" si="60"/>
        <v>2.5974025974025976E-2</v>
      </c>
      <c r="CH143" s="133"/>
      <c r="CI143" s="139">
        <f t="shared" si="61"/>
        <v>0</v>
      </c>
      <c r="CJ143" s="133">
        <v>2</v>
      </c>
      <c r="CK143" s="140">
        <f t="shared" si="62"/>
        <v>2.0202020202020204E-2</v>
      </c>
      <c r="CN143" s="132" t="s">
        <v>247</v>
      </c>
      <c r="CO143" s="133"/>
      <c r="CP143" s="139">
        <f t="shared" si="63"/>
        <v>0</v>
      </c>
      <c r="CQ143" s="133">
        <v>3</v>
      </c>
      <c r="CR143" s="139">
        <f t="shared" si="64"/>
        <v>0.13636363636363635</v>
      </c>
      <c r="CS143" s="133">
        <v>3</v>
      </c>
      <c r="CT143" s="140">
        <f t="shared" si="65"/>
        <v>3.0303030303030304E-2</v>
      </c>
      <c r="CW143" s="88" t="s">
        <v>241</v>
      </c>
      <c r="CX143" s="135"/>
      <c r="CY143" s="135">
        <v>1.6</v>
      </c>
      <c r="CZ143" s="135">
        <v>1.6</v>
      </c>
      <c r="DA143" s="135"/>
      <c r="DB143" s="135">
        <v>0</v>
      </c>
      <c r="DC143" s="135">
        <v>0</v>
      </c>
      <c r="DF143" s="132" t="s">
        <v>191</v>
      </c>
      <c r="DG143" s="133">
        <v>1</v>
      </c>
      <c r="DH143" s="139">
        <f t="shared" si="66"/>
        <v>1.2987012987012988E-2</v>
      </c>
      <c r="DI143" s="133"/>
      <c r="DJ143" s="139">
        <f t="shared" si="67"/>
        <v>0</v>
      </c>
      <c r="DK143" s="133">
        <v>1</v>
      </c>
      <c r="DL143" s="140">
        <f t="shared" si="68"/>
        <v>1.0101010101010102E-2</v>
      </c>
      <c r="DX143" s="131" t="s">
        <v>39</v>
      </c>
      <c r="DY143">
        <v>2</v>
      </c>
      <c r="DZ143" s="139">
        <f t="shared" si="72"/>
        <v>2.5974025974025976E-2</v>
      </c>
      <c r="EB143" s="139">
        <f t="shared" si="73"/>
        <v>0</v>
      </c>
      <c r="EC143">
        <v>2</v>
      </c>
      <c r="ED143" s="140">
        <f t="shared" si="74"/>
        <v>2.0202020202020204E-2</v>
      </c>
      <c r="EG143" s="131" t="s">
        <v>88</v>
      </c>
      <c r="EI143" s="139">
        <f t="shared" si="75"/>
        <v>0</v>
      </c>
      <c r="EJ143">
        <v>3</v>
      </c>
      <c r="EK143" s="139">
        <f t="shared" si="76"/>
        <v>0.13636363636363635</v>
      </c>
      <c r="EL143">
        <v>3</v>
      </c>
      <c r="EM143" s="140">
        <f t="shared" si="77"/>
        <v>3.0303030303030304E-2</v>
      </c>
    </row>
    <row r="144" spans="83:143">
      <c r="CE144" s="131" t="s">
        <v>39</v>
      </c>
      <c r="CF144">
        <v>2</v>
      </c>
      <c r="CG144" s="139">
        <f t="shared" si="60"/>
        <v>2.5974025974025976E-2</v>
      </c>
      <c r="CI144" s="139">
        <f t="shared" si="61"/>
        <v>0</v>
      </c>
      <c r="CJ144">
        <v>2</v>
      </c>
      <c r="CK144" s="140">
        <f t="shared" si="62"/>
        <v>2.0202020202020204E-2</v>
      </c>
      <c r="CN144" s="131" t="s">
        <v>43</v>
      </c>
      <c r="CP144" s="139">
        <f t="shared" si="63"/>
        <v>0</v>
      </c>
      <c r="CQ144">
        <v>2</v>
      </c>
      <c r="CR144" s="139">
        <f t="shared" si="64"/>
        <v>9.0909090909090912E-2</v>
      </c>
      <c r="CS144">
        <v>2</v>
      </c>
      <c r="CT144" s="140">
        <f t="shared" si="65"/>
        <v>2.0202020202020204E-2</v>
      </c>
      <c r="CW144" s="88" t="s">
        <v>231</v>
      </c>
      <c r="CX144" s="135">
        <v>4.12</v>
      </c>
      <c r="CY144" s="135"/>
      <c r="CZ144" s="135">
        <v>4.12</v>
      </c>
      <c r="DA144" s="135">
        <v>0.57982756057296725</v>
      </c>
      <c r="DB144" s="135"/>
      <c r="DC144" s="135">
        <v>0.57982756057296725</v>
      </c>
      <c r="DF144" s="131" t="s">
        <v>39</v>
      </c>
      <c r="DG144">
        <v>1</v>
      </c>
      <c r="DH144" s="139">
        <f t="shared" si="66"/>
        <v>1.2987012987012988E-2</v>
      </c>
      <c r="DJ144" s="139">
        <f t="shared" si="67"/>
        <v>0</v>
      </c>
      <c r="DK144">
        <v>1</v>
      </c>
      <c r="DL144" s="140">
        <f t="shared" si="68"/>
        <v>1.0101010101010102E-2</v>
      </c>
      <c r="DX144" s="132" t="s">
        <v>191</v>
      </c>
      <c r="DY144" s="133">
        <v>1</v>
      </c>
      <c r="DZ144" s="139">
        <f t="shared" si="72"/>
        <v>1.2987012987012988E-2</v>
      </c>
      <c r="EA144" s="133"/>
      <c r="EB144" s="139">
        <f t="shared" si="73"/>
        <v>0</v>
      </c>
      <c r="EC144" s="133">
        <v>1</v>
      </c>
      <c r="ED144" s="140">
        <f t="shared" si="74"/>
        <v>1.0101010101010102E-2</v>
      </c>
      <c r="EG144" s="132" t="s">
        <v>206</v>
      </c>
      <c r="EH144" s="133">
        <v>3</v>
      </c>
      <c r="EI144" s="139">
        <f t="shared" si="75"/>
        <v>3.896103896103896E-2</v>
      </c>
      <c r="EJ144" s="133"/>
      <c r="EK144" s="139">
        <f t="shared" si="76"/>
        <v>0</v>
      </c>
      <c r="EL144" s="133">
        <v>3</v>
      </c>
      <c r="EM144" s="140">
        <f t="shared" si="77"/>
        <v>3.0303030303030304E-2</v>
      </c>
    </row>
    <row r="145" spans="83:143">
      <c r="CE145" s="132" t="s">
        <v>191</v>
      </c>
      <c r="CF145" s="133">
        <v>1</v>
      </c>
      <c r="CG145" s="139">
        <f t="shared" si="60"/>
        <v>1.2987012987012988E-2</v>
      </c>
      <c r="CH145" s="133"/>
      <c r="CI145" s="139">
        <f t="shared" si="61"/>
        <v>0</v>
      </c>
      <c r="CJ145" s="133">
        <v>1</v>
      </c>
      <c r="CK145" s="140">
        <f t="shared" si="62"/>
        <v>1.0101010101010102E-2</v>
      </c>
      <c r="CN145" s="131" t="s">
        <v>40</v>
      </c>
      <c r="CP145" s="139">
        <f t="shared" si="63"/>
        <v>0</v>
      </c>
      <c r="CQ145">
        <v>1</v>
      </c>
      <c r="CR145" s="139">
        <f t="shared" si="64"/>
        <v>4.5454545454545456E-2</v>
      </c>
      <c r="CS145">
        <v>1</v>
      </c>
      <c r="CT145" s="140">
        <f t="shared" si="65"/>
        <v>1.0101010101010102E-2</v>
      </c>
      <c r="CW145" s="88" t="s">
        <v>165</v>
      </c>
      <c r="CX145" s="135">
        <v>2.2000000000000002</v>
      </c>
      <c r="CY145" s="135"/>
      <c r="CZ145" s="135">
        <v>2.2000000000000002</v>
      </c>
      <c r="DA145" s="135">
        <v>0</v>
      </c>
      <c r="DB145" s="135"/>
      <c r="DC145" s="135">
        <v>0</v>
      </c>
      <c r="DF145" s="132" t="s">
        <v>221</v>
      </c>
      <c r="DG145" s="133">
        <v>3</v>
      </c>
      <c r="DH145" s="139">
        <f t="shared" si="66"/>
        <v>3.896103896103896E-2</v>
      </c>
      <c r="DI145" s="133"/>
      <c r="DJ145" s="139">
        <f t="shared" si="67"/>
        <v>0</v>
      </c>
      <c r="DK145" s="133">
        <v>3</v>
      </c>
      <c r="DL145" s="140">
        <f t="shared" si="68"/>
        <v>3.0303030303030304E-2</v>
      </c>
      <c r="DX145" s="131" t="s">
        <v>39</v>
      </c>
      <c r="DY145">
        <v>1</v>
      </c>
      <c r="DZ145" s="139">
        <f t="shared" si="72"/>
        <v>1.2987012987012988E-2</v>
      </c>
      <c r="EB145" s="139">
        <f t="shared" si="73"/>
        <v>0</v>
      </c>
      <c r="EC145">
        <v>1</v>
      </c>
      <c r="ED145" s="140">
        <f t="shared" si="74"/>
        <v>1.0101010101010102E-2</v>
      </c>
      <c r="EG145" s="131" t="s">
        <v>42</v>
      </c>
      <c r="EH145">
        <v>1</v>
      </c>
      <c r="EI145" s="139">
        <f t="shared" si="75"/>
        <v>1.2987012987012988E-2</v>
      </c>
      <c r="EK145" s="139">
        <f t="shared" si="76"/>
        <v>0</v>
      </c>
      <c r="EL145">
        <v>1</v>
      </c>
      <c r="EM145" s="140">
        <f t="shared" si="77"/>
        <v>1.0101010101010102E-2</v>
      </c>
    </row>
    <row r="146" spans="83:143">
      <c r="CE146" s="131" t="s">
        <v>39</v>
      </c>
      <c r="CF146">
        <v>1</v>
      </c>
      <c r="CG146" s="139">
        <f t="shared" si="60"/>
        <v>1.2987012987012988E-2</v>
      </c>
      <c r="CI146" s="139">
        <f t="shared" si="61"/>
        <v>0</v>
      </c>
      <c r="CJ146">
        <v>1</v>
      </c>
      <c r="CK146" s="140">
        <f t="shared" si="62"/>
        <v>1.0101010101010102E-2</v>
      </c>
      <c r="CN146" s="132" t="s">
        <v>241</v>
      </c>
      <c r="CO146" s="133"/>
      <c r="CP146" s="139">
        <f t="shared" si="63"/>
        <v>0</v>
      </c>
      <c r="CQ146" s="133">
        <v>3</v>
      </c>
      <c r="CR146" s="139">
        <f t="shared" si="64"/>
        <v>0.13636363636363635</v>
      </c>
      <c r="CS146" s="133">
        <v>3</v>
      </c>
      <c r="CT146" s="140">
        <f t="shared" si="65"/>
        <v>3.0303030303030304E-2</v>
      </c>
      <c r="CW146" s="88" t="s">
        <v>37</v>
      </c>
      <c r="CX146" s="135">
        <v>3.28</v>
      </c>
      <c r="CY146" s="135"/>
      <c r="CZ146" s="135">
        <v>3.28</v>
      </c>
      <c r="DA146" s="135">
        <v>0</v>
      </c>
      <c r="DB146" s="135"/>
      <c r="DC146" s="135">
        <v>0</v>
      </c>
      <c r="DF146" s="131" t="s">
        <v>39</v>
      </c>
      <c r="DG146">
        <v>2</v>
      </c>
      <c r="DH146" s="139">
        <f t="shared" si="66"/>
        <v>2.5974025974025976E-2</v>
      </c>
      <c r="DJ146" s="139">
        <f t="shared" si="67"/>
        <v>0</v>
      </c>
      <c r="DK146">
        <v>2</v>
      </c>
      <c r="DL146" s="140">
        <f t="shared" si="68"/>
        <v>2.0202020202020204E-2</v>
      </c>
      <c r="DX146" s="132" t="s">
        <v>221</v>
      </c>
      <c r="DY146" s="133">
        <v>3</v>
      </c>
      <c r="DZ146" s="139">
        <f t="shared" si="72"/>
        <v>3.896103896103896E-2</v>
      </c>
      <c r="EA146" s="133"/>
      <c r="EB146" s="139">
        <f t="shared" si="73"/>
        <v>0</v>
      </c>
      <c r="EC146" s="133">
        <v>3</v>
      </c>
      <c r="ED146" s="140">
        <f t="shared" si="74"/>
        <v>3.0303030303030304E-2</v>
      </c>
      <c r="EG146" s="131" t="s">
        <v>54</v>
      </c>
      <c r="EH146">
        <v>2</v>
      </c>
      <c r="EI146" s="139">
        <f t="shared" si="75"/>
        <v>2.5974025974025976E-2</v>
      </c>
      <c r="EK146" s="139">
        <f t="shared" si="76"/>
        <v>0</v>
      </c>
      <c r="EL146">
        <v>2</v>
      </c>
      <c r="EM146" s="140">
        <f t="shared" si="77"/>
        <v>2.0202020202020204E-2</v>
      </c>
    </row>
    <row r="147" spans="83:143">
      <c r="CE147" s="132" t="s">
        <v>221</v>
      </c>
      <c r="CF147" s="133">
        <v>3</v>
      </c>
      <c r="CG147" s="139">
        <f t="shared" si="60"/>
        <v>3.896103896103896E-2</v>
      </c>
      <c r="CH147" s="133"/>
      <c r="CI147" s="139">
        <f t="shared" si="61"/>
        <v>0</v>
      </c>
      <c r="CJ147" s="133">
        <v>3</v>
      </c>
      <c r="CK147" s="140">
        <f t="shared" si="62"/>
        <v>3.0303030303030304E-2</v>
      </c>
      <c r="CN147" s="131" t="s">
        <v>43</v>
      </c>
      <c r="CP147" s="139">
        <f t="shared" si="63"/>
        <v>0</v>
      </c>
      <c r="CQ147">
        <v>1</v>
      </c>
      <c r="CR147" s="139">
        <f t="shared" si="64"/>
        <v>4.5454545454545456E-2</v>
      </c>
      <c r="CS147">
        <v>1</v>
      </c>
      <c r="CT147" s="140">
        <f t="shared" si="65"/>
        <v>1.0101010101010102E-2</v>
      </c>
      <c r="CW147" s="88" t="s">
        <v>245</v>
      </c>
      <c r="CX147" s="135"/>
      <c r="CY147" s="135">
        <v>2.61</v>
      </c>
      <c r="CZ147" s="135">
        <v>2.61</v>
      </c>
      <c r="DA147" s="135"/>
      <c r="DB147" s="135">
        <v>0</v>
      </c>
      <c r="DC147" s="135">
        <v>0</v>
      </c>
      <c r="DF147" s="131" t="s">
        <v>53</v>
      </c>
      <c r="DG147">
        <v>1</v>
      </c>
      <c r="DH147" s="139">
        <f t="shared" si="66"/>
        <v>1.2987012987012988E-2</v>
      </c>
      <c r="DJ147" s="139">
        <f t="shared" si="67"/>
        <v>0</v>
      </c>
      <c r="DK147">
        <v>1</v>
      </c>
      <c r="DL147" s="140">
        <f t="shared" si="68"/>
        <v>1.0101010101010102E-2</v>
      </c>
      <c r="DX147" s="131" t="s">
        <v>39</v>
      </c>
      <c r="DY147">
        <v>2</v>
      </c>
      <c r="DZ147" s="139">
        <f t="shared" si="72"/>
        <v>2.5974025974025976E-2</v>
      </c>
      <c r="EB147" s="139">
        <f t="shared" si="73"/>
        <v>0</v>
      </c>
      <c r="EC147">
        <v>2</v>
      </c>
      <c r="ED147" s="140">
        <f t="shared" si="74"/>
        <v>2.0202020202020204E-2</v>
      </c>
      <c r="EG147" s="132" t="s">
        <v>249</v>
      </c>
      <c r="EH147" s="133"/>
      <c r="EI147" s="139">
        <f t="shared" si="75"/>
        <v>0</v>
      </c>
      <c r="EJ147" s="133">
        <v>3</v>
      </c>
      <c r="EK147" s="139">
        <f t="shared" si="76"/>
        <v>0.13636363636363635</v>
      </c>
      <c r="EL147" s="133">
        <v>3</v>
      </c>
      <c r="EM147" s="140">
        <f t="shared" si="77"/>
        <v>3.0303030303030304E-2</v>
      </c>
    </row>
    <row r="148" spans="83:143">
      <c r="CE148" s="131" t="s">
        <v>39</v>
      </c>
      <c r="CF148">
        <v>2</v>
      </c>
      <c r="CG148" s="139">
        <f t="shared" si="60"/>
        <v>2.5974025974025976E-2</v>
      </c>
      <c r="CI148" s="139">
        <f t="shared" si="61"/>
        <v>0</v>
      </c>
      <c r="CJ148">
        <v>2</v>
      </c>
      <c r="CK148" s="140">
        <f t="shared" si="62"/>
        <v>2.0202020202020204E-2</v>
      </c>
      <c r="CN148" s="131" t="s">
        <v>40</v>
      </c>
      <c r="CP148" s="139">
        <f t="shared" si="63"/>
        <v>0</v>
      </c>
      <c r="CQ148">
        <v>2</v>
      </c>
      <c r="CR148" s="139">
        <f t="shared" si="64"/>
        <v>9.0909090909090912E-2</v>
      </c>
      <c r="CS148">
        <v>2</v>
      </c>
      <c r="CT148" s="140">
        <f t="shared" si="65"/>
        <v>2.0202020202020204E-2</v>
      </c>
      <c r="CW148" s="88" t="s">
        <v>252</v>
      </c>
      <c r="CX148" s="135"/>
      <c r="CY148" s="135"/>
      <c r="CZ148" s="135"/>
      <c r="DA148" s="135"/>
      <c r="DB148" s="135"/>
      <c r="DC148" s="135"/>
      <c r="DF148" s="132" t="s">
        <v>96</v>
      </c>
      <c r="DG148" s="133">
        <v>2</v>
      </c>
      <c r="DH148" s="139">
        <f t="shared" si="66"/>
        <v>2.5974025974025976E-2</v>
      </c>
      <c r="DI148" s="133"/>
      <c r="DJ148" s="139">
        <f t="shared" si="67"/>
        <v>0</v>
      </c>
      <c r="DK148" s="133">
        <v>2</v>
      </c>
      <c r="DL148" s="140">
        <f t="shared" si="68"/>
        <v>2.0202020202020204E-2</v>
      </c>
      <c r="DX148" s="131" t="s">
        <v>53</v>
      </c>
      <c r="DY148">
        <v>1</v>
      </c>
      <c r="DZ148" s="139">
        <f t="shared" si="72"/>
        <v>1.2987012987012988E-2</v>
      </c>
      <c r="EB148" s="139">
        <f t="shared" si="73"/>
        <v>0</v>
      </c>
      <c r="EC148">
        <v>1</v>
      </c>
      <c r="ED148" s="140">
        <f t="shared" si="74"/>
        <v>1.0101010101010102E-2</v>
      </c>
      <c r="EG148" s="131" t="s">
        <v>88</v>
      </c>
      <c r="EI148" s="139">
        <f t="shared" si="75"/>
        <v>0</v>
      </c>
      <c r="EJ148">
        <v>3</v>
      </c>
      <c r="EK148" s="139">
        <f t="shared" si="76"/>
        <v>0.13636363636363635</v>
      </c>
      <c r="EL148">
        <v>3</v>
      </c>
      <c r="EM148" s="140">
        <f t="shared" si="77"/>
        <v>3.0303030303030304E-2</v>
      </c>
    </row>
    <row r="149" spans="83:143">
      <c r="CE149" s="131" t="s">
        <v>53</v>
      </c>
      <c r="CF149">
        <v>1</v>
      </c>
      <c r="CG149" s="139">
        <f t="shared" si="60"/>
        <v>1.2987012987012988E-2</v>
      </c>
      <c r="CI149" s="139">
        <f t="shared" si="61"/>
        <v>0</v>
      </c>
      <c r="CJ149">
        <v>1</v>
      </c>
      <c r="CK149" s="140">
        <f t="shared" si="62"/>
        <v>1.0101010101010102E-2</v>
      </c>
      <c r="CN149" s="132" t="s">
        <v>231</v>
      </c>
      <c r="CO149" s="133">
        <v>5</v>
      </c>
      <c r="CP149" s="139">
        <f t="shared" si="63"/>
        <v>6.4935064935064929E-2</v>
      </c>
      <c r="CQ149" s="133"/>
      <c r="CR149" s="139">
        <f t="shared" si="64"/>
        <v>0</v>
      </c>
      <c r="CS149" s="133">
        <v>5</v>
      </c>
      <c r="CT149" s="140">
        <f t="shared" si="65"/>
        <v>5.0505050505050504E-2</v>
      </c>
      <c r="CV149" t="s">
        <v>315</v>
      </c>
      <c r="CW149" s="88">
        <v>12</v>
      </c>
      <c r="CX149" s="135">
        <v>3.2240000000000002</v>
      </c>
      <c r="CY149" s="135"/>
      <c r="CZ149" s="135">
        <v>3.2240000000000002</v>
      </c>
      <c r="DA149" s="135">
        <v>2.190890230019733E-2</v>
      </c>
      <c r="DB149" s="135"/>
      <c r="DC149" s="135">
        <v>2.190890230019733E-2</v>
      </c>
      <c r="DF149" s="131" t="s">
        <v>39</v>
      </c>
      <c r="DG149">
        <v>1</v>
      </c>
      <c r="DH149" s="139">
        <f t="shared" si="66"/>
        <v>1.2987012987012988E-2</v>
      </c>
      <c r="DJ149" s="139">
        <f t="shared" si="67"/>
        <v>0</v>
      </c>
      <c r="DK149">
        <v>1</v>
      </c>
      <c r="DL149" s="140">
        <f t="shared" si="68"/>
        <v>1.0101010101010102E-2</v>
      </c>
      <c r="DX149" s="132" t="s">
        <v>96</v>
      </c>
      <c r="DY149" s="133">
        <v>2</v>
      </c>
      <c r="DZ149" s="139">
        <f t="shared" si="72"/>
        <v>2.5974025974025976E-2</v>
      </c>
      <c r="EA149" s="133"/>
      <c r="EB149" s="139">
        <f t="shared" si="73"/>
        <v>0</v>
      </c>
      <c r="EC149" s="133">
        <v>2</v>
      </c>
      <c r="ED149" s="140">
        <f t="shared" si="74"/>
        <v>2.0202020202020204E-2</v>
      </c>
      <c r="EG149" s="132" t="s">
        <v>219</v>
      </c>
      <c r="EH149" s="133">
        <v>2</v>
      </c>
      <c r="EI149" s="139">
        <f t="shared" si="75"/>
        <v>2.5974025974025976E-2</v>
      </c>
      <c r="EJ149" s="133"/>
      <c r="EK149" s="139">
        <f t="shared" si="76"/>
        <v>0</v>
      </c>
      <c r="EL149" s="133">
        <v>2</v>
      </c>
      <c r="EM149" s="140">
        <f t="shared" si="77"/>
        <v>2.0202020202020204E-2</v>
      </c>
    </row>
    <row r="150" spans="83:143">
      <c r="CE150" s="132" t="s">
        <v>96</v>
      </c>
      <c r="CF150" s="133">
        <v>2</v>
      </c>
      <c r="CG150" s="139">
        <f t="shared" si="60"/>
        <v>2.5974025974025976E-2</v>
      </c>
      <c r="CH150" s="133"/>
      <c r="CI150" s="139">
        <f t="shared" si="61"/>
        <v>0</v>
      </c>
      <c r="CJ150" s="133">
        <v>2</v>
      </c>
      <c r="CK150" s="140">
        <f t="shared" si="62"/>
        <v>2.0202020202020204E-2</v>
      </c>
      <c r="CN150" s="131" t="s">
        <v>43</v>
      </c>
      <c r="CO150">
        <v>3</v>
      </c>
      <c r="CP150" s="139">
        <f t="shared" si="63"/>
        <v>3.896103896103896E-2</v>
      </c>
      <c r="CR150" s="139">
        <f t="shared" si="64"/>
        <v>0</v>
      </c>
      <c r="CS150">
        <v>3</v>
      </c>
      <c r="CT150" s="140">
        <f t="shared" si="65"/>
        <v>3.0303030303030304E-2</v>
      </c>
      <c r="CW150" s="88">
        <v>14</v>
      </c>
      <c r="CX150" s="135">
        <v>2.4300000000000002</v>
      </c>
      <c r="CY150" s="135"/>
      <c r="CZ150" s="135">
        <v>2.4300000000000002</v>
      </c>
      <c r="DA150" s="135">
        <v>0</v>
      </c>
      <c r="DB150" s="135"/>
      <c r="DC150" s="135">
        <v>0</v>
      </c>
      <c r="DF150" s="131" t="s">
        <v>53</v>
      </c>
      <c r="DG150">
        <v>1</v>
      </c>
      <c r="DH150" s="139">
        <f t="shared" si="66"/>
        <v>1.2987012987012988E-2</v>
      </c>
      <c r="DJ150" s="139">
        <f t="shared" si="67"/>
        <v>0</v>
      </c>
      <c r="DK150">
        <v>1</v>
      </c>
      <c r="DL150" s="140">
        <f t="shared" si="68"/>
        <v>1.0101010101010102E-2</v>
      </c>
      <c r="DX150" s="131" t="s">
        <v>39</v>
      </c>
      <c r="DY150">
        <v>1</v>
      </c>
      <c r="DZ150" s="139">
        <f t="shared" si="72"/>
        <v>1.2987012987012988E-2</v>
      </c>
      <c r="EB150" s="139">
        <f t="shared" si="73"/>
        <v>0</v>
      </c>
      <c r="EC150">
        <v>1</v>
      </c>
      <c r="ED150" s="140">
        <f t="shared" si="74"/>
        <v>1.0101010101010102E-2</v>
      </c>
      <c r="EG150" s="131" t="s">
        <v>42</v>
      </c>
      <c r="EH150">
        <v>1</v>
      </c>
      <c r="EI150" s="139">
        <f t="shared" si="75"/>
        <v>1.2987012987012988E-2</v>
      </c>
      <c r="EK150" s="139">
        <f t="shared" si="76"/>
        <v>0</v>
      </c>
      <c r="EL150">
        <v>1</v>
      </c>
      <c r="EM150" s="140">
        <f t="shared" si="77"/>
        <v>1.0101010101010102E-2</v>
      </c>
    </row>
    <row r="151" spans="83:143">
      <c r="CE151" s="131" t="s">
        <v>39</v>
      </c>
      <c r="CF151">
        <v>1</v>
      </c>
      <c r="CG151" s="139">
        <f t="shared" si="60"/>
        <v>1.2987012987012988E-2</v>
      </c>
      <c r="CI151" s="139">
        <f t="shared" si="61"/>
        <v>0</v>
      </c>
      <c r="CJ151">
        <v>1</v>
      </c>
      <c r="CK151" s="140">
        <f t="shared" si="62"/>
        <v>1.0101010101010102E-2</v>
      </c>
      <c r="CN151" s="131" t="s">
        <v>40</v>
      </c>
      <c r="CO151">
        <v>2</v>
      </c>
      <c r="CP151" s="139">
        <f t="shared" si="63"/>
        <v>2.5974025974025976E-2</v>
      </c>
      <c r="CR151" s="139">
        <f t="shared" si="64"/>
        <v>0</v>
      </c>
      <c r="CS151">
        <v>2</v>
      </c>
      <c r="CT151" s="140">
        <f t="shared" si="65"/>
        <v>2.0202020202020204E-2</v>
      </c>
      <c r="CW151" s="88">
        <v>22</v>
      </c>
      <c r="CX151" s="135">
        <v>3.34</v>
      </c>
      <c r="CY151" s="135"/>
      <c r="CZ151" s="135">
        <v>3.34</v>
      </c>
      <c r="DA151" s="135">
        <v>1.2297560733739028</v>
      </c>
      <c r="DB151" s="135"/>
      <c r="DC151" s="135">
        <v>1.2297560733739028</v>
      </c>
      <c r="DF151" s="132" t="s">
        <v>243</v>
      </c>
      <c r="DG151" s="133"/>
      <c r="DH151" s="139">
        <f t="shared" si="66"/>
        <v>0</v>
      </c>
      <c r="DI151" s="133">
        <v>3</v>
      </c>
      <c r="DJ151" s="139">
        <f t="shared" si="67"/>
        <v>0.13636363636363635</v>
      </c>
      <c r="DK151" s="133">
        <v>3</v>
      </c>
      <c r="DL151" s="140">
        <f t="shared" si="68"/>
        <v>3.0303030303030304E-2</v>
      </c>
      <c r="DX151" s="131" t="s">
        <v>53</v>
      </c>
      <c r="DY151">
        <v>1</v>
      </c>
      <c r="DZ151" s="139">
        <f t="shared" si="72"/>
        <v>1.2987012987012988E-2</v>
      </c>
      <c r="EB151" s="139">
        <f t="shared" si="73"/>
        <v>0</v>
      </c>
      <c r="EC151">
        <v>1</v>
      </c>
      <c r="ED151" s="140">
        <f t="shared" si="74"/>
        <v>1.0101010101010102E-2</v>
      </c>
      <c r="EG151" s="131" t="s">
        <v>88</v>
      </c>
      <c r="EH151">
        <v>1</v>
      </c>
      <c r="EI151" s="139">
        <f t="shared" si="75"/>
        <v>1.2987012987012988E-2</v>
      </c>
      <c r="EK151" s="139">
        <f t="shared" si="76"/>
        <v>0</v>
      </c>
      <c r="EL151">
        <v>1</v>
      </c>
      <c r="EM151" s="140">
        <f t="shared" si="77"/>
        <v>1.0101010101010102E-2</v>
      </c>
    </row>
    <row r="152" spans="83:143">
      <c r="CE152" s="131" t="s">
        <v>53</v>
      </c>
      <c r="CF152">
        <v>1</v>
      </c>
      <c r="CG152" s="139">
        <f t="shared" si="60"/>
        <v>1.2987012987012988E-2</v>
      </c>
      <c r="CI152" s="139">
        <f t="shared" si="61"/>
        <v>0</v>
      </c>
      <c r="CJ152">
        <v>1</v>
      </c>
      <c r="CK152" s="140">
        <f t="shared" si="62"/>
        <v>1.0101010101010102E-2</v>
      </c>
      <c r="CN152" s="132" t="s">
        <v>165</v>
      </c>
      <c r="CO152" s="133">
        <v>2</v>
      </c>
      <c r="CP152" s="139">
        <f t="shared" si="63"/>
        <v>2.5974025974025976E-2</v>
      </c>
      <c r="CQ152" s="133"/>
      <c r="CR152" s="139">
        <f t="shared" si="64"/>
        <v>0</v>
      </c>
      <c r="CS152" s="133">
        <v>2</v>
      </c>
      <c r="CT152" s="140">
        <f t="shared" si="65"/>
        <v>2.0202020202020204E-2</v>
      </c>
      <c r="CW152" s="88">
        <v>23</v>
      </c>
      <c r="CX152" s="135">
        <v>2.17</v>
      </c>
      <c r="CY152" s="135"/>
      <c r="CZ152" s="135">
        <v>2.17</v>
      </c>
      <c r="DA152" s="135">
        <v>0</v>
      </c>
      <c r="DB152" s="135"/>
      <c r="DC152" s="135">
        <v>0</v>
      </c>
      <c r="DF152" s="131" t="s">
        <v>39</v>
      </c>
      <c r="DH152" s="139">
        <f t="shared" si="66"/>
        <v>0</v>
      </c>
      <c r="DI152">
        <v>2</v>
      </c>
      <c r="DJ152" s="139">
        <f t="shared" si="67"/>
        <v>9.0909090909090912E-2</v>
      </c>
      <c r="DK152">
        <v>1</v>
      </c>
      <c r="DL152" s="140">
        <f t="shared" si="68"/>
        <v>1.0101010101010102E-2</v>
      </c>
      <c r="DX152" s="132" t="s">
        <v>243</v>
      </c>
      <c r="DY152" s="133"/>
      <c r="DZ152" s="139">
        <f t="shared" si="72"/>
        <v>0</v>
      </c>
      <c r="EA152" s="133">
        <v>3</v>
      </c>
      <c r="EB152" s="139">
        <f t="shared" si="73"/>
        <v>0.13636363636363635</v>
      </c>
      <c r="EC152" s="133">
        <v>3</v>
      </c>
      <c r="ED152" s="140">
        <f t="shared" si="74"/>
        <v>3.0303030303030304E-2</v>
      </c>
      <c r="EG152" s="132" t="s">
        <v>247</v>
      </c>
      <c r="EH152" s="133"/>
      <c r="EI152" s="139">
        <f t="shared" si="75"/>
        <v>0</v>
      </c>
      <c r="EJ152" s="133">
        <v>3</v>
      </c>
      <c r="EK152" s="139">
        <f t="shared" si="76"/>
        <v>0.13636363636363635</v>
      </c>
      <c r="EL152" s="133">
        <v>3</v>
      </c>
      <c r="EM152" s="140">
        <f t="shared" si="77"/>
        <v>3.0303030303030304E-2</v>
      </c>
    </row>
    <row r="153" spans="83:143">
      <c r="CE153" s="132" t="s">
        <v>243</v>
      </c>
      <c r="CF153" s="133"/>
      <c r="CG153" s="139">
        <f t="shared" si="60"/>
        <v>0</v>
      </c>
      <c r="CH153" s="133">
        <v>3</v>
      </c>
      <c r="CI153" s="139">
        <f t="shared" si="61"/>
        <v>0.13636363636363635</v>
      </c>
      <c r="CJ153" s="133">
        <v>3</v>
      </c>
      <c r="CK153" s="140">
        <f t="shared" si="62"/>
        <v>3.0303030303030304E-2</v>
      </c>
      <c r="CN153" s="131" t="s">
        <v>40</v>
      </c>
      <c r="CO153">
        <v>1</v>
      </c>
      <c r="CP153" s="139">
        <f t="shared" si="63"/>
        <v>1.2987012987012988E-2</v>
      </c>
      <c r="CR153" s="139">
        <f t="shared" si="64"/>
        <v>0</v>
      </c>
      <c r="CS153">
        <v>1</v>
      </c>
      <c r="CT153" s="140">
        <f t="shared" si="65"/>
        <v>1.0101010101010102E-2</v>
      </c>
      <c r="CW153" s="88">
        <v>24</v>
      </c>
      <c r="CX153" s="135">
        <v>3.09</v>
      </c>
      <c r="CY153" s="135"/>
      <c r="CZ153" s="135">
        <v>3.09</v>
      </c>
      <c r="DA153" s="135">
        <v>0</v>
      </c>
      <c r="DB153" s="135"/>
      <c r="DC153" s="135">
        <v>0</v>
      </c>
      <c r="DF153" s="131" t="s">
        <v>53</v>
      </c>
      <c r="DH153" s="139">
        <f t="shared" si="66"/>
        <v>0</v>
      </c>
      <c r="DI153">
        <v>1</v>
      </c>
      <c r="DJ153" s="139">
        <f t="shared" si="67"/>
        <v>4.5454545454545456E-2</v>
      </c>
      <c r="DK153">
        <v>1</v>
      </c>
      <c r="DL153" s="140">
        <f t="shared" si="68"/>
        <v>1.0101010101010102E-2</v>
      </c>
      <c r="DX153" s="131" t="s">
        <v>39</v>
      </c>
      <c r="DZ153" s="139">
        <f t="shared" si="72"/>
        <v>0</v>
      </c>
      <c r="EA153">
        <v>2</v>
      </c>
      <c r="EB153" s="139">
        <f t="shared" si="73"/>
        <v>9.0909090909090912E-2</v>
      </c>
      <c r="EC153">
        <v>2</v>
      </c>
      <c r="ED153" s="140">
        <f t="shared" si="74"/>
        <v>2.0202020202020204E-2</v>
      </c>
      <c r="EG153" s="131" t="s">
        <v>42</v>
      </c>
      <c r="EI153" s="139">
        <f t="shared" si="75"/>
        <v>0</v>
      </c>
      <c r="EJ153">
        <v>1</v>
      </c>
      <c r="EK153" s="139">
        <f t="shared" si="76"/>
        <v>4.5454545454545456E-2</v>
      </c>
      <c r="EL153">
        <v>1</v>
      </c>
      <c r="EM153" s="140">
        <f t="shared" si="77"/>
        <v>1.0101010101010102E-2</v>
      </c>
    </row>
    <row r="154" spans="83:143">
      <c r="CE154" s="131" t="s">
        <v>39</v>
      </c>
      <c r="CG154" s="139">
        <f t="shared" si="60"/>
        <v>0</v>
      </c>
      <c r="CH154">
        <v>2</v>
      </c>
      <c r="CI154" s="139">
        <f t="shared" si="61"/>
        <v>9.0909090909090912E-2</v>
      </c>
      <c r="CJ154">
        <v>2</v>
      </c>
      <c r="CK154" s="140">
        <f t="shared" si="62"/>
        <v>2.0202020202020204E-2</v>
      </c>
      <c r="CN154" s="131" t="s">
        <v>119</v>
      </c>
      <c r="CO154">
        <v>1</v>
      </c>
      <c r="CP154" s="139">
        <f t="shared" si="63"/>
        <v>1.2987012987012988E-2</v>
      </c>
      <c r="CR154" s="139">
        <f t="shared" si="64"/>
        <v>0</v>
      </c>
      <c r="CS154">
        <v>1</v>
      </c>
      <c r="CT154" s="140">
        <f t="shared" si="65"/>
        <v>1.0101010101010102E-2</v>
      </c>
      <c r="CW154" s="88">
        <v>31</v>
      </c>
      <c r="CX154" s="135"/>
      <c r="CY154" s="135"/>
      <c r="CZ154" s="135"/>
      <c r="DA154" s="135"/>
      <c r="DB154" s="135"/>
      <c r="DC154" s="135"/>
      <c r="DF154" s="132" t="s">
        <v>206</v>
      </c>
      <c r="DG154" s="133">
        <v>3</v>
      </c>
      <c r="DH154" s="139">
        <f t="shared" si="66"/>
        <v>3.896103896103896E-2</v>
      </c>
      <c r="DI154" s="133"/>
      <c r="DJ154" s="139">
        <f t="shared" si="67"/>
        <v>0</v>
      </c>
      <c r="DK154" s="133">
        <v>3</v>
      </c>
      <c r="DL154" s="140">
        <f t="shared" si="68"/>
        <v>3.0303030303030304E-2</v>
      </c>
      <c r="DX154" s="131" t="s">
        <v>53</v>
      </c>
      <c r="DZ154" s="139">
        <f t="shared" si="72"/>
        <v>0</v>
      </c>
      <c r="EA154">
        <v>1</v>
      </c>
      <c r="EB154" s="139">
        <f t="shared" si="73"/>
        <v>4.5454545454545456E-2</v>
      </c>
      <c r="EC154">
        <v>1</v>
      </c>
      <c r="ED154" s="140">
        <f t="shared" si="74"/>
        <v>1.0101010101010102E-2</v>
      </c>
      <c r="EG154" s="131" t="s">
        <v>65</v>
      </c>
      <c r="EI154" s="139">
        <f t="shared" si="75"/>
        <v>0</v>
      </c>
      <c r="EJ154">
        <v>1</v>
      </c>
      <c r="EK154" s="139">
        <f t="shared" si="76"/>
        <v>4.5454545454545456E-2</v>
      </c>
      <c r="EL154">
        <v>1</v>
      </c>
      <c r="EM154" s="140">
        <f t="shared" si="77"/>
        <v>1.0101010101010102E-2</v>
      </c>
    </row>
    <row r="155" spans="83:143">
      <c r="CE155" s="131" t="s">
        <v>53</v>
      </c>
      <c r="CG155" s="139">
        <f t="shared" si="60"/>
        <v>0</v>
      </c>
      <c r="CH155">
        <v>1</v>
      </c>
      <c r="CI155" s="139">
        <f t="shared" si="61"/>
        <v>4.5454545454545456E-2</v>
      </c>
      <c r="CJ155">
        <v>1</v>
      </c>
      <c r="CK155" s="140">
        <f t="shared" si="62"/>
        <v>1.0101010101010102E-2</v>
      </c>
      <c r="CN155" s="132" t="s">
        <v>37</v>
      </c>
      <c r="CO155" s="133">
        <v>3</v>
      </c>
      <c r="CP155" s="139">
        <f t="shared" si="63"/>
        <v>3.896103896103896E-2</v>
      </c>
      <c r="CQ155" s="133"/>
      <c r="CR155" s="139">
        <f t="shared" si="64"/>
        <v>0</v>
      </c>
      <c r="CS155" s="133">
        <v>3</v>
      </c>
      <c r="CT155" s="140">
        <f t="shared" si="65"/>
        <v>3.0303030303030304E-2</v>
      </c>
      <c r="CW155" s="88">
        <v>32</v>
      </c>
      <c r="CX155" s="135">
        <v>4.03</v>
      </c>
      <c r="CY155" s="135"/>
      <c r="CZ155" s="135">
        <v>4.03</v>
      </c>
      <c r="DA155" s="135">
        <v>0</v>
      </c>
      <c r="DB155" s="135"/>
      <c r="DC155" s="135">
        <v>0</v>
      </c>
      <c r="DF155" s="131" t="s">
        <v>39</v>
      </c>
      <c r="DG155">
        <v>1</v>
      </c>
      <c r="DH155" s="139">
        <f t="shared" si="66"/>
        <v>1.2987012987012988E-2</v>
      </c>
      <c r="DJ155" s="139">
        <f t="shared" si="67"/>
        <v>0</v>
      </c>
      <c r="DK155">
        <v>1</v>
      </c>
      <c r="DL155" s="140">
        <f t="shared" si="68"/>
        <v>1.0101010101010102E-2</v>
      </c>
      <c r="DX155" s="132" t="s">
        <v>206</v>
      </c>
      <c r="DY155" s="133">
        <v>3</v>
      </c>
      <c r="DZ155" s="139">
        <f t="shared" si="72"/>
        <v>3.896103896103896E-2</v>
      </c>
      <c r="EA155" s="133"/>
      <c r="EB155" s="139">
        <f t="shared" si="73"/>
        <v>0</v>
      </c>
      <c r="EC155" s="133">
        <v>3</v>
      </c>
      <c r="ED155" s="140">
        <f t="shared" si="74"/>
        <v>3.0303030303030304E-2</v>
      </c>
      <c r="EG155" s="131" t="s">
        <v>54</v>
      </c>
      <c r="EI155" s="139">
        <f t="shared" si="75"/>
        <v>0</v>
      </c>
      <c r="EJ155">
        <v>1</v>
      </c>
      <c r="EK155" s="139">
        <f t="shared" si="76"/>
        <v>4.5454545454545456E-2</v>
      </c>
      <c r="EL155">
        <v>1</v>
      </c>
      <c r="EM155" s="140">
        <f t="shared" si="77"/>
        <v>1.0101010101010102E-2</v>
      </c>
    </row>
    <row r="156" spans="83:143">
      <c r="CE156" s="132" t="s">
        <v>206</v>
      </c>
      <c r="CF156" s="133">
        <v>3</v>
      </c>
      <c r="CG156" s="139">
        <f t="shared" si="60"/>
        <v>3.896103896103896E-2</v>
      </c>
      <c r="CH156" s="133"/>
      <c r="CI156" s="139">
        <f t="shared" si="61"/>
        <v>0</v>
      </c>
      <c r="CJ156" s="133">
        <v>3</v>
      </c>
      <c r="CK156" s="140">
        <f t="shared" si="62"/>
        <v>3.0303030303030304E-2</v>
      </c>
      <c r="CN156" s="131" t="s">
        <v>43</v>
      </c>
      <c r="CO156">
        <v>2</v>
      </c>
      <c r="CP156" s="139">
        <f t="shared" si="63"/>
        <v>2.5974025974025976E-2</v>
      </c>
      <c r="CR156" s="139">
        <f t="shared" si="64"/>
        <v>0</v>
      </c>
      <c r="CS156">
        <v>2</v>
      </c>
      <c r="CT156" s="140">
        <f t="shared" si="65"/>
        <v>2.0202020202020204E-2</v>
      </c>
      <c r="CW156" s="88">
        <v>34</v>
      </c>
      <c r="CX156" s="135">
        <v>2.58</v>
      </c>
      <c r="CY156" s="135"/>
      <c r="CZ156" s="135">
        <v>2.58</v>
      </c>
      <c r="DA156" s="135">
        <v>0</v>
      </c>
      <c r="DB156" s="135"/>
      <c r="DC156" s="135">
        <v>0</v>
      </c>
      <c r="DF156" s="131" t="s">
        <v>53</v>
      </c>
      <c r="DG156">
        <v>1</v>
      </c>
      <c r="DH156" s="139">
        <f t="shared" si="66"/>
        <v>1.2987012987012988E-2</v>
      </c>
      <c r="DJ156" s="139">
        <f t="shared" si="67"/>
        <v>0</v>
      </c>
      <c r="DK156">
        <v>1</v>
      </c>
      <c r="DL156" s="140">
        <f t="shared" si="68"/>
        <v>1.0101010101010102E-2</v>
      </c>
      <c r="DX156" s="131" t="s">
        <v>39</v>
      </c>
      <c r="DY156">
        <v>1</v>
      </c>
      <c r="DZ156" s="139">
        <f t="shared" si="72"/>
        <v>1.2987012987012988E-2</v>
      </c>
      <c r="EB156" s="139">
        <f t="shared" si="73"/>
        <v>0</v>
      </c>
      <c r="EC156">
        <v>1</v>
      </c>
      <c r="ED156" s="140">
        <f t="shared" si="74"/>
        <v>1.0101010101010102E-2</v>
      </c>
      <c r="EG156" s="132" t="s">
        <v>241</v>
      </c>
      <c r="EH156" s="133"/>
      <c r="EI156" s="139">
        <f t="shared" si="75"/>
        <v>0</v>
      </c>
      <c r="EJ156" s="133">
        <v>3</v>
      </c>
      <c r="EK156" s="139">
        <f t="shared" si="76"/>
        <v>0.13636363636363635</v>
      </c>
      <c r="EL156" s="133">
        <v>3</v>
      </c>
      <c r="EM156" s="140">
        <f t="shared" si="77"/>
        <v>3.0303030303030304E-2</v>
      </c>
    </row>
    <row r="157" spans="83:143">
      <c r="CE157" s="131" t="s">
        <v>39</v>
      </c>
      <c r="CF157">
        <v>1</v>
      </c>
      <c r="CG157" s="139">
        <f t="shared" si="60"/>
        <v>1.2987012987012988E-2</v>
      </c>
      <c r="CI157" s="139">
        <f t="shared" si="61"/>
        <v>0</v>
      </c>
      <c r="CJ157">
        <v>1</v>
      </c>
      <c r="CK157" s="140">
        <f t="shared" si="62"/>
        <v>1.0101010101010102E-2</v>
      </c>
      <c r="CN157" s="131" t="s">
        <v>40</v>
      </c>
      <c r="CO157">
        <v>1</v>
      </c>
      <c r="CP157" s="139">
        <f t="shared" si="63"/>
        <v>1.2987012987012988E-2</v>
      </c>
      <c r="CR157" s="139">
        <f t="shared" si="64"/>
        <v>0</v>
      </c>
      <c r="CS157">
        <v>1</v>
      </c>
      <c r="CT157" s="140">
        <f t="shared" si="65"/>
        <v>1.0101010101010102E-2</v>
      </c>
      <c r="CW157" s="88">
        <v>35</v>
      </c>
      <c r="CX157" s="135">
        <v>3.03</v>
      </c>
      <c r="CY157" s="135"/>
      <c r="CZ157" s="135">
        <v>3.03</v>
      </c>
      <c r="DA157" s="135">
        <v>0</v>
      </c>
      <c r="DB157" s="135"/>
      <c r="DC157" s="135">
        <v>0</v>
      </c>
      <c r="DF157" s="131" t="s">
        <v>55</v>
      </c>
      <c r="DG157">
        <v>1</v>
      </c>
      <c r="DH157" s="139">
        <f t="shared" si="66"/>
        <v>1.2987012987012988E-2</v>
      </c>
      <c r="DJ157" s="139">
        <f t="shared" si="67"/>
        <v>0</v>
      </c>
      <c r="DK157">
        <v>1</v>
      </c>
      <c r="DL157" s="140">
        <f t="shared" si="68"/>
        <v>1.0101010101010102E-2</v>
      </c>
      <c r="DX157" s="131" t="s">
        <v>53</v>
      </c>
      <c r="DY157">
        <v>1</v>
      </c>
      <c r="DZ157" s="139">
        <f t="shared" si="72"/>
        <v>1.2987012987012988E-2</v>
      </c>
      <c r="EB157" s="139">
        <f t="shared" si="73"/>
        <v>0</v>
      </c>
      <c r="EC157">
        <v>1</v>
      </c>
      <c r="ED157" s="140">
        <f t="shared" si="74"/>
        <v>1.0101010101010102E-2</v>
      </c>
      <c r="EG157" s="131" t="s">
        <v>42</v>
      </c>
      <c r="EI157" s="139">
        <f t="shared" si="75"/>
        <v>0</v>
      </c>
      <c r="EJ157">
        <v>3</v>
      </c>
      <c r="EK157" s="139">
        <f t="shared" si="76"/>
        <v>0.13636363636363635</v>
      </c>
      <c r="EL157">
        <v>3</v>
      </c>
      <c r="EM157" s="140">
        <f t="shared" si="77"/>
        <v>3.0303030303030304E-2</v>
      </c>
    </row>
    <row r="158" spans="83:143">
      <c r="CE158" s="131" t="s">
        <v>53</v>
      </c>
      <c r="CF158">
        <v>1</v>
      </c>
      <c r="CG158" s="139">
        <f t="shared" si="60"/>
        <v>1.2987012987012988E-2</v>
      </c>
      <c r="CI158" s="139">
        <f t="shared" si="61"/>
        <v>0</v>
      </c>
      <c r="CJ158">
        <v>1</v>
      </c>
      <c r="CK158" s="140">
        <f t="shared" si="62"/>
        <v>1.0101010101010102E-2</v>
      </c>
      <c r="CN158" s="132" t="s">
        <v>245</v>
      </c>
      <c r="CO158" s="133"/>
      <c r="CP158" s="139">
        <f t="shared" si="63"/>
        <v>0</v>
      </c>
      <c r="CQ158" s="133">
        <v>2</v>
      </c>
      <c r="CR158" s="139">
        <f t="shared" si="64"/>
        <v>9.0909090909090912E-2</v>
      </c>
      <c r="CS158" s="133">
        <v>2</v>
      </c>
      <c r="CT158" s="140">
        <f t="shared" si="65"/>
        <v>2.0202020202020204E-2</v>
      </c>
      <c r="CW158" s="88">
        <v>37</v>
      </c>
      <c r="CX158" s="135"/>
      <c r="CY158" s="135"/>
      <c r="CZ158" s="135"/>
      <c r="DA158" s="135"/>
      <c r="DB158" s="135"/>
      <c r="DC158" s="135"/>
      <c r="DF158" s="132" t="s">
        <v>249</v>
      </c>
      <c r="DG158" s="133"/>
      <c r="DH158" s="139">
        <f t="shared" si="66"/>
        <v>0</v>
      </c>
      <c r="DI158" s="133">
        <v>3</v>
      </c>
      <c r="DJ158" s="139">
        <f t="shared" si="67"/>
        <v>0.13636363636363635</v>
      </c>
      <c r="DK158" s="133">
        <v>3</v>
      </c>
      <c r="DL158" s="140">
        <f t="shared" si="68"/>
        <v>3.0303030303030304E-2</v>
      </c>
      <c r="DX158" s="131" t="s">
        <v>55</v>
      </c>
      <c r="DY158">
        <v>1</v>
      </c>
      <c r="DZ158" s="139">
        <f t="shared" si="72"/>
        <v>1.2987012987012988E-2</v>
      </c>
      <c r="EB158" s="139">
        <f t="shared" si="73"/>
        <v>0</v>
      </c>
      <c r="EC158">
        <v>1</v>
      </c>
      <c r="ED158" s="140">
        <f t="shared" si="74"/>
        <v>1.0101010101010102E-2</v>
      </c>
      <c r="EG158" s="132" t="s">
        <v>231</v>
      </c>
      <c r="EH158" s="133">
        <v>5</v>
      </c>
      <c r="EI158" s="139">
        <f t="shared" si="75"/>
        <v>6.4935064935064929E-2</v>
      </c>
      <c r="EJ158" s="133"/>
      <c r="EK158" s="139">
        <f t="shared" si="76"/>
        <v>0</v>
      </c>
      <c r="EL158" s="133">
        <v>5</v>
      </c>
      <c r="EM158" s="140">
        <f t="shared" si="77"/>
        <v>5.0505050505050504E-2</v>
      </c>
    </row>
    <row r="159" spans="83:143">
      <c r="CE159" s="131" t="s">
        <v>55</v>
      </c>
      <c r="CF159">
        <v>1</v>
      </c>
      <c r="CG159" s="139">
        <f t="shared" si="60"/>
        <v>1.2987012987012988E-2</v>
      </c>
      <c r="CI159" s="139">
        <f t="shared" si="61"/>
        <v>0</v>
      </c>
      <c r="CJ159">
        <v>1</v>
      </c>
      <c r="CK159" s="140">
        <f t="shared" si="62"/>
        <v>1.0101010101010102E-2</v>
      </c>
      <c r="CN159" s="131" t="s">
        <v>43</v>
      </c>
      <c r="CP159" s="139">
        <f t="shared" si="63"/>
        <v>0</v>
      </c>
      <c r="CQ159">
        <v>1</v>
      </c>
      <c r="CR159" s="139">
        <f t="shared" si="64"/>
        <v>4.5454545454545456E-2</v>
      </c>
      <c r="CS159">
        <v>1</v>
      </c>
      <c r="CT159" s="140">
        <f t="shared" si="65"/>
        <v>1.0101010101010102E-2</v>
      </c>
      <c r="CW159" s="88">
        <v>42</v>
      </c>
      <c r="CX159" s="135">
        <v>2.56</v>
      </c>
      <c r="CY159" s="135"/>
      <c r="CZ159" s="135">
        <v>2.56</v>
      </c>
      <c r="DA159" s="135">
        <v>0</v>
      </c>
      <c r="DB159" s="135"/>
      <c r="DC159" s="135">
        <v>0</v>
      </c>
      <c r="DF159" s="131" t="s">
        <v>39</v>
      </c>
      <c r="DH159" s="139">
        <f t="shared" si="66"/>
        <v>0</v>
      </c>
      <c r="DI159">
        <v>3</v>
      </c>
      <c r="DJ159" s="139">
        <f t="shared" si="67"/>
        <v>0.13636363636363635</v>
      </c>
      <c r="DK159">
        <v>3</v>
      </c>
      <c r="DL159" s="140">
        <f t="shared" si="68"/>
        <v>3.0303030303030304E-2</v>
      </c>
      <c r="DX159" s="132" t="s">
        <v>249</v>
      </c>
      <c r="DY159" s="133"/>
      <c r="DZ159" s="139">
        <f t="shared" si="72"/>
        <v>0</v>
      </c>
      <c r="EA159" s="133">
        <v>3</v>
      </c>
      <c r="EB159" s="139">
        <f t="shared" si="73"/>
        <v>0.13636363636363635</v>
      </c>
      <c r="EC159" s="133">
        <v>3</v>
      </c>
      <c r="ED159" s="140">
        <f t="shared" si="74"/>
        <v>3.0303030303030304E-2</v>
      </c>
      <c r="EG159" s="131" t="s">
        <v>42</v>
      </c>
      <c r="EH159">
        <v>5</v>
      </c>
      <c r="EI159" s="139">
        <f t="shared" si="75"/>
        <v>6.4935064935064929E-2</v>
      </c>
      <c r="EK159" s="139">
        <f t="shared" si="76"/>
        <v>0</v>
      </c>
      <c r="EL159">
        <v>5</v>
      </c>
      <c r="EM159" s="140">
        <f t="shared" si="77"/>
        <v>5.0505050505050504E-2</v>
      </c>
    </row>
    <row r="160" spans="83:143">
      <c r="CE160" s="132" t="s">
        <v>249</v>
      </c>
      <c r="CF160" s="133"/>
      <c r="CG160" s="139">
        <f t="shared" si="60"/>
        <v>0</v>
      </c>
      <c r="CH160" s="133">
        <v>3</v>
      </c>
      <c r="CI160" s="139">
        <f t="shared" si="61"/>
        <v>0.13636363636363635</v>
      </c>
      <c r="CJ160" s="133">
        <v>3</v>
      </c>
      <c r="CK160" s="140">
        <f t="shared" si="62"/>
        <v>3.0303030303030304E-2</v>
      </c>
      <c r="CN160" s="131" t="s">
        <v>40</v>
      </c>
      <c r="CP160" s="139">
        <f t="shared" si="63"/>
        <v>0</v>
      </c>
      <c r="CQ160">
        <v>1</v>
      </c>
      <c r="CR160" s="139">
        <f t="shared" si="64"/>
        <v>4.5454545454545456E-2</v>
      </c>
      <c r="CS160">
        <v>1</v>
      </c>
      <c r="CT160" s="140">
        <f t="shared" si="65"/>
        <v>1.0101010101010102E-2</v>
      </c>
      <c r="CW160" s="88" t="s">
        <v>239</v>
      </c>
      <c r="CX160" s="135"/>
      <c r="CY160" s="135"/>
      <c r="CZ160" s="135"/>
      <c r="DA160" s="135"/>
      <c r="DB160" s="135"/>
      <c r="DC160" s="135"/>
      <c r="DF160" s="132" t="s">
        <v>219</v>
      </c>
      <c r="DG160" s="133">
        <v>2</v>
      </c>
      <c r="DH160" s="139">
        <f t="shared" si="66"/>
        <v>2.5974025974025976E-2</v>
      </c>
      <c r="DI160" s="133"/>
      <c r="DJ160" s="139">
        <f t="shared" si="67"/>
        <v>0</v>
      </c>
      <c r="DK160" s="133">
        <v>2</v>
      </c>
      <c r="DL160" s="140">
        <f t="shared" si="68"/>
        <v>2.0202020202020204E-2</v>
      </c>
      <c r="DX160" s="131" t="s">
        <v>39</v>
      </c>
      <c r="DZ160" s="139">
        <f t="shared" si="72"/>
        <v>0</v>
      </c>
      <c r="EA160">
        <v>3</v>
      </c>
      <c r="EB160" s="139">
        <f t="shared" si="73"/>
        <v>0.13636363636363635</v>
      </c>
      <c r="EC160">
        <v>3</v>
      </c>
      <c r="ED160" s="140">
        <f t="shared" si="74"/>
        <v>3.0303030303030304E-2</v>
      </c>
      <c r="EG160" s="132" t="s">
        <v>165</v>
      </c>
      <c r="EH160" s="133">
        <v>2</v>
      </c>
      <c r="EI160" s="139">
        <f t="shared" si="75"/>
        <v>2.5974025974025976E-2</v>
      </c>
      <c r="EJ160" s="133"/>
      <c r="EK160" s="139">
        <f t="shared" si="76"/>
        <v>0</v>
      </c>
      <c r="EL160" s="133">
        <v>2</v>
      </c>
      <c r="EM160" s="140">
        <f t="shared" si="77"/>
        <v>2.0202020202020204E-2</v>
      </c>
    </row>
    <row r="161" spans="83:143">
      <c r="CE161" s="131" t="s">
        <v>39</v>
      </c>
      <c r="CG161" s="139">
        <f t="shared" si="60"/>
        <v>0</v>
      </c>
      <c r="CH161">
        <v>3</v>
      </c>
      <c r="CI161" s="139">
        <f t="shared" si="61"/>
        <v>0.13636363636363635</v>
      </c>
      <c r="CJ161">
        <v>3</v>
      </c>
      <c r="CK161" s="140">
        <f t="shared" si="62"/>
        <v>3.0303030303030304E-2</v>
      </c>
      <c r="CN161" s="132" t="s">
        <v>252</v>
      </c>
      <c r="CO161" s="133"/>
      <c r="CP161" s="139">
        <f t="shared" si="63"/>
        <v>0</v>
      </c>
      <c r="CQ161" s="133">
        <v>2</v>
      </c>
      <c r="CR161" s="139">
        <f t="shared" si="64"/>
        <v>9.0909090909090912E-2</v>
      </c>
      <c r="CS161" s="133">
        <v>2</v>
      </c>
      <c r="CT161" s="140">
        <f t="shared" si="65"/>
        <v>2.0202020202020204E-2</v>
      </c>
      <c r="CW161" s="88" t="s">
        <v>176</v>
      </c>
      <c r="CX161" s="135">
        <v>4.0920000000000005</v>
      </c>
      <c r="CY161" s="135"/>
      <c r="CZ161" s="135">
        <v>4.0920000000000005</v>
      </c>
      <c r="DA161" s="135">
        <v>1.1783547852832779</v>
      </c>
      <c r="DB161" s="135"/>
      <c r="DC161" s="135">
        <v>1.1783547852832779</v>
      </c>
      <c r="DF161" s="131" t="s">
        <v>39</v>
      </c>
      <c r="DG161">
        <v>1</v>
      </c>
      <c r="DH161" s="139">
        <f t="shared" si="66"/>
        <v>1.2987012987012988E-2</v>
      </c>
      <c r="DJ161" s="139">
        <f t="shared" si="67"/>
        <v>0</v>
      </c>
      <c r="DK161">
        <v>1</v>
      </c>
      <c r="DL161" s="140">
        <f t="shared" si="68"/>
        <v>1.0101010101010102E-2</v>
      </c>
      <c r="DX161" s="132" t="s">
        <v>219</v>
      </c>
      <c r="DY161" s="133">
        <v>2</v>
      </c>
      <c r="DZ161" s="139">
        <f t="shared" si="72"/>
        <v>2.5974025974025976E-2</v>
      </c>
      <c r="EA161" s="133"/>
      <c r="EB161" s="139">
        <f t="shared" si="73"/>
        <v>0</v>
      </c>
      <c r="EC161" s="133">
        <v>2</v>
      </c>
      <c r="ED161" s="140">
        <f t="shared" si="74"/>
        <v>2.0202020202020204E-2</v>
      </c>
      <c r="EG161" s="131" t="s">
        <v>65</v>
      </c>
      <c r="EH161">
        <v>2</v>
      </c>
      <c r="EI161" s="139">
        <f t="shared" si="75"/>
        <v>2.5974025974025976E-2</v>
      </c>
      <c r="EK161" s="139">
        <f t="shared" si="76"/>
        <v>0</v>
      </c>
      <c r="EL161">
        <v>2</v>
      </c>
      <c r="EM161" s="140">
        <f t="shared" si="77"/>
        <v>2.0202020202020204E-2</v>
      </c>
    </row>
    <row r="162" spans="83:143">
      <c r="CE162" s="132" t="s">
        <v>219</v>
      </c>
      <c r="CF162" s="133">
        <v>2</v>
      </c>
      <c r="CG162" s="139">
        <f t="shared" si="60"/>
        <v>2.5974025974025976E-2</v>
      </c>
      <c r="CH162" s="133"/>
      <c r="CI162" s="139">
        <f t="shared" si="61"/>
        <v>0</v>
      </c>
      <c r="CJ162" s="133">
        <v>2</v>
      </c>
      <c r="CK162" s="140">
        <f t="shared" si="62"/>
        <v>2.0202020202020204E-2</v>
      </c>
      <c r="CN162" s="131" t="s">
        <v>40</v>
      </c>
      <c r="CP162" s="139">
        <f t="shared" si="63"/>
        <v>0</v>
      </c>
      <c r="CQ162">
        <v>2</v>
      </c>
      <c r="CR162" s="139">
        <f t="shared" si="64"/>
        <v>9.0909090909090912E-2</v>
      </c>
      <c r="CS162">
        <v>2</v>
      </c>
      <c r="CT162" s="140">
        <f t="shared" si="65"/>
        <v>2.0202020202020204E-2</v>
      </c>
      <c r="CW162" s="88" t="s">
        <v>212</v>
      </c>
      <c r="CX162" s="135">
        <v>2.63</v>
      </c>
      <c r="CY162" s="135"/>
      <c r="CZ162" s="135">
        <v>2.63</v>
      </c>
      <c r="DA162" s="135">
        <v>0</v>
      </c>
      <c r="DB162" s="135"/>
      <c r="DC162" s="135">
        <v>0</v>
      </c>
      <c r="DF162" s="131" t="s">
        <v>53</v>
      </c>
      <c r="DG162">
        <v>1</v>
      </c>
      <c r="DH162" s="139">
        <f t="shared" si="66"/>
        <v>1.2987012987012988E-2</v>
      </c>
      <c r="DJ162" s="139">
        <f t="shared" si="67"/>
        <v>0</v>
      </c>
      <c r="DK162">
        <v>1</v>
      </c>
      <c r="DL162" s="140">
        <f t="shared" si="68"/>
        <v>1.0101010101010102E-2</v>
      </c>
      <c r="DX162" s="131" t="s">
        <v>39</v>
      </c>
      <c r="DY162">
        <v>1</v>
      </c>
      <c r="DZ162" s="139">
        <f t="shared" si="72"/>
        <v>1.2987012987012988E-2</v>
      </c>
      <c r="EB162" s="139">
        <f t="shared" si="73"/>
        <v>0</v>
      </c>
      <c r="EC162">
        <v>1</v>
      </c>
      <c r="ED162" s="140">
        <f t="shared" si="74"/>
        <v>1.0101010101010102E-2</v>
      </c>
      <c r="EG162" s="132" t="s">
        <v>37</v>
      </c>
      <c r="EH162" s="133">
        <v>3</v>
      </c>
      <c r="EI162" s="139">
        <f t="shared" si="75"/>
        <v>3.896103896103896E-2</v>
      </c>
      <c r="EJ162" s="133"/>
      <c r="EK162" s="139">
        <f t="shared" si="76"/>
        <v>0</v>
      </c>
      <c r="EL162" s="133">
        <v>3</v>
      </c>
      <c r="EM162" s="140">
        <f t="shared" si="77"/>
        <v>3.0303030303030304E-2</v>
      </c>
    </row>
    <row r="163" spans="83:143">
      <c r="CE163" s="131" t="s">
        <v>39</v>
      </c>
      <c r="CF163">
        <v>1</v>
      </c>
      <c r="CG163" s="139">
        <f t="shared" si="60"/>
        <v>1.2987012987012988E-2</v>
      </c>
      <c r="CI163" s="139">
        <f t="shared" si="61"/>
        <v>0</v>
      </c>
      <c r="CJ163">
        <v>1</v>
      </c>
      <c r="CK163" s="140">
        <f t="shared" si="62"/>
        <v>1.0101010101010102E-2</v>
      </c>
      <c r="CN163" s="91" t="s">
        <v>279</v>
      </c>
      <c r="CO163" s="92">
        <v>77</v>
      </c>
      <c r="CP163" s="139">
        <f t="shared" si="63"/>
        <v>1</v>
      </c>
      <c r="CQ163" s="92">
        <v>22</v>
      </c>
      <c r="CR163" s="139">
        <f t="shared" si="64"/>
        <v>1</v>
      </c>
      <c r="CS163" s="92">
        <v>99</v>
      </c>
      <c r="CT163" s="140">
        <f t="shared" si="65"/>
        <v>1</v>
      </c>
      <c r="CW163" s="88" t="s">
        <v>225</v>
      </c>
      <c r="CX163" s="135"/>
      <c r="CY163" s="135"/>
      <c r="CZ163" s="135"/>
      <c r="DA163" s="135"/>
      <c r="DB163" s="135"/>
      <c r="DC163" s="135"/>
      <c r="DF163" s="132" t="s">
        <v>247</v>
      </c>
      <c r="DG163" s="133"/>
      <c r="DH163" s="139">
        <f t="shared" si="66"/>
        <v>0</v>
      </c>
      <c r="DI163" s="133">
        <v>3</v>
      </c>
      <c r="DJ163" s="139">
        <f t="shared" si="67"/>
        <v>0.13636363636363635</v>
      </c>
      <c r="DK163" s="133">
        <v>3</v>
      </c>
      <c r="DL163" s="140">
        <f t="shared" si="68"/>
        <v>3.0303030303030304E-2</v>
      </c>
      <c r="DX163" s="131" t="s">
        <v>53</v>
      </c>
      <c r="DY163">
        <v>1</v>
      </c>
      <c r="DZ163" s="139">
        <f t="shared" si="72"/>
        <v>1.2987012987012988E-2</v>
      </c>
      <c r="EB163" s="139">
        <f t="shared" si="73"/>
        <v>0</v>
      </c>
      <c r="EC163">
        <v>1</v>
      </c>
      <c r="ED163" s="140">
        <f t="shared" si="74"/>
        <v>1.0101010101010102E-2</v>
      </c>
      <c r="EG163" s="131" t="s">
        <v>42</v>
      </c>
      <c r="EH163">
        <v>2</v>
      </c>
      <c r="EI163" s="139">
        <f t="shared" si="75"/>
        <v>2.5974025974025976E-2</v>
      </c>
      <c r="EK163" s="139">
        <f t="shared" si="76"/>
        <v>0</v>
      </c>
      <c r="EL163">
        <v>2</v>
      </c>
      <c r="EM163" s="140">
        <f t="shared" si="77"/>
        <v>2.0202020202020204E-2</v>
      </c>
    </row>
    <row r="164" spans="83:143">
      <c r="CE164" s="131" t="s">
        <v>53</v>
      </c>
      <c r="CF164">
        <v>1</v>
      </c>
      <c r="CG164" s="139">
        <f t="shared" si="60"/>
        <v>1.2987012987012988E-2</v>
      </c>
      <c r="CI164" s="139">
        <f t="shared" si="61"/>
        <v>0</v>
      </c>
      <c r="CJ164">
        <v>1</v>
      </c>
      <c r="CK164" s="140">
        <f t="shared" si="62"/>
        <v>1.0101010101010102E-2</v>
      </c>
      <c r="CW164" s="88" t="s">
        <v>191</v>
      </c>
      <c r="CX164" s="135">
        <v>5.17</v>
      </c>
      <c r="CY164" s="135"/>
      <c r="CZ164" s="135">
        <v>5.17</v>
      </c>
      <c r="DA164" s="135">
        <v>0</v>
      </c>
      <c r="DB164" s="135"/>
      <c r="DC164" s="135">
        <v>0</v>
      </c>
      <c r="DF164" s="131" t="s">
        <v>39</v>
      </c>
      <c r="DH164" s="139">
        <f t="shared" si="66"/>
        <v>0</v>
      </c>
      <c r="DI164">
        <v>1</v>
      </c>
      <c r="DJ164" s="139">
        <f t="shared" si="67"/>
        <v>4.5454545454545456E-2</v>
      </c>
      <c r="DK164">
        <v>1</v>
      </c>
      <c r="DL164" s="140">
        <f t="shared" si="68"/>
        <v>1.0101010101010102E-2</v>
      </c>
      <c r="DX164" s="132" t="s">
        <v>247</v>
      </c>
      <c r="DY164" s="133"/>
      <c r="DZ164" s="139">
        <f t="shared" si="72"/>
        <v>0</v>
      </c>
      <c r="EA164" s="133">
        <v>3</v>
      </c>
      <c r="EB164" s="139">
        <f t="shared" si="73"/>
        <v>0.13636363636363635</v>
      </c>
      <c r="EC164" s="133">
        <v>3</v>
      </c>
      <c r="ED164" s="140">
        <f t="shared" si="74"/>
        <v>3.0303030303030304E-2</v>
      </c>
      <c r="EG164" s="131" t="s">
        <v>65</v>
      </c>
      <c r="EH164">
        <v>1</v>
      </c>
      <c r="EI164" s="139">
        <f t="shared" si="75"/>
        <v>1.2987012987012988E-2</v>
      </c>
      <c r="EK164" s="139">
        <f t="shared" si="76"/>
        <v>0</v>
      </c>
      <c r="EL164">
        <v>1</v>
      </c>
      <c r="EM164" s="140">
        <f t="shared" si="77"/>
        <v>1.0101010101010102E-2</v>
      </c>
    </row>
    <row r="165" spans="83:143">
      <c r="CE165" s="132" t="s">
        <v>247</v>
      </c>
      <c r="CF165" s="133"/>
      <c r="CG165" s="139">
        <f t="shared" si="60"/>
        <v>0</v>
      </c>
      <c r="CH165" s="133">
        <v>3</v>
      </c>
      <c r="CI165" s="139">
        <f t="shared" si="61"/>
        <v>0.13636363636363635</v>
      </c>
      <c r="CJ165" s="133">
        <v>3</v>
      </c>
      <c r="CK165" s="140">
        <f t="shared" si="62"/>
        <v>3.0303030303030304E-2</v>
      </c>
      <c r="CW165" s="88" t="s">
        <v>221</v>
      </c>
      <c r="CX165" s="135">
        <v>4.8499999999999996</v>
      </c>
      <c r="CY165" s="135"/>
      <c r="CZ165" s="135">
        <v>4.8499999999999996</v>
      </c>
      <c r="DA165" s="135">
        <v>0</v>
      </c>
      <c r="DB165" s="135"/>
      <c r="DC165" s="135">
        <v>0</v>
      </c>
      <c r="DF165" s="131" t="s">
        <v>53</v>
      </c>
      <c r="DH165" s="139">
        <f t="shared" si="66"/>
        <v>0</v>
      </c>
      <c r="DI165">
        <v>1</v>
      </c>
      <c r="DJ165" s="139">
        <f t="shared" si="67"/>
        <v>4.5454545454545456E-2</v>
      </c>
      <c r="DK165">
        <v>1</v>
      </c>
      <c r="DL165" s="140">
        <f t="shared" si="68"/>
        <v>1.0101010101010102E-2</v>
      </c>
      <c r="DX165" s="131" t="s">
        <v>39</v>
      </c>
      <c r="DZ165" s="139">
        <f t="shared" si="72"/>
        <v>0</v>
      </c>
      <c r="EA165">
        <v>1</v>
      </c>
      <c r="EB165" s="139">
        <f t="shared" si="73"/>
        <v>4.5454545454545456E-2</v>
      </c>
      <c r="EC165">
        <v>1</v>
      </c>
      <c r="ED165" s="140">
        <f t="shared" si="74"/>
        <v>1.0101010101010102E-2</v>
      </c>
      <c r="EG165" s="132" t="s">
        <v>245</v>
      </c>
      <c r="EH165" s="133"/>
      <c r="EI165" s="139">
        <f t="shared" si="75"/>
        <v>0</v>
      </c>
      <c r="EJ165" s="133">
        <v>2</v>
      </c>
      <c r="EK165" s="139">
        <f t="shared" si="76"/>
        <v>9.0909090909090912E-2</v>
      </c>
      <c r="EL165" s="133">
        <v>2</v>
      </c>
      <c r="EM165" s="140">
        <f t="shared" si="77"/>
        <v>2.0202020202020204E-2</v>
      </c>
    </row>
    <row r="166" spans="83:143">
      <c r="CE166" s="131" t="s">
        <v>39</v>
      </c>
      <c r="CG166" s="139">
        <f t="shared" si="60"/>
        <v>0</v>
      </c>
      <c r="CH166">
        <v>1</v>
      </c>
      <c r="CI166" s="139">
        <f t="shared" si="61"/>
        <v>4.5454545454545456E-2</v>
      </c>
      <c r="CJ166">
        <v>1</v>
      </c>
      <c r="CK166" s="140">
        <f t="shared" si="62"/>
        <v>1.0101010101010102E-2</v>
      </c>
      <c r="CW166" s="88" t="s">
        <v>96</v>
      </c>
      <c r="CX166" s="135">
        <v>2.94</v>
      </c>
      <c r="CY166" s="135"/>
      <c r="CZ166" s="135">
        <v>2.94</v>
      </c>
      <c r="DA166" s="135">
        <v>0</v>
      </c>
      <c r="DB166" s="135"/>
      <c r="DC166" s="135">
        <v>0</v>
      </c>
      <c r="DF166" s="131" t="s">
        <v>55</v>
      </c>
      <c r="DH166" s="139">
        <f t="shared" si="66"/>
        <v>0</v>
      </c>
      <c r="DI166">
        <v>1</v>
      </c>
      <c r="DJ166" s="139">
        <f t="shared" si="67"/>
        <v>4.5454545454545456E-2</v>
      </c>
      <c r="DK166">
        <v>1</v>
      </c>
      <c r="DL166" s="140">
        <f t="shared" si="68"/>
        <v>1.0101010101010102E-2</v>
      </c>
      <c r="DX166" s="131" t="s">
        <v>53</v>
      </c>
      <c r="DZ166" s="139">
        <f t="shared" si="72"/>
        <v>0</v>
      </c>
      <c r="EA166">
        <v>1</v>
      </c>
      <c r="EB166" s="139">
        <f t="shared" si="73"/>
        <v>4.5454545454545456E-2</v>
      </c>
      <c r="EC166">
        <v>1</v>
      </c>
      <c r="ED166" s="140">
        <f t="shared" si="74"/>
        <v>1.0101010101010102E-2</v>
      </c>
      <c r="EG166" s="131" t="s">
        <v>42</v>
      </c>
      <c r="EI166" s="139">
        <f t="shared" si="75"/>
        <v>0</v>
      </c>
      <c r="EJ166">
        <v>2</v>
      </c>
      <c r="EK166" s="139">
        <f t="shared" si="76"/>
        <v>9.0909090909090912E-2</v>
      </c>
      <c r="EL166">
        <v>2</v>
      </c>
      <c r="EM166" s="140">
        <f t="shared" si="77"/>
        <v>2.0202020202020204E-2</v>
      </c>
    </row>
    <row r="167" spans="83:143">
      <c r="CE167" s="131" t="s">
        <v>53</v>
      </c>
      <c r="CG167" s="139">
        <f t="shared" si="60"/>
        <v>0</v>
      </c>
      <c r="CH167">
        <v>1</v>
      </c>
      <c r="CI167" s="139">
        <f t="shared" si="61"/>
        <v>4.5454545454545456E-2</v>
      </c>
      <c r="CJ167">
        <v>1</v>
      </c>
      <c r="CK167" s="140">
        <f t="shared" si="62"/>
        <v>1.0101010101010102E-2</v>
      </c>
      <c r="CW167" s="88" t="s">
        <v>243</v>
      </c>
      <c r="CX167" s="135"/>
      <c r="CY167" s="135"/>
      <c r="CZ167" s="135"/>
      <c r="DA167" s="135"/>
      <c r="DB167" s="135"/>
      <c r="DC167" s="135"/>
      <c r="DF167" s="132" t="s">
        <v>241</v>
      </c>
      <c r="DG167" s="133"/>
      <c r="DH167" s="139">
        <f t="shared" si="66"/>
        <v>0</v>
      </c>
      <c r="DI167" s="133">
        <v>3</v>
      </c>
      <c r="DJ167" s="139">
        <f t="shared" si="67"/>
        <v>0.13636363636363635</v>
      </c>
      <c r="DK167" s="133">
        <v>3</v>
      </c>
      <c r="DL167" s="140">
        <f t="shared" si="68"/>
        <v>3.0303030303030304E-2</v>
      </c>
      <c r="DX167" s="131" t="s">
        <v>55</v>
      </c>
      <c r="DZ167" s="139">
        <f t="shared" si="72"/>
        <v>0</v>
      </c>
      <c r="EA167">
        <v>1</v>
      </c>
      <c r="EB167" s="139">
        <f t="shared" si="73"/>
        <v>4.5454545454545456E-2</v>
      </c>
      <c r="EC167">
        <v>1</v>
      </c>
      <c r="ED167" s="140">
        <f t="shared" si="74"/>
        <v>1.0101010101010102E-2</v>
      </c>
      <c r="EG167" s="132" t="s">
        <v>252</v>
      </c>
      <c r="EH167" s="133"/>
      <c r="EI167" s="139">
        <f t="shared" si="75"/>
        <v>0</v>
      </c>
      <c r="EJ167" s="133">
        <v>2</v>
      </c>
      <c r="EK167" s="139">
        <f t="shared" si="76"/>
        <v>9.0909090909090912E-2</v>
      </c>
      <c r="EL167" s="133">
        <v>2</v>
      </c>
      <c r="EM167" s="140">
        <f t="shared" si="77"/>
        <v>2.0202020202020204E-2</v>
      </c>
    </row>
    <row r="168" spans="83:143">
      <c r="CE168" s="131" t="s">
        <v>55</v>
      </c>
      <c r="CG168" s="139">
        <f t="shared" si="60"/>
        <v>0</v>
      </c>
      <c r="CH168">
        <v>1</v>
      </c>
      <c r="CI168" s="139">
        <f t="shared" si="61"/>
        <v>4.5454545454545456E-2</v>
      </c>
      <c r="CJ168">
        <v>1</v>
      </c>
      <c r="CK168" s="140">
        <f t="shared" si="62"/>
        <v>1.0101010101010102E-2</v>
      </c>
      <c r="CW168" s="88" t="s">
        <v>206</v>
      </c>
      <c r="CX168" s="135">
        <v>4.37</v>
      </c>
      <c r="CY168" s="135"/>
      <c r="CZ168" s="135">
        <v>4.37</v>
      </c>
      <c r="DA168" s="135">
        <v>0</v>
      </c>
      <c r="DB168" s="135"/>
      <c r="DC168" s="135">
        <v>0</v>
      </c>
      <c r="DF168" s="131" t="s">
        <v>39</v>
      </c>
      <c r="DH168" s="139">
        <f t="shared" si="66"/>
        <v>0</v>
      </c>
      <c r="DI168">
        <v>1</v>
      </c>
      <c r="DJ168" s="139">
        <f t="shared" si="67"/>
        <v>4.5454545454545456E-2</v>
      </c>
      <c r="DK168">
        <v>1</v>
      </c>
      <c r="DL168" s="140">
        <f t="shared" si="68"/>
        <v>1.0101010101010102E-2</v>
      </c>
      <c r="DX168" s="132" t="s">
        <v>241</v>
      </c>
      <c r="DY168" s="133"/>
      <c r="DZ168" s="139">
        <f t="shared" si="72"/>
        <v>0</v>
      </c>
      <c r="EA168" s="133">
        <v>3</v>
      </c>
      <c r="EB168" s="139">
        <f t="shared" si="73"/>
        <v>0.13636363636363635</v>
      </c>
      <c r="EC168" s="133">
        <v>3</v>
      </c>
      <c r="ED168" s="140">
        <f t="shared" si="74"/>
        <v>3.0303030303030304E-2</v>
      </c>
      <c r="EG168" s="131" t="s">
        <v>88</v>
      </c>
      <c r="EI168" s="139">
        <f t="shared" si="75"/>
        <v>0</v>
      </c>
      <c r="EJ168">
        <v>2</v>
      </c>
      <c r="EK168" s="139">
        <f t="shared" si="76"/>
        <v>9.0909090909090912E-2</v>
      </c>
      <c r="EL168">
        <v>2</v>
      </c>
      <c r="EM168" s="140">
        <f t="shared" si="77"/>
        <v>2.0202020202020204E-2</v>
      </c>
    </row>
    <row r="169" spans="83:143">
      <c r="CE169" s="132" t="s">
        <v>241</v>
      </c>
      <c r="CF169" s="133"/>
      <c r="CG169" s="139">
        <f t="shared" si="60"/>
        <v>0</v>
      </c>
      <c r="CH169" s="133">
        <v>3</v>
      </c>
      <c r="CI169" s="139">
        <f t="shared" si="61"/>
        <v>0.13636363636363635</v>
      </c>
      <c r="CJ169" s="133">
        <v>3</v>
      </c>
      <c r="CK169" s="140">
        <f t="shared" si="62"/>
        <v>3.0303030303030304E-2</v>
      </c>
      <c r="CW169" s="88" t="s">
        <v>249</v>
      </c>
      <c r="CX169" s="135"/>
      <c r="CY169" s="135">
        <v>2.2400000000000002</v>
      </c>
      <c r="CZ169" s="135">
        <v>2.2400000000000002</v>
      </c>
      <c r="DA169" s="135"/>
      <c r="DB169" s="135">
        <v>0</v>
      </c>
      <c r="DC169" s="135">
        <v>0</v>
      </c>
      <c r="DF169" s="131" t="s">
        <v>53</v>
      </c>
      <c r="DH169" s="139">
        <f t="shared" si="66"/>
        <v>0</v>
      </c>
      <c r="DI169">
        <v>1</v>
      </c>
      <c r="DJ169" s="139">
        <f t="shared" si="67"/>
        <v>4.5454545454545456E-2</v>
      </c>
      <c r="DK169">
        <v>1</v>
      </c>
      <c r="DL169" s="140">
        <f t="shared" si="68"/>
        <v>1.0101010101010102E-2</v>
      </c>
      <c r="DX169" s="131" t="s">
        <v>39</v>
      </c>
      <c r="DZ169" s="139">
        <f t="shared" si="72"/>
        <v>0</v>
      </c>
      <c r="EA169">
        <v>1</v>
      </c>
      <c r="EB169" s="139">
        <f t="shared" si="73"/>
        <v>4.5454545454545456E-2</v>
      </c>
      <c r="EC169">
        <v>1</v>
      </c>
      <c r="ED169" s="140">
        <f t="shared" si="74"/>
        <v>1.0101010101010102E-2</v>
      </c>
      <c r="EG169" s="91" t="s">
        <v>279</v>
      </c>
      <c r="EH169" s="92">
        <v>77</v>
      </c>
      <c r="EI169" s="139">
        <f t="shared" si="75"/>
        <v>1</v>
      </c>
      <c r="EJ169" s="92">
        <v>22</v>
      </c>
      <c r="EK169" s="139">
        <f t="shared" si="76"/>
        <v>1</v>
      </c>
      <c r="EL169" s="92">
        <v>99</v>
      </c>
      <c r="EM169" s="140">
        <f t="shared" si="77"/>
        <v>1</v>
      </c>
    </row>
    <row r="170" spans="83:143">
      <c r="CE170" s="131" t="s">
        <v>39</v>
      </c>
      <c r="CG170" s="139">
        <f t="shared" si="60"/>
        <v>0</v>
      </c>
      <c r="CH170">
        <v>1</v>
      </c>
      <c r="CI170" s="139">
        <f t="shared" si="61"/>
        <v>4.5454545454545456E-2</v>
      </c>
      <c r="CJ170">
        <v>1</v>
      </c>
      <c r="CK170" s="140">
        <f t="shared" si="62"/>
        <v>1.0101010101010102E-2</v>
      </c>
      <c r="CW170" s="88" t="s">
        <v>219</v>
      </c>
      <c r="CX170" s="135">
        <v>3.15</v>
      </c>
      <c r="CY170" s="135"/>
      <c r="CZ170" s="135">
        <v>3.15</v>
      </c>
      <c r="DA170" s="135">
        <v>0</v>
      </c>
      <c r="DB170" s="135"/>
      <c r="DC170" s="135">
        <v>0</v>
      </c>
      <c r="DF170" s="131" t="s">
        <v>55</v>
      </c>
      <c r="DH170" s="139">
        <f t="shared" si="66"/>
        <v>0</v>
      </c>
      <c r="DI170">
        <v>1</v>
      </c>
      <c r="DJ170" s="139">
        <f t="shared" si="67"/>
        <v>4.5454545454545456E-2</v>
      </c>
      <c r="DK170">
        <v>1</v>
      </c>
      <c r="DL170" s="140">
        <f t="shared" si="68"/>
        <v>1.0101010101010102E-2</v>
      </c>
      <c r="DX170" s="131" t="s">
        <v>53</v>
      </c>
      <c r="DZ170" s="139">
        <f t="shared" si="72"/>
        <v>0</v>
      </c>
      <c r="EA170">
        <v>1</v>
      </c>
      <c r="EB170" s="139">
        <f t="shared" si="73"/>
        <v>4.5454545454545456E-2</v>
      </c>
      <c r="EC170">
        <v>1</v>
      </c>
      <c r="ED170" s="140">
        <f t="shared" si="74"/>
        <v>1.0101010101010102E-2</v>
      </c>
    </row>
    <row r="171" spans="83:143">
      <c r="CE171" s="131" t="s">
        <v>53</v>
      </c>
      <c r="CG171" s="139">
        <f t="shared" si="60"/>
        <v>0</v>
      </c>
      <c r="CH171">
        <v>1</v>
      </c>
      <c r="CI171" s="139">
        <f t="shared" si="61"/>
        <v>4.5454545454545456E-2</v>
      </c>
      <c r="CJ171">
        <v>1</v>
      </c>
      <c r="CK171" s="140">
        <f t="shared" si="62"/>
        <v>1.0101010101010102E-2</v>
      </c>
      <c r="CW171" s="88" t="s">
        <v>247</v>
      </c>
      <c r="CX171" s="135"/>
      <c r="CY171" s="135">
        <v>2.5299999999999998</v>
      </c>
      <c r="CZ171" s="135">
        <v>2.5299999999999998</v>
      </c>
      <c r="DA171" s="135"/>
      <c r="DB171" s="135">
        <v>0</v>
      </c>
      <c r="DC171" s="135">
        <v>0</v>
      </c>
      <c r="DF171" s="132" t="s">
        <v>231</v>
      </c>
      <c r="DG171" s="133">
        <v>5</v>
      </c>
      <c r="DH171" s="139">
        <f t="shared" si="66"/>
        <v>6.4935064935064929E-2</v>
      </c>
      <c r="DI171" s="133"/>
      <c r="DJ171" s="139">
        <f t="shared" si="67"/>
        <v>0</v>
      </c>
      <c r="DK171" s="133">
        <v>5</v>
      </c>
      <c r="DL171" s="140">
        <f t="shared" si="68"/>
        <v>5.0505050505050504E-2</v>
      </c>
      <c r="DX171" s="131" t="s">
        <v>55</v>
      </c>
      <c r="DZ171" s="139">
        <f t="shared" si="72"/>
        <v>0</v>
      </c>
      <c r="EA171">
        <v>1</v>
      </c>
      <c r="EB171" s="139">
        <f t="shared" si="73"/>
        <v>4.5454545454545456E-2</v>
      </c>
      <c r="EC171">
        <v>1</v>
      </c>
      <c r="ED171" s="140">
        <f t="shared" si="74"/>
        <v>1.0101010101010102E-2</v>
      </c>
    </row>
    <row r="172" spans="83:143">
      <c r="CE172" s="131" t="s">
        <v>55</v>
      </c>
      <c r="CG172" s="139">
        <f t="shared" si="60"/>
        <v>0</v>
      </c>
      <c r="CH172">
        <v>1</v>
      </c>
      <c r="CI172" s="139">
        <f t="shared" si="61"/>
        <v>4.5454545454545456E-2</v>
      </c>
      <c r="CJ172">
        <v>1</v>
      </c>
      <c r="CK172" s="140">
        <f t="shared" si="62"/>
        <v>1.0101010101010102E-2</v>
      </c>
      <c r="CW172" s="88" t="s">
        <v>241</v>
      </c>
      <c r="CX172" s="135"/>
      <c r="CY172" s="135">
        <v>3.39</v>
      </c>
      <c r="CZ172" s="135">
        <v>3.39</v>
      </c>
      <c r="DA172" s="135"/>
      <c r="DB172" s="135">
        <v>0</v>
      </c>
      <c r="DC172" s="135">
        <v>0</v>
      </c>
      <c r="DF172" s="131" t="s">
        <v>39</v>
      </c>
      <c r="DG172">
        <v>2</v>
      </c>
      <c r="DH172" s="139">
        <f t="shared" si="66"/>
        <v>2.5974025974025976E-2</v>
      </c>
      <c r="DJ172" s="139">
        <f t="shared" si="67"/>
        <v>0</v>
      </c>
      <c r="DK172">
        <v>2</v>
      </c>
      <c r="DL172" s="140">
        <f t="shared" si="68"/>
        <v>2.0202020202020204E-2</v>
      </c>
      <c r="DX172" s="132" t="s">
        <v>231</v>
      </c>
      <c r="DY172" s="133">
        <v>5</v>
      </c>
      <c r="DZ172" s="139">
        <f t="shared" si="72"/>
        <v>6.4935064935064929E-2</v>
      </c>
      <c r="EA172" s="133"/>
      <c r="EB172" s="139">
        <f t="shared" si="73"/>
        <v>0</v>
      </c>
      <c r="EC172" s="133">
        <v>5</v>
      </c>
      <c r="ED172" s="140">
        <f t="shared" si="74"/>
        <v>5.0505050505050504E-2</v>
      </c>
    </row>
    <row r="173" spans="83:143">
      <c r="CE173" s="132" t="s">
        <v>231</v>
      </c>
      <c r="CF173" s="133">
        <v>5</v>
      </c>
      <c r="CG173" s="139">
        <f t="shared" si="60"/>
        <v>6.4935064935064929E-2</v>
      </c>
      <c r="CH173" s="133"/>
      <c r="CI173" s="139">
        <f t="shared" si="61"/>
        <v>0</v>
      </c>
      <c r="CJ173" s="133">
        <v>5</v>
      </c>
      <c r="CK173" s="140">
        <f t="shared" si="62"/>
        <v>5.0505050505050504E-2</v>
      </c>
      <c r="CW173" s="88" t="s">
        <v>231</v>
      </c>
      <c r="CX173" s="135">
        <v>3.31</v>
      </c>
      <c r="CY173" s="135"/>
      <c r="CZ173" s="135">
        <v>3.31</v>
      </c>
      <c r="DA173" s="135">
        <v>0</v>
      </c>
      <c r="DB173" s="135"/>
      <c r="DC173" s="135">
        <v>0</v>
      </c>
      <c r="DF173" s="131" t="s">
        <v>53</v>
      </c>
      <c r="DG173">
        <v>2</v>
      </c>
      <c r="DH173" s="139">
        <f t="shared" si="66"/>
        <v>2.5974025974025976E-2</v>
      </c>
      <c r="DJ173" s="139">
        <f t="shared" si="67"/>
        <v>0</v>
      </c>
      <c r="DK173">
        <v>2</v>
      </c>
      <c r="DL173" s="140">
        <f t="shared" si="68"/>
        <v>2.0202020202020204E-2</v>
      </c>
      <c r="DX173" s="131" t="s">
        <v>39</v>
      </c>
      <c r="DY173">
        <v>2</v>
      </c>
      <c r="DZ173" s="139">
        <f t="shared" si="72"/>
        <v>2.5974025974025976E-2</v>
      </c>
      <c r="EB173" s="139">
        <f t="shared" si="73"/>
        <v>0</v>
      </c>
      <c r="EC173">
        <v>2</v>
      </c>
      <c r="ED173" s="140">
        <f t="shared" si="74"/>
        <v>2.0202020202020204E-2</v>
      </c>
    </row>
    <row r="174" spans="83:143">
      <c r="CE174" s="131" t="s">
        <v>39</v>
      </c>
      <c r="CF174">
        <v>2</v>
      </c>
      <c r="CG174" s="139">
        <f t="shared" si="60"/>
        <v>2.5974025974025976E-2</v>
      </c>
      <c r="CI174" s="139">
        <f t="shared" si="61"/>
        <v>0</v>
      </c>
      <c r="CJ174">
        <v>2</v>
      </c>
      <c r="CK174" s="140">
        <f t="shared" si="62"/>
        <v>2.0202020202020204E-2</v>
      </c>
      <c r="CW174" s="88" t="s">
        <v>165</v>
      </c>
      <c r="CX174" s="135"/>
      <c r="CY174" s="135"/>
      <c r="CZ174" s="135"/>
      <c r="DA174" s="135"/>
      <c r="DB174" s="135"/>
      <c r="DC174" s="135"/>
      <c r="DF174" s="131" t="s">
        <v>55</v>
      </c>
      <c r="DG174">
        <v>1</v>
      </c>
      <c r="DH174" s="139">
        <f t="shared" si="66"/>
        <v>1.2987012987012988E-2</v>
      </c>
      <c r="DJ174" s="139">
        <f t="shared" si="67"/>
        <v>0</v>
      </c>
      <c r="DK174">
        <v>1</v>
      </c>
      <c r="DL174" s="140">
        <f t="shared" si="68"/>
        <v>1.0101010101010102E-2</v>
      </c>
      <c r="DX174" s="131" t="s">
        <v>53</v>
      </c>
      <c r="DY174">
        <v>2</v>
      </c>
      <c r="DZ174" s="139">
        <f t="shared" si="72"/>
        <v>2.5974025974025976E-2</v>
      </c>
      <c r="EB174" s="139">
        <f t="shared" si="73"/>
        <v>0</v>
      </c>
      <c r="EC174">
        <v>2</v>
      </c>
      <c r="ED174" s="140">
        <f t="shared" si="74"/>
        <v>2.0202020202020204E-2</v>
      </c>
    </row>
    <row r="175" spans="83:143">
      <c r="CE175" s="131" t="s">
        <v>53</v>
      </c>
      <c r="CF175">
        <v>2</v>
      </c>
      <c r="CG175" s="139">
        <f t="shared" si="60"/>
        <v>2.5974025974025976E-2</v>
      </c>
      <c r="CI175" s="139">
        <f t="shared" si="61"/>
        <v>0</v>
      </c>
      <c r="CJ175">
        <v>2</v>
      </c>
      <c r="CK175" s="140">
        <f t="shared" si="62"/>
        <v>2.0202020202020204E-2</v>
      </c>
      <c r="CW175" s="88" t="s">
        <v>37</v>
      </c>
      <c r="CX175" s="135">
        <v>3.08</v>
      </c>
      <c r="CY175" s="135"/>
      <c r="CZ175" s="135">
        <v>3.08</v>
      </c>
      <c r="DA175" s="135">
        <v>0</v>
      </c>
      <c r="DB175" s="135"/>
      <c r="DC175" s="135">
        <v>0</v>
      </c>
      <c r="DF175" s="132" t="s">
        <v>165</v>
      </c>
      <c r="DG175" s="133">
        <v>2</v>
      </c>
      <c r="DH175" s="139">
        <f t="shared" si="66"/>
        <v>2.5974025974025976E-2</v>
      </c>
      <c r="DI175" s="133"/>
      <c r="DJ175" s="139">
        <f t="shared" si="67"/>
        <v>0</v>
      </c>
      <c r="DK175" s="133">
        <v>2</v>
      </c>
      <c r="DL175" s="140">
        <f t="shared" si="68"/>
        <v>2.0202020202020204E-2</v>
      </c>
      <c r="DX175" s="131" t="s">
        <v>55</v>
      </c>
      <c r="DY175">
        <v>1</v>
      </c>
      <c r="DZ175" s="139">
        <f t="shared" si="72"/>
        <v>1.2987012987012988E-2</v>
      </c>
      <c r="EB175" s="139">
        <f t="shared" si="73"/>
        <v>0</v>
      </c>
      <c r="EC175">
        <v>1</v>
      </c>
      <c r="ED175" s="140">
        <f t="shared" si="74"/>
        <v>1.0101010101010102E-2</v>
      </c>
    </row>
    <row r="176" spans="83:143">
      <c r="CE176" s="131" t="s">
        <v>55</v>
      </c>
      <c r="CF176">
        <v>1</v>
      </c>
      <c r="CG176" s="139">
        <f t="shared" si="60"/>
        <v>1.2987012987012988E-2</v>
      </c>
      <c r="CI176" s="139">
        <f t="shared" si="61"/>
        <v>0</v>
      </c>
      <c r="CJ176">
        <v>1</v>
      </c>
      <c r="CK176" s="140">
        <f t="shared" si="62"/>
        <v>1.0101010101010102E-2</v>
      </c>
      <c r="CW176" s="88" t="s">
        <v>245</v>
      </c>
      <c r="CX176" s="135"/>
      <c r="CY176" s="135">
        <v>2.48</v>
      </c>
      <c r="CZ176" s="135">
        <v>2.48</v>
      </c>
      <c r="DA176" s="135"/>
      <c r="DB176" s="135">
        <v>0</v>
      </c>
      <c r="DC176" s="135">
        <v>0</v>
      </c>
      <c r="DF176" s="131" t="s">
        <v>39</v>
      </c>
      <c r="DG176">
        <v>1</v>
      </c>
      <c r="DH176" s="139">
        <f t="shared" si="66"/>
        <v>1.2987012987012988E-2</v>
      </c>
      <c r="DJ176" s="139">
        <f t="shared" si="67"/>
        <v>0</v>
      </c>
      <c r="DK176">
        <v>1</v>
      </c>
      <c r="DL176" s="140">
        <f t="shared" si="68"/>
        <v>1.0101010101010102E-2</v>
      </c>
      <c r="DX176" s="132" t="s">
        <v>165</v>
      </c>
      <c r="DY176" s="133">
        <v>2</v>
      </c>
      <c r="DZ176" s="139">
        <f t="shared" si="72"/>
        <v>2.5974025974025976E-2</v>
      </c>
      <c r="EA176" s="133"/>
      <c r="EB176" s="139">
        <f t="shared" si="73"/>
        <v>0</v>
      </c>
      <c r="EC176" s="133">
        <v>2</v>
      </c>
      <c r="ED176" s="140">
        <f t="shared" si="74"/>
        <v>2.0202020202020204E-2</v>
      </c>
    </row>
    <row r="177" spans="83:134">
      <c r="CE177" s="132" t="s">
        <v>165</v>
      </c>
      <c r="CF177" s="133">
        <v>2</v>
      </c>
      <c r="CG177" s="139">
        <f t="shared" si="60"/>
        <v>2.5974025974025976E-2</v>
      </c>
      <c r="CH177" s="133"/>
      <c r="CI177" s="139">
        <f t="shared" si="61"/>
        <v>0</v>
      </c>
      <c r="CJ177" s="133">
        <v>2</v>
      </c>
      <c r="CK177" s="140">
        <f t="shared" si="62"/>
        <v>2.0202020202020204E-2</v>
      </c>
      <c r="CW177" s="88" t="s">
        <v>252</v>
      </c>
      <c r="CX177" s="135"/>
      <c r="CY177" s="135"/>
      <c r="CZ177" s="135"/>
      <c r="DA177" s="135"/>
      <c r="DB177" s="135"/>
      <c r="DC177" s="135"/>
      <c r="DF177" s="131" t="s">
        <v>53</v>
      </c>
      <c r="DG177">
        <v>1</v>
      </c>
      <c r="DH177" s="139">
        <f t="shared" si="66"/>
        <v>1.2987012987012988E-2</v>
      </c>
      <c r="DJ177" s="139">
        <f t="shared" si="67"/>
        <v>0</v>
      </c>
      <c r="DK177">
        <v>1</v>
      </c>
      <c r="DL177" s="140">
        <f t="shared" si="68"/>
        <v>1.0101010101010102E-2</v>
      </c>
      <c r="DX177" s="131" t="s">
        <v>39</v>
      </c>
      <c r="DY177">
        <v>1</v>
      </c>
      <c r="DZ177" s="139">
        <f t="shared" si="72"/>
        <v>1.2987012987012988E-2</v>
      </c>
      <c r="EB177" s="139">
        <f t="shared" si="73"/>
        <v>0</v>
      </c>
      <c r="EC177">
        <v>1</v>
      </c>
      <c r="ED177" s="140">
        <f t="shared" si="74"/>
        <v>1.0101010101010102E-2</v>
      </c>
    </row>
    <row r="178" spans="83:134">
      <c r="CE178" s="131" t="s">
        <v>39</v>
      </c>
      <c r="CF178">
        <v>1</v>
      </c>
      <c r="CG178" s="139">
        <f t="shared" si="60"/>
        <v>1.2987012987012988E-2</v>
      </c>
      <c r="CI178" s="139">
        <f t="shared" si="61"/>
        <v>0</v>
      </c>
      <c r="CJ178">
        <v>1</v>
      </c>
      <c r="CK178" s="140">
        <f t="shared" si="62"/>
        <v>1.0101010101010102E-2</v>
      </c>
      <c r="CW178" s="91" t="s">
        <v>279</v>
      </c>
      <c r="CX178" s="92">
        <v>77</v>
      </c>
      <c r="CY178" s="92">
        <v>22</v>
      </c>
      <c r="CZ178" s="92">
        <v>99</v>
      </c>
      <c r="DA178" s="92">
        <v>77</v>
      </c>
      <c r="DB178" s="92">
        <v>22</v>
      </c>
      <c r="DC178" s="92">
        <v>99</v>
      </c>
      <c r="DF178" s="132" t="s">
        <v>37</v>
      </c>
      <c r="DG178" s="133">
        <v>3</v>
      </c>
      <c r="DH178" s="139">
        <f t="shared" si="66"/>
        <v>3.896103896103896E-2</v>
      </c>
      <c r="DI178" s="133"/>
      <c r="DJ178" s="139">
        <f t="shared" si="67"/>
        <v>0</v>
      </c>
      <c r="DK178" s="133">
        <v>3</v>
      </c>
      <c r="DL178" s="140">
        <f t="shared" si="68"/>
        <v>3.0303030303030304E-2</v>
      </c>
      <c r="DX178" s="131" t="s">
        <v>53</v>
      </c>
      <c r="DY178">
        <v>1</v>
      </c>
      <c r="DZ178" s="139">
        <f t="shared" si="72"/>
        <v>1.2987012987012988E-2</v>
      </c>
      <c r="EB178" s="139">
        <f t="shared" si="73"/>
        <v>0</v>
      </c>
      <c r="EC178">
        <v>1</v>
      </c>
      <c r="ED178" s="140">
        <f t="shared" si="74"/>
        <v>1.0101010101010102E-2</v>
      </c>
    </row>
    <row r="179" spans="83:134">
      <c r="CE179" s="131" t="s">
        <v>53</v>
      </c>
      <c r="CF179">
        <v>1</v>
      </c>
      <c r="CG179" s="139">
        <f t="shared" si="60"/>
        <v>1.2987012987012988E-2</v>
      </c>
      <c r="CI179" s="139">
        <f t="shared" si="61"/>
        <v>0</v>
      </c>
      <c r="CJ179">
        <v>1</v>
      </c>
      <c r="CK179" s="140">
        <f t="shared" si="62"/>
        <v>1.0101010101010102E-2</v>
      </c>
      <c r="DF179" s="131" t="s">
        <v>39</v>
      </c>
      <c r="DG179">
        <v>1</v>
      </c>
      <c r="DH179" s="139">
        <f t="shared" si="66"/>
        <v>1.2987012987012988E-2</v>
      </c>
      <c r="DJ179" s="139">
        <f t="shared" si="67"/>
        <v>0</v>
      </c>
      <c r="DK179">
        <v>1</v>
      </c>
      <c r="DL179" s="140">
        <f t="shared" si="68"/>
        <v>1.0101010101010102E-2</v>
      </c>
      <c r="DX179" s="132" t="s">
        <v>37</v>
      </c>
      <c r="DY179" s="133">
        <v>3</v>
      </c>
      <c r="DZ179" s="139">
        <f t="shared" si="72"/>
        <v>3.896103896103896E-2</v>
      </c>
      <c r="EA179" s="133"/>
      <c r="EB179" s="139">
        <f t="shared" si="73"/>
        <v>0</v>
      </c>
      <c r="EC179" s="133">
        <v>3</v>
      </c>
      <c r="ED179" s="140">
        <f t="shared" si="74"/>
        <v>3.0303030303030304E-2</v>
      </c>
    </row>
    <row r="180" spans="83:134">
      <c r="CE180" s="132" t="s">
        <v>37</v>
      </c>
      <c r="CF180" s="133">
        <v>3</v>
      </c>
      <c r="CG180" s="139">
        <f t="shared" si="60"/>
        <v>3.896103896103896E-2</v>
      </c>
      <c r="CH180" s="133"/>
      <c r="CI180" s="139">
        <f t="shared" si="61"/>
        <v>0</v>
      </c>
      <c r="CJ180" s="133">
        <v>3</v>
      </c>
      <c r="CK180" s="140">
        <f t="shared" si="62"/>
        <v>3.0303030303030304E-2</v>
      </c>
      <c r="DF180" s="131" t="s">
        <v>53</v>
      </c>
      <c r="DG180">
        <v>1</v>
      </c>
      <c r="DH180" s="139">
        <f t="shared" si="66"/>
        <v>1.2987012987012988E-2</v>
      </c>
      <c r="DJ180" s="139">
        <f t="shared" si="67"/>
        <v>0</v>
      </c>
      <c r="DK180">
        <v>1</v>
      </c>
      <c r="DL180" s="140">
        <f t="shared" si="68"/>
        <v>1.0101010101010102E-2</v>
      </c>
      <c r="DX180" s="131" t="s">
        <v>39</v>
      </c>
      <c r="DY180">
        <v>1</v>
      </c>
      <c r="DZ180" s="139">
        <f t="shared" si="72"/>
        <v>1.2987012987012988E-2</v>
      </c>
      <c r="EB180" s="139">
        <f t="shared" si="73"/>
        <v>0</v>
      </c>
      <c r="EC180">
        <v>1</v>
      </c>
      <c r="ED180" s="140">
        <f t="shared" si="74"/>
        <v>1.0101010101010102E-2</v>
      </c>
    </row>
    <row r="181" spans="83:134">
      <c r="CE181" s="131" t="s">
        <v>39</v>
      </c>
      <c r="CF181">
        <v>1</v>
      </c>
      <c r="CG181" s="139">
        <f t="shared" si="60"/>
        <v>1.2987012987012988E-2</v>
      </c>
      <c r="CI181" s="139">
        <f t="shared" si="61"/>
        <v>0</v>
      </c>
      <c r="CJ181">
        <v>1</v>
      </c>
      <c r="CK181" s="140">
        <f t="shared" si="62"/>
        <v>1.0101010101010102E-2</v>
      </c>
      <c r="DF181" s="131" t="s">
        <v>55</v>
      </c>
      <c r="DG181">
        <v>1</v>
      </c>
      <c r="DH181" s="139">
        <f t="shared" si="66"/>
        <v>1.2987012987012988E-2</v>
      </c>
      <c r="DJ181" s="139">
        <f t="shared" si="67"/>
        <v>0</v>
      </c>
      <c r="DK181">
        <v>1</v>
      </c>
      <c r="DL181" s="140">
        <f t="shared" si="68"/>
        <v>1.0101010101010102E-2</v>
      </c>
      <c r="DX181" s="131" t="s">
        <v>53</v>
      </c>
      <c r="DY181">
        <v>1</v>
      </c>
      <c r="DZ181" s="139">
        <f t="shared" si="72"/>
        <v>1.2987012987012988E-2</v>
      </c>
      <c r="EB181" s="139">
        <f t="shared" si="73"/>
        <v>0</v>
      </c>
      <c r="EC181">
        <v>1</v>
      </c>
      <c r="ED181" s="140">
        <f t="shared" si="74"/>
        <v>1.0101010101010102E-2</v>
      </c>
    </row>
    <row r="182" spans="83:134">
      <c r="CE182" s="131" t="s">
        <v>53</v>
      </c>
      <c r="CF182">
        <v>1</v>
      </c>
      <c r="CG182" s="139">
        <f t="shared" si="60"/>
        <v>1.2987012987012988E-2</v>
      </c>
      <c r="CI182" s="139">
        <f t="shared" si="61"/>
        <v>0</v>
      </c>
      <c r="CJ182">
        <v>1</v>
      </c>
      <c r="CK182" s="140">
        <f t="shared" si="62"/>
        <v>1.0101010101010102E-2</v>
      </c>
      <c r="DF182" s="132" t="s">
        <v>245</v>
      </c>
      <c r="DG182" s="133"/>
      <c r="DH182" s="139">
        <f t="shared" si="66"/>
        <v>0</v>
      </c>
      <c r="DI182" s="133">
        <v>2</v>
      </c>
      <c r="DJ182" s="139">
        <f t="shared" si="67"/>
        <v>9.0909090909090912E-2</v>
      </c>
      <c r="DK182" s="133">
        <v>2</v>
      </c>
      <c r="DL182" s="140">
        <f t="shared" si="68"/>
        <v>2.0202020202020204E-2</v>
      </c>
      <c r="DX182" s="131" t="s">
        <v>55</v>
      </c>
      <c r="DY182">
        <v>1</v>
      </c>
      <c r="DZ182" s="139">
        <f t="shared" si="72"/>
        <v>1.2987012987012988E-2</v>
      </c>
      <c r="EB182" s="139">
        <f t="shared" si="73"/>
        <v>0</v>
      </c>
      <c r="EC182">
        <v>1</v>
      </c>
      <c r="ED182" s="140">
        <f t="shared" si="74"/>
        <v>1.0101010101010102E-2</v>
      </c>
    </row>
    <row r="183" spans="83:134">
      <c r="CE183" s="131" t="s">
        <v>55</v>
      </c>
      <c r="CF183">
        <v>1</v>
      </c>
      <c r="CG183" s="139">
        <f t="shared" si="60"/>
        <v>1.2987012987012988E-2</v>
      </c>
      <c r="CI183" s="139">
        <f t="shared" si="61"/>
        <v>0</v>
      </c>
      <c r="CJ183">
        <v>1</v>
      </c>
      <c r="CK183" s="140">
        <f t="shared" si="62"/>
        <v>1.0101010101010102E-2</v>
      </c>
      <c r="DF183" s="131" t="s">
        <v>39</v>
      </c>
      <c r="DH183" s="139">
        <f t="shared" si="66"/>
        <v>0</v>
      </c>
      <c r="DI183">
        <v>1</v>
      </c>
      <c r="DJ183" s="139">
        <f t="shared" si="67"/>
        <v>4.5454545454545456E-2</v>
      </c>
      <c r="DK183">
        <v>1</v>
      </c>
      <c r="DL183" s="140">
        <f t="shared" si="68"/>
        <v>1.0101010101010102E-2</v>
      </c>
      <c r="DX183" s="132" t="s">
        <v>245</v>
      </c>
      <c r="DY183" s="133"/>
      <c r="DZ183" s="139">
        <f t="shared" si="72"/>
        <v>0</v>
      </c>
      <c r="EA183" s="133">
        <v>2</v>
      </c>
      <c r="EB183" s="139">
        <f t="shared" si="73"/>
        <v>9.0909090909090912E-2</v>
      </c>
      <c r="EC183" s="133">
        <v>2</v>
      </c>
      <c r="ED183" s="140">
        <f t="shared" si="74"/>
        <v>2.0202020202020204E-2</v>
      </c>
    </row>
    <row r="184" spans="83:134">
      <c r="CE184" s="132" t="s">
        <v>245</v>
      </c>
      <c r="CF184" s="133"/>
      <c r="CG184" s="139">
        <f t="shared" si="60"/>
        <v>0</v>
      </c>
      <c r="CH184" s="133">
        <v>2</v>
      </c>
      <c r="CI184" s="139">
        <f t="shared" si="61"/>
        <v>9.0909090909090912E-2</v>
      </c>
      <c r="CJ184" s="133">
        <v>2</v>
      </c>
      <c r="CK184" s="140">
        <f t="shared" si="62"/>
        <v>2.0202020202020204E-2</v>
      </c>
      <c r="DF184" s="131" t="s">
        <v>53</v>
      </c>
      <c r="DH184" s="139">
        <f t="shared" si="66"/>
        <v>0</v>
      </c>
      <c r="DI184">
        <v>1</v>
      </c>
      <c r="DJ184" s="139">
        <f t="shared" si="67"/>
        <v>4.5454545454545456E-2</v>
      </c>
      <c r="DK184">
        <v>1</v>
      </c>
      <c r="DL184" s="140">
        <f t="shared" si="68"/>
        <v>1.0101010101010102E-2</v>
      </c>
      <c r="DX184" s="131" t="s">
        <v>39</v>
      </c>
      <c r="DZ184" s="139">
        <f t="shared" si="72"/>
        <v>0</v>
      </c>
      <c r="EA184">
        <v>1</v>
      </c>
      <c r="EB184" s="139">
        <f t="shared" si="73"/>
        <v>4.5454545454545456E-2</v>
      </c>
      <c r="EC184">
        <v>1</v>
      </c>
      <c r="ED184" s="140">
        <f t="shared" si="74"/>
        <v>1.0101010101010102E-2</v>
      </c>
    </row>
    <row r="185" spans="83:134">
      <c r="CE185" s="131" t="s">
        <v>39</v>
      </c>
      <c r="CG185" s="139">
        <f t="shared" si="60"/>
        <v>0</v>
      </c>
      <c r="CH185">
        <v>1</v>
      </c>
      <c r="CI185" s="139">
        <f t="shared" si="61"/>
        <v>4.5454545454545456E-2</v>
      </c>
      <c r="CJ185">
        <v>1</v>
      </c>
      <c r="CK185" s="140">
        <f t="shared" si="62"/>
        <v>1.0101010101010102E-2</v>
      </c>
      <c r="DF185" s="132" t="s">
        <v>252</v>
      </c>
      <c r="DG185" s="133"/>
      <c r="DH185" s="139">
        <f t="shared" si="66"/>
        <v>0</v>
      </c>
      <c r="DI185" s="133">
        <v>2</v>
      </c>
      <c r="DJ185" s="139">
        <f t="shared" si="67"/>
        <v>9.0909090909090912E-2</v>
      </c>
      <c r="DK185" s="133">
        <v>2</v>
      </c>
      <c r="DL185" s="140">
        <f t="shared" si="68"/>
        <v>2.0202020202020204E-2</v>
      </c>
      <c r="DX185" s="131" t="s">
        <v>53</v>
      </c>
      <c r="DZ185" s="139">
        <f t="shared" si="72"/>
        <v>0</v>
      </c>
      <c r="EA185">
        <v>1</v>
      </c>
      <c r="EB185" s="139">
        <f t="shared" si="73"/>
        <v>4.5454545454545456E-2</v>
      </c>
      <c r="EC185">
        <v>1</v>
      </c>
      <c r="ED185" s="140">
        <f t="shared" si="74"/>
        <v>1.0101010101010102E-2</v>
      </c>
    </row>
    <row r="186" spans="83:134">
      <c r="CE186" s="131" t="s">
        <v>53</v>
      </c>
      <c r="CG186" s="139">
        <f t="shared" si="60"/>
        <v>0</v>
      </c>
      <c r="CH186">
        <v>1</v>
      </c>
      <c r="CI186" s="139">
        <f t="shared" si="61"/>
        <v>4.5454545454545456E-2</v>
      </c>
      <c r="CJ186">
        <v>1</v>
      </c>
      <c r="CK186" s="140">
        <f t="shared" si="62"/>
        <v>1.0101010101010102E-2</v>
      </c>
      <c r="DF186" s="131" t="s">
        <v>39</v>
      </c>
      <c r="DH186" s="139">
        <f t="shared" si="66"/>
        <v>0</v>
      </c>
      <c r="DI186">
        <v>2</v>
      </c>
      <c r="DJ186" s="139">
        <f t="shared" si="67"/>
        <v>9.0909090909090912E-2</v>
      </c>
      <c r="DK186">
        <v>2</v>
      </c>
      <c r="DL186" s="140">
        <f t="shared" si="68"/>
        <v>2.0202020202020204E-2</v>
      </c>
      <c r="DX186" s="132" t="s">
        <v>252</v>
      </c>
      <c r="DY186" s="133"/>
      <c r="DZ186" s="139">
        <f t="shared" si="72"/>
        <v>0</v>
      </c>
      <c r="EA186" s="133">
        <v>2</v>
      </c>
      <c r="EB186" s="139">
        <f t="shared" si="73"/>
        <v>9.0909090909090912E-2</v>
      </c>
      <c r="EC186" s="133">
        <v>2</v>
      </c>
      <c r="ED186" s="140">
        <f t="shared" si="74"/>
        <v>2.0202020202020204E-2</v>
      </c>
    </row>
    <row r="187" spans="83:134">
      <c r="CE187" s="132" t="s">
        <v>252</v>
      </c>
      <c r="CF187" s="133"/>
      <c r="CG187" s="139">
        <f t="shared" si="60"/>
        <v>0</v>
      </c>
      <c r="CH187" s="133">
        <v>2</v>
      </c>
      <c r="CI187" s="139">
        <f t="shared" si="61"/>
        <v>9.0909090909090912E-2</v>
      </c>
      <c r="CJ187" s="133">
        <v>2</v>
      </c>
      <c r="CK187" s="140">
        <f t="shared" si="62"/>
        <v>2.0202020202020204E-2</v>
      </c>
      <c r="DF187" s="91" t="s">
        <v>279</v>
      </c>
      <c r="DG187" s="92">
        <v>77</v>
      </c>
      <c r="DH187" s="139">
        <f t="shared" si="66"/>
        <v>1</v>
      </c>
      <c r="DI187" s="92">
        <v>22</v>
      </c>
      <c r="DJ187" s="139">
        <f t="shared" si="67"/>
        <v>1</v>
      </c>
      <c r="DK187" s="92">
        <v>99</v>
      </c>
      <c r="DL187" s="140">
        <f t="shared" si="68"/>
        <v>1</v>
      </c>
      <c r="DX187" s="131" t="s">
        <v>39</v>
      </c>
      <c r="DZ187" s="139">
        <f t="shared" si="72"/>
        <v>0</v>
      </c>
      <c r="EA187">
        <v>2</v>
      </c>
      <c r="EB187" s="139">
        <f t="shared" si="73"/>
        <v>9.0909090909090912E-2</v>
      </c>
      <c r="EC187">
        <v>2</v>
      </c>
      <c r="ED187" s="140">
        <f t="shared" si="74"/>
        <v>2.0202020202020204E-2</v>
      </c>
    </row>
    <row r="188" spans="83:134">
      <c r="CE188" s="131" t="s">
        <v>39</v>
      </c>
      <c r="CG188" s="139">
        <f t="shared" si="60"/>
        <v>0</v>
      </c>
      <c r="CH188">
        <v>2</v>
      </c>
      <c r="CI188" s="139">
        <f t="shared" si="61"/>
        <v>9.0909090909090912E-2</v>
      </c>
      <c r="CJ188">
        <v>2</v>
      </c>
      <c r="CK188" s="140">
        <f t="shared" si="62"/>
        <v>2.0202020202020204E-2</v>
      </c>
    </row>
    <row r="189" spans="83:134">
      <c r="CE189" s="91" t="s">
        <v>279</v>
      </c>
      <c r="CF189" s="92">
        <v>77</v>
      </c>
      <c r="CG189" s="139">
        <f t="shared" si="60"/>
        <v>1</v>
      </c>
      <c r="CH189" s="92">
        <v>22</v>
      </c>
      <c r="CI189" s="139">
        <f t="shared" si="61"/>
        <v>1</v>
      </c>
      <c r="CJ189" s="92">
        <v>99</v>
      </c>
      <c r="CK189" s="140">
        <f t="shared" si="62"/>
        <v>1</v>
      </c>
    </row>
  </sheetData>
  <mergeCells count="22">
    <mergeCell ref="CX2:CZ2"/>
    <mergeCell ref="DA2:DC2"/>
    <mergeCell ref="CV2:CW3"/>
    <mergeCell ref="BW3:BX3"/>
    <mergeCell ref="BY3:BZ3"/>
    <mergeCell ref="CA3:CB3"/>
    <mergeCell ref="AV5:AV10"/>
    <mergeCell ref="AV11:AV17"/>
    <mergeCell ref="BE5:BE14"/>
    <mergeCell ref="BE15:BE24"/>
    <mergeCell ref="X23:X28"/>
    <mergeCell ref="X5:X10"/>
    <mergeCell ref="X17:X22"/>
    <mergeCell ref="AD5:AD11"/>
    <mergeCell ref="AD12:AD18"/>
    <mergeCell ref="AM5:AM11"/>
    <mergeCell ref="AM12:AM18"/>
    <mergeCell ref="X29:X34"/>
    <mergeCell ref="X35:X40"/>
    <mergeCell ref="X11:X16"/>
    <mergeCell ref="O5:O13"/>
    <mergeCell ref="O14:O2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42EB4-1927-4395-9956-624B83DDFBFE}">
  <dimension ref="A1:BQ134"/>
  <sheetViews>
    <sheetView zoomScale="50" zoomScaleNormal="50" workbookViewId="0">
      <selection activeCell="I12" sqref="I12"/>
    </sheetView>
  </sheetViews>
  <sheetFormatPr defaultColWidth="11" defaultRowHeight="15.75"/>
  <cols>
    <col min="1" max="1" width="10.875" customWidth="1"/>
    <col min="2" max="2" width="2.875" bestFit="1" customWidth="1"/>
    <col min="3" max="3" width="11.875" bestFit="1" customWidth="1"/>
    <col min="4" max="4" width="35" bestFit="1" customWidth="1"/>
    <col min="5" max="5" width="8.5" bestFit="1" customWidth="1"/>
    <col min="6" max="6" width="20.625" bestFit="1" customWidth="1"/>
    <col min="7" max="7" width="5.625" bestFit="1" customWidth="1"/>
    <col min="8" max="8" width="11.625" bestFit="1" customWidth="1"/>
    <col min="9" max="9" width="13.625" bestFit="1" customWidth="1"/>
    <col min="10" max="10" width="21.125" bestFit="1" customWidth="1"/>
    <col min="11" max="11" width="16.625" bestFit="1" customWidth="1"/>
    <col min="12" max="12" width="19" bestFit="1" customWidth="1"/>
    <col min="13" max="13" width="28" bestFit="1" customWidth="1"/>
    <col min="14" max="14" width="21.625" bestFit="1" customWidth="1"/>
    <col min="15" max="15" width="24" bestFit="1" customWidth="1"/>
    <col min="16" max="16" width="18.5" bestFit="1" customWidth="1"/>
    <col min="17" max="17" width="20.625" bestFit="1" customWidth="1"/>
    <col min="18" max="18" width="16.125" bestFit="1" customWidth="1"/>
    <col min="19" max="19" width="18.5" bestFit="1" customWidth="1"/>
    <col min="20" max="20" width="27.5" bestFit="1" customWidth="1"/>
    <col min="21" max="21" width="21.125" bestFit="1" customWidth="1"/>
    <col min="22" max="22" width="23.5" bestFit="1" customWidth="1"/>
    <col min="23" max="23" width="18" bestFit="1" customWidth="1"/>
    <col min="24" max="24" width="14.875" bestFit="1" customWidth="1"/>
    <col min="25" max="25" width="13" bestFit="1" customWidth="1"/>
    <col min="26" max="26" width="13.625" bestFit="1" customWidth="1"/>
    <col min="27" max="27" width="13.125" bestFit="1" customWidth="1"/>
    <col min="28" max="29" width="10.875"/>
    <col min="30" max="30" width="13.625" bestFit="1" customWidth="1"/>
    <col min="31" max="31" width="8.5" bestFit="1" customWidth="1"/>
    <col min="32" max="32" width="5.625" bestFit="1" customWidth="1"/>
    <col min="33" max="33" width="19" bestFit="1" customWidth="1"/>
    <col min="34" max="34" width="18.5" bestFit="1" customWidth="1"/>
    <col min="35" max="35" width="14.875" bestFit="1" customWidth="1"/>
    <col min="36" max="36" width="13" bestFit="1" customWidth="1"/>
    <col min="37" max="37" width="13.625" bestFit="1" customWidth="1"/>
    <col min="38" max="38" width="13.125" bestFit="1" customWidth="1"/>
    <col min="39" max="39" width="13.625" bestFit="1" customWidth="1"/>
    <col min="40" max="40" width="13.125" bestFit="1" customWidth="1"/>
  </cols>
  <sheetData>
    <row r="1" spans="1:69">
      <c r="A1" t="s">
        <v>316</v>
      </c>
      <c r="B1" s="83" t="s">
        <v>0</v>
      </c>
      <c r="C1" s="85" t="s">
        <v>1</v>
      </c>
      <c r="D1" s="86" t="s">
        <v>2</v>
      </c>
      <c r="E1" s="86" t="s">
        <v>3</v>
      </c>
      <c r="F1" s="86" t="s">
        <v>4</v>
      </c>
      <c r="G1" s="86" t="s">
        <v>5</v>
      </c>
      <c r="H1" s="86" t="s">
        <v>6</v>
      </c>
      <c r="I1" s="48" t="s">
        <v>7</v>
      </c>
      <c r="J1" s="48" t="s">
        <v>8</v>
      </c>
      <c r="K1" s="48" t="s">
        <v>9</v>
      </c>
      <c r="L1" s="48" t="s">
        <v>253</v>
      </c>
      <c r="M1" s="48" t="s">
        <v>11</v>
      </c>
      <c r="N1" s="48" t="s">
        <v>12</v>
      </c>
      <c r="O1" s="48" t="s">
        <v>13</v>
      </c>
      <c r="P1" s="48" t="s">
        <v>14</v>
      </c>
      <c r="Q1" s="48" t="s">
        <v>15</v>
      </c>
      <c r="R1" s="48" t="s">
        <v>16</v>
      </c>
      <c r="S1" s="48" t="s">
        <v>254</v>
      </c>
      <c r="T1" s="48" t="s">
        <v>18</v>
      </c>
      <c r="U1" s="48" t="s">
        <v>19</v>
      </c>
      <c r="V1" s="48" t="s">
        <v>20</v>
      </c>
      <c r="W1" s="48" t="s">
        <v>21</v>
      </c>
      <c r="X1" s="48" t="s">
        <v>22</v>
      </c>
      <c r="Y1" s="48" t="s">
        <v>23</v>
      </c>
      <c r="Z1" s="48" t="s">
        <v>24</v>
      </c>
      <c r="AA1" s="48" t="s">
        <v>25</v>
      </c>
      <c r="AB1" s="1"/>
      <c r="AC1" t="s">
        <v>316</v>
      </c>
      <c r="AD1" s="48" t="s">
        <v>7</v>
      </c>
      <c r="AE1" s="86" t="s">
        <v>3</v>
      </c>
      <c r="AF1" s="86" t="s">
        <v>5</v>
      </c>
      <c r="AG1" s="48" t="s">
        <v>253</v>
      </c>
      <c r="AH1" s="48" t="s">
        <v>254</v>
      </c>
      <c r="AI1" s="48" t="s">
        <v>22</v>
      </c>
      <c r="AJ1" s="48" t="s">
        <v>23</v>
      </c>
      <c r="AK1" s="48" t="s">
        <v>24</v>
      </c>
      <c r="AL1" s="48" t="s">
        <v>25</v>
      </c>
      <c r="AM1" s="48" t="s">
        <v>7</v>
      </c>
      <c r="AN1" s="48" t="s">
        <v>25</v>
      </c>
    </row>
    <row r="2" spans="1:69">
      <c r="A2">
        <v>1</v>
      </c>
      <c r="B2" s="9">
        <v>1</v>
      </c>
      <c r="C2" s="10">
        <v>1012320173</v>
      </c>
      <c r="D2" s="11" t="s">
        <v>35</v>
      </c>
      <c r="E2" s="12" t="s">
        <v>36</v>
      </c>
      <c r="F2" s="13">
        <v>38096</v>
      </c>
      <c r="G2" s="14">
        <f t="shared" ref="G2:G75" ca="1" si="0">(TODAY()-F2)/365</f>
        <v>19.87123287671233</v>
      </c>
      <c r="H2" s="15" t="s">
        <v>37</v>
      </c>
      <c r="I2" s="15" t="s">
        <v>38</v>
      </c>
      <c r="J2" s="15" t="s">
        <v>39</v>
      </c>
      <c r="K2" s="15" t="s">
        <v>40</v>
      </c>
      <c r="L2" s="15">
        <v>8.6300000000000008</v>
      </c>
      <c r="M2" s="15" t="s">
        <v>39</v>
      </c>
      <c r="N2" s="15" t="s">
        <v>41</v>
      </c>
      <c r="O2" s="15" t="s">
        <v>39</v>
      </c>
      <c r="P2" s="15" t="s">
        <v>42</v>
      </c>
      <c r="Q2" s="15" t="s">
        <v>39</v>
      </c>
      <c r="R2" s="15" t="s">
        <v>43</v>
      </c>
      <c r="S2" s="15">
        <v>9.9499999999999993</v>
      </c>
      <c r="T2" s="15" t="s">
        <v>39</v>
      </c>
      <c r="U2" s="15" t="s">
        <v>41</v>
      </c>
      <c r="V2" s="15" t="s">
        <v>39</v>
      </c>
      <c r="W2" s="15" t="s">
        <v>42</v>
      </c>
      <c r="X2" s="70">
        <v>6.24</v>
      </c>
      <c r="Y2" s="70"/>
      <c r="Z2" s="70">
        <v>3.28</v>
      </c>
      <c r="AA2" s="70">
        <v>3.08</v>
      </c>
      <c r="AB2" s="16"/>
      <c r="AC2">
        <v>1</v>
      </c>
      <c r="AD2" s="15" t="s">
        <v>38</v>
      </c>
      <c r="AE2" s="12" t="s">
        <v>36</v>
      </c>
      <c r="AF2" s="14">
        <v>18.909589041095892</v>
      </c>
      <c r="AG2" s="15">
        <v>8.6300000000000008</v>
      </c>
      <c r="AH2" s="15">
        <v>9.9499999999999993</v>
      </c>
      <c r="AI2" s="70">
        <v>6.24</v>
      </c>
      <c r="AJ2" s="70" t="s">
        <v>317</v>
      </c>
      <c r="AK2" s="70">
        <v>3.28</v>
      </c>
      <c r="AL2" s="70">
        <v>3.08</v>
      </c>
      <c r="AM2" s="15" t="s">
        <v>38</v>
      </c>
      <c r="AN2" s="70">
        <v>3.08</v>
      </c>
      <c r="AO2" s="82"/>
      <c r="AP2" s="82" t="s">
        <v>318</v>
      </c>
      <c r="AQ2" s="82"/>
      <c r="AR2" s="82"/>
      <c r="AS2" s="82"/>
      <c r="AT2" s="82"/>
      <c r="AU2" s="82"/>
      <c r="AV2" s="82" t="s">
        <v>44</v>
      </c>
      <c r="AW2" s="82"/>
      <c r="AX2" s="82"/>
      <c r="AZ2" t="s">
        <v>46</v>
      </c>
    </row>
    <row r="3" spans="1:69">
      <c r="A3">
        <v>2</v>
      </c>
      <c r="B3" s="9">
        <v>1</v>
      </c>
      <c r="C3" s="10">
        <v>1012320173</v>
      </c>
      <c r="D3" s="11" t="s">
        <v>35</v>
      </c>
      <c r="E3" s="12" t="s">
        <v>36</v>
      </c>
      <c r="F3" s="13">
        <v>38096</v>
      </c>
      <c r="G3" s="14">
        <f t="shared" ca="1" si="0"/>
        <v>19.87123287671233</v>
      </c>
      <c r="H3" s="15" t="s">
        <v>37</v>
      </c>
      <c r="I3" s="15" t="s">
        <v>38</v>
      </c>
      <c r="J3" s="15" t="s">
        <v>53</v>
      </c>
      <c r="K3" s="15" t="s">
        <v>40</v>
      </c>
      <c r="L3" s="15">
        <v>11.83</v>
      </c>
      <c r="M3" s="15" t="s">
        <v>53</v>
      </c>
      <c r="N3" s="15" t="s">
        <v>41</v>
      </c>
      <c r="O3" s="15" t="s">
        <v>53</v>
      </c>
      <c r="P3" s="15" t="s">
        <v>54</v>
      </c>
      <c r="Q3" s="15" t="s">
        <v>53</v>
      </c>
      <c r="R3" s="15" t="s">
        <v>43</v>
      </c>
      <c r="S3" s="15">
        <v>10.199999999999999</v>
      </c>
      <c r="T3" s="15" t="s">
        <v>53</v>
      </c>
      <c r="U3" s="15" t="s">
        <v>41</v>
      </c>
      <c r="V3" s="15" t="s">
        <v>55</v>
      </c>
      <c r="W3" s="15" t="s">
        <v>42</v>
      </c>
      <c r="X3" s="70"/>
      <c r="Y3" s="70"/>
      <c r="Z3" s="70"/>
      <c r="AA3" s="70"/>
      <c r="AB3" s="16"/>
      <c r="AC3">
        <v>2</v>
      </c>
      <c r="AD3" s="15" t="s">
        <v>38</v>
      </c>
      <c r="AE3" s="12" t="s">
        <v>36</v>
      </c>
      <c r="AF3" s="14">
        <v>18.909589041095892</v>
      </c>
      <c r="AG3" s="15">
        <v>11.83</v>
      </c>
      <c r="AH3" s="15">
        <v>10.199999999999999</v>
      </c>
      <c r="AI3" s="70" t="s">
        <v>317</v>
      </c>
      <c r="AJ3" s="70" t="s">
        <v>317</v>
      </c>
      <c r="AK3" s="70" t="s">
        <v>317</v>
      </c>
      <c r="AL3" s="70" t="s">
        <v>317</v>
      </c>
      <c r="AM3" s="15" t="s">
        <v>38</v>
      </c>
      <c r="AN3" s="70" t="s">
        <v>317</v>
      </c>
      <c r="AO3" s="82"/>
      <c r="AP3" s="82"/>
      <c r="AQ3" s="82"/>
      <c r="AR3" s="82"/>
      <c r="AS3" s="82"/>
      <c r="AT3" s="82"/>
      <c r="AU3" s="82"/>
      <c r="AV3" s="82"/>
      <c r="AW3" s="82"/>
      <c r="AX3" s="82"/>
    </row>
    <row r="4" spans="1:69">
      <c r="A4">
        <v>3</v>
      </c>
      <c r="B4" s="9">
        <v>1</v>
      </c>
      <c r="C4" s="10">
        <v>1012320173</v>
      </c>
      <c r="D4" s="11" t="s">
        <v>35</v>
      </c>
      <c r="E4" s="12" t="s">
        <v>36</v>
      </c>
      <c r="F4" s="13">
        <v>38097</v>
      </c>
      <c r="G4" s="14">
        <f t="shared" ca="1" si="0"/>
        <v>19.86849315068493</v>
      </c>
      <c r="H4" s="15" t="s">
        <v>37</v>
      </c>
      <c r="I4" s="15" t="s">
        <v>38</v>
      </c>
      <c r="J4" s="15">
        <v>999</v>
      </c>
      <c r="K4" s="15">
        <v>999</v>
      </c>
      <c r="L4" s="15"/>
      <c r="M4" s="15">
        <v>999</v>
      </c>
      <c r="N4" s="15">
        <v>999</v>
      </c>
      <c r="O4" s="15">
        <v>999</v>
      </c>
      <c r="P4" s="15">
        <v>999</v>
      </c>
      <c r="Q4" s="15" t="s">
        <v>55</v>
      </c>
      <c r="R4" s="15" t="s">
        <v>40</v>
      </c>
      <c r="S4" s="15">
        <v>2.83</v>
      </c>
      <c r="T4" s="15" t="s">
        <v>55</v>
      </c>
      <c r="U4" s="15" t="s">
        <v>41</v>
      </c>
      <c r="V4" s="15" t="s">
        <v>53</v>
      </c>
      <c r="W4" s="15" t="s">
        <v>65</v>
      </c>
      <c r="X4" s="70"/>
      <c r="Y4" s="70"/>
      <c r="Z4" s="70"/>
      <c r="AA4" s="70"/>
      <c r="AB4" s="16"/>
      <c r="AC4">
        <v>3</v>
      </c>
      <c r="AD4" s="15" t="s">
        <v>38</v>
      </c>
      <c r="AE4" s="12" t="s">
        <v>36</v>
      </c>
      <c r="AF4" s="14">
        <v>18.906849315068492</v>
      </c>
      <c r="AG4" s="15" t="s">
        <v>317</v>
      </c>
      <c r="AH4" s="15">
        <v>2.83</v>
      </c>
      <c r="AI4" s="70" t="s">
        <v>317</v>
      </c>
      <c r="AJ4" s="70" t="s">
        <v>317</v>
      </c>
      <c r="AK4" s="70" t="s">
        <v>317</v>
      </c>
      <c r="AL4" s="70" t="s">
        <v>317</v>
      </c>
      <c r="AM4" s="15" t="s">
        <v>38</v>
      </c>
      <c r="AN4" s="70" t="s">
        <v>317</v>
      </c>
      <c r="AO4" s="82"/>
      <c r="AP4" s="82" t="str">
        <f t="array" ref="AP4:AQ81">[1]!StdAnova1(AM2:AN100)</f>
        <v>AGENESIA</v>
      </c>
      <c r="AQ4" s="82" t="str">
        <v>SUPER</v>
      </c>
      <c r="AR4" s="82"/>
      <c r="AS4" s="82" t="s">
        <v>319</v>
      </c>
      <c r="AT4" s="82"/>
      <c r="AU4" s="82"/>
      <c r="AV4" s="112"/>
      <c r="AW4" s="112" t="str">
        <f>AP4</f>
        <v>AGENESIA</v>
      </c>
      <c r="AX4" s="112" t="str">
        <f>AQ4</f>
        <v>SUPER</v>
      </c>
      <c r="AZ4" s="95"/>
      <c r="BA4" s="95" t="str">
        <f>AP4</f>
        <v>AGENESIA</v>
      </c>
      <c r="BB4" s="95" t="str">
        <f>AQ4</f>
        <v>SUPER</v>
      </c>
      <c r="BD4" t="s">
        <v>178</v>
      </c>
      <c r="BO4" t="s">
        <v>179</v>
      </c>
    </row>
    <row r="5" spans="1:69">
      <c r="A5">
        <v>4</v>
      </c>
      <c r="B5" s="16">
        <v>2</v>
      </c>
      <c r="C5" s="10">
        <v>100131674</v>
      </c>
      <c r="D5" s="11" t="s">
        <v>74</v>
      </c>
      <c r="E5" s="12" t="s">
        <v>75</v>
      </c>
      <c r="F5" s="13">
        <v>37726</v>
      </c>
      <c r="G5" s="14">
        <f t="shared" ca="1" si="0"/>
        <v>20.884931506849316</v>
      </c>
      <c r="H5" s="15">
        <v>35</v>
      </c>
      <c r="I5" s="15" t="s">
        <v>38</v>
      </c>
      <c r="J5" s="15" t="s">
        <v>53</v>
      </c>
      <c r="K5" s="15" t="s">
        <v>43</v>
      </c>
      <c r="L5" s="15">
        <v>6.53</v>
      </c>
      <c r="M5" s="15" t="s">
        <v>39</v>
      </c>
      <c r="N5" s="15" t="s">
        <v>41</v>
      </c>
      <c r="O5" s="15" t="s">
        <v>39</v>
      </c>
      <c r="P5" s="15" t="s">
        <v>42</v>
      </c>
      <c r="Q5" s="15" t="s">
        <v>39</v>
      </c>
      <c r="R5" s="15" t="s">
        <v>40</v>
      </c>
      <c r="S5" s="15">
        <v>8.56</v>
      </c>
      <c r="T5" s="15" t="s">
        <v>39</v>
      </c>
      <c r="U5" s="15" t="s">
        <v>41</v>
      </c>
      <c r="V5" s="15" t="s">
        <v>39</v>
      </c>
      <c r="W5" s="15" t="s">
        <v>42</v>
      </c>
      <c r="X5" s="70">
        <v>5.77</v>
      </c>
      <c r="Y5" s="70">
        <v>5.99</v>
      </c>
      <c r="Z5" s="70">
        <v>2.4500000000000002</v>
      </c>
      <c r="AA5" s="70">
        <v>3.03</v>
      </c>
      <c r="AB5" s="16"/>
      <c r="AC5">
        <v>4</v>
      </c>
      <c r="AD5" s="15" t="s">
        <v>38</v>
      </c>
      <c r="AE5" s="12" t="s">
        <v>75</v>
      </c>
      <c r="AF5" s="14">
        <v>19.923287671232877</v>
      </c>
      <c r="AG5" s="15">
        <v>6.53</v>
      </c>
      <c r="AH5" s="15">
        <v>8.56</v>
      </c>
      <c r="AI5" s="70">
        <v>5.77</v>
      </c>
      <c r="AJ5" s="70">
        <v>5.99</v>
      </c>
      <c r="AK5" s="70">
        <v>2.4500000000000002</v>
      </c>
      <c r="AL5" s="70">
        <v>3.03</v>
      </c>
      <c r="AM5" s="15" t="s">
        <v>38</v>
      </c>
      <c r="AN5" s="70">
        <v>3.03</v>
      </c>
      <c r="AO5" s="82"/>
      <c r="AP5" s="101">
        <v>3.08</v>
      </c>
      <c r="AQ5" s="102" t="str">
        <v>.</v>
      </c>
      <c r="AR5" s="82"/>
      <c r="AS5" s="82"/>
      <c r="AT5" s="82"/>
      <c r="AU5" s="82"/>
      <c r="AV5" s="82" t="s">
        <v>76</v>
      </c>
      <c r="AW5" s="82">
        <f>AVERAGE(AP5:AP81)</f>
        <v>3.4282142857142861</v>
      </c>
      <c r="AX5" s="82">
        <f>AVERAGE(AQ5:AQ81)</f>
        <v>2.66</v>
      </c>
      <c r="AZ5" t="s">
        <v>78</v>
      </c>
      <c r="BA5">
        <f>[1]!SHAPIRO(AP5:AP81)</f>
        <v>0.88963311267902567</v>
      </c>
      <c r="BB5">
        <f>[1]!SHAPIRO(AQ5:AQ81)</f>
        <v>0.84084600873319237</v>
      </c>
    </row>
    <row r="6" spans="1:69" ht="16.5" thickBot="1">
      <c r="A6">
        <v>5</v>
      </c>
      <c r="B6" s="16">
        <v>2</v>
      </c>
      <c r="C6" s="10">
        <v>100131674</v>
      </c>
      <c r="D6" s="11" t="s">
        <v>74</v>
      </c>
      <c r="E6" s="12" t="s">
        <v>75</v>
      </c>
      <c r="F6" s="13">
        <v>37726</v>
      </c>
      <c r="G6" s="14">
        <f t="shared" ca="1" si="0"/>
        <v>20.884931506849316</v>
      </c>
      <c r="H6" s="15">
        <v>35</v>
      </c>
      <c r="I6" s="15" t="s">
        <v>38</v>
      </c>
      <c r="J6" s="15" t="s">
        <v>39</v>
      </c>
      <c r="K6" s="15" t="s">
        <v>40</v>
      </c>
      <c r="L6" s="15">
        <v>9.7200000000000006</v>
      </c>
      <c r="M6" s="15" t="s">
        <v>53</v>
      </c>
      <c r="N6" s="15" t="s">
        <v>41</v>
      </c>
      <c r="O6" s="15" t="s">
        <v>53</v>
      </c>
      <c r="P6" s="15" t="s">
        <v>54</v>
      </c>
      <c r="Q6" s="15" t="s">
        <v>53</v>
      </c>
      <c r="R6" s="15" t="s">
        <v>40</v>
      </c>
      <c r="S6" s="15">
        <v>9.9</v>
      </c>
      <c r="T6" s="15" t="s">
        <v>53</v>
      </c>
      <c r="U6" s="15" t="s">
        <v>41</v>
      </c>
      <c r="V6" s="15" t="s">
        <v>39</v>
      </c>
      <c r="W6" s="15" t="s">
        <v>88</v>
      </c>
      <c r="X6" s="70"/>
      <c r="Y6" s="70"/>
      <c r="Z6" s="70"/>
      <c r="AA6" s="70"/>
      <c r="AB6" s="16"/>
      <c r="AC6">
        <v>5</v>
      </c>
      <c r="AD6" s="15" t="s">
        <v>38</v>
      </c>
      <c r="AE6" s="12" t="s">
        <v>75</v>
      </c>
      <c r="AF6" s="14">
        <v>19.923287671232877</v>
      </c>
      <c r="AG6" s="15">
        <v>9.7200000000000006</v>
      </c>
      <c r="AH6" s="15">
        <v>9.9</v>
      </c>
      <c r="AI6" s="70" t="s">
        <v>317</v>
      </c>
      <c r="AJ6" s="70" t="s">
        <v>317</v>
      </c>
      <c r="AK6" s="70" t="s">
        <v>317</v>
      </c>
      <c r="AL6" s="70" t="s">
        <v>317</v>
      </c>
      <c r="AM6" s="15" t="s">
        <v>38</v>
      </c>
      <c r="AN6" s="70" t="s">
        <v>317</v>
      </c>
      <c r="AO6" s="82"/>
      <c r="AP6" s="103" t="str">
        <v>.</v>
      </c>
      <c r="AQ6" s="104" t="str">
        <v>.</v>
      </c>
      <c r="AR6" s="82"/>
      <c r="AS6" s="82" t="s">
        <v>320</v>
      </c>
      <c r="AT6" s="107" t="s">
        <v>91</v>
      </c>
      <c r="AU6" s="82"/>
      <c r="AV6" s="82" t="s">
        <v>89</v>
      </c>
      <c r="AW6" s="82">
        <f>_xlfn.STDEV.S(AP5:AP81)/SQRT(COUNT(AP5:AP81))</f>
        <v>0.17341043277006013</v>
      </c>
      <c r="AX6" s="82">
        <f>_xlfn.STDEV.S(AQ5:AQ81)/SQRT(COUNT(AQ5:AQ81))</f>
        <v>0.2514292478345882</v>
      </c>
      <c r="AZ6" t="s">
        <v>91</v>
      </c>
      <c r="BA6">
        <f>[1]!SWTEST(AP5:AP81)</f>
        <v>6.5969514668076101E-3</v>
      </c>
      <c r="BB6">
        <f>[1]!SWTEST(AQ5:AQ81)</f>
        <v>0.19788047237566764</v>
      </c>
      <c r="BD6" t="s">
        <v>181</v>
      </c>
      <c r="BG6" t="s">
        <v>182</v>
      </c>
      <c r="BH6">
        <v>0</v>
      </c>
      <c r="BP6" t="str">
        <f>AP4</f>
        <v>AGENESIA</v>
      </c>
      <c r="BQ6" t="str">
        <f>AQ4</f>
        <v>SUPER</v>
      </c>
    </row>
    <row r="7" spans="1:69" ht="16.5" thickTop="1">
      <c r="A7">
        <v>6</v>
      </c>
      <c r="B7" s="16">
        <v>3</v>
      </c>
      <c r="C7" s="10">
        <v>1140920369</v>
      </c>
      <c r="D7" s="11" t="s">
        <v>95</v>
      </c>
      <c r="E7" s="12" t="s">
        <v>75</v>
      </c>
      <c r="F7" s="13">
        <v>40004</v>
      </c>
      <c r="G7" s="14">
        <f t="shared" ca="1" si="0"/>
        <v>14.643835616438356</v>
      </c>
      <c r="H7" s="15" t="s">
        <v>96</v>
      </c>
      <c r="I7" s="15" t="s">
        <v>38</v>
      </c>
      <c r="J7" s="15" t="s">
        <v>39</v>
      </c>
      <c r="K7" s="15" t="s">
        <v>43</v>
      </c>
      <c r="L7" s="15">
        <v>4.08</v>
      </c>
      <c r="M7" s="15" t="s">
        <v>55</v>
      </c>
      <c r="N7" s="15" t="s">
        <v>97</v>
      </c>
      <c r="O7" s="15" t="s">
        <v>39</v>
      </c>
      <c r="P7" s="15" t="s">
        <v>54</v>
      </c>
      <c r="Q7" s="15" t="s">
        <v>39</v>
      </c>
      <c r="R7" s="15" t="s">
        <v>43</v>
      </c>
      <c r="S7" s="15">
        <v>2.94</v>
      </c>
      <c r="T7" s="15" t="s">
        <v>39</v>
      </c>
      <c r="U7" s="15" t="s">
        <v>41</v>
      </c>
      <c r="V7" s="15" t="s">
        <v>39</v>
      </c>
      <c r="W7" s="15" t="s">
        <v>42</v>
      </c>
      <c r="X7" s="70">
        <v>5.77</v>
      </c>
      <c r="Y7" s="70">
        <v>6.45</v>
      </c>
      <c r="Z7" s="70"/>
      <c r="AA7" s="70">
        <v>2.94</v>
      </c>
      <c r="AB7" s="16"/>
      <c r="AC7">
        <v>6</v>
      </c>
      <c r="AD7" s="15" t="s">
        <v>38</v>
      </c>
      <c r="AE7" s="12" t="s">
        <v>75</v>
      </c>
      <c r="AF7" s="14">
        <v>13.682191780821919</v>
      </c>
      <c r="AG7" s="15">
        <v>4.08</v>
      </c>
      <c r="AH7" s="15">
        <v>2.94</v>
      </c>
      <c r="AI7" s="70">
        <v>5.77</v>
      </c>
      <c r="AJ7" s="70">
        <v>6.45</v>
      </c>
      <c r="AK7" s="70" t="s">
        <v>317</v>
      </c>
      <c r="AL7" s="70">
        <v>2.94</v>
      </c>
      <c r="AM7" s="15" t="s">
        <v>38</v>
      </c>
      <c r="AN7" s="70">
        <v>2.94</v>
      </c>
      <c r="AO7" s="82"/>
      <c r="AP7" s="103" t="str">
        <v>.</v>
      </c>
      <c r="AQ7" s="104" t="str">
        <v>.</v>
      </c>
      <c r="AR7" s="82"/>
      <c r="AS7" s="82" t="s">
        <v>321</v>
      </c>
      <c r="AT7" s="108">
        <f>[1]!LEVENE(AP5:AQ81)</f>
        <v>0.15747738967654623</v>
      </c>
      <c r="AU7" s="82"/>
      <c r="AV7" s="82" t="s">
        <v>98</v>
      </c>
      <c r="AW7" s="82">
        <f>MEDIAN(AP5:AP81)</f>
        <v>3.2</v>
      </c>
      <c r="AX7" s="82">
        <f>MEDIAN(AQ5:AQ81)</f>
        <v>2.5049999999999999</v>
      </c>
      <c r="AZ7" t="s">
        <v>51</v>
      </c>
      <c r="BA7">
        <v>0.05</v>
      </c>
      <c r="BB7">
        <v>0.05</v>
      </c>
      <c r="BD7" s="119" t="s">
        <v>185</v>
      </c>
      <c r="BE7" s="119" t="s">
        <v>80</v>
      </c>
      <c r="BF7" s="119" t="s">
        <v>76</v>
      </c>
      <c r="BG7" s="119" t="s">
        <v>82</v>
      </c>
      <c r="BH7" s="119" t="s">
        <v>131</v>
      </c>
      <c r="BO7" t="s">
        <v>103</v>
      </c>
      <c r="BP7" s="113">
        <f>COUNT(AP5:AP81)</f>
        <v>28</v>
      </c>
      <c r="BQ7" s="114">
        <f>COUNT(AQ5:AQ81)</f>
        <v>4</v>
      </c>
    </row>
    <row r="8" spans="1:69">
      <c r="A8">
        <v>7</v>
      </c>
      <c r="B8" s="63">
        <v>3</v>
      </c>
      <c r="C8" s="64">
        <v>1140920369</v>
      </c>
      <c r="D8" s="65" t="s">
        <v>95</v>
      </c>
      <c r="E8" s="66" t="s">
        <v>75</v>
      </c>
      <c r="F8" s="67">
        <v>40004</v>
      </c>
      <c r="G8" s="68">
        <f t="shared" ca="1" si="0"/>
        <v>14.643835616438356</v>
      </c>
      <c r="H8" s="69" t="s">
        <v>96</v>
      </c>
      <c r="I8" s="69" t="s">
        <v>38</v>
      </c>
      <c r="J8" s="69" t="s">
        <v>53</v>
      </c>
      <c r="K8" s="69" t="s">
        <v>40</v>
      </c>
      <c r="L8" s="69">
        <v>5.0599999999999996</v>
      </c>
      <c r="M8" s="69" t="s">
        <v>39</v>
      </c>
      <c r="N8" s="69" t="s">
        <v>41</v>
      </c>
      <c r="O8" s="69" t="s">
        <v>53</v>
      </c>
      <c r="P8" s="69" t="s">
        <v>88</v>
      </c>
      <c r="Q8" s="69" t="s">
        <v>53</v>
      </c>
      <c r="R8" s="69" t="s">
        <v>40</v>
      </c>
      <c r="S8" s="69">
        <v>4.53</v>
      </c>
      <c r="T8" s="69" t="s">
        <v>53</v>
      </c>
      <c r="U8" s="69" t="s">
        <v>41</v>
      </c>
      <c r="V8" s="69" t="s">
        <v>53</v>
      </c>
      <c r="W8" s="69" t="s">
        <v>42</v>
      </c>
      <c r="X8" s="69"/>
      <c r="Y8" s="69"/>
      <c r="Z8" s="69"/>
      <c r="AA8" s="69"/>
      <c r="AB8" s="63"/>
      <c r="AC8">
        <v>7</v>
      </c>
      <c r="AD8" s="69" t="s">
        <v>38</v>
      </c>
      <c r="AE8" s="66" t="s">
        <v>75</v>
      </c>
      <c r="AF8" s="68">
        <v>13.682191780821919</v>
      </c>
      <c r="AG8" s="69">
        <v>5.0599999999999996</v>
      </c>
      <c r="AH8" s="69">
        <v>4.53</v>
      </c>
      <c r="AI8" s="69" t="s">
        <v>317</v>
      </c>
      <c r="AJ8" s="69" t="s">
        <v>317</v>
      </c>
      <c r="AK8" s="69" t="s">
        <v>317</v>
      </c>
      <c r="AL8" s="69" t="s">
        <v>317</v>
      </c>
      <c r="AM8" s="69" t="s">
        <v>38</v>
      </c>
      <c r="AN8" s="69" t="s">
        <v>317</v>
      </c>
      <c r="AO8" s="82"/>
      <c r="AP8" s="103">
        <v>3.03</v>
      </c>
      <c r="AQ8" s="104" t="str">
        <v>.</v>
      </c>
      <c r="AR8" s="82"/>
      <c r="AS8" s="82" t="s">
        <v>322</v>
      </c>
      <c r="AT8" s="109">
        <f>[1]!LEVENE(AP5:AQ81,1)</f>
        <v>0.25979494681015636</v>
      </c>
      <c r="AU8" s="82"/>
      <c r="AV8" s="82" t="s">
        <v>104</v>
      </c>
      <c r="AW8" s="82">
        <f>MODE(AP5:AP81)</f>
        <v>3.24</v>
      </c>
      <c r="AX8" s="82" t="e">
        <f>MODE(AQ5:AQ81)</f>
        <v>#N/A</v>
      </c>
      <c r="AZ8" s="94" t="s">
        <v>106</v>
      </c>
      <c r="BA8" s="97" t="str">
        <f>IF(BA6&lt;BA7,"no","yes")</f>
        <v>no</v>
      </c>
      <c r="BB8" s="97" t="str">
        <f>IF(BB6&lt;BB7,"no","yes")</f>
        <v>yes</v>
      </c>
      <c r="BD8" t="str">
        <f>AP4</f>
        <v>AGENESIA</v>
      </c>
      <c r="BE8">
        <f>COUNT(AP5:AP81)</f>
        <v>28</v>
      </c>
      <c r="BF8">
        <f>AVERAGE(AP5:AP81)</f>
        <v>3.4282142857142861</v>
      </c>
      <c r="BG8">
        <f>_xlfn.VAR.S(AP5:AP81)</f>
        <v>0.84199298941798717</v>
      </c>
      <c r="BO8" t="s">
        <v>87</v>
      </c>
      <c r="BP8" s="115">
        <f>MEDIAN(AP5:AP81)</f>
        <v>3.2</v>
      </c>
      <c r="BQ8" s="116">
        <f>MEDIAN(AQ5:AQ81)</f>
        <v>2.5049999999999999</v>
      </c>
    </row>
    <row r="9" spans="1:69">
      <c r="A9">
        <v>8</v>
      </c>
      <c r="B9" s="9">
        <v>5</v>
      </c>
      <c r="C9" s="10">
        <v>1000577537</v>
      </c>
      <c r="D9" s="11" t="s">
        <v>113</v>
      </c>
      <c r="E9" s="12" t="s">
        <v>75</v>
      </c>
      <c r="F9" s="13">
        <v>36892</v>
      </c>
      <c r="G9" s="14">
        <f t="shared" ca="1" si="0"/>
        <v>23.169863013698631</v>
      </c>
      <c r="H9" s="15">
        <v>37</v>
      </c>
      <c r="I9" s="15" t="s">
        <v>38</v>
      </c>
      <c r="J9" s="11" t="s">
        <v>39</v>
      </c>
      <c r="K9" s="11" t="s">
        <v>40</v>
      </c>
      <c r="L9" s="15">
        <v>9.9600000000000009</v>
      </c>
      <c r="M9" s="11" t="s">
        <v>39</v>
      </c>
      <c r="N9" s="11" t="s">
        <v>97</v>
      </c>
      <c r="O9" s="11" t="s">
        <v>39</v>
      </c>
      <c r="P9" s="11" t="s">
        <v>42</v>
      </c>
      <c r="Q9" s="11" t="s">
        <v>39</v>
      </c>
      <c r="R9" s="11" t="s">
        <v>43</v>
      </c>
      <c r="S9" s="15">
        <v>10.65</v>
      </c>
      <c r="T9" s="11" t="s">
        <v>39</v>
      </c>
      <c r="U9" s="11" t="s">
        <v>41</v>
      </c>
      <c r="V9" s="11" t="s">
        <v>39</v>
      </c>
      <c r="W9" s="11" t="s">
        <v>42</v>
      </c>
      <c r="X9" s="15"/>
      <c r="Y9" s="15"/>
      <c r="Z9" s="15"/>
      <c r="AA9" s="15"/>
      <c r="AB9" s="16"/>
      <c r="AC9">
        <v>8</v>
      </c>
      <c r="AD9" s="15" t="s">
        <v>38</v>
      </c>
      <c r="AE9" s="12" t="s">
        <v>75</v>
      </c>
      <c r="AF9" s="14">
        <v>22.208219178082192</v>
      </c>
      <c r="AG9" s="15">
        <v>9.9600000000000009</v>
      </c>
      <c r="AH9" s="15">
        <v>10.65</v>
      </c>
      <c r="AI9" s="15" t="s">
        <v>317</v>
      </c>
      <c r="AJ9" s="15" t="s">
        <v>317</v>
      </c>
      <c r="AK9" s="15" t="s">
        <v>317</v>
      </c>
      <c r="AL9" s="15" t="s">
        <v>317</v>
      </c>
      <c r="AM9" s="15" t="s">
        <v>38</v>
      </c>
      <c r="AN9" s="15" t="s">
        <v>317</v>
      </c>
      <c r="AO9" s="82"/>
      <c r="AP9" s="103" t="str">
        <v>.</v>
      </c>
      <c r="AQ9" s="104" t="str">
        <v>.</v>
      </c>
      <c r="AR9" s="82"/>
      <c r="AS9" s="82" t="s">
        <v>323</v>
      </c>
      <c r="AT9" s="110">
        <f>[1]!LEVENE(AP5:AQ81,-1)</f>
        <v>0.17249962713171885</v>
      </c>
      <c r="AU9" s="82"/>
      <c r="AV9" s="82" t="s">
        <v>114</v>
      </c>
      <c r="AW9" s="82">
        <f>_xlfn.STDEV.S(AP5:AP81)</f>
        <v>0.91760175970732927</v>
      </c>
      <c r="AX9" s="82">
        <f>_xlfn.STDEV.S(AQ5:AQ81)</f>
        <v>0.5028584956691764</v>
      </c>
      <c r="BD9" t="str">
        <f>AQ4</f>
        <v>SUPER</v>
      </c>
      <c r="BE9">
        <f>COUNT(AQ5:AQ81)</f>
        <v>4</v>
      </c>
      <c r="BF9">
        <f>AVERAGE(AQ5:AQ81)</f>
        <v>2.66</v>
      </c>
      <c r="BG9">
        <f>_xlfn.VAR.S(AQ5:AQ81)</f>
        <v>0.25286666666666707</v>
      </c>
      <c r="BO9" t="s">
        <v>94</v>
      </c>
      <c r="BP9" s="115">
        <f>[1]!RANK_SUM(AP5:AP81,AQ5:AQ81,1)</f>
        <v>492</v>
      </c>
      <c r="BQ9" s="116">
        <f>[1]!RANK_SUM(AQ5:AQ81,AP5:AP81,1)</f>
        <v>36</v>
      </c>
    </row>
    <row r="10" spans="1:69">
      <c r="A10">
        <v>9</v>
      </c>
      <c r="B10" s="16"/>
      <c r="C10" s="10"/>
      <c r="D10" s="11"/>
      <c r="E10" s="12"/>
      <c r="F10" s="13"/>
      <c r="G10" s="14">
        <v>22</v>
      </c>
      <c r="H10" s="15">
        <v>37</v>
      </c>
      <c r="I10" s="15" t="s">
        <v>38</v>
      </c>
      <c r="J10" s="11" t="s">
        <v>53</v>
      </c>
      <c r="K10" s="11" t="s">
        <v>40</v>
      </c>
      <c r="L10" s="15">
        <v>10.76</v>
      </c>
      <c r="M10" s="11" t="s">
        <v>53</v>
      </c>
      <c r="N10" s="11" t="s">
        <v>41</v>
      </c>
      <c r="O10" s="11" t="s">
        <v>53</v>
      </c>
      <c r="P10" s="11" t="s">
        <v>88</v>
      </c>
      <c r="Q10" s="11" t="s">
        <v>53</v>
      </c>
      <c r="R10" s="11" t="s">
        <v>119</v>
      </c>
      <c r="S10" s="15">
        <v>10.72</v>
      </c>
      <c r="T10" s="11" t="s">
        <v>53</v>
      </c>
      <c r="U10" s="11" t="s">
        <v>41</v>
      </c>
      <c r="V10" s="11" t="s">
        <v>53</v>
      </c>
      <c r="W10" s="11" t="s">
        <v>42</v>
      </c>
      <c r="X10" s="15"/>
      <c r="Y10" s="15"/>
      <c r="Z10" s="15"/>
      <c r="AA10" s="15"/>
      <c r="AB10" s="16"/>
      <c r="AC10">
        <v>9</v>
      </c>
      <c r="AD10" s="15" t="s">
        <v>38</v>
      </c>
      <c r="AE10" s="12"/>
      <c r="AF10" s="14" t="s">
        <v>317</v>
      </c>
      <c r="AG10" s="15">
        <v>10.76</v>
      </c>
      <c r="AH10" s="15">
        <v>10.72</v>
      </c>
      <c r="AI10" s="15" t="s">
        <v>317</v>
      </c>
      <c r="AJ10" s="15" t="s">
        <v>317</v>
      </c>
      <c r="AK10" s="15" t="s">
        <v>317</v>
      </c>
      <c r="AL10" s="15" t="s">
        <v>317</v>
      </c>
      <c r="AM10" s="15" t="s">
        <v>38</v>
      </c>
      <c r="AN10" s="15" t="s">
        <v>317</v>
      </c>
      <c r="AO10" s="82"/>
      <c r="AP10" s="103">
        <v>2.94</v>
      </c>
      <c r="AQ10" s="104">
        <v>3.39</v>
      </c>
      <c r="AR10" s="82"/>
      <c r="AS10" s="82"/>
      <c r="AT10" s="82"/>
      <c r="AU10" s="82"/>
      <c r="AV10" s="82" t="s">
        <v>120</v>
      </c>
      <c r="AW10" s="82">
        <f>_xlfn.VAR.S(AP5:AP81)</f>
        <v>0.84199298941798717</v>
      </c>
      <c r="AX10" s="82">
        <f>_xlfn.VAR.S(AQ5:AQ81)</f>
        <v>0.25286666666666707</v>
      </c>
      <c r="AZ10" t="s">
        <v>121</v>
      </c>
      <c r="BD10" s="98" t="s">
        <v>188</v>
      </c>
      <c r="BE10" s="98"/>
      <c r="BF10" s="98"/>
      <c r="BG10" s="98">
        <f>((BE8-1)*BG8+(BE9-1)*BG9)/(BE8+BE9-2)</f>
        <v>0.78308035714285518</v>
      </c>
      <c r="BH10" s="98">
        <f>ABS(BF8-BF9-BH6)/SQRT(BG10)</f>
        <v>0.86811890498317312</v>
      </c>
      <c r="BO10" t="s">
        <v>189</v>
      </c>
      <c r="BP10" s="117">
        <f>BP7*BQ7+BP7*(BP7+1)/2-BP9</f>
        <v>26</v>
      </c>
      <c r="BQ10" s="118">
        <f>BP7*BQ7+BQ7*(BQ7+1)/2-BQ9</f>
        <v>86</v>
      </c>
    </row>
    <row r="11" spans="1:69">
      <c r="A11">
        <v>10</v>
      </c>
      <c r="B11" s="16"/>
      <c r="C11" s="10"/>
      <c r="D11" s="11"/>
      <c r="E11" s="12"/>
      <c r="F11" s="13"/>
      <c r="G11" s="14">
        <v>22</v>
      </c>
      <c r="H11" s="15">
        <v>37</v>
      </c>
      <c r="I11" s="15" t="s">
        <v>38</v>
      </c>
      <c r="J11" s="11">
        <v>999</v>
      </c>
      <c r="K11" s="11">
        <v>999</v>
      </c>
      <c r="L11" s="15"/>
      <c r="M11" s="11">
        <v>999</v>
      </c>
      <c r="N11" s="11">
        <v>999</v>
      </c>
      <c r="O11" s="11">
        <v>999</v>
      </c>
      <c r="P11" s="11">
        <v>999</v>
      </c>
      <c r="Q11" s="11" t="s">
        <v>39</v>
      </c>
      <c r="R11" s="11" t="s">
        <v>119</v>
      </c>
      <c r="S11" s="15">
        <v>10.210000000000001</v>
      </c>
      <c r="T11" s="11" t="s">
        <v>39</v>
      </c>
      <c r="U11" s="11" t="s">
        <v>41</v>
      </c>
      <c r="V11" s="11" t="s">
        <v>39</v>
      </c>
      <c r="W11" s="11" t="s">
        <v>65</v>
      </c>
      <c r="X11" s="72">
        <v>7.97</v>
      </c>
      <c r="Y11" s="15">
        <v>5.37</v>
      </c>
      <c r="Z11" s="72">
        <v>3.16</v>
      </c>
      <c r="AA11" s="15"/>
      <c r="AB11" s="16"/>
      <c r="AC11">
        <v>10</v>
      </c>
      <c r="AD11" s="15" t="s">
        <v>38</v>
      </c>
      <c r="AE11" s="12"/>
      <c r="AF11" s="14" t="s">
        <v>317</v>
      </c>
      <c r="AG11" s="15" t="s">
        <v>317</v>
      </c>
      <c r="AH11" s="15">
        <v>10.210000000000001</v>
      </c>
      <c r="AI11" s="72">
        <v>7.97</v>
      </c>
      <c r="AJ11" s="15">
        <v>5.37</v>
      </c>
      <c r="AK11" s="72">
        <v>3.16</v>
      </c>
      <c r="AL11" s="15" t="s">
        <v>317</v>
      </c>
      <c r="AM11" s="15" t="s">
        <v>38</v>
      </c>
      <c r="AN11" s="15" t="s">
        <v>317</v>
      </c>
      <c r="AO11" s="82"/>
      <c r="AP11" s="103" t="str">
        <v>.</v>
      </c>
      <c r="AQ11" s="104" t="str">
        <v>.</v>
      </c>
      <c r="AR11" s="82"/>
      <c r="AS11" s="82"/>
      <c r="AT11" s="82"/>
      <c r="AU11" s="82"/>
      <c r="AV11" s="82" t="s">
        <v>133</v>
      </c>
      <c r="AW11" s="82">
        <f>KURT(AP5:AP81)</f>
        <v>-0.53750118815548831</v>
      </c>
      <c r="AX11" s="82">
        <f>KURT(AQ5:AQ81)</f>
        <v>2.996041280477737</v>
      </c>
    </row>
    <row r="12" spans="1:69" ht="16.5" thickBot="1">
      <c r="A12">
        <v>11</v>
      </c>
      <c r="B12" s="16">
        <v>6</v>
      </c>
      <c r="C12" s="10">
        <v>1025548404</v>
      </c>
      <c r="D12" s="11" t="s">
        <v>136</v>
      </c>
      <c r="E12" s="12" t="s">
        <v>36</v>
      </c>
      <c r="F12" s="13">
        <v>40667</v>
      </c>
      <c r="G12" s="14">
        <f t="shared" ca="1" si="0"/>
        <v>12.827397260273973</v>
      </c>
      <c r="H12" s="15">
        <v>31</v>
      </c>
      <c r="I12" s="15" t="s">
        <v>38</v>
      </c>
      <c r="J12" s="15" t="s">
        <v>39</v>
      </c>
      <c r="K12" s="15" t="s">
        <v>40</v>
      </c>
      <c r="L12" s="15">
        <v>9.02</v>
      </c>
      <c r="M12" s="15" t="s">
        <v>39</v>
      </c>
      <c r="N12" s="15" t="s">
        <v>97</v>
      </c>
      <c r="O12" s="15" t="s">
        <v>39</v>
      </c>
      <c r="P12" s="15" t="s">
        <v>88</v>
      </c>
      <c r="Q12" s="15" t="s">
        <v>39</v>
      </c>
      <c r="R12" s="15" t="s">
        <v>119</v>
      </c>
      <c r="S12" s="15">
        <v>8.33</v>
      </c>
      <c r="T12" s="15" t="s">
        <v>39</v>
      </c>
      <c r="U12" s="15" t="s">
        <v>41</v>
      </c>
      <c r="V12" s="15" t="s">
        <v>39</v>
      </c>
      <c r="W12" s="15" t="s">
        <v>42</v>
      </c>
      <c r="X12" s="15"/>
      <c r="Y12" s="15"/>
      <c r="Z12" s="15"/>
      <c r="AA12" s="15"/>
      <c r="AB12" s="16"/>
      <c r="AC12">
        <v>11</v>
      </c>
      <c r="AD12" s="15" t="s">
        <v>38</v>
      </c>
      <c r="AE12" s="12" t="s">
        <v>36</v>
      </c>
      <c r="AF12" s="14">
        <v>11.865753424657534</v>
      </c>
      <c r="AG12" s="15">
        <v>9.02</v>
      </c>
      <c r="AH12" s="15">
        <v>8.33</v>
      </c>
      <c r="AI12" s="15" t="s">
        <v>317</v>
      </c>
      <c r="AJ12" s="15" t="s">
        <v>317</v>
      </c>
      <c r="AK12" s="15" t="s">
        <v>317</v>
      </c>
      <c r="AL12" s="15" t="s">
        <v>317</v>
      </c>
      <c r="AM12" s="15" t="s">
        <v>38</v>
      </c>
      <c r="AN12" s="15" t="s">
        <v>317</v>
      </c>
      <c r="AO12" s="82"/>
      <c r="AP12" s="103" t="str">
        <v>.</v>
      </c>
      <c r="AQ12" s="104" t="str">
        <v>.</v>
      </c>
      <c r="AR12" s="82"/>
      <c r="AS12" s="82"/>
      <c r="AT12" s="82"/>
      <c r="AU12" s="82"/>
      <c r="AV12" s="82" t="s">
        <v>137</v>
      </c>
      <c r="AW12" s="82">
        <f>SKEW(AP5:AP81)</f>
        <v>0.76971530787582132</v>
      </c>
      <c r="AX12" s="82">
        <f>SKEW(AQ5:AQ81)</f>
        <v>1.6090452362522538</v>
      </c>
      <c r="AZ12" s="98" t="s">
        <v>138</v>
      </c>
      <c r="BA12" s="98">
        <f>[1]!DAGOSTINO(AP5:AP81)</f>
        <v>3.3925791058275925</v>
      </c>
      <c r="BB12" s="98" t="e">
        <f>[1]!DAGOSTINO(AQ5:AQ81)</f>
        <v>#N/A</v>
      </c>
      <c r="BD12" t="s">
        <v>192</v>
      </c>
      <c r="BH12" t="s">
        <v>73</v>
      </c>
      <c r="BI12">
        <v>0.05</v>
      </c>
      <c r="BP12" s="2" t="s">
        <v>193</v>
      </c>
      <c r="BQ12" s="2" t="s">
        <v>194</v>
      </c>
    </row>
    <row r="13" spans="1:69" ht="16.5" thickTop="1">
      <c r="A13">
        <v>12</v>
      </c>
      <c r="B13" s="16"/>
      <c r="C13" s="10"/>
      <c r="D13" s="11"/>
      <c r="E13" s="12"/>
      <c r="F13" s="13"/>
      <c r="G13" s="14">
        <v>12</v>
      </c>
      <c r="H13" s="15">
        <v>31</v>
      </c>
      <c r="I13" s="15" t="s">
        <v>38</v>
      </c>
      <c r="J13" s="15" t="s">
        <v>53</v>
      </c>
      <c r="K13" s="15" t="s">
        <v>40</v>
      </c>
      <c r="L13" s="15">
        <v>14.91</v>
      </c>
      <c r="M13" s="15" t="s">
        <v>53</v>
      </c>
      <c r="N13" s="15" t="s">
        <v>97</v>
      </c>
      <c r="O13" s="15" t="s">
        <v>53</v>
      </c>
      <c r="P13" s="15" t="s">
        <v>42</v>
      </c>
      <c r="Q13" s="15" t="s">
        <v>53</v>
      </c>
      <c r="R13" s="15" t="s">
        <v>119</v>
      </c>
      <c r="S13" s="15">
        <v>10.59</v>
      </c>
      <c r="T13" s="15" t="s">
        <v>39</v>
      </c>
      <c r="U13" s="15" t="s">
        <v>41</v>
      </c>
      <c r="V13" s="15" t="s">
        <v>53</v>
      </c>
      <c r="W13" s="15" t="s">
        <v>42</v>
      </c>
      <c r="X13" s="15"/>
      <c r="Y13" s="15"/>
      <c r="Z13" s="15"/>
      <c r="AA13" s="15"/>
      <c r="AB13" s="16"/>
      <c r="AC13">
        <v>12</v>
      </c>
      <c r="AD13" s="15" t="s">
        <v>38</v>
      </c>
      <c r="AE13" s="12"/>
      <c r="AF13" s="14" t="s">
        <v>317</v>
      </c>
      <c r="AG13" s="15">
        <v>14.91</v>
      </c>
      <c r="AH13" s="15">
        <v>10.59</v>
      </c>
      <c r="AI13" s="15" t="s">
        <v>317</v>
      </c>
      <c r="AJ13" s="15" t="s">
        <v>317</v>
      </c>
      <c r="AK13" s="15" t="s">
        <v>317</v>
      </c>
      <c r="AL13" s="15" t="s">
        <v>317</v>
      </c>
      <c r="AM13" s="15" t="s">
        <v>38</v>
      </c>
      <c r="AN13" s="15" t="s">
        <v>317</v>
      </c>
      <c r="AO13" s="82"/>
      <c r="AP13" s="103" t="str">
        <v>.</v>
      </c>
      <c r="AQ13" s="104" t="str">
        <v>.</v>
      </c>
      <c r="AR13" s="82"/>
      <c r="AS13" s="82"/>
      <c r="AT13" s="82"/>
      <c r="AU13" s="82"/>
      <c r="AV13" s="82" t="s">
        <v>146</v>
      </c>
      <c r="AW13" s="82">
        <f>AW14-AW15</f>
        <v>3</v>
      </c>
      <c r="AX13" s="82">
        <f>AX14-AX15</f>
        <v>1.1499999999999999</v>
      </c>
      <c r="AZ13" t="s">
        <v>91</v>
      </c>
      <c r="BA13">
        <f>[1]!DPTEST(AP5:AP81)</f>
        <v>0.18336262069922304</v>
      </c>
      <c r="BB13" t="e">
        <f>[1]!DPTEST(AQ5:AQ81)</f>
        <v>#N/A</v>
      </c>
      <c r="BD13" s="119" t="s">
        <v>196</v>
      </c>
      <c r="BE13" s="119" t="s">
        <v>126</v>
      </c>
      <c r="BF13" s="119" t="s">
        <v>197</v>
      </c>
      <c r="BG13" s="119" t="s">
        <v>60</v>
      </c>
      <c r="BH13" s="119" t="s">
        <v>91</v>
      </c>
      <c r="BI13" s="119" t="s">
        <v>198</v>
      </c>
      <c r="BJ13" s="119" t="s">
        <v>128</v>
      </c>
      <c r="BK13" s="119" t="s">
        <v>129</v>
      </c>
      <c r="BL13" s="119" t="s">
        <v>155</v>
      </c>
      <c r="BM13" s="119" t="s">
        <v>199</v>
      </c>
      <c r="BO13" t="s">
        <v>189</v>
      </c>
      <c r="BP13" s="120">
        <f>MIN(BP10,BQ10)</f>
        <v>26</v>
      </c>
    </row>
    <row r="14" spans="1:69">
      <c r="A14">
        <v>13</v>
      </c>
      <c r="B14" s="16"/>
      <c r="C14" s="10"/>
      <c r="D14" s="11"/>
      <c r="E14" s="12"/>
      <c r="F14" s="13"/>
      <c r="G14" s="14">
        <v>12</v>
      </c>
      <c r="H14" s="15">
        <v>31</v>
      </c>
      <c r="I14" s="15" t="s">
        <v>38</v>
      </c>
      <c r="J14" s="15" t="s">
        <v>55</v>
      </c>
      <c r="K14" s="15" t="s">
        <v>40</v>
      </c>
      <c r="L14" s="15">
        <v>14.22</v>
      </c>
      <c r="M14" s="15" t="s">
        <v>55</v>
      </c>
      <c r="N14" s="15" t="s">
        <v>41</v>
      </c>
      <c r="O14" s="15" t="s">
        <v>55</v>
      </c>
      <c r="P14" s="15" t="s">
        <v>42</v>
      </c>
      <c r="Q14" s="15" t="s">
        <v>55</v>
      </c>
      <c r="R14" s="15" t="s">
        <v>40</v>
      </c>
      <c r="S14" s="15">
        <v>13.2</v>
      </c>
      <c r="T14" s="15" t="s">
        <v>39</v>
      </c>
      <c r="U14" s="15" t="s">
        <v>151</v>
      </c>
      <c r="V14" s="15" t="s">
        <v>55</v>
      </c>
      <c r="W14" s="15" t="s">
        <v>88</v>
      </c>
      <c r="X14" s="15"/>
      <c r="Y14" s="15"/>
      <c r="Z14" s="15"/>
      <c r="AA14" s="15"/>
      <c r="AB14" s="16"/>
      <c r="AC14">
        <v>13</v>
      </c>
      <c r="AD14" s="15" t="s">
        <v>38</v>
      </c>
      <c r="AE14" s="12"/>
      <c r="AF14" s="14" t="s">
        <v>317</v>
      </c>
      <c r="AG14" s="15">
        <v>14.22</v>
      </c>
      <c r="AH14" s="15">
        <v>13.2</v>
      </c>
      <c r="AI14" s="15" t="s">
        <v>317</v>
      </c>
      <c r="AJ14" s="15" t="s">
        <v>317</v>
      </c>
      <c r="AK14" s="15" t="s">
        <v>317</v>
      </c>
      <c r="AL14" s="15" t="s">
        <v>317</v>
      </c>
      <c r="AM14" s="15" t="s">
        <v>38</v>
      </c>
      <c r="AN14" s="15" t="s">
        <v>317</v>
      </c>
      <c r="AO14" s="82"/>
      <c r="AP14" s="103" t="str">
        <v>.</v>
      </c>
      <c r="AQ14" s="104" t="str">
        <v>.</v>
      </c>
      <c r="AR14" s="82"/>
      <c r="AS14" s="82"/>
      <c r="AT14" s="82"/>
      <c r="AU14" s="82"/>
      <c r="AV14" s="82" t="s">
        <v>152</v>
      </c>
      <c r="AW14" s="82">
        <f>MAX(AP5:AP81)</f>
        <v>5.17</v>
      </c>
      <c r="AX14" s="82">
        <f>MAX(AQ5:AQ81)</f>
        <v>3.39</v>
      </c>
      <c r="AZ14" t="s">
        <v>51</v>
      </c>
      <c r="BA14">
        <v>0.05</v>
      </c>
      <c r="BB14">
        <v>0.05</v>
      </c>
      <c r="BD14" t="s">
        <v>200</v>
      </c>
      <c r="BE14">
        <f>SQRT(BG10*(1/BE8+1/BE9))</f>
        <v>0.47300871545665901</v>
      </c>
      <c r="BF14">
        <f>(ABS(BF8-BF9-BH6))/BE14</f>
        <v>1.6241017567141978</v>
      </c>
      <c r="BG14">
        <f>BE8+BE9-2</f>
        <v>30</v>
      </c>
      <c r="BH14">
        <f>_xlfn.T.DIST.RT(BF14,BG14)</f>
        <v>5.7408178060367965E-2</v>
      </c>
      <c r="BI14">
        <f>_xlfn.T.INV.2T(BI12*2,BG14)</f>
        <v>1.6972608865939587</v>
      </c>
      <c r="BL14" s="2" t="str">
        <f>IF(BH14&lt;BI12,"yes","no")</f>
        <v>no</v>
      </c>
      <c r="BM14">
        <f>SQRT(BF14^2/(BF14^2+BG14))</f>
        <v>0.28428465600045871</v>
      </c>
      <c r="BO14" t="s">
        <v>57</v>
      </c>
      <c r="BP14" s="121">
        <f>BP7*BQ7/2</f>
        <v>56</v>
      </c>
    </row>
    <row r="15" spans="1:69">
      <c r="A15">
        <v>14</v>
      </c>
      <c r="B15" s="16">
        <v>7</v>
      </c>
      <c r="C15" s="10">
        <v>52538384</v>
      </c>
      <c r="D15" s="11" t="s">
        <v>156</v>
      </c>
      <c r="E15" s="12" t="s">
        <v>75</v>
      </c>
      <c r="F15" s="13">
        <v>29067</v>
      </c>
      <c r="G15" s="14">
        <f t="shared" ca="1" si="0"/>
        <v>44.608219178082194</v>
      </c>
      <c r="H15" s="15">
        <v>42</v>
      </c>
      <c r="I15" s="15" t="s">
        <v>38</v>
      </c>
      <c r="J15" s="15" t="s">
        <v>39</v>
      </c>
      <c r="K15" s="15" t="s">
        <v>148</v>
      </c>
      <c r="L15" s="15">
        <v>7.51</v>
      </c>
      <c r="M15" s="15" t="s">
        <v>39</v>
      </c>
      <c r="N15" s="15" t="s">
        <v>97</v>
      </c>
      <c r="O15" s="15" t="s">
        <v>39</v>
      </c>
      <c r="P15" s="15" t="s">
        <v>88</v>
      </c>
      <c r="Q15" s="15" t="s">
        <v>39</v>
      </c>
      <c r="R15" s="15" t="s">
        <v>43</v>
      </c>
      <c r="S15" s="15">
        <v>10.02</v>
      </c>
      <c r="T15" s="15" t="s">
        <v>39</v>
      </c>
      <c r="U15" s="15" t="s">
        <v>41</v>
      </c>
      <c r="V15" s="15" t="s">
        <v>39</v>
      </c>
      <c r="W15" s="15" t="s">
        <v>42</v>
      </c>
      <c r="X15" s="72"/>
      <c r="Y15" s="72"/>
      <c r="Z15" s="72"/>
      <c r="AA15" s="72"/>
      <c r="AB15" s="16"/>
      <c r="AC15">
        <v>14</v>
      </c>
      <c r="AD15" s="15" t="s">
        <v>38</v>
      </c>
      <c r="AE15" s="12" t="s">
        <v>75</v>
      </c>
      <c r="AF15" s="14">
        <v>43.646575342465752</v>
      </c>
      <c r="AG15" s="15">
        <v>7.51</v>
      </c>
      <c r="AH15" s="15">
        <v>10.02</v>
      </c>
      <c r="AI15" s="72" t="s">
        <v>317</v>
      </c>
      <c r="AJ15" s="72" t="s">
        <v>317</v>
      </c>
      <c r="AK15" s="72" t="s">
        <v>317</v>
      </c>
      <c r="AL15" s="72" t="s">
        <v>317</v>
      </c>
      <c r="AM15" s="15" t="s">
        <v>38</v>
      </c>
      <c r="AN15" s="72" t="s">
        <v>317</v>
      </c>
      <c r="AO15" s="82"/>
      <c r="AP15" s="103" t="str">
        <v>.</v>
      </c>
      <c r="AQ15" s="104">
        <v>2.48</v>
      </c>
      <c r="AR15" s="82"/>
      <c r="AS15" s="82"/>
      <c r="AT15" s="82"/>
      <c r="AU15" s="82"/>
      <c r="AV15" s="82" t="s">
        <v>157</v>
      </c>
      <c r="AW15" s="82">
        <f>MIN(AP5:AP81)</f>
        <v>2.17</v>
      </c>
      <c r="AX15" s="82">
        <f>MIN(AQ5:AQ81)</f>
        <v>2.2400000000000002</v>
      </c>
      <c r="AZ15" s="94" t="s">
        <v>106</v>
      </c>
      <c r="BA15" s="97" t="str">
        <f>IF(BA13&lt;BA14,"no","yes")</f>
        <v>yes</v>
      </c>
      <c r="BB15" s="97" t="e">
        <f>IF(BB13&lt;BB14,"no","yes")</f>
        <v>#N/A</v>
      </c>
      <c r="BD15" t="s">
        <v>202</v>
      </c>
      <c r="BE15">
        <f>BE14</f>
        <v>0.47300871545665901</v>
      </c>
      <c r="BF15">
        <f t="shared" ref="BF15:BG15" si="1">BF14</f>
        <v>1.6241017567141978</v>
      </c>
      <c r="BG15">
        <f t="shared" si="1"/>
        <v>30</v>
      </c>
      <c r="BH15">
        <f>_xlfn.T.DIST.2T(BF15,BG15)</f>
        <v>0.11481635612073593</v>
      </c>
      <c r="BI15">
        <f>_xlfn.T.INV.2T(BI12,BG15)</f>
        <v>2.0422724563012378</v>
      </c>
      <c r="BJ15">
        <f>(BF8-BF9)-BI15*BE15</f>
        <v>-0.19779838545327832</v>
      </c>
      <c r="BK15">
        <f>(BF8-BF9)+BI15*BE15</f>
        <v>1.7342269568818502</v>
      </c>
      <c r="BL15" s="2" t="str">
        <f>IF(BH15&lt;BI12,"yes","no")</f>
        <v>no</v>
      </c>
      <c r="BM15">
        <f>BM14</f>
        <v>0.28428465600045871</v>
      </c>
      <c r="BO15" t="s">
        <v>203</v>
      </c>
      <c r="BP15" s="121">
        <f>SQRT(BP14*(BP7+BQ7+1)/6*(1-[1]!TiesCorrection(AP5:AP81,AQ5:AQ81,2)/((BP7+BQ7)^3-BP7-BQ7)))</f>
        <v>17.529008215876278</v>
      </c>
      <c r="BQ15" t="s">
        <v>204</v>
      </c>
    </row>
    <row r="16" spans="1:69">
      <c r="A16">
        <v>15</v>
      </c>
      <c r="B16" s="16"/>
      <c r="C16" s="10"/>
      <c r="D16" s="11"/>
      <c r="E16" s="12"/>
      <c r="F16" s="13"/>
      <c r="G16" s="14">
        <v>44</v>
      </c>
      <c r="H16" s="15">
        <v>42</v>
      </c>
      <c r="I16" s="15" t="s">
        <v>38</v>
      </c>
      <c r="J16" s="15">
        <v>999</v>
      </c>
      <c r="K16" s="15">
        <v>999</v>
      </c>
      <c r="L16" s="15"/>
      <c r="M16" s="15">
        <v>999</v>
      </c>
      <c r="N16" s="15">
        <v>999</v>
      </c>
      <c r="O16" s="15">
        <v>999</v>
      </c>
      <c r="P16" s="15">
        <v>999</v>
      </c>
      <c r="Q16" s="15" t="s">
        <v>53</v>
      </c>
      <c r="R16" s="15" t="s">
        <v>40</v>
      </c>
      <c r="S16" s="15">
        <v>10.61</v>
      </c>
      <c r="T16" s="15" t="s">
        <v>53</v>
      </c>
      <c r="U16" s="15" t="s">
        <v>41</v>
      </c>
      <c r="V16" s="15" t="s">
        <v>53</v>
      </c>
      <c r="W16" s="15" t="s">
        <v>65</v>
      </c>
      <c r="X16" s="72">
        <v>5.03</v>
      </c>
      <c r="Y16" s="72">
        <v>4.97</v>
      </c>
      <c r="Z16" s="72">
        <v>2.87</v>
      </c>
      <c r="AA16" s="72">
        <v>2.56</v>
      </c>
      <c r="AB16" s="16"/>
      <c r="AC16">
        <v>15</v>
      </c>
      <c r="AD16" s="15" t="s">
        <v>38</v>
      </c>
      <c r="AE16" s="12"/>
      <c r="AF16" s="14" t="s">
        <v>317</v>
      </c>
      <c r="AG16" s="15" t="s">
        <v>317</v>
      </c>
      <c r="AH16" s="15">
        <v>10.61</v>
      </c>
      <c r="AI16" s="72">
        <v>5.03</v>
      </c>
      <c r="AJ16" s="72">
        <v>4.97</v>
      </c>
      <c r="AK16" s="72">
        <v>2.87</v>
      </c>
      <c r="AL16" s="72">
        <v>2.56</v>
      </c>
      <c r="AM16" s="15" t="s">
        <v>38</v>
      </c>
      <c r="AN16" s="72">
        <v>2.56</v>
      </c>
      <c r="AO16" s="82"/>
      <c r="AP16" s="103" t="str">
        <v>.</v>
      </c>
      <c r="AQ16" s="104" t="str">
        <v>.</v>
      </c>
      <c r="AR16" s="82"/>
      <c r="AS16" s="82"/>
      <c r="AT16" s="82"/>
      <c r="AU16" s="82"/>
      <c r="AV16" s="82" t="s">
        <v>81</v>
      </c>
      <c r="AW16" s="82">
        <f>SUM(AP5:AP81)</f>
        <v>95.990000000000009</v>
      </c>
      <c r="AX16" s="82">
        <f>SUM(AQ5:AQ81)</f>
        <v>10.64</v>
      </c>
      <c r="BD16" s="98"/>
      <c r="BE16" s="98"/>
      <c r="BF16" s="98"/>
      <c r="BG16" s="98"/>
      <c r="BH16" s="98"/>
      <c r="BI16" s="98"/>
      <c r="BJ16" s="98"/>
      <c r="BK16" s="98"/>
      <c r="BL16" s="98"/>
      <c r="BM16" s="98"/>
      <c r="BO16" t="s">
        <v>207</v>
      </c>
      <c r="BP16" s="121">
        <f>ABS(ABS(BP13-BP14)-1/2)/BP15</f>
        <v>1.6829246490558103</v>
      </c>
      <c r="BQ16" t="s">
        <v>208</v>
      </c>
    </row>
    <row r="17" spans="1:69" ht="16.5" thickBot="1">
      <c r="A17">
        <v>16</v>
      </c>
      <c r="B17" s="27">
        <v>8</v>
      </c>
      <c r="C17" s="18">
        <v>1032680818</v>
      </c>
      <c r="D17" s="19" t="s">
        <v>161</v>
      </c>
      <c r="E17" s="20" t="s">
        <v>75</v>
      </c>
      <c r="F17" s="21">
        <v>39746</v>
      </c>
      <c r="G17" s="14">
        <f t="shared" ca="1" si="0"/>
        <v>15.35068493150685</v>
      </c>
      <c r="H17" s="15">
        <v>12</v>
      </c>
      <c r="I17" s="15" t="s">
        <v>38</v>
      </c>
      <c r="J17" s="15" t="s">
        <v>39</v>
      </c>
      <c r="K17" s="15" t="s">
        <v>43</v>
      </c>
      <c r="L17" s="15">
        <v>9.67</v>
      </c>
      <c r="M17" s="15" t="s">
        <v>39</v>
      </c>
      <c r="N17" s="15" t="s">
        <v>97</v>
      </c>
      <c r="O17" s="15" t="s">
        <v>39</v>
      </c>
      <c r="P17" s="15" t="s">
        <v>42</v>
      </c>
      <c r="Q17" s="15" t="s">
        <v>39</v>
      </c>
      <c r="R17" s="15" t="s">
        <v>119</v>
      </c>
      <c r="S17" s="15">
        <v>9.07</v>
      </c>
      <c r="T17" s="15" t="s">
        <v>39</v>
      </c>
      <c r="U17" s="15" t="s">
        <v>97</v>
      </c>
      <c r="V17" s="15" t="s">
        <v>39</v>
      </c>
      <c r="W17" s="15" t="s">
        <v>88</v>
      </c>
      <c r="X17" s="72"/>
      <c r="Y17" s="72"/>
      <c r="Z17" s="72"/>
      <c r="AA17" s="72"/>
      <c r="AB17" s="16"/>
      <c r="AC17">
        <v>16</v>
      </c>
      <c r="AD17" s="15" t="s">
        <v>38</v>
      </c>
      <c r="AE17" s="20" t="s">
        <v>75</v>
      </c>
      <c r="AF17" s="14">
        <v>14.389041095890411</v>
      </c>
      <c r="AG17" s="15">
        <v>9.67</v>
      </c>
      <c r="AH17" s="15">
        <v>9.07</v>
      </c>
      <c r="AI17" s="72" t="s">
        <v>317</v>
      </c>
      <c r="AJ17" s="72" t="s">
        <v>317</v>
      </c>
      <c r="AK17" s="72" t="s">
        <v>317</v>
      </c>
      <c r="AL17" s="72" t="s">
        <v>317</v>
      </c>
      <c r="AM17" s="15" t="s">
        <v>38</v>
      </c>
      <c r="AN17" s="72" t="s">
        <v>317</v>
      </c>
      <c r="AO17" s="82"/>
      <c r="AP17" s="103" t="str">
        <v>.</v>
      </c>
      <c r="AQ17" s="104" t="str">
        <v>.</v>
      </c>
      <c r="AR17" s="82"/>
      <c r="AS17" s="82"/>
      <c r="AT17" s="82"/>
      <c r="AU17" s="82"/>
      <c r="AV17" s="82" t="s">
        <v>80</v>
      </c>
      <c r="AW17" s="82">
        <f>COUNT(AP5:AP81)</f>
        <v>28</v>
      </c>
      <c r="AX17" s="82">
        <f>COUNT(AQ5:AQ81)</f>
        <v>4</v>
      </c>
      <c r="BD17" t="s">
        <v>209</v>
      </c>
      <c r="BH17" t="s">
        <v>73</v>
      </c>
      <c r="BI17">
        <f>BI12</f>
        <v>0.05</v>
      </c>
      <c r="BO17" t="s">
        <v>199</v>
      </c>
      <c r="BP17" s="121">
        <f>BP16/SQRT(BP7+BQ7)</f>
        <v>0.29750185789333849</v>
      </c>
    </row>
    <row r="18" spans="1:69" ht="16.5" thickTop="1">
      <c r="A18">
        <v>17</v>
      </c>
      <c r="B18" s="17"/>
      <c r="C18" s="18"/>
      <c r="D18" s="19"/>
      <c r="E18" s="20"/>
      <c r="F18" s="21"/>
      <c r="G18" s="14">
        <v>14</v>
      </c>
      <c r="H18" s="15">
        <v>12</v>
      </c>
      <c r="I18" s="15" t="s">
        <v>38</v>
      </c>
      <c r="J18" s="15">
        <v>999</v>
      </c>
      <c r="K18" s="15">
        <v>999</v>
      </c>
      <c r="L18" s="15"/>
      <c r="M18" s="15">
        <v>999</v>
      </c>
      <c r="N18" s="15">
        <v>999</v>
      </c>
      <c r="O18" s="15">
        <v>999</v>
      </c>
      <c r="P18" s="15">
        <v>999</v>
      </c>
      <c r="Q18" s="15" t="s">
        <v>53</v>
      </c>
      <c r="R18" s="15" t="s">
        <v>40</v>
      </c>
      <c r="S18" s="15">
        <v>9.8000000000000007</v>
      </c>
      <c r="T18" s="15" t="s">
        <v>53</v>
      </c>
      <c r="U18" s="15" t="s">
        <v>41</v>
      </c>
      <c r="V18" s="15" t="s">
        <v>53</v>
      </c>
      <c r="W18" s="15" t="s">
        <v>88</v>
      </c>
      <c r="X18" s="72">
        <v>6.53</v>
      </c>
      <c r="Y18" s="72">
        <v>7.08</v>
      </c>
      <c r="Z18" s="72">
        <v>3.59</v>
      </c>
      <c r="AA18" s="72">
        <v>3.2</v>
      </c>
      <c r="AB18" s="16"/>
      <c r="AC18">
        <v>17</v>
      </c>
      <c r="AD18" s="15" t="s">
        <v>38</v>
      </c>
      <c r="AE18" s="20"/>
      <c r="AF18" s="14" t="s">
        <v>317</v>
      </c>
      <c r="AG18" s="15" t="s">
        <v>317</v>
      </c>
      <c r="AH18" s="15">
        <v>9.8000000000000007</v>
      </c>
      <c r="AI18" s="72">
        <v>6.53</v>
      </c>
      <c r="AJ18" s="72">
        <v>7.08</v>
      </c>
      <c r="AK18" s="72">
        <v>3.59</v>
      </c>
      <c r="AL18" s="72">
        <v>3.2</v>
      </c>
      <c r="AM18" s="15" t="s">
        <v>38</v>
      </c>
      <c r="AN18" s="72">
        <v>3.2</v>
      </c>
      <c r="AO18" s="82"/>
      <c r="AP18" s="103" t="str">
        <v>.</v>
      </c>
      <c r="AQ18" s="104">
        <v>2.5299999999999998</v>
      </c>
      <c r="AR18" s="82"/>
      <c r="AS18" s="82"/>
      <c r="AT18" s="82"/>
      <c r="AU18" s="82"/>
      <c r="AV18" s="82" t="s">
        <v>163</v>
      </c>
      <c r="AW18" s="82">
        <f>GEOMEAN(AP5:AP81)</f>
        <v>3.3187148477761057</v>
      </c>
      <c r="AX18" s="82">
        <f>GEOMEAN(AQ5:AQ81)</f>
        <v>2.6272716506793521</v>
      </c>
      <c r="BD18" s="119" t="s">
        <v>196</v>
      </c>
      <c r="BE18" s="119" t="s">
        <v>126</v>
      </c>
      <c r="BF18" s="119" t="s">
        <v>197</v>
      </c>
      <c r="BG18" s="119" t="s">
        <v>60</v>
      </c>
      <c r="BH18" s="119" t="s">
        <v>91</v>
      </c>
      <c r="BI18" s="119" t="s">
        <v>198</v>
      </c>
      <c r="BJ18" s="119" t="s">
        <v>128</v>
      </c>
      <c r="BK18" s="119" t="s">
        <v>129</v>
      </c>
      <c r="BL18" s="119" t="s">
        <v>155</v>
      </c>
      <c r="BM18" s="119" t="s">
        <v>199</v>
      </c>
      <c r="BO18" t="s">
        <v>210</v>
      </c>
      <c r="BP18" s="120">
        <f>1-_xlfn.NORM.S.DIST(BP16,TRUE)</f>
        <v>4.6194839600469884E-2</v>
      </c>
      <c r="BQ18" s="114">
        <f>2*BP18</f>
        <v>9.2389679200939767E-2</v>
      </c>
    </row>
    <row r="19" spans="1:69">
      <c r="A19">
        <v>18</v>
      </c>
      <c r="B19" s="16">
        <v>9</v>
      </c>
      <c r="C19" s="10">
        <v>1083814023</v>
      </c>
      <c r="D19" s="11" t="s">
        <v>164</v>
      </c>
      <c r="E19" s="12" t="s">
        <v>75</v>
      </c>
      <c r="F19" s="13">
        <v>34651</v>
      </c>
      <c r="G19" s="14">
        <f t="shared" ca="1" si="0"/>
        <v>29.30958904109589</v>
      </c>
      <c r="H19" s="15" t="s">
        <v>165</v>
      </c>
      <c r="I19" s="15" t="s">
        <v>38</v>
      </c>
      <c r="J19" s="15" t="s">
        <v>39</v>
      </c>
      <c r="K19" s="15" t="s">
        <v>40</v>
      </c>
      <c r="L19" s="15">
        <v>8.4700000000000006</v>
      </c>
      <c r="M19" s="15" t="s">
        <v>39</v>
      </c>
      <c r="N19" s="15" t="s">
        <v>41</v>
      </c>
      <c r="O19" s="15" t="s">
        <v>39</v>
      </c>
      <c r="P19" s="15" t="s">
        <v>42</v>
      </c>
      <c r="Q19" s="15" t="s">
        <v>39</v>
      </c>
      <c r="R19" s="15" t="s">
        <v>119</v>
      </c>
      <c r="S19" s="15">
        <v>6.63</v>
      </c>
      <c r="T19" s="15" t="s">
        <v>39</v>
      </c>
      <c r="U19" s="15" t="s">
        <v>41</v>
      </c>
      <c r="V19" s="15" t="s">
        <v>39</v>
      </c>
      <c r="W19" s="15" t="s">
        <v>65</v>
      </c>
      <c r="X19" s="72"/>
      <c r="Y19" s="72"/>
      <c r="Z19" s="72"/>
      <c r="AA19" s="72"/>
      <c r="AB19" s="17"/>
      <c r="AC19">
        <v>18</v>
      </c>
      <c r="AD19" s="15" t="s">
        <v>38</v>
      </c>
      <c r="AE19" s="12" t="s">
        <v>75</v>
      </c>
      <c r="AF19" s="14">
        <v>28.347945205479451</v>
      </c>
      <c r="AG19" s="15">
        <v>8.4700000000000006</v>
      </c>
      <c r="AH19" s="15">
        <v>6.63</v>
      </c>
      <c r="AI19" s="72" t="s">
        <v>317</v>
      </c>
      <c r="AJ19" s="72" t="s">
        <v>317</v>
      </c>
      <c r="AK19" s="72" t="s">
        <v>317</v>
      </c>
      <c r="AL19" s="72" t="s">
        <v>317</v>
      </c>
      <c r="AM19" s="15" t="s">
        <v>38</v>
      </c>
      <c r="AN19" s="72" t="s">
        <v>317</v>
      </c>
      <c r="AO19" s="82"/>
      <c r="AP19" s="103">
        <v>2.56</v>
      </c>
      <c r="AQ19" s="104" t="str">
        <v>.</v>
      </c>
      <c r="AR19" s="82"/>
      <c r="AS19" s="82"/>
      <c r="AT19" s="82"/>
      <c r="AU19" s="82"/>
      <c r="AV19" s="82" t="s">
        <v>166</v>
      </c>
      <c r="AW19" s="82">
        <f>HARMEAN(AP5:AP81)</f>
        <v>3.2191793163813451</v>
      </c>
      <c r="AX19" s="82">
        <f>HARMEAN(AQ5:AQ81)</f>
        <v>2.5975770978860662</v>
      </c>
      <c r="BD19" t="s">
        <v>200</v>
      </c>
      <c r="BE19">
        <f>SQRT(BG8/BE8+BG9/BE9)</f>
        <v>0.30543058926729377</v>
      </c>
      <c r="BF19">
        <f>(ABS(BF8-BF9-BH6))/BE19</f>
        <v>2.515184505773234</v>
      </c>
      <c r="BG19">
        <f>(BG8/BE8+BG9/BE9)^2/((BG8/BE8)^2/(BE8-1)+(BG9/BE9)^2/(BE9-1))</f>
        <v>6.3727117783778953</v>
      </c>
      <c r="BH19">
        <f>[1]!T_DIST_RT(BF19,BG19)</f>
        <v>2.1658528828160606E-2</v>
      </c>
      <c r="BI19">
        <f>[1]!T_INV(1-BI17,BG19)</f>
        <v>1.9230154158934376</v>
      </c>
      <c r="BL19" s="2" t="str">
        <f>IF(BH19&lt;BI17,"yes","no")</f>
        <v>yes</v>
      </c>
      <c r="BM19">
        <f>SQRT(BF19^2/(BF19^2+BG19))</f>
        <v>0.70580933490651909</v>
      </c>
      <c r="BO19" t="s">
        <v>213</v>
      </c>
      <c r="BP19" s="121">
        <f>[1]!MWDIST(BP13,BP7,BQ7,1)</f>
        <v>4.6802002224694106E-2</v>
      </c>
      <c r="BQ19" s="116">
        <f>2*BP19</f>
        <v>9.3604004449388212E-2</v>
      </c>
    </row>
    <row r="20" spans="1:69">
      <c r="A20">
        <v>19</v>
      </c>
      <c r="B20" s="16"/>
      <c r="C20" s="10"/>
      <c r="D20" s="11"/>
      <c r="E20" s="12"/>
      <c r="F20" s="13"/>
      <c r="G20" s="14">
        <v>28</v>
      </c>
      <c r="H20" s="15" t="s">
        <v>165</v>
      </c>
      <c r="I20" s="15" t="s">
        <v>38</v>
      </c>
      <c r="J20" s="15" t="s">
        <v>53</v>
      </c>
      <c r="K20" s="15" t="s">
        <v>40</v>
      </c>
      <c r="L20" s="15">
        <v>9.61</v>
      </c>
      <c r="M20" s="15" t="s">
        <v>53</v>
      </c>
      <c r="N20" s="15" t="s">
        <v>41</v>
      </c>
      <c r="O20" s="15" t="s">
        <v>53</v>
      </c>
      <c r="P20" s="15" t="s">
        <v>65</v>
      </c>
      <c r="Q20" s="15" t="s">
        <v>53</v>
      </c>
      <c r="R20" s="15" t="s">
        <v>40</v>
      </c>
      <c r="S20" s="15">
        <v>9.93</v>
      </c>
      <c r="T20" s="15" t="s">
        <v>53</v>
      </c>
      <c r="U20" s="15" t="s">
        <v>41</v>
      </c>
      <c r="V20" s="15" t="s">
        <v>53</v>
      </c>
      <c r="W20" s="15" t="s">
        <v>65</v>
      </c>
      <c r="X20" s="72">
        <v>7.7</v>
      </c>
      <c r="Y20" s="72"/>
      <c r="Z20" s="72">
        <v>2.2000000000000002</v>
      </c>
      <c r="AA20" s="72"/>
      <c r="AB20" s="17"/>
      <c r="AC20">
        <v>19</v>
      </c>
      <c r="AD20" s="15" t="s">
        <v>38</v>
      </c>
      <c r="AE20" s="12"/>
      <c r="AF20" s="14" t="s">
        <v>317</v>
      </c>
      <c r="AG20" s="15">
        <v>9.61</v>
      </c>
      <c r="AH20" s="15">
        <v>9.93</v>
      </c>
      <c r="AI20" s="72">
        <v>7.7</v>
      </c>
      <c r="AJ20" s="72" t="s">
        <v>317</v>
      </c>
      <c r="AK20" s="72">
        <v>2.2000000000000002</v>
      </c>
      <c r="AL20" s="72" t="s">
        <v>317</v>
      </c>
      <c r="AM20" s="15" t="s">
        <v>38</v>
      </c>
      <c r="AN20" s="72" t="s">
        <v>317</v>
      </c>
      <c r="AO20" s="82"/>
      <c r="AP20" s="103" t="str">
        <v>.</v>
      </c>
      <c r="AQ20" s="104" t="str">
        <v>.</v>
      </c>
      <c r="AR20" s="82"/>
      <c r="AS20" s="82"/>
      <c r="AT20" s="82"/>
      <c r="AU20" s="82"/>
      <c r="AV20" s="82" t="s">
        <v>168</v>
      </c>
      <c r="AW20" s="82">
        <f>AVEDEV(AP5:AP81)</f>
        <v>0.74757653061224516</v>
      </c>
      <c r="AX20" s="82">
        <f>AVEDEV(AQ5:AQ81)</f>
        <v>0.3650000000000001</v>
      </c>
      <c r="BD20" t="s">
        <v>202</v>
      </c>
      <c r="BE20">
        <f>BE19</f>
        <v>0.30543058926729377</v>
      </c>
      <c r="BF20">
        <f t="shared" ref="BF20:BG20" si="2">BF19</f>
        <v>2.515184505773234</v>
      </c>
      <c r="BG20">
        <f t="shared" si="2"/>
        <v>6.3727117783778953</v>
      </c>
      <c r="BH20">
        <f>[1]!T_DIST_2T(BF20,BG20)</f>
        <v>4.3317057656321212E-2</v>
      </c>
      <c r="BI20">
        <f>[1]!T_INV_2T(BI17,BG20)</f>
        <v>2.4126369385054147</v>
      </c>
      <c r="BJ20">
        <f>(BF8-BF9)-BI20*BE20</f>
        <v>3.1321163898537563E-2</v>
      </c>
      <c r="BK20">
        <f>(BF8-BF9)+BI20*BE20</f>
        <v>1.5051074075300344</v>
      </c>
      <c r="BL20" s="2" t="str">
        <f>IF(BH20&lt;BI17,"yes","no")</f>
        <v>yes</v>
      </c>
      <c r="BM20">
        <f>BM19</f>
        <v>0.70580933490651909</v>
      </c>
      <c r="BO20" t="s">
        <v>214</v>
      </c>
      <c r="BP20" s="122" t="s">
        <v>215</v>
      </c>
      <c r="BQ20" s="118" t="s">
        <v>215</v>
      </c>
    </row>
    <row r="21" spans="1:69">
      <c r="A21">
        <v>20</v>
      </c>
      <c r="B21" s="16">
        <v>10</v>
      </c>
      <c r="C21" s="10">
        <v>1013129067</v>
      </c>
      <c r="D21" s="11" t="s">
        <v>169</v>
      </c>
      <c r="E21" s="12" t="s">
        <v>36</v>
      </c>
      <c r="F21" s="13">
        <v>40150</v>
      </c>
      <c r="G21" s="14">
        <f t="shared" ca="1" si="0"/>
        <v>14.243835616438357</v>
      </c>
      <c r="H21" s="15">
        <v>24</v>
      </c>
      <c r="I21" s="15" t="s">
        <v>38</v>
      </c>
      <c r="J21" s="15" t="s">
        <v>39</v>
      </c>
      <c r="K21" s="15" t="s">
        <v>43</v>
      </c>
      <c r="L21" s="15">
        <v>5.65</v>
      </c>
      <c r="M21" s="15" t="s">
        <v>39</v>
      </c>
      <c r="N21" s="15" t="s">
        <v>41</v>
      </c>
      <c r="O21" s="15" t="s">
        <v>39</v>
      </c>
      <c r="P21" s="15" t="s">
        <v>54</v>
      </c>
      <c r="Q21" s="15" t="s">
        <v>39</v>
      </c>
      <c r="R21" s="15" t="s">
        <v>40</v>
      </c>
      <c r="S21" s="15">
        <v>7.57</v>
      </c>
      <c r="T21" s="15" t="s">
        <v>39</v>
      </c>
      <c r="U21" s="15" t="s">
        <v>41</v>
      </c>
      <c r="V21" s="15" t="s">
        <v>39</v>
      </c>
      <c r="W21" s="15" t="s">
        <v>42</v>
      </c>
      <c r="X21" s="72"/>
      <c r="Y21" s="72"/>
      <c r="Z21" s="72"/>
      <c r="AA21" s="72"/>
      <c r="AB21" s="16"/>
      <c r="AC21">
        <v>20</v>
      </c>
      <c r="AD21" s="15" t="s">
        <v>38</v>
      </c>
      <c r="AE21" s="12" t="s">
        <v>36</v>
      </c>
      <c r="AF21" s="14">
        <v>13.282191780821918</v>
      </c>
      <c r="AG21" s="15">
        <v>5.65</v>
      </c>
      <c r="AH21" s="15">
        <v>7.57</v>
      </c>
      <c r="AI21" s="72" t="s">
        <v>317</v>
      </c>
      <c r="AJ21" s="72" t="s">
        <v>317</v>
      </c>
      <c r="AK21" s="72" t="s">
        <v>317</v>
      </c>
      <c r="AL21" s="72" t="s">
        <v>317</v>
      </c>
      <c r="AM21" s="15" t="s">
        <v>38</v>
      </c>
      <c r="AN21" s="72" t="s">
        <v>317</v>
      </c>
      <c r="AO21" s="82"/>
      <c r="AP21" s="103">
        <v>3.2</v>
      </c>
      <c r="AQ21" s="104">
        <v>2.2400000000000002</v>
      </c>
      <c r="AR21" s="82"/>
      <c r="AS21" s="82"/>
      <c r="AT21" s="82"/>
      <c r="AU21" s="82"/>
      <c r="AV21" s="82" t="s">
        <v>170</v>
      </c>
      <c r="AW21" s="82">
        <f>[1]!MAD(AP5:AP81)</f>
        <v>0.59000000000000008</v>
      </c>
      <c r="AX21" s="82">
        <f>[1]!MAD(AQ5:AQ81)</f>
        <v>0.1449999999999998</v>
      </c>
      <c r="BD21" s="98"/>
      <c r="BE21" s="98"/>
      <c r="BF21" s="98"/>
      <c r="BG21" s="98"/>
      <c r="BH21" s="98"/>
      <c r="BI21" s="98"/>
      <c r="BJ21" s="98"/>
      <c r="BK21" s="98"/>
      <c r="BL21" s="98"/>
      <c r="BM21" s="98"/>
    </row>
    <row r="22" spans="1:69">
      <c r="A22">
        <v>21</v>
      </c>
      <c r="B22" s="16"/>
      <c r="C22" s="10"/>
      <c r="D22" s="11"/>
      <c r="E22" s="12"/>
      <c r="F22" s="13"/>
      <c r="G22" s="14">
        <v>13</v>
      </c>
      <c r="H22" s="15">
        <v>24</v>
      </c>
      <c r="I22" s="15" t="s">
        <v>38</v>
      </c>
      <c r="J22" s="15" t="s">
        <v>53</v>
      </c>
      <c r="K22" s="15" t="s">
        <v>40</v>
      </c>
      <c r="L22" s="15">
        <v>8.32</v>
      </c>
      <c r="M22" s="15" t="s">
        <v>53</v>
      </c>
      <c r="N22" s="15" t="s">
        <v>41</v>
      </c>
      <c r="O22" s="15" t="s">
        <v>53</v>
      </c>
      <c r="P22" s="15" t="s">
        <v>42</v>
      </c>
      <c r="Q22" s="15" t="s">
        <v>53</v>
      </c>
      <c r="R22" s="15" t="s">
        <v>40</v>
      </c>
      <c r="S22" s="15">
        <v>11.26</v>
      </c>
      <c r="T22" s="15" t="s">
        <v>53</v>
      </c>
      <c r="U22" s="15" t="s">
        <v>41</v>
      </c>
      <c r="V22" s="15" t="s">
        <v>53</v>
      </c>
      <c r="W22" s="15" t="s">
        <v>42</v>
      </c>
      <c r="X22" s="72"/>
      <c r="Y22" s="72"/>
      <c r="Z22" s="72"/>
      <c r="AA22" s="72"/>
      <c r="AB22" s="16"/>
      <c r="AC22">
        <v>21</v>
      </c>
      <c r="AD22" s="15" t="s">
        <v>38</v>
      </c>
      <c r="AE22" s="12"/>
      <c r="AF22" s="14" t="s">
        <v>317</v>
      </c>
      <c r="AG22" s="15">
        <v>8.32</v>
      </c>
      <c r="AH22" s="15">
        <v>11.26</v>
      </c>
      <c r="AI22" s="72" t="s">
        <v>317</v>
      </c>
      <c r="AJ22" s="72" t="s">
        <v>317</v>
      </c>
      <c r="AK22" s="72" t="s">
        <v>317</v>
      </c>
      <c r="AL22" s="72" t="s">
        <v>317</v>
      </c>
      <c r="AM22" s="15" t="s">
        <v>38</v>
      </c>
      <c r="AN22" s="72" t="s">
        <v>317</v>
      </c>
      <c r="AO22" s="82"/>
      <c r="AP22" s="103" t="str">
        <v>.</v>
      </c>
      <c r="AQ22" s="104" t="str">
        <v>.</v>
      </c>
      <c r="AR22" s="82"/>
      <c r="AS22" s="82"/>
      <c r="AT22" s="82"/>
      <c r="AU22" s="82"/>
      <c r="AV22" s="111" t="s">
        <v>174</v>
      </c>
      <c r="AW22" s="111">
        <f>[1]!IQR(AP5:AP81,FALSE)</f>
        <v>1.37</v>
      </c>
      <c r="AX22" s="111">
        <f>[1]!IQR(AQ5:AQ81,FALSE)</f>
        <v>0.32500000000000018</v>
      </c>
    </row>
    <row r="23" spans="1:69">
      <c r="A23">
        <v>22</v>
      </c>
      <c r="B23" s="16"/>
      <c r="C23" s="10"/>
      <c r="D23" s="11"/>
      <c r="E23" s="12"/>
      <c r="F23" s="13"/>
      <c r="G23" s="14">
        <v>13</v>
      </c>
      <c r="H23" s="15">
        <v>24</v>
      </c>
      <c r="I23" s="15" t="s">
        <v>38</v>
      </c>
      <c r="J23" s="15" t="s">
        <v>55</v>
      </c>
      <c r="K23" s="15" t="s">
        <v>40</v>
      </c>
      <c r="L23" s="15">
        <v>9.23</v>
      </c>
      <c r="M23" s="15" t="s">
        <v>55</v>
      </c>
      <c r="N23" s="15" t="s">
        <v>41</v>
      </c>
      <c r="O23" s="15" t="s">
        <v>55</v>
      </c>
      <c r="P23" s="15" t="s">
        <v>42</v>
      </c>
      <c r="Q23" s="15">
        <v>999</v>
      </c>
      <c r="R23" s="15">
        <v>999</v>
      </c>
      <c r="S23" s="15"/>
      <c r="T23" s="15">
        <v>999</v>
      </c>
      <c r="U23" s="15">
        <v>999</v>
      </c>
      <c r="V23" s="15">
        <v>999</v>
      </c>
      <c r="W23" s="15">
        <v>999</v>
      </c>
      <c r="X23" s="72">
        <v>6.64</v>
      </c>
      <c r="Y23" s="72"/>
      <c r="Z23" s="72">
        <v>4.32</v>
      </c>
      <c r="AA23" s="72">
        <v>3.09</v>
      </c>
      <c r="AB23" s="16"/>
      <c r="AC23">
        <v>22</v>
      </c>
      <c r="AD23" s="15" t="s">
        <v>38</v>
      </c>
      <c r="AE23" s="12"/>
      <c r="AF23" s="14" t="s">
        <v>317</v>
      </c>
      <c r="AG23" s="15">
        <v>9.23</v>
      </c>
      <c r="AH23" s="15" t="s">
        <v>317</v>
      </c>
      <c r="AI23" s="72">
        <v>6.64</v>
      </c>
      <c r="AJ23" s="72" t="s">
        <v>317</v>
      </c>
      <c r="AK23" s="72">
        <v>4.32</v>
      </c>
      <c r="AL23" s="72">
        <v>3.09</v>
      </c>
      <c r="AM23" s="15" t="s">
        <v>38</v>
      </c>
      <c r="AN23" s="72">
        <v>3.09</v>
      </c>
      <c r="AO23" s="82"/>
      <c r="AP23" s="103" t="str">
        <v>.</v>
      </c>
      <c r="AQ23" s="104" t="str">
        <v>.</v>
      </c>
      <c r="AR23" s="82"/>
      <c r="AS23" s="82"/>
      <c r="AT23" s="82"/>
      <c r="AU23" s="82"/>
      <c r="AV23" s="82"/>
      <c r="AW23" s="82"/>
      <c r="AX23" s="82"/>
    </row>
    <row r="24" spans="1:69">
      <c r="A24">
        <v>23</v>
      </c>
      <c r="B24" s="27">
        <v>12</v>
      </c>
      <c r="C24" s="18">
        <v>1206213972</v>
      </c>
      <c r="D24" s="19" t="s">
        <v>175</v>
      </c>
      <c r="E24" s="20" t="s">
        <v>75</v>
      </c>
      <c r="F24" s="21">
        <v>40574</v>
      </c>
      <c r="G24" s="14">
        <f t="shared" ca="1" si="0"/>
        <v>13.082191780821917</v>
      </c>
      <c r="H24" s="15" t="s">
        <v>176</v>
      </c>
      <c r="I24" s="15" t="s">
        <v>38</v>
      </c>
      <c r="J24" s="15" t="s">
        <v>39</v>
      </c>
      <c r="K24" s="15" t="s">
        <v>43</v>
      </c>
      <c r="L24" s="15">
        <v>10.07</v>
      </c>
      <c r="M24" s="15" t="s">
        <v>39</v>
      </c>
      <c r="N24" s="15" t="s">
        <v>41</v>
      </c>
      <c r="O24" s="15" t="s">
        <v>39</v>
      </c>
      <c r="P24" s="15" t="s">
        <v>54</v>
      </c>
      <c r="Q24" s="15" t="s">
        <v>39</v>
      </c>
      <c r="R24" s="15" t="s">
        <v>119</v>
      </c>
      <c r="S24" s="15">
        <v>9.66</v>
      </c>
      <c r="T24" s="15" t="s">
        <v>39</v>
      </c>
      <c r="U24" s="15" t="s">
        <v>41</v>
      </c>
      <c r="V24" s="15" t="s">
        <v>39</v>
      </c>
      <c r="W24" s="15" t="s">
        <v>65</v>
      </c>
      <c r="X24" s="72">
        <v>5.63</v>
      </c>
      <c r="Y24" s="72">
        <v>4.68</v>
      </c>
      <c r="Z24" s="72"/>
      <c r="AA24" s="72">
        <v>2.3199999999999998</v>
      </c>
      <c r="AB24" s="16"/>
      <c r="AC24">
        <v>23</v>
      </c>
      <c r="AD24" s="15" t="s">
        <v>38</v>
      </c>
      <c r="AE24" s="20" t="s">
        <v>75</v>
      </c>
      <c r="AF24" s="14">
        <v>12.12054794520548</v>
      </c>
      <c r="AG24" s="15">
        <v>10.07</v>
      </c>
      <c r="AH24" s="15">
        <v>9.66</v>
      </c>
      <c r="AI24" s="72">
        <v>5.63</v>
      </c>
      <c r="AJ24" s="72">
        <v>4.68</v>
      </c>
      <c r="AK24" s="72" t="s">
        <v>317</v>
      </c>
      <c r="AL24" s="72">
        <v>2.3199999999999998</v>
      </c>
      <c r="AM24" s="15" t="s">
        <v>38</v>
      </c>
      <c r="AN24" s="72">
        <v>2.3199999999999998</v>
      </c>
      <c r="AO24" s="82"/>
      <c r="AP24" s="103" t="str">
        <v>.</v>
      </c>
      <c r="AQ24" s="104" t="str">
        <v>.</v>
      </c>
      <c r="AR24" s="82"/>
      <c r="AS24" s="82"/>
      <c r="AT24" s="82"/>
      <c r="AU24" s="82"/>
      <c r="AV24" s="82"/>
      <c r="AW24" s="82"/>
      <c r="AX24" s="82"/>
    </row>
    <row r="25" spans="1:69">
      <c r="A25">
        <v>24</v>
      </c>
      <c r="B25" s="17">
        <v>13</v>
      </c>
      <c r="C25" s="18">
        <v>80728659</v>
      </c>
      <c r="D25" s="19" t="s">
        <v>177</v>
      </c>
      <c r="E25" s="20" t="s">
        <v>36</v>
      </c>
      <c r="F25" s="21">
        <v>30326</v>
      </c>
      <c r="G25" s="14">
        <v>40</v>
      </c>
      <c r="H25" s="15" t="s">
        <v>176</v>
      </c>
      <c r="I25" s="15" t="s">
        <v>38</v>
      </c>
      <c r="J25" s="15" t="s">
        <v>39</v>
      </c>
      <c r="K25" s="15" t="s">
        <v>43</v>
      </c>
      <c r="L25" s="15">
        <v>7.14</v>
      </c>
      <c r="M25" s="15" t="s">
        <v>39</v>
      </c>
      <c r="N25" s="15" t="s">
        <v>41</v>
      </c>
      <c r="O25" s="15" t="s">
        <v>39</v>
      </c>
      <c r="P25" s="15" t="s">
        <v>42</v>
      </c>
      <c r="Q25" s="15" t="s">
        <v>39</v>
      </c>
      <c r="R25" s="15" t="s">
        <v>119</v>
      </c>
      <c r="S25" s="15">
        <v>5.45</v>
      </c>
      <c r="T25" s="15" t="s">
        <v>39</v>
      </c>
      <c r="U25" s="15" t="s">
        <v>41</v>
      </c>
      <c r="V25" s="15" t="s">
        <v>39</v>
      </c>
      <c r="W25" s="15" t="s">
        <v>42</v>
      </c>
      <c r="X25" s="72"/>
      <c r="Y25" s="72"/>
      <c r="Z25" s="72"/>
      <c r="AA25" s="72"/>
      <c r="AB25" s="16"/>
      <c r="AC25">
        <v>24</v>
      </c>
      <c r="AD25" s="15" t="s">
        <v>38</v>
      </c>
      <c r="AE25" s="20" t="s">
        <v>36</v>
      </c>
      <c r="AF25" s="14">
        <v>40</v>
      </c>
      <c r="AG25" s="15">
        <v>7.14</v>
      </c>
      <c r="AH25" s="15">
        <v>5.45</v>
      </c>
      <c r="AI25" s="72" t="s">
        <v>317</v>
      </c>
      <c r="AJ25" s="72" t="s">
        <v>317</v>
      </c>
      <c r="AK25" s="72" t="s">
        <v>317</v>
      </c>
      <c r="AL25" s="72" t="s">
        <v>317</v>
      </c>
      <c r="AM25" s="15" t="s">
        <v>38</v>
      </c>
      <c r="AN25" s="72" t="s">
        <v>317</v>
      </c>
      <c r="AO25" s="82"/>
      <c r="AP25" s="103" t="str">
        <v>.</v>
      </c>
      <c r="AQ25" s="104" t="str">
        <v>.</v>
      </c>
      <c r="AR25" s="82"/>
      <c r="AS25" s="82"/>
      <c r="AT25" s="82"/>
      <c r="AU25" s="82"/>
      <c r="AV25" s="82" t="str">
        <f>+AN1</f>
        <v>MED.FRAG IZQ</v>
      </c>
      <c r="AW25" s="82" t="str">
        <f t="shared" ref="AW25:AX25" si="3">+AW4</f>
        <v>AGENESIA</v>
      </c>
      <c r="AX25" s="82" t="str">
        <f t="shared" si="3"/>
        <v>SUPER</v>
      </c>
      <c r="BA25" t="s">
        <v>38</v>
      </c>
      <c r="BB25" t="s">
        <v>26</v>
      </c>
    </row>
    <row r="26" spans="1:69">
      <c r="A26">
        <v>25</v>
      </c>
      <c r="B26" s="17"/>
      <c r="C26" s="18"/>
      <c r="D26" s="19"/>
      <c r="E26" s="20"/>
      <c r="F26" s="21"/>
      <c r="G26" s="14">
        <v>40</v>
      </c>
      <c r="H26" s="15" t="s">
        <v>176</v>
      </c>
      <c r="I26" s="15" t="s">
        <v>38</v>
      </c>
      <c r="J26" s="15" t="s">
        <v>53</v>
      </c>
      <c r="K26" s="15" t="s">
        <v>119</v>
      </c>
      <c r="L26" s="15">
        <v>7.8</v>
      </c>
      <c r="M26" s="15" t="s">
        <v>53</v>
      </c>
      <c r="N26" s="15" t="s">
        <v>41</v>
      </c>
      <c r="O26" s="15" t="s">
        <v>53</v>
      </c>
      <c r="P26" s="15" t="s">
        <v>42</v>
      </c>
      <c r="Q26" s="15">
        <v>999</v>
      </c>
      <c r="R26" s="15">
        <v>999</v>
      </c>
      <c r="S26" s="15"/>
      <c r="T26" s="15">
        <v>999</v>
      </c>
      <c r="U26" s="15">
        <v>999</v>
      </c>
      <c r="V26" s="15">
        <v>999</v>
      </c>
      <c r="W26" s="15">
        <v>999</v>
      </c>
      <c r="X26" s="72"/>
      <c r="Y26" s="73">
        <v>5.47</v>
      </c>
      <c r="Z26" s="72"/>
      <c r="AA26" s="72">
        <v>3.81</v>
      </c>
      <c r="AB26" s="16"/>
      <c r="AC26">
        <v>25</v>
      </c>
      <c r="AD26" s="15" t="s">
        <v>38</v>
      </c>
      <c r="AE26" s="20"/>
      <c r="AF26" s="14" t="s">
        <v>317</v>
      </c>
      <c r="AG26" s="15">
        <v>7.8</v>
      </c>
      <c r="AH26" s="15" t="s">
        <v>317</v>
      </c>
      <c r="AI26" s="72" t="s">
        <v>317</v>
      </c>
      <c r="AJ26" s="73">
        <v>5.47</v>
      </c>
      <c r="AK26" s="72" t="s">
        <v>317</v>
      </c>
      <c r="AL26" s="72">
        <v>3.81</v>
      </c>
      <c r="AM26" s="15" t="s">
        <v>38</v>
      </c>
      <c r="AN26" s="72">
        <v>3.81</v>
      </c>
      <c r="AO26" s="82"/>
      <c r="AP26" s="103">
        <v>3.09</v>
      </c>
      <c r="AQ26" s="104" t="str">
        <v>.</v>
      </c>
      <c r="AR26" s="82"/>
      <c r="AS26" s="82"/>
      <c r="AT26" s="82"/>
      <c r="AU26" s="82"/>
      <c r="AV26" s="82" t="str">
        <f>+AV17</f>
        <v>Count</v>
      </c>
      <c r="AW26" s="82">
        <f t="shared" ref="AW26:AX26" si="4">+AW17</f>
        <v>28</v>
      </c>
      <c r="AX26" s="82">
        <f t="shared" si="4"/>
        <v>4</v>
      </c>
      <c r="AZ26" t="s">
        <v>80</v>
      </c>
      <c r="BA26">
        <v>28</v>
      </c>
      <c r="BB26">
        <v>4</v>
      </c>
    </row>
    <row r="27" spans="1:69">
      <c r="A27">
        <v>26</v>
      </c>
      <c r="B27" s="17"/>
      <c r="C27" s="18"/>
      <c r="D27" s="19"/>
      <c r="E27" s="20"/>
      <c r="F27" s="21"/>
      <c r="G27" s="14">
        <v>40</v>
      </c>
      <c r="H27" s="15" t="s">
        <v>176</v>
      </c>
      <c r="I27" s="15" t="s">
        <v>38</v>
      </c>
      <c r="J27" s="15" t="s">
        <v>55</v>
      </c>
      <c r="K27" s="15" t="s">
        <v>40</v>
      </c>
      <c r="L27" s="15">
        <v>7</v>
      </c>
      <c r="M27" s="15" t="s">
        <v>55</v>
      </c>
      <c r="N27" s="15" t="s">
        <v>41</v>
      </c>
      <c r="O27" s="15" t="s">
        <v>55</v>
      </c>
      <c r="P27" s="15" t="s">
        <v>88</v>
      </c>
      <c r="Q27" s="15" t="s">
        <v>39</v>
      </c>
      <c r="R27" s="15" t="s">
        <v>43</v>
      </c>
      <c r="S27" s="15">
        <v>8.02</v>
      </c>
      <c r="T27" s="15" t="s">
        <v>39</v>
      </c>
      <c r="U27" s="15" t="s">
        <v>41</v>
      </c>
      <c r="V27" s="15" t="s">
        <v>39</v>
      </c>
      <c r="W27" s="15" t="s">
        <v>42</v>
      </c>
      <c r="X27" s="72">
        <v>6</v>
      </c>
      <c r="Y27" s="16">
        <v>4.88</v>
      </c>
      <c r="Z27" s="11"/>
      <c r="AA27" s="11">
        <v>3.99</v>
      </c>
      <c r="AB27" s="16"/>
      <c r="AC27">
        <v>26</v>
      </c>
      <c r="AD27" s="15" t="s">
        <v>38</v>
      </c>
      <c r="AE27" s="20"/>
      <c r="AF27" s="14" t="s">
        <v>317</v>
      </c>
      <c r="AG27" s="15">
        <v>7</v>
      </c>
      <c r="AH27" s="15">
        <v>8.02</v>
      </c>
      <c r="AI27" s="72">
        <v>6</v>
      </c>
      <c r="AJ27" s="16">
        <v>4.88</v>
      </c>
      <c r="AK27" s="11" t="s">
        <v>317</v>
      </c>
      <c r="AL27" s="11">
        <v>3.99</v>
      </c>
      <c r="AM27" s="15" t="s">
        <v>38</v>
      </c>
      <c r="AN27" s="11">
        <v>3.99</v>
      </c>
      <c r="AO27" s="82"/>
      <c r="AP27" s="103">
        <v>2.3199999999999998</v>
      </c>
      <c r="AQ27" s="104" t="str">
        <v/>
      </c>
      <c r="AR27" s="82"/>
      <c r="AS27" s="82"/>
      <c r="AT27" s="82"/>
      <c r="AU27" s="82"/>
      <c r="AV27" s="82" t="str">
        <f>+AV5</f>
        <v>Mean</v>
      </c>
      <c r="AW27" s="82">
        <f t="shared" ref="AW27:AX27" si="5">+AW5</f>
        <v>3.4282142857142861</v>
      </c>
      <c r="AX27" s="82">
        <f t="shared" si="5"/>
        <v>2.66</v>
      </c>
      <c r="AZ27" t="s">
        <v>76</v>
      </c>
      <c r="BA27">
        <v>3.4282142857142861</v>
      </c>
      <c r="BB27">
        <v>2.66</v>
      </c>
    </row>
    <row r="28" spans="1:69">
      <c r="A28">
        <v>27</v>
      </c>
      <c r="B28" s="16">
        <v>14</v>
      </c>
      <c r="C28" s="10">
        <v>1026299779</v>
      </c>
      <c r="D28" s="11" t="s">
        <v>180</v>
      </c>
      <c r="E28" s="12" t="s">
        <v>36</v>
      </c>
      <c r="F28" s="13">
        <v>35705</v>
      </c>
      <c r="G28" s="14">
        <f t="shared" ca="1" si="0"/>
        <v>26.421917808219177</v>
      </c>
      <c r="H28" s="15">
        <v>12</v>
      </c>
      <c r="I28" s="15" t="s">
        <v>38</v>
      </c>
      <c r="J28" s="15" t="s">
        <v>39</v>
      </c>
      <c r="K28" s="15" t="s">
        <v>40</v>
      </c>
      <c r="L28" s="15">
        <v>7.08</v>
      </c>
      <c r="M28" s="15" t="s">
        <v>39</v>
      </c>
      <c r="N28" s="15" t="s">
        <v>41</v>
      </c>
      <c r="O28" s="15" t="s">
        <v>39</v>
      </c>
      <c r="P28" s="15" t="s">
        <v>88</v>
      </c>
      <c r="Q28" s="15">
        <v>999</v>
      </c>
      <c r="R28" s="15">
        <v>999</v>
      </c>
      <c r="S28" s="15"/>
      <c r="T28" s="15">
        <v>999</v>
      </c>
      <c r="U28" s="15">
        <v>999</v>
      </c>
      <c r="V28" s="15">
        <v>999</v>
      </c>
      <c r="W28" s="15">
        <v>999</v>
      </c>
      <c r="X28" s="72"/>
      <c r="Y28" s="73"/>
      <c r="Z28" s="72"/>
      <c r="AA28" s="72"/>
      <c r="AB28" s="17"/>
      <c r="AC28">
        <v>27</v>
      </c>
      <c r="AD28" s="15" t="s">
        <v>38</v>
      </c>
      <c r="AE28" s="12" t="s">
        <v>36</v>
      </c>
      <c r="AF28" s="14">
        <v>25.460273972602739</v>
      </c>
      <c r="AG28" s="15">
        <v>7.08</v>
      </c>
      <c r="AH28" s="15" t="s">
        <v>317</v>
      </c>
      <c r="AI28" s="72" t="s">
        <v>317</v>
      </c>
      <c r="AJ28" s="73" t="s">
        <v>317</v>
      </c>
      <c r="AK28" s="72" t="s">
        <v>317</v>
      </c>
      <c r="AL28" s="72" t="s">
        <v>317</v>
      </c>
      <c r="AM28" s="15" t="s">
        <v>38</v>
      </c>
      <c r="AN28" s="72" t="s">
        <v>317</v>
      </c>
      <c r="AO28" s="82"/>
      <c r="AP28" s="103" t="str">
        <v>.</v>
      </c>
      <c r="AQ28" s="104" t="str">
        <v/>
      </c>
      <c r="AR28" s="82"/>
      <c r="AS28" s="82"/>
      <c r="AT28" s="82"/>
      <c r="AU28" s="82"/>
      <c r="AV28" s="82" t="str">
        <f t="shared" ref="AV28:AX29" si="6">+AV6</f>
        <v>Standard Error</v>
      </c>
      <c r="AW28" s="82">
        <f t="shared" si="6"/>
        <v>0.17341043277006013</v>
      </c>
      <c r="AX28" s="82">
        <f t="shared" si="6"/>
        <v>0.2514292478345882</v>
      </c>
      <c r="AZ28" t="s">
        <v>89</v>
      </c>
      <c r="BA28">
        <v>0.17341043277006013</v>
      </c>
      <c r="BB28">
        <v>0.2514292478345882</v>
      </c>
    </row>
    <row r="29" spans="1:69">
      <c r="A29">
        <v>28</v>
      </c>
      <c r="B29" s="16"/>
      <c r="C29" s="10"/>
      <c r="D29" s="11"/>
      <c r="E29" s="12"/>
      <c r="F29" s="13"/>
      <c r="G29" s="14">
        <v>25</v>
      </c>
      <c r="H29" s="15">
        <v>12</v>
      </c>
      <c r="I29" s="15" t="s">
        <v>38</v>
      </c>
      <c r="J29" s="15" t="s">
        <v>53</v>
      </c>
      <c r="K29" s="15" t="s">
        <v>40</v>
      </c>
      <c r="L29" s="15">
        <v>8.0500000000000007</v>
      </c>
      <c r="M29" s="15" t="s">
        <v>53</v>
      </c>
      <c r="N29" s="15" t="s">
        <v>41</v>
      </c>
      <c r="O29" s="15" t="s">
        <v>53</v>
      </c>
      <c r="P29" s="15" t="s">
        <v>88</v>
      </c>
      <c r="Q29" s="15">
        <v>999</v>
      </c>
      <c r="R29" s="15">
        <v>999</v>
      </c>
      <c r="S29" s="15"/>
      <c r="T29" s="15">
        <v>999</v>
      </c>
      <c r="U29" s="15">
        <v>999</v>
      </c>
      <c r="V29" s="15">
        <v>999</v>
      </c>
      <c r="W29" s="15">
        <v>999</v>
      </c>
      <c r="X29" s="72"/>
      <c r="Y29" s="72"/>
      <c r="Z29" s="72"/>
      <c r="AA29" s="72"/>
      <c r="AB29" s="17"/>
      <c r="AC29">
        <v>28</v>
      </c>
      <c r="AD29" s="15" t="s">
        <v>38</v>
      </c>
      <c r="AE29" s="12"/>
      <c r="AF29" s="14" t="s">
        <v>317</v>
      </c>
      <c r="AG29" s="15">
        <v>8.0500000000000007</v>
      </c>
      <c r="AH29" s="15" t="s">
        <v>317</v>
      </c>
      <c r="AI29" s="72" t="s">
        <v>317</v>
      </c>
      <c r="AJ29" s="72" t="s">
        <v>317</v>
      </c>
      <c r="AK29" s="72" t="s">
        <v>317</v>
      </c>
      <c r="AL29" s="72" t="s">
        <v>317</v>
      </c>
      <c r="AM29" s="15" t="s">
        <v>38</v>
      </c>
      <c r="AN29" s="72" t="s">
        <v>317</v>
      </c>
      <c r="AO29" s="82"/>
      <c r="AP29" s="103">
        <v>3.81</v>
      </c>
      <c r="AQ29" s="104" t="str">
        <v/>
      </c>
      <c r="AR29" s="82"/>
      <c r="AS29" s="82"/>
      <c r="AT29" s="82"/>
      <c r="AU29" s="82"/>
      <c r="AV29" s="82" t="str">
        <f t="shared" si="6"/>
        <v>Median</v>
      </c>
      <c r="AW29" s="82">
        <f t="shared" si="6"/>
        <v>3.2</v>
      </c>
      <c r="AX29" s="82">
        <f t="shared" si="6"/>
        <v>2.5049999999999999</v>
      </c>
      <c r="AZ29" t="s">
        <v>98</v>
      </c>
      <c r="BA29">
        <v>3.2</v>
      </c>
      <c r="BB29">
        <v>2.5049999999999999</v>
      </c>
    </row>
    <row r="30" spans="1:69">
      <c r="A30">
        <v>29</v>
      </c>
      <c r="B30" s="27">
        <v>15</v>
      </c>
      <c r="C30" s="18">
        <v>1007648178</v>
      </c>
      <c r="D30" s="24" t="s">
        <v>186</v>
      </c>
      <c r="E30" s="20" t="s">
        <v>36</v>
      </c>
      <c r="F30" s="21">
        <v>36990</v>
      </c>
      <c r="G30" s="14">
        <f t="shared" ca="1" si="0"/>
        <v>22.901369863013699</v>
      </c>
      <c r="H30" s="15">
        <v>34</v>
      </c>
      <c r="I30" s="15" t="s">
        <v>38</v>
      </c>
      <c r="J30" s="15" t="s">
        <v>39</v>
      </c>
      <c r="K30" s="15" t="s">
        <v>40</v>
      </c>
      <c r="L30" s="15">
        <v>5.18</v>
      </c>
      <c r="M30" s="15" t="s">
        <v>39</v>
      </c>
      <c r="N30" s="15" t="s">
        <v>41</v>
      </c>
      <c r="O30" s="15" t="s">
        <v>39</v>
      </c>
      <c r="P30" s="15" t="s">
        <v>42</v>
      </c>
      <c r="Q30" s="15" t="s">
        <v>39</v>
      </c>
      <c r="R30" s="15" t="s">
        <v>43</v>
      </c>
      <c r="S30" s="15">
        <v>9.26</v>
      </c>
      <c r="T30" s="15" t="s">
        <v>39</v>
      </c>
      <c r="U30" s="15" t="s">
        <v>41</v>
      </c>
      <c r="V30" s="15" t="s">
        <v>39</v>
      </c>
      <c r="W30" s="15" t="s">
        <v>54</v>
      </c>
      <c r="X30" s="15"/>
      <c r="Y30" s="15"/>
      <c r="Z30" s="72"/>
      <c r="AA30" s="72"/>
      <c r="AB30" s="17"/>
      <c r="AC30">
        <v>29</v>
      </c>
      <c r="AD30" s="15" t="s">
        <v>38</v>
      </c>
      <c r="AE30" s="20" t="s">
        <v>36</v>
      </c>
      <c r="AF30" s="14">
        <v>21.93972602739726</v>
      </c>
      <c r="AG30" s="15">
        <v>5.18</v>
      </c>
      <c r="AH30" s="15">
        <v>9.26</v>
      </c>
      <c r="AI30" s="15" t="s">
        <v>317</v>
      </c>
      <c r="AJ30" s="15" t="s">
        <v>317</v>
      </c>
      <c r="AK30" s="72" t="s">
        <v>317</v>
      </c>
      <c r="AL30" s="72" t="s">
        <v>317</v>
      </c>
      <c r="AM30" s="15" t="s">
        <v>38</v>
      </c>
      <c r="AN30" s="72" t="s">
        <v>317</v>
      </c>
      <c r="AO30" s="82"/>
      <c r="AP30" s="103">
        <v>3.99</v>
      </c>
      <c r="AQ30" s="104" t="str">
        <v/>
      </c>
      <c r="AR30" s="82"/>
      <c r="AS30" s="82"/>
      <c r="AT30" s="82"/>
      <c r="AU30" s="82"/>
      <c r="AV30" s="82" t="str">
        <f>+AV14</f>
        <v>Maximum</v>
      </c>
      <c r="AW30" s="82">
        <f t="shared" ref="AW30:AX30" si="7">+AW14</f>
        <v>5.17</v>
      </c>
      <c r="AX30" s="82">
        <f t="shared" si="7"/>
        <v>3.39</v>
      </c>
      <c r="AZ30" t="s">
        <v>152</v>
      </c>
      <c r="BA30">
        <v>5.17</v>
      </c>
      <c r="BB30">
        <v>3.39</v>
      </c>
    </row>
    <row r="31" spans="1:69">
      <c r="A31">
        <v>30</v>
      </c>
      <c r="B31" s="17"/>
      <c r="C31" s="18"/>
      <c r="D31" s="24"/>
      <c r="E31" s="20"/>
      <c r="F31" s="21"/>
      <c r="G31" s="14">
        <v>22</v>
      </c>
      <c r="H31" s="15">
        <v>34</v>
      </c>
      <c r="I31" s="15" t="s">
        <v>38</v>
      </c>
      <c r="J31" s="15" t="s">
        <v>53</v>
      </c>
      <c r="K31" s="15" t="s">
        <v>40</v>
      </c>
      <c r="L31" s="15">
        <v>8.74</v>
      </c>
      <c r="M31" s="15" t="s">
        <v>53</v>
      </c>
      <c r="N31" s="15" t="s">
        <v>41</v>
      </c>
      <c r="O31" s="15" t="s">
        <v>53</v>
      </c>
      <c r="P31" s="15" t="s">
        <v>88</v>
      </c>
      <c r="Q31" s="15" t="s">
        <v>53</v>
      </c>
      <c r="R31" s="15" t="s">
        <v>40</v>
      </c>
      <c r="S31" s="15">
        <v>7.01</v>
      </c>
      <c r="T31" s="15" t="s">
        <v>53</v>
      </c>
      <c r="U31" s="15" t="s">
        <v>41</v>
      </c>
      <c r="V31" s="15" t="s">
        <v>53</v>
      </c>
      <c r="W31" s="15" t="s">
        <v>88</v>
      </c>
      <c r="X31" s="72">
        <v>5.62</v>
      </c>
      <c r="Y31" s="72">
        <v>6.28</v>
      </c>
      <c r="Z31" s="72">
        <v>2.58</v>
      </c>
      <c r="AA31" s="72">
        <v>2.58</v>
      </c>
      <c r="AB31" s="17"/>
      <c r="AC31">
        <v>30</v>
      </c>
      <c r="AD31" s="15" t="s">
        <v>38</v>
      </c>
      <c r="AE31" s="20"/>
      <c r="AF31" s="14" t="s">
        <v>317</v>
      </c>
      <c r="AG31" s="15">
        <v>8.74</v>
      </c>
      <c r="AH31" s="15">
        <v>7.01</v>
      </c>
      <c r="AI31" s="72">
        <v>5.62</v>
      </c>
      <c r="AJ31" s="72">
        <v>6.28</v>
      </c>
      <c r="AK31" s="72">
        <v>2.58</v>
      </c>
      <c r="AL31" s="72">
        <v>2.58</v>
      </c>
      <c r="AM31" s="15" t="s">
        <v>38</v>
      </c>
      <c r="AN31" s="72">
        <v>2.58</v>
      </c>
      <c r="AO31" s="82"/>
      <c r="AP31" s="103" t="str">
        <v>.</v>
      </c>
      <c r="AQ31" s="104" t="str">
        <v/>
      </c>
      <c r="AR31" s="82"/>
      <c r="AS31" s="82"/>
      <c r="AT31" s="82"/>
      <c r="AU31" s="82"/>
      <c r="AV31" s="82" t="str">
        <f>+AV15</f>
        <v>Minimum</v>
      </c>
      <c r="AW31" s="82">
        <f t="shared" ref="AW31:AX31" si="8">+AW15</f>
        <v>2.17</v>
      </c>
      <c r="AX31" s="82">
        <f t="shared" si="8"/>
        <v>2.2400000000000002</v>
      </c>
      <c r="AZ31" t="s">
        <v>157</v>
      </c>
      <c r="BA31">
        <v>2.17</v>
      </c>
      <c r="BB31">
        <v>2.2400000000000002</v>
      </c>
    </row>
    <row r="32" spans="1:69">
      <c r="A32">
        <v>31</v>
      </c>
      <c r="B32" s="16">
        <v>17</v>
      </c>
      <c r="C32" s="10">
        <v>1003579223</v>
      </c>
      <c r="D32" s="11" t="s">
        <v>187</v>
      </c>
      <c r="E32" s="12" t="s">
        <v>36</v>
      </c>
      <c r="F32" s="13">
        <v>37301</v>
      </c>
      <c r="G32" s="14">
        <f t="shared" ca="1" si="0"/>
        <v>22.049315068493151</v>
      </c>
      <c r="H32" s="15">
        <v>12</v>
      </c>
      <c r="I32" s="15" t="s">
        <v>38</v>
      </c>
      <c r="J32" s="15" t="s">
        <v>39</v>
      </c>
      <c r="K32" s="15" t="s">
        <v>119</v>
      </c>
      <c r="L32" s="15">
        <v>9.94</v>
      </c>
      <c r="M32" s="15" t="s">
        <v>39</v>
      </c>
      <c r="N32" s="15" t="s">
        <v>41</v>
      </c>
      <c r="O32" s="15" t="s">
        <v>39</v>
      </c>
      <c r="P32" s="15" t="s">
        <v>42</v>
      </c>
      <c r="Q32" s="15" t="s">
        <v>39</v>
      </c>
      <c r="R32" s="15" t="s">
        <v>43</v>
      </c>
      <c r="S32" s="15">
        <v>9.3000000000000007</v>
      </c>
      <c r="T32" s="15" t="s">
        <v>39</v>
      </c>
      <c r="U32" s="15" t="s">
        <v>41</v>
      </c>
      <c r="V32" s="15" t="s">
        <v>39</v>
      </c>
      <c r="W32" s="15" t="s">
        <v>42</v>
      </c>
      <c r="X32" s="15"/>
      <c r="Y32" s="15"/>
      <c r="Z32" s="72"/>
      <c r="AA32" s="72"/>
      <c r="AB32" s="16"/>
      <c r="AC32">
        <v>31</v>
      </c>
      <c r="AD32" s="15" t="s">
        <v>38</v>
      </c>
      <c r="AE32" s="12" t="s">
        <v>36</v>
      </c>
      <c r="AF32" s="14">
        <v>21.087671232876712</v>
      </c>
      <c r="AG32" s="15">
        <v>9.94</v>
      </c>
      <c r="AH32" s="15">
        <v>9.3000000000000007</v>
      </c>
      <c r="AI32" s="15" t="s">
        <v>317</v>
      </c>
      <c r="AJ32" s="15" t="s">
        <v>317</v>
      </c>
      <c r="AK32" s="72" t="s">
        <v>317</v>
      </c>
      <c r="AL32" s="72" t="s">
        <v>317</v>
      </c>
      <c r="AM32" s="15" t="s">
        <v>38</v>
      </c>
      <c r="AN32" s="72" t="s">
        <v>317</v>
      </c>
      <c r="AO32" s="82"/>
      <c r="AP32" s="103" t="str">
        <v>.</v>
      </c>
      <c r="AQ32" s="104" t="str">
        <v/>
      </c>
      <c r="AR32" s="82"/>
      <c r="AS32" s="82"/>
      <c r="AT32" s="82"/>
      <c r="AU32" s="82"/>
      <c r="AV32" s="82" t="str">
        <f>+AV22</f>
        <v>IQR</v>
      </c>
      <c r="AW32" s="82">
        <f t="shared" ref="AW32:AX32" si="9">+AW22</f>
        <v>1.37</v>
      </c>
      <c r="AX32" s="82">
        <f t="shared" si="9"/>
        <v>0.32500000000000018</v>
      </c>
      <c r="AZ32" t="s">
        <v>174</v>
      </c>
      <c r="BA32">
        <v>1.37</v>
      </c>
      <c r="BB32">
        <v>0.32500000000000018</v>
      </c>
    </row>
    <row r="33" spans="1:61">
      <c r="A33">
        <v>32</v>
      </c>
      <c r="B33" s="16"/>
      <c r="C33" s="10"/>
      <c r="D33" s="11"/>
      <c r="E33" s="12"/>
      <c r="F33" s="13"/>
      <c r="G33" s="14">
        <v>21</v>
      </c>
      <c r="H33" s="15">
        <v>12</v>
      </c>
      <c r="I33" s="15" t="s">
        <v>38</v>
      </c>
      <c r="J33" s="15" t="s">
        <v>53</v>
      </c>
      <c r="K33" s="15" t="s">
        <v>119</v>
      </c>
      <c r="L33" s="15">
        <v>8.06</v>
      </c>
      <c r="M33" s="15" t="s">
        <v>53</v>
      </c>
      <c r="N33" s="15" t="s">
        <v>41</v>
      </c>
      <c r="O33" s="15" t="s">
        <v>53</v>
      </c>
      <c r="P33" s="15" t="s">
        <v>42</v>
      </c>
      <c r="Q33" s="15" t="s">
        <v>53</v>
      </c>
      <c r="R33" s="15" t="s">
        <v>43</v>
      </c>
      <c r="S33" s="15">
        <v>9.01</v>
      </c>
      <c r="T33" s="15" t="s">
        <v>53</v>
      </c>
      <c r="U33" s="15" t="s">
        <v>41</v>
      </c>
      <c r="V33" s="15" t="s">
        <v>53</v>
      </c>
      <c r="W33" s="15" t="s">
        <v>65</v>
      </c>
      <c r="X33" s="15"/>
      <c r="Y33" s="15"/>
      <c r="Z33" s="72">
        <v>3.24</v>
      </c>
      <c r="AA33" s="72">
        <v>3.24</v>
      </c>
      <c r="AB33" s="16"/>
      <c r="AC33">
        <v>32</v>
      </c>
      <c r="AD33" s="15" t="s">
        <v>38</v>
      </c>
      <c r="AE33" s="12"/>
      <c r="AF33" s="14" t="s">
        <v>317</v>
      </c>
      <c r="AG33" s="15">
        <v>8.06</v>
      </c>
      <c r="AH33" s="15">
        <v>9.01</v>
      </c>
      <c r="AI33" s="15" t="s">
        <v>317</v>
      </c>
      <c r="AJ33" s="15" t="s">
        <v>317</v>
      </c>
      <c r="AK33" s="72">
        <v>3.24</v>
      </c>
      <c r="AL33" s="72">
        <v>3.24</v>
      </c>
      <c r="AM33" s="15" t="s">
        <v>38</v>
      </c>
      <c r="AN33" s="72">
        <v>3.24</v>
      </c>
      <c r="AO33" s="82"/>
      <c r="AP33" s="103" t="str">
        <v>.</v>
      </c>
      <c r="AQ33" s="104" t="str">
        <v/>
      </c>
      <c r="AR33" s="82"/>
      <c r="AS33" s="82"/>
      <c r="AT33" s="82"/>
      <c r="AU33" s="82"/>
      <c r="AV33" s="82" t="str">
        <f>+AZ13</f>
        <v>p-value</v>
      </c>
      <c r="AW33" s="82">
        <f t="shared" ref="AW33:AX33" si="10">+BA13</f>
        <v>0.18336262069922304</v>
      </c>
      <c r="AX33" s="82" t="e">
        <f t="shared" si="10"/>
        <v>#N/A</v>
      </c>
      <c r="AZ33" t="s">
        <v>91</v>
      </c>
      <c r="BA33">
        <v>0.18336262069922304</v>
      </c>
      <c r="BB33" t="e">
        <v>#N/A</v>
      </c>
    </row>
    <row r="34" spans="1:61">
      <c r="A34">
        <v>33</v>
      </c>
      <c r="B34" s="16">
        <v>18</v>
      </c>
      <c r="C34" s="10">
        <v>1015459156</v>
      </c>
      <c r="D34" s="11" t="s">
        <v>190</v>
      </c>
      <c r="E34" s="12" t="s">
        <v>36</v>
      </c>
      <c r="F34" s="13">
        <v>35064</v>
      </c>
      <c r="G34" s="14">
        <f t="shared" ca="1" si="0"/>
        <v>28.17808219178082</v>
      </c>
      <c r="H34" s="15" t="s">
        <v>191</v>
      </c>
      <c r="I34" s="15" t="s">
        <v>38</v>
      </c>
      <c r="J34" s="15" t="s">
        <v>39</v>
      </c>
      <c r="K34" s="15" t="s">
        <v>119</v>
      </c>
      <c r="L34" s="15">
        <v>10.45</v>
      </c>
      <c r="M34" s="15" t="s">
        <v>39</v>
      </c>
      <c r="N34" s="15" t="s">
        <v>41</v>
      </c>
      <c r="O34" s="15" t="s">
        <v>39</v>
      </c>
      <c r="P34" s="15" t="s">
        <v>42</v>
      </c>
      <c r="Q34" s="15" t="s">
        <v>39</v>
      </c>
      <c r="R34" s="15" t="s">
        <v>43</v>
      </c>
      <c r="S34" s="15">
        <v>9.49</v>
      </c>
      <c r="T34" s="15" t="s">
        <v>39</v>
      </c>
      <c r="U34" s="15" t="s">
        <v>41</v>
      </c>
      <c r="V34" s="15" t="s">
        <v>39</v>
      </c>
      <c r="W34" s="15" t="s">
        <v>42</v>
      </c>
      <c r="X34" s="72">
        <v>8.1300000000000008</v>
      </c>
      <c r="Y34" s="72">
        <v>7.8</v>
      </c>
      <c r="Z34" s="72">
        <v>4.8</v>
      </c>
      <c r="AA34" s="72">
        <v>5.17</v>
      </c>
      <c r="AB34" s="17"/>
      <c r="AC34">
        <v>33</v>
      </c>
      <c r="AD34" s="15" t="s">
        <v>38</v>
      </c>
      <c r="AE34" s="12" t="s">
        <v>36</v>
      </c>
      <c r="AF34" s="14">
        <v>27.216438356164385</v>
      </c>
      <c r="AG34" s="15">
        <v>10.45</v>
      </c>
      <c r="AH34" s="15">
        <v>9.49</v>
      </c>
      <c r="AI34" s="72">
        <v>8.1300000000000008</v>
      </c>
      <c r="AJ34" s="72">
        <v>7.8</v>
      </c>
      <c r="AK34" s="72">
        <v>4.8</v>
      </c>
      <c r="AL34" s="72">
        <v>5.17</v>
      </c>
      <c r="AM34" s="15" t="s">
        <v>38</v>
      </c>
      <c r="AN34" s="72">
        <v>5.17</v>
      </c>
      <c r="AO34" s="82"/>
      <c r="AP34" s="103">
        <v>2.58</v>
      </c>
      <c r="AQ34" s="104" t="str">
        <v/>
      </c>
      <c r="AR34" s="82"/>
      <c r="AS34" s="82"/>
      <c r="AT34" s="82"/>
      <c r="AU34" s="82"/>
      <c r="AV34" s="82" t="str">
        <f>+BO19</f>
        <v>p-exact</v>
      </c>
      <c r="AW34" s="82">
        <f>+BQ19</f>
        <v>9.3604004449388212E-2</v>
      </c>
      <c r="AX34" s="82"/>
      <c r="AZ34" t="s">
        <v>213</v>
      </c>
      <c r="BA34">
        <v>9.3604004449388212E-2</v>
      </c>
    </row>
    <row r="35" spans="1:61">
      <c r="A35">
        <v>34</v>
      </c>
      <c r="B35" s="9">
        <v>19</v>
      </c>
      <c r="C35" s="10">
        <v>1023381606</v>
      </c>
      <c r="D35" s="11" t="s">
        <v>195</v>
      </c>
      <c r="E35" s="12" t="s">
        <v>75</v>
      </c>
      <c r="F35" s="13">
        <v>39720</v>
      </c>
      <c r="G35" s="14">
        <f t="shared" ca="1" si="0"/>
        <v>15.421917808219177</v>
      </c>
      <c r="H35" s="15">
        <v>23</v>
      </c>
      <c r="I35" s="15" t="s">
        <v>38</v>
      </c>
      <c r="J35" s="15" t="s">
        <v>39</v>
      </c>
      <c r="K35" s="15" t="s">
        <v>43</v>
      </c>
      <c r="L35" s="15">
        <v>6.95</v>
      </c>
      <c r="M35" s="15" t="s">
        <v>39</v>
      </c>
      <c r="N35" s="15" t="s">
        <v>97</v>
      </c>
      <c r="O35" s="15" t="s">
        <v>39</v>
      </c>
      <c r="P35" s="15" t="s">
        <v>88</v>
      </c>
      <c r="Q35" s="15" t="s">
        <v>39</v>
      </c>
      <c r="R35" s="15" t="s">
        <v>40</v>
      </c>
      <c r="S35" s="15">
        <v>9.52</v>
      </c>
      <c r="T35" s="15" t="s">
        <v>39</v>
      </c>
      <c r="U35" s="15" t="s">
        <v>41</v>
      </c>
      <c r="V35" s="15" t="s">
        <v>39</v>
      </c>
      <c r="W35" s="15" t="s">
        <v>42</v>
      </c>
      <c r="X35" s="72"/>
      <c r="Y35" s="72"/>
      <c r="Z35" s="72"/>
      <c r="AA35" s="72"/>
      <c r="AB35" s="16"/>
      <c r="AC35">
        <v>34</v>
      </c>
      <c r="AD35" s="15" t="s">
        <v>38</v>
      </c>
      <c r="AE35" s="12" t="s">
        <v>75</v>
      </c>
      <c r="AF35" s="14">
        <v>14.46027397260274</v>
      </c>
      <c r="AG35" s="15">
        <v>6.95</v>
      </c>
      <c r="AH35" s="15">
        <v>9.52</v>
      </c>
      <c r="AI35" s="72" t="s">
        <v>317</v>
      </c>
      <c r="AJ35" s="72" t="s">
        <v>317</v>
      </c>
      <c r="AK35" s="72" t="s">
        <v>317</v>
      </c>
      <c r="AL35" s="72" t="s">
        <v>317</v>
      </c>
      <c r="AM35" s="15" t="s">
        <v>38</v>
      </c>
      <c r="AN35" s="72" t="s">
        <v>317</v>
      </c>
      <c r="AO35" s="82"/>
      <c r="AP35" s="103" t="str">
        <v>.</v>
      </c>
      <c r="AQ35" s="104" t="str">
        <v/>
      </c>
      <c r="AR35" s="82"/>
      <c r="AS35" s="82"/>
      <c r="AT35" s="82"/>
      <c r="AU35" s="82"/>
      <c r="AV35" s="82"/>
      <c r="AW35" s="82"/>
      <c r="AX35" s="82"/>
    </row>
    <row r="36" spans="1:61">
      <c r="A36">
        <v>35</v>
      </c>
      <c r="B36" s="16"/>
      <c r="C36" s="10"/>
      <c r="D36" s="11"/>
      <c r="E36" s="12"/>
      <c r="F36" s="13"/>
      <c r="G36" s="14">
        <v>14</v>
      </c>
      <c r="H36" s="15">
        <v>23</v>
      </c>
      <c r="I36" s="15" t="s">
        <v>38</v>
      </c>
      <c r="J36" s="15" t="s">
        <v>53</v>
      </c>
      <c r="K36" s="15" t="s">
        <v>148</v>
      </c>
      <c r="L36" s="15">
        <v>16.07</v>
      </c>
      <c r="M36" s="15" t="s">
        <v>53</v>
      </c>
      <c r="N36" s="15" t="s">
        <v>41</v>
      </c>
      <c r="O36" s="15" t="s">
        <v>53</v>
      </c>
      <c r="P36" s="15" t="s">
        <v>42</v>
      </c>
      <c r="Q36" s="15" t="s">
        <v>53</v>
      </c>
      <c r="R36" s="15" t="s">
        <v>40</v>
      </c>
      <c r="S36" s="15">
        <v>7.33</v>
      </c>
      <c r="T36" s="15" t="s">
        <v>53</v>
      </c>
      <c r="U36" s="15" t="s">
        <v>41</v>
      </c>
      <c r="V36" s="15" t="s">
        <v>39</v>
      </c>
      <c r="W36" s="15" t="s">
        <v>42</v>
      </c>
      <c r="X36" s="72">
        <v>4.99</v>
      </c>
      <c r="Y36" s="72">
        <v>6.67</v>
      </c>
      <c r="Z36" s="72">
        <v>1.45</v>
      </c>
      <c r="AA36" s="72">
        <v>2.17</v>
      </c>
      <c r="AB36" s="16"/>
      <c r="AC36">
        <v>35</v>
      </c>
      <c r="AD36" s="15" t="s">
        <v>38</v>
      </c>
      <c r="AE36" s="12"/>
      <c r="AF36" s="14" t="s">
        <v>317</v>
      </c>
      <c r="AG36" s="15">
        <v>16.07</v>
      </c>
      <c r="AH36" s="15">
        <v>7.33</v>
      </c>
      <c r="AI36" s="72">
        <v>4.99</v>
      </c>
      <c r="AJ36" s="72">
        <v>6.67</v>
      </c>
      <c r="AK36" s="72">
        <v>1.45</v>
      </c>
      <c r="AL36" s="72">
        <v>2.17</v>
      </c>
      <c r="AM36" s="15" t="s">
        <v>38</v>
      </c>
      <c r="AN36" s="72">
        <v>2.17</v>
      </c>
      <c r="AO36" s="82"/>
      <c r="AP36" s="103">
        <v>3.24</v>
      </c>
      <c r="AQ36" s="104" t="str">
        <v/>
      </c>
      <c r="AR36" s="82"/>
      <c r="AS36" s="82"/>
      <c r="AT36" s="82"/>
      <c r="AU36" s="82"/>
      <c r="AV36" s="82"/>
      <c r="AW36" s="82"/>
      <c r="AX36" s="82"/>
    </row>
    <row r="37" spans="1:61">
      <c r="A37">
        <v>36</v>
      </c>
      <c r="B37" s="11">
        <v>20</v>
      </c>
      <c r="C37" s="18">
        <v>1011320375</v>
      </c>
      <c r="D37" s="24" t="s">
        <v>201</v>
      </c>
      <c r="E37" s="20" t="s">
        <v>75</v>
      </c>
      <c r="F37" s="21">
        <v>38100</v>
      </c>
      <c r="G37" s="14">
        <f t="shared" ca="1" si="0"/>
        <v>19.860273972602741</v>
      </c>
      <c r="H37" s="15" t="s">
        <v>176</v>
      </c>
      <c r="I37" s="15" t="s">
        <v>38</v>
      </c>
      <c r="J37" s="15" t="s">
        <v>39</v>
      </c>
      <c r="K37" s="15" t="s">
        <v>119</v>
      </c>
      <c r="L37" s="15">
        <v>10.45</v>
      </c>
      <c r="M37" s="15" t="s">
        <v>39</v>
      </c>
      <c r="N37" s="15" t="s">
        <v>41</v>
      </c>
      <c r="O37" s="15" t="s">
        <v>39</v>
      </c>
      <c r="P37" s="15" t="s">
        <v>42</v>
      </c>
      <c r="Q37" s="15" t="s">
        <v>39</v>
      </c>
      <c r="R37" s="15" t="s">
        <v>43</v>
      </c>
      <c r="S37" s="15">
        <v>9.49</v>
      </c>
      <c r="T37" s="15" t="s">
        <v>39</v>
      </c>
      <c r="U37" s="15" t="s">
        <v>41</v>
      </c>
      <c r="V37" s="15" t="s">
        <v>39</v>
      </c>
      <c r="W37" s="15" t="s">
        <v>42</v>
      </c>
      <c r="X37" s="72">
        <v>8.1300000000000008</v>
      </c>
      <c r="Y37" s="72">
        <v>7.28</v>
      </c>
      <c r="Z37" s="72">
        <v>4.8</v>
      </c>
      <c r="AA37" s="72">
        <v>5.17</v>
      </c>
      <c r="AB37" s="16"/>
      <c r="AC37">
        <v>36</v>
      </c>
      <c r="AD37" s="15" t="s">
        <v>38</v>
      </c>
      <c r="AE37" s="20" t="s">
        <v>75</v>
      </c>
      <c r="AF37" s="14">
        <v>18.898630136986302</v>
      </c>
      <c r="AG37" s="15">
        <v>10.45</v>
      </c>
      <c r="AH37" s="15">
        <v>9.49</v>
      </c>
      <c r="AI37" s="72">
        <v>8.1300000000000008</v>
      </c>
      <c r="AJ37" s="72">
        <v>7.28</v>
      </c>
      <c r="AK37" s="72">
        <v>4.8</v>
      </c>
      <c r="AL37" s="72">
        <v>5.17</v>
      </c>
      <c r="AM37" s="15" t="s">
        <v>38</v>
      </c>
      <c r="AN37" s="72">
        <v>5.17</v>
      </c>
      <c r="AO37" s="82"/>
      <c r="AP37" s="103">
        <v>5.17</v>
      </c>
      <c r="AQ37" s="104" t="str">
        <v/>
      </c>
      <c r="AR37" s="82"/>
      <c r="AS37" s="82"/>
      <c r="AT37" s="82"/>
      <c r="AU37" s="82"/>
      <c r="AV37" s="82"/>
      <c r="AW37" s="82"/>
      <c r="AX37" s="82"/>
      <c r="AY37" s="123"/>
      <c r="AZ37" s="123"/>
      <c r="BA37" s="123" t="s">
        <v>80</v>
      </c>
      <c r="BB37" s="123" t="s">
        <v>76</v>
      </c>
      <c r="BC37" s="123" t="s">
        <v>89</v>
      </c>
      <c r="BD37" s="123" t="s">
        <v>98</v>
      </c>
      <c r="BE37" s="123" t="s">
        <v>152</v>
      </c>
      <c r="BF37" s="123" t="s">
        <v>157</v>
      </c>
      <c r="BG37" s="123" t="s">
        <v>174</v>
      </c>
      <c r="BH37" s="123" t="s">
        <v>91</v>
      </c>
      <c r="BI37" s="123" t="s">
        <v>324</v>
      </c>
    </row>
    <row r="38" spans="1:61">
      <c r="A38">
        <v>37</v>
      </c>
      <c r="B38" s="11">
        <v>21</v>
      </c>
      <c r="C38" s="18">
        <v>1141332591</v>
      </c>
      <c r="D38" s="24" t="s">
        <v>205</v>
      </c>
      <c r="E38" s="20" t="s">
        <v>75</v>
      </c>
      <c r="F38" s="21">
        <v>40688</v>
      </c>
      <c r="G38" s="14">
        <f t="shared" ca="1" si="0"/>
        <v>12.769863013698631</v>
      </c>
      <c r="H38" s="15" t="s">
        <v>206</v>
      </c>
      <c r="I38" s="15" t="s">
        <v>38</v>
      </c>
      <c r="J38" s="15" t="s">
        <v>39</v>
      </c>
      <c r="K38" s="15" t="s">
        <v>119</v>
      </c>
      <c r="L38" s="15">
        <v>8.75</v>
      </c>
      <c r="M38" s="15" t="s">
        <v>39</v>
      </c>
      <c r="N38" s="15" t="s">
        <v>41</v>
      </c>
      <c r="O38" s="15" t="s">
        <v>39</v>
      </c>
      <c r="P38" s="15" t="s">
        <v>88</v>
      </c>
      <c r="Q38" s="15" t="s">
        <v>39</v>
      </c>
      <c r="R38" s="15" t="s">
        <v>43</v>
      </c>
      <c r="S38" s="15">
        <v>10.38</v>
      </c>
      <c r="T38" s="15" t="s">
        <v>39</v>
      </c>
      <c r="U38" s="15" t="s">
        <v>41</v>
      </c>
      <c r="V38" s="15" t="s">
        <v>39</v>
      </c>
      <c r="W38" s="15" t="s">
        <v>54</v>
      </c>
      <c r="X38" s="72"/>
      <c r="Y38" s="72"/>
      <c r="Z38" s="72"/>
      <c r="AA38" s="72"/>
      <c r="AB38" s="16"/>
      <c r="AC38">
        <v>37</v>
      </c>
      <c r="AD38" s="15" t="s">
        <v>38</v>
      </c>
      <c r="AE38" s="20" t="s">
        <v>75</v>
      </c>
      <c r="AF38" s="14">
        <v>11.808219178082192</v>
      </c>
      <c r="AG38" s="15">
        <v>8.75</v>
      </c>
      <c r="AH38" s="15">
        <v>10.38</v>
      </c>
      <c r="AI38" s="72" t="s">
        <v>317</v>
      </c>
      <c r="AJ38" s="72" t="s">
        <v>317</v>
      </c>
      <c r="AK38" s="72" t="s">
        <v>317</v>
      </c>
      <c r="AL38" s="72" t="s">
        <v>317</v>
      </c>
      <c r="AM38" s="15" t="s">
        <v>38</v>
      </c>
      <c r="AN38" s="72" t="s">
        <v>317</v>
      </c>
      <c r="AO38" s="82"/>
      <c r="AP38" s="103" t="str">
        <v>.</v>
      </c>
      <c r="AQ38" s="104" t="str">
        <v/>
      </c>
      <c r="AR38" s="82"/>
      <c r="AS38" s="82"/>
      <c r="AT38" s="82"/>
      <c r="AU38" s="82"/>
      <c r="AV38" s="82"/>
      <c r="AW38" s="82"/>
      <c r="AX38" s="82"/>
      <c r="AY38" s="123" t="s">
        <v>5</v>
      </c>
      <c r="AZ38" s="123" t="s">
        <v>38</v>
      </c>
      <c r="BA38" s="123">
        <v>41</v>
      </c>
      <c r="BB38" s="123">
        <v>23.991313063815564</v>
      </c>
      <c r="BC38" s="123">
        <v>1.7268670280582352</v>
      </c>
      <c r="BD38" s="123">
        <v>21.252054794520546</v>
      </c>
      <c r="BE38" s="123">
        <v>63.358904109589041</v>
      </c>
      <c r="BF38" s="123">
        <v>11.70958904109589</v>
      </c>
      <c r="BG38" s="123">
        <v>12.693150684931508</v>
      </c>
      <c r="BH38" s="123">
        <v>1.18054036730042E-4</v>
      </c>
      <c r="BI38" s="123">
        <v>0.92603901050921622</v>
      </c>
    </row>
    <row r="39" spans="1:61">
      <c r="A39">
        <v>38</v>
      </c>
      <c r="B39" s="11"/>
      <c r="C39" s="18"/>
      <c r="D39" s="24"/>
      <c r="E39" s="20"/>
      <c r="F39" s="21"/>
      <c r="G39" s="14">
        <v>12</v>
      </c>
      <c r="H39" s="15" t="s">
        <v>206</v>
      </c>
      <c r="I39" s="15" t="s">
        <v>38</v>
      </c>
      <c r="J39" s="15" t="s">
        <v>53</v>
      </c>
      <c r="K39" s="15" t="s">
        <v>40</v>
      </c>
      <c r="L39" s="15">
        <v>13.34</v>
      </c>
      <c r="M39" s="15" t="s">
        <v>53</v>
      </c>
      <c r="N39" s="15" t="s">
        <v>41</v>
      </c>
      <c r="O39" s="15" t="s">
        <v>53</v>
      </c>
      <c r="P39" s="15" t="s">
        <v>54</v>
      </c>
      <c r="Q39" s="15" t="s">
        <v>53</v>
      </c>
      <c r="R39" s="15" t="s">
        <v>40</v>
      </c>
      <c r="S39" s="15">
        <v>8.2899999999999991</v>
      </c>
      <c r="T39" s="15" t="s">
        <v>53</v>
      </c>
      <c r="U39" s="15" t="s">
        <v>41</v>
      </c>
      <c r="V39" s="15" t="s">
        <v>53</v>
      </c>
      <c r="W39" s="15" t="s">
        <v>54</v>
      </c>
      <c r="X39" s="72"/>
      <c r="Y39" s="72"/>
      <c r="Z39" s="72"/>
      <c r="AA39" s="72"/>
      <c r="AB39" s="16"/>
      <c r="AC39">
        <v>38</v>
      </c>
      <c r="AD39" s="15" t="s">
        <v>38</v>
      </c>
      <c r="AE39" s="20"/>
      <c r="AF39" s="14" t="s">
        <v>317</v>
      </c>
      <c r="AG39" s="15">
        <v>13.34</v>
      </c>
      <c r="AH39" s="15">
        <v>8.2899999999999991</v>
      </c>
      <c r="AI39" s="72" t="s">
        <v>317</v>
      </c>
      <c r="AJ39" s="72" t="s">
        <v>317</v>
      </c>
      <c r="AK39" s="72" t="s">
        <v>317</v>
      </c>
      <c r="AL39" s="72" t="s">
        <v>317</v>
      </c>
      <c r="AM39" s="15" t="s">
        <v>38</v>
      </c>
      <c r="AN39" s="72" t="s">
        <v>317</v>
      </c>
      <c r="AO39" s="82"/>
      <c r="AP39" s="103">
        <v>2.17</v>
      </c>
      <c r="AQ39" s="104" t="str">
        <v/>
      </c>
      <c r="AR39" s="82"/>
      <c r="AS39" s="82"/>
      <c r="AT39" s="82"/>
      <c r="AU39" s="82"/>
      <c r="AV39" s="82"/>
      <c r="AW39" s="82"/>
      <c r="AX39" s="82"/>
      <c r="AY39" s="123"/>
      <c r="AZ39" s="123" t="s">
        <v>26</v>
      </c>
      <c r="BA39" s="123">
        <v>8</v>
      </c>
      <c r="BB39" s="123">
        <v>23.479794520547944</v>
      </c>
      <c r="BC39" s="123">
        <v>3.8655199791063817</v>
      </c>
      <c r="BD39" s="123">
        <v>22.797260273972604</v>
      </c>
      <c r="BE39" s="123">
        <v>36</v>
      </c>
      <c r="BF39" s="123">
        <v>8.3726027397260268</v>
      </c>
      <c r="BG39" s="123">
        <v>17.725342465753432</v>
      </c>
      <c r="BH39" s="123">
        <v>0.22455948428692629</v>
      </c>
      <c r="BI39" s="123"/>
    </row>
    <row r="40" spans="1:61">
      <c r="A40">
        <v>39</v>
      </c>
      <c r="B40" s="11"/>
      <c r="C40" s="18"/>
      <c r="D40" s="24"/>
      <c r="E40" s="20"/>
      <c r="F40" s="21"/>
      <c r="G40" s="14">
        <v>12</v>
      </c>
      <c r="H40" s="15" t="s">
        <v>206</v>
      </c>
      <c r="I40" s="15" t="s">
        <v>38</v>
      </c>
      <c r="J40" s="15" t="s">
        <v>55</v>
      </c>
      <c r="K40" s="15" t="s">
        <v>43</v>
      </c>
      <c r="L40" s="15">
        <v>11.87</v>
      </c>
      <c r="M40" s="15" t="s">
        <v>55</v>
      </c>
      <c r="N40" s="15" t="s">
        <v>41</v>
      </c>
      <c r="O40" s="15" t="s">
        <v>55</v>
      </c>
      <c r="P40" s="15" t="s">
        <v>54</v>
      </c>
      <c r="Q40" s="15" t="s">
        <v>55</v>
      </c>
      <c r="R40" s="15" t="s">
        <v>43</v>
      </c>
      <c r="S40" s="15">
        <v>9.48</v>
      </c>
      <c r="T40" s="15" t="s">
        <v>55</v>
      </c>
      <c r="U40" s="15" t="s">
        <v>41</v>
      </c>
      <c r="V40" s="15" t="s">
        <v>55</v>
      </c>
      <c r="W40" s="15" t="s">
        <v>42</v>
      </c>
      <c r="X40" s="72">
        <v>5.4</v>
      </c>
      <c r="Y40" s="72"/>
      <c r="Z40" s="72"/>
      <c r="AA40" s="72">
        <v>4.37</v>
      </c>
      <c r="AB40" s="16"/>
      <c r="AC40">
        <v>39</v>
      </c>
      <c r="AD40" s="15" t="s">
        <v>38</v>
      </c>
      <c r="AE40" s="20"/>
      <c r="AF40" s="14" t="s">
        <v>317</v>
      </c>
      <c r="AG40" s="15">
        <v>11.87</v>
      </c>
      <c r="AH40" s="15">
        <v>9.48</v>
      </c>
      <c r="AI40" s="72">
        <v>5.4</v>
      </c>
      <c r="AJ40" s="72" t="s">
        <v>317</v>
      </c>
      <c r="AK40" s="72" t="s">
        <v>317</v>
      </c>
      <c r="AL40" s="72">
        <v>4.37</v>
      </c>
      <c r="AM40" s="15" t="s">
        <v>38</v>
      </c>
      <c r="AN40" s="72">
        <v>4.37</v>
      </c>
      <c r="AO40" s="82"/>
      <c r="AP40" s="103">
        <v>5.17</v>
      </c>
      <c r="AQ40" s="104" t="str">
        <v/>
      </c>
      <c r="AR40" s="82"/>
      <c r="AS40" s="82"/>
      <c r="AT40" s="82"/>
      <c r="AU40" s="82"/>
      <c r="AV40" s="82"/>
      <c r="AW40" s="82"/>
      <c r="AX40" s="82"/>
      <c r="AY40" t="s">
        <v>253</v>
      </c>
      <c r="AZ40" t="s">
        <v>38</v>
      </c>
      <c r="BA40">
        <v>71</v>
      </c>
      <c r="BB40">
        <v>8.97887323943662</v>
      </c>
      <c r="BC40">
        <v>0.27584576722437676</v>
      </c>
      <c r="BD40">
        <v>8.85</v>
      </c>
      <c r="BE40">
        <v>16.07</v>
      </c>
      <c r="BF40">
        <v>4.08</v>
      </c>
      <c r="BG40">
        <v>2.8400000000000007</v>
      </c>
      <c r="BH40">
        <v>4.9477988914269133E-2</v>
      </c>
      <c r="BI40">
        <v>0.63759312485504627</v>
      </c>
    </row>
    <row r="41" spans="1:61">
      <c r="A41">
        <v>40</v>
      </c>
      <c r="B41" s="11">
        <v>22</v>
      </c>
      <c r="C41" s="10">
        <v>1019143341</v>
      </c>
      <c r="D41" s="11" t="s">
        <v>211</v>
      </c>
      <c r="E41" s="12" t="s">
        <v>75</v>
      </c>
      <c r="F41" s="13">
        <v>36073</v>
      </c>
      <c r="G41" s="10">
        <v>24</v>
      </c>
      <c r="H41" s="15" t="s">
        <v>212</v>
      </c>
      <c r="I41" s="15" t="s">
        <v>38</v>
      </c>
      <c r="J41" s="15" t="s">
        <v>39</v>
      </c>
      <c r="K41" s="15" t="s">
        <v>43</v>
      </c>
      <c r="L41" s="15">
        <v>5.46</v>
      </c>
      <c r="M41" s="15" t="s">
        <v>39</v>
      </c>
      <c r="N41" s="15" t="s">
        <v>41</v>
      </c>
      <c r="O41" s="15" t="s">
        <v>39</v>
      </c>
      <c r="P41" s="15" t="s">
        <v>65</v>
      </c>
      <c r="Q41" s="15" t="s">
        <v>39</v>
      </c>
      <c r="R41" s="15" t="s">
        <v>40</v>
      </c>
      <c r="S41" s="15">
        <v>9</v>
      </c>
      <c r="T41" s="15" t="s">
        <v>39</v>
      </c>
      <c r="U41" s="15" t="s">
        <v>97</v>
      </c>
      <c r="V41" s="15" t="s">
        <v>39</v>
      </c>
      <c r="W41" s="15" t="s">
        <v>88</v>
      </c>
      <c r="X41" s="72"/>
      <c r="Y41" s="72"/>
      <c r="Z41" s="72"/>
      <c r="AA41" s="72"/>
      <c r="AB41" s="16"/>
      <c r="AC41">
        <v>40</v>
      </c>
      <c r="AD41" s="15" t="s">
        <v>38</v>
      </c>
      <c r="AE41" s="12" t="s">
        <v>75</v>
      </c>
      <c r="AF41" s="10">
        <v>24</v>
      </c>
      <c r="AG41" s="15">
        <v>5.46</v>
      </c>
      <c r="AH41" s="15">
        <v>9</v>
      </c>
      <c r="AI41" s="72" t="s">
        <v>317</v>
      </c>
      <c r="AJ41" s="72" t="s">
        <v>317</v>
      </c>
      <c r="AK41" s="72" t="s">
        <v>317</v>
      </c>
      <c r="AL41" s="72" t="s">
        <v>317</v>
      </c>
      <c r="AM41" s="15" t="s">
        <v>38</v>
      </c>
      <c r="AN41" s="72" t="s">
        <v>317</v>
      </c>
      <c r="AO41" s="82"/>
      <c r="AP41" s="103" t="str">
        <v>.</v>
      </c>
      <c r="AQ41" s="104" t="str">
        <v/>
      </c>
      <c r="AR41" s="82"/>
      <c r="AS41" s="82"/>
      <c r="AT41" s="82"/>
      <c r="AU41" s="82"/>
      <c r="AV41" s="82"/>
      <c r="AW41" s="82"/>
      <c r="AX41" s="82"/>
      <c r="AZ41" t="s">
        <v>26</v>
      </c>
      <c r="BA41">
        <v>21</v>
      </c>
      <c r="BB41">
        <v>8.6528571428571439</v>
      </c>
      <c r="BC41">
        <v>0.42181757671677372</v>
      </c>
      <c r="BD41">
        <v>8.65</v>
      </c>
      <c r="BE41">
        <v>12.59</v>
      </c>
      <c r="BF41">
        <v>5.81</v>
      </c>
      <c r="BG41">
        <v>2.0599999999999996</v>
      </c>
      <c r="BH41">
        <v>0.74778912887448623</v>
      </c>
    </row>
    <row r="42" spans="1:61">
      <c r="A42">
        <v>41</v>
      </c>
      <c r="B42" s="11"/>
      <c r="C42" s="10"/>
      <c r="D42" s="11"/>
      <c r="E42" s="12"/>
      <c r="F42" s="13"/>
      <c r="G42" s="10">
        <v>24</v>
      </c>
      <c r="H42" s="15" t="s">
        <v>212</v>
      </c>
      <c r="I42" s="15" t="s">
        <v>38</v>
      </c>
      <c r="J42" s="15" t="s">
        <v>53</v>
      </c>
      <c r="K42" s="15" t="s">
        <v>40</v>
      </c>
      <c r="L42" s="15">
        <v>7.71</v>
      </c>
      <c r="M42" s="15" t="s">
        <v>53</v>
      </c>
      <c r="N42" s="15" t="s">
        <v>41</v>
      </c>
      <c r="O42" s="15" t="s">
        <v>53</v>
      </c>
      <c r="P42" s="15" t="s">
        <v>54</v>
      </c>
      <c r="Q42" s="15" t="s">
        <v>53</v>
      </c>
      <c r="R42" s="15" t="s">
        <v>40</v>
      </c>
      <c r="S42" s="15">
        <v>9.68</v>
      </c>
      <c r="T42" s="15" t="s">
        <v>53</v>
      </c>
      <c r="U42" s="15" t="s">
        <v>151</v>
      </c>
      <c r="V42" s="15" t="s">
        <v>53</v>
      </c>
      <c r="W42" s="15" t="s">
        <v>88</v>
      </c>
      <c r="X42" s="72">
        <v>4.7300000000000004</v>
      </c>
      <c r="Y42" s="72">
        <v>7.59</v>
      </c>
      <c r="Z42" s="72">
        <v>2.85</v>
      </c>
      <c r="AA42" s="72">
        <v>2.63</v>
      </c>
      <c r="AB42" s="16"/>
      <c r="AC42">
        <v>41</v>
      </c>
      <c r="AD42" s="15" t="s">
        <v>38</v>
      </c>
      <c r="AE42" s="12"/>
      <c r="AF42" s="10" t="s">
        <v>317</v>
      </c>
      <c r="AG42" s="15">
        <v>7.71</v>
      </c>
      <c r="AH42" s="15">
        <v>9.68</v>
      </c>
      <c r="AI42" s="72">
        <v>4.7300000000000004</v>
      </c>
      <c r="AJ42" s="72">
        <v>7.59</v>
      </c>
      <c r="AK42" s="72">
        <v>2.85</v>
      </c>
      <c r="AL42" s="72">
        <v>2.63</v>
      </c>
      <c r="AM42" s="15" t="s">
        <v>38</v>
      </c>
      <c r="AN42" s="72">
        <v>2.63</v>
      </c>
      <c r="AO42" s="82"/>
      <c r="AP42" s="103" t="str">
        <v>.</v>
      </c>
      <c r="AQ42" s="104" t="str">
        <v/>
      </c>
      <c r="AR42" s="82"/>
      <c r="AS42" s="82"/>
      <c r="AT42" s="82"/>
      <c r="AU42" s="82"/>
      <c r="AV42" s="82"/>
      <c r="AW42" s="82"/>
      <c r="AX42" s="82"/>
      <c r="AY42" t="s">
        <v>254</v>
      </c>
      <c r="AZ42" t="s">
        <v>38</v>
      </c>
      <c r="BA42">
        <v>71</v>
      </c>
      <c r="BB42">
        <v>8.992112676056335</v>
      </c>
      <c r="BC42">
        <v>0.21764589366651901</v>
      </c>
      <c r="BD42">
        <v>9.3000000000000007</v>
      </c>
      <c r="BE42">
        <v>13.2</v>
      </c>
      <c r="BF42">
        <v>2.83</v>
      </c>
      <c r="BG42">
        <v>1.6600000000000001</v>
      </c>
      <c r="BH42">
        <v>4.7057848761022925E-6</v>
      </c>
      <c r="BI42">
        <v>0.25180410777098344</v>
      </c>
    </row>
    <row r="43" spans="1:61">
      <c r="A43">
        <v>42</v>
      </c>
      <c r="B43" s="11">
        <v>23</v>
      </c>
      <c r="C43" s="10">
        <v>1074810165</v>
      </c>
      <c r="D43" s="11" t="s">
        <v>216</v>
      </c>
      <c r="E43" s="12" t="s">
        <v>36</v>
      </c>
      <c r="F43" s="13">
        <v>38647</v>
      </c>
      <c r="G43" s="14">
        <f t="shared" ca="1" si="0"/>
        <v>18.361643835616437</v>
      </c>
      <c r="H43" s="15">
        <v>22</v>
      </c>
      <c r="I43" s="15" t="s">
        <v>38</v>
      </c>
      <c r="J43" s="15" t="s">
        <v>39</v>
      </c>
      <c r="K43" s="15" t="s">
        <v>119</v>
      </c>
      <c r="L43" s="15">
        <v>6.2</v>
      </c>
      <c r="M43" s="15" t="s">
        <v>39</v>
      </c>
      <c r="N43" s="15" t="s">
        <v>41</v>
      </c>
      <c r="O43" s="15" t="s">
        <v>39</v>
      </c>
      <c r="P43" s="15" t="s">
        <v>54</v>
      </c>
      <c r="Q43" s="15" t="s">
        <v>39</v>
      </c>
      <c r="R43" s="15" t="s">
        <v>43</v>
      </c>
      <c r="S43" s="15">
        <v>7.8</v>
      </c>
      <c r="T43" s="15" t="s">
        <v>39</v>
      </c>
      <c r="U43" s="15" t="s">
        <v>41</v>
      </c>
      <c r="V43" s="15" t="s">
        <v>39</v>
      </c>
      <c r="W43" s="15" t="s">
        <v>42</v>
      </c>
      <c r="X43" s="72"/>
      <c r="Y43" s="72"/>
      <c r="Z43" s="72"/>
      <c r="AA43" s="72"/>
      <c r="AB43" s="17"/>
      <c r="AC43">
        <v>42</v>
      </c>
      <c r="AD43" s="15" t="s">
        <v>38</v>
      </c>
      <c r="AE43" s="12" t="s">
        <v>36</v>
      </c>
      <c r="AF43" s="14">
        <v>17.399999999999999</v>
      </c>
      <c r="AG43" s="15">
        <v>6.2</v>
      </c>
      <c r="AH43" s="15">
        <v>7.8</v>
      </c>
      <c r="AI43" s="72" t="s">
        <v>317</v>
      </c>
      <c r="AJ43" s="72" t="s">
        <v>317</v>
      </c>
      <c r="AK43" s="72" t="s">
        <v>317</v>
      </c>
      <c r="AL43" s="72" t="s">
        <v>317</v>
      </c>
      <c r="AM43" s="15" t="s">
        <v>38</v>
      </c>
      <c r="AN43" s="72" t="s">
        <v>317</v>
      </c>
      <c r="AO43" s="82"/>
      <c r="AP43" s="103">
        <v>4.37</v>
      </c>
      <c r="AQ43" s="104" t="str">
        <v/>
      </c>
      <c r="AR43" s="82"/>
      <c r="AS43" s="82"/>
      <c r="AT43" s="82"/>
      <c r="AU43" s="82"/>
      <c r="AV43" s="82"/>
      <c r="AW43" s="82"/>
      <c r="AX43" s="82"/>
      <c r="AZ43" t="s">
        <v>26</v>
      </c>
      <c r="BA43">
        <v>17</v>
      </c>
      <c r="BB43">
        <v>8.7305882352941175</v>
      </c>
      <c r="BC43">
        <v>0.29080450097181676</v>
      </c>
      <c r="BD43">
        <v>8.5</v>
      </c>
      <c r="BE43">
        <v>10.77</v>
      </c>
      <c r="BF43">
        <v>6.69</v>
      </c>
      <c r="BG43">
        <v>1.3599999999999994</v>
      </c>
      <c r="BH43">
        <v>0.76266292402259461</v>
      </c>
    </row>
    <row r="44" spans="1:61">
      <c r="A44">
        <v>43</v>
      </c>
      <c r="B44" s="11"/>
      <c r="C44" s="10"/>
      <c r="D44" s="11"/>
      <c r="E44" s="12"/>
      <c r="F44" s="13"/>
      <c r="G44" s="14">
        <v>17</v>
      </c>
      <c r="H44" s="15">
        <v>22</v>
      </c>
      <c r="I44" s="15" t="s">
        <v>38</v>
      </c>
      <c r="J44" s="15" t="s">
        <v>53</v>
      </c>
      <c r="K44" s="15" t="s">
        <v>119</v>
      </c>
      <c r="L44" s="15">
        <v>7.01</v>
      </c>
      <c r="M44" s="15" t="s">
        <v>53</v>
      </c>
      <c r="N44" s="15" t="s">
        <v>41</v>
      </c>
      <c r="O44" s="15" t="s">
        <v>53</v>
      </c>
      <c r="P44" s="15" t="s">
        <v>42</v>
      </c>
      <c r="Q44" s="15" t="s">
        <v>53</v>
      </c>
      <c r="R44" s="15" t="s">
        <v>43</v>
      </c>
      <c r="S44" s="15">
        <v>9.3000000000000007</v>
      </c>
      <c r="T44" s="15" t="s">
        <v>53</v>
      </c>
      <c r="U44" s="15" t="s">
        <v>151</v>
      </c>
      <c r="V44" s="15" t="s">
        <v>53</v>
      </c>
      <c r="W44" s="15" t="s">
        <v>42</v>
      </c>
      <c r="X44" s="72">
        <v>4.2699999999999996</v>
      </c>
      <c r="Y44" s="72">
        <v>4.46</v>
      </c>
      <c r="Z44" s="72">
        <v>2.42</v>
      </c>
      <c r="AA44" s="72">
        <v>2.63</v>
      </c>
      <c r="AB44" s="17"/>
      <c r="AC44">
        <v>43</v>
      </c>
      <c r="AD44" s="15" t="s">
        <v>38</v>
      </c>
      <c r="AE44" s="12"/>
      <c r="AF44" s="14" t="s">
        <v>317</v>
      </c>
      <c r="AG44" s="15">
        <v>7.01</v>
      </c>
      <c r="AH44" s="15">
        <v>9.3000000000000007</v>
      </c>
      <c r="AI44" s="72">
        <v>4.2699999999999996</v>
      </c>
      <c r="AJ44" s="72">
        <v>4.46</v>
      </c>
      <c r="AK44" s="72">
        <v>2.42</v>
      </c>
      <c r="AL44" s="72">
        <v>2.63</v>
      </c>
      <c r="AM44" s="15" t="s">
        <v>38</v>
      </c>
      <c r="AN44" s="72">
        <v>2.63</v>
      </c>
      <c r="AO44" s="82"/>
      <c r="AP44" s="103" t="str">
        <v>.</v>
      </c>
      <c r="AQ44" s="104" t="str">
        <v/>
      </c>
      <c r="AR44" s="82"/>
      <c r="AS44" s="82"/>
      <c r="AT44" s="82"/>
      <c r="AU44" s="82"/>
      <c r="AV44" s="82"/>
      <c r="AW44" s="82"/>
      <c r="AX44" s="82"/>
      <c r="AY44" t="s">
        <v>22</v>
      </c>
      <c r="AZ44" t="s">
        <v>38</v>
      </c>
      <c r="BA44">
        <v>30</v>
      </c>
      <c r="BB44">
        <v>6.4993333333333343</v>
      </c>
      <c r="BC44">
        <v>0.23231663555821369</v>
      </c>
      <c r="BD44">
        <v>6.24</v>
      </c>
      <c r="BE44">
        <v>8.42</v>
      </c>
      <c r="BF44">
        <v>4.2699999999999996</v>
      </c>
      <c r="BG44">
        <v>2.1950000000000003</v>
      </c>
      <c r="BH44">
        <v>5.6487154244201809E-2</v>
      </c>
      <c r="BI44">
        <v>4.5087976539589444E-2</v>
      </c>
    </row>
    <row r="45" spans="1:61">
      <c r="A45">
        <v>44</v>
      </c>
      <c r="B45" s="11">
        <v>24</v>
      </c>
      <c r="C45" s="18">
        <v>1000184823</v>
      </c>
      <c r="D45" s="24" t="s">
        <v>217</v>
      </c>
      <c r="E45" s="20" t="s">
        <v>36</v>
      </c>
      <c r="F45" s="21">
        <v>40724</v>
      </c>
      <c r="G45" s="14">
        <f t="shared" ca="1" si="0"/>
        <v>12.671232876712329</v>
      </c>
      <c r="H45" s="15">
        <v>32</v>
      </c>
      <c r="I45" s="15" t="s">
        <v>38</v>
      </c>
      <c r="J45" s="15" t="s">
        <v>39</v>
      </c>
      <c r="K45" s="15" t="s">
        <v>119</v>
      </c>
      <c r="L45" s="15">
        <v>9.07</v>
      </c>
      <c r="M45" s="15" t="s">
        <v>39</v>
      </c>
      <c r="N45" s="15" t="s">
        <v>41</v>
      </c>
      <c r="O45" s="15" t="s">
        <v>39</v>
      </c>
      <c r="P45" s="15" t="s">
        <v>42</v>
      </c>
      <c r="Q45" s="15" t="s">
        <v>39</v>
      </c>
      <c r="R45" s="15" t="s">
        <v>119</v>
      </c>
      <c r="S45" s="15">
        <v>8.6</v>
      </c>
      <c r="T45" s="15" t="s">
        <v>39</v>
      </c>
      <c r="U45" s="15" t="s">
        <v>41</v>
      </c>
      <c r="V45" s="15" t="s">
        <v>39</v>
      </c>
      <c r="W45" s="15" t="s">
        <v>65</v>
      </c>
      <c r="X45" s="72"/>
      <c r="Y45" s="72"/>
      <c r="Z45" s="72"/>
      <c r="AA45" s="72"/>
      <c r="AB45" s="17"/>
      <c r="AC45">
        <v>44</v>
      </c>
      <c r="AD45" s="15" t="s">
        <v>38</v>
      </c>
      <c r="AE45" s="20" t="s">
        <v>36</v>
      </c>
      <c r="AF45" s="14">
        <v>11.70958904109589</v>
      </c>
      <c r="AG45" s="15">
        <v>9.07</v>
      </c>
      <c r="AH45" s="15">
        <v>8.6</v>
      </c>
      <c r="AI45" s="72" t="s">
        <v>317</v>
      </c>
      <c r="AJ45" s="72" t="s">
        <v>317</v>
      </c>
      <c r="AK45" s="72" t="s">
        <v>317</v>
      </c>
      <c r="AL45" s="72" t="s">
        <v>317</v>
      </c>
      <c r="AM45" s="15" t="s">
        <v>38</v>
      </c>
      <c r="AN45" s="72" t="s">
        <v>317</v>
      </c>
      <c r="AO45" s="82"/>
      <c r="AP45" s="103">
        <v>2.63</v>
      </c>
      <c r="AQ45" s="104" t="str">
        <v/>
      </c>
      <c r="AR45" s="82"/>
      <c r="AS45" s="82"/>
      <c r="AT45" s="82"/>
      <c r="AU45" s="82"/>
      <c r="AV45" s="82"/>
      <c r="AW45" s="82"/>
      <c r="AX45" s="82"/>
      <c r="AZ45" t="s">
        <v>26</v>
      </c>
      <c r="BA45">
        <v>3</v>
      </c>
      <c r="BB45">
        <v>5.0566666666666675</v>
      </c>
      <c r="BC45">
        <v>4.6308146631499146E-2</v>
      </c>
      <c r="BD45">
        <v>5.05</v>
      </c>
      <c r="BE45">
        <v>5.14</v>
      </c>
      <c r="BF45">
        <v>4.9800000000000004</v>
      </c>
      <c r="BG45">
        <v>7.9999999999999183E-2</v>
      </c>
      <c r="BH45" t="e">
        <v>#N/A</v>
      </c>
    </row>
    <row r="46" spans="1:61">
      <c r="A46">
        <v>45</v>
      </c>
      <c r="B46" s="11"/>
      <c r="C46" s="18"/>
      <c r="D46" s="24"/>
      <c r="E46" s="20"/>
      <c r="F46" s="21"/>
      <c r="G46" s="14">
        <v>12</v>
      </c>
      <c r="H46" s="15">
        <v>32</v>
      </c>
      <c r="I46" s="15" t="s">
        <v>38</v>
      </c>
      <c r="J46" s="15" t="s">
        <v>53</v>
      </c>
      <c r="K46" s="15" t="s">
        <v>119</v>
      </c>
      <c r="L46" s="15">
        <v>7.09</v>
      </c>
      <c r="M46" s="15" t="s">
        <v>53</v>
      </c>
      <c r="N46" s="15" t="s">
        <v>41</v>
      </c>
      <c r="O46" s="15" t="s">
        <v>53</v>
      </c>
      <c r="P46" s="15" t="s">
        <v>54</v>
      </c>
      <c r="Q46" s="15" t="s">
        <v>53</v>
      </c>
      <c r="R46" s="15" t="s">
        <v>43</v>
      </c>
      <c r="S46" s="15">
        <v>9.01</v>
      </c>
      <c r="T46" s="15" t="s">
        <v>53</v>
      </c>
      <c r="U46" s="15" t="s">
        <v>41</v>
      </c>
      <c r="V46" s="15" t="s">
        <v>53</v>
      </c>
      <c r="W46" s="15" t="s">
        <v>54</v>
      </c>
      <c r="X46" s="72">
        <v>8</v>
      </c>
      <c r="Y46" s="72">
        <v>5.58</v>
      </c>
      <c r="Z46" s="72">
        <v>3.21</v>
      </c>
      <c r="AA46" s="72">
        <v>4.03</v>
      </c>
      <c r="AB46" s="17"/>
      <c r="AC46">
        <v>45</v>
      </c>
      <c r="AD46" s="15" t="s">
        <v>38</v>
      </c>
      <c r="AE46" s="20"/>
      <c r="AF46" s="14" t="s">
        <v>317</v>
      </c>
      <c r="AG46" s="15">
        <v>7.09</v>
      </c>
      <c r="AH46" s="15">
        <v>9.01</v>
      </c>
      <c r="AI46" s="72">
        <v>8</v>
      </c>
      <c r="AJ46" s="72">
        <v>5.58</v>
      </c>
      <c r="AK46" s="72">
        <v>3.21</v>
      </c>
      <c r="AL46" s="72">
        <v>4.03</v>
      </c>
      <c r="AM46" s="15" t="s">
        <v>38</v>
      </c>
      <c r="AN46" s="72">
        <v>4.03</v>
      </c>
      <c r="AO46" s="82"/>
      <c r="AP46" s="103" t="str">
        <v>.</v>
      </c>
      <c r="AQ46" s="104" t="str">
        <v/>
      </c>
      <c r="AR46" s="82"/>
      <c r="AS46" s="82"/>
      <c r="AT46" s="82"/>
      <c r="AU46" s="82"/>
      <c r="AV46" s="82"/>
      <c r="AW46" s="82"/>
      <c r="AX46" s="82"/>
      <c r="AY46" t="s">
        <v>23</v>
      </c>
      <c r="AZ46" t="s">
        <v>38</v>
      </c>
      <c r="BA46">
        <v>28</v>
      </c>
      <c r="BB46">
        <v>6.3199999999999985</v>
      </c>
      <c r="BC46">
        <v>0.2657947053589037</v>
      </c>
      <c r="BD46">
        <v>6.2200000000000006</v>
      </c>
      <c r="BE46">
        <v>9.7799999999999994</v>
      </c>
      <c r="BF46">
        <v>4.46</v>
      </c>
      <c r="BG46">
        <v>2.0100000000000007</v>
      </c>
      <c r="BH46">
        <v>0.38227508820316491</v>
      </c>
      <c r="BI46">
        <v>0.39931725816696045</v>
      </c>
    </row>
    <row r="47" spans="1:61">
      <c r="A47">
        <v>46</v>
      </c>
      <c r="B47" s="11">
        <v>26</v>
      </c>
      <c r="C47" s="10">
        <v>1022366339</v>
      </c>
      <c r="D47" s="11" t="s">
        <v>218</v>
      </c>
      <c r="E47" s="12" t="s">
        <v>75</v>
      </c>
      <c r="F47" s="13">
        <v>33246</v>
      </c>
      <c r="G47" s="14">
        <f t="shared" ca="1" si="0"/>
        <v>33.158904109589038</v>
      </c>
      <c r="H47" s="15" t="s">
        <v>219</v>
      </c>
      <c r="I47" s="15" t="s">
        <v>38</v>
      </c>
      <c r="J47" s="15" t="s">
        <v>39</v>
      </c>
      <c r="K47" s="15" t="s">
        <v>40</v>
      </c>
      <c r="L47" s="15">
        <v>9.57</v>
      </c>
      <c r="M47" s="15" t="s">
        <v>39</v>
      </c>
      <c r="N47" s="15" t="s">
        <v>97</v>
      </c>
      <c r="O47" s="15" t="s">
        <v>39</v>
      </c>
      <c r="P47" s="15" t="s">
        <v>88</v>
      </c>
      <c r="Q47" s="15" t="s">
        <v>39</v>
      </c>
      <c r="R47" s="15" t="s">
        <v>40</v>
      </c>
      <c r="S47" s="15">
        <v>10.91</v>
      </c>
      <c r="T47" s="15" t="s">
        <v>39</v>
      </c>
      <c r="U47" s="15" t="s">
        <v>41</v>
      </c>
      <c r="V47" s="15" t="s">
        <v>39</v>
      </c>
      <c r="W47" s="15" t="s">
        <v>42</v>
      </c>
      <c r="X47" s="72"/>
      <c r="Y47" s="72"/>
      <c r="Z47" s="72"/>
      <c r="AA47" s="72"/>
      <c r="AB47" s="16"/>
      <c r="AC47">
        <v>46</v>
      </c>
      <c r="AD47" s="15" t="s">
        <v>38</v>
      </c>
      <c r="AE47" s="12" t="s">
        <v>75</v>
      </c>
      <c r="AF47" s="14">
        <v>32.197260273972603</v>
      </c>
      <c r="AG47" s="15">
        <v>9.57</v>
      </c>
      <c r="AH47" s="15">
        <v>10.91</v>
      </c>
      <c r="AI47" s="72" t="s">
        <v>317</v>
      </c>
      <c r="AJ47" s="72" t="s">
        <v>317</v>
      </c>
      <c r="AK47" s="72" t="s">
        <v>317</v>
      </c>
      <c r="AL47" s="72" t="s">
        <v>317</v>
      </c>
      <c r="AM47" s="15" t="s">
        <v>38</v>
      </c>
      <c r="AN47" s="72" t="s">
        <v>317</v>
      </c>
      <c r="AO47" s="82"/>
      <c r="AP47" s="103">
        <v>2.63</v>
      </c>
      <c r="AQ47" s="104" t="str">
        <v/>
      </c>
      <c r="AR47" s="82"/>
      <c r="AS47" s="82"/>
      <c r="AT47" s="82"/>
      <c r="AU47" s="82"/>
      <c r="AV47" s="82"/>
      <c r="AW47" s="82"/>
      <c r="AX47" s="82"/>
      <c r="AZ47" t="s">
        <v>26</v>
      </c>
      <c r="BA47">
        <v>8</v>
      </c>
      <c r="BB47">
        <v>5.9137500000000003</v>
      </c>
      <c r="BC47">
        <v>0.4914262679036539</v>
      </c>
      <c r="BD47">
        <v>5.7</v>
      </c>
      <c r="BE47">
        <v>8.61</v>
      </c>
      <c r="BF47">
        <v>4.37</v>
      </c>
      <c r="BG47">
        <v>1.4225000000000003</v>
      </c>
      <c r="BH47">
        <v>0.27626697609292716</v>
      </c>
    </row>
    <row r="48" spans="1:61">
      <c r="A48">
        <v>47</v>
      </c>
      <c r="B48" s="11"/>
      <c r="C48" s="10"/>
      <c r="D48" s="11"/>
      <c r="E48" s="12"/>
      <c r="F48" s="13"/>
      <c r="G48" s="14">
        <v>32</v>
      </c>
      <c r="H48" s="15" t="s">
        <v>219</v>
      </c>
      <c r="I48" s="15" t="s">
        <v>38</v>
      </c>
      <c r="J48" s="15" t="s">
        <v>53</v>
      </c>
      <c r="K48" s="15" t="s">
        <v>40</v>
      </c>
      <c r="L48" s="15">
        <v>11.29</v>
      </c>
      <c r="M48" s="15" t="s">
        <v>53</v>
      </c>
      <c r="N48" s="15" t="s">
        <v>41</v>
      </c>
      <c r="O48" s="15" t="s">
        <v>53</v>
      </c>
      <c r="P48" s="15" t="s">
        <v>42</v>
      </c>
      <c r="Q48" s="15" t="s">
        <v>53</v>
      </c>
      <c r="R48" s="15" t="s">
        <v>119</v>
      </c>
      <c r="S48" s="15">
        <v>9.9700000000000006</v>
      </c>
      <c r="T48" s="15" t="s">
        <v>53</v>
      </c>
      <c r="U48" s="15" t="s">
        <v>151</v>
      </c>
      <c r="V48" s="15" t="s">
        <v>53</v>
      </c>
      <c r="W48" s="15" t="s">
        <v>88</v>
      </c>
      <c r="X48" s="72"/>
      <c r="Y48" s="72">
        <v>4.5999999999999996</v>
      </c>
      <c r="Z48" s="72">
        <v>3.38</v>
      </c>
      <c r="AA48" s="72">
        <v>3.15</v>
      </c>
      <c r="AB48" s="16"/>
      <c r="AC48">
        <v>47</v>
      </c>
      <c r="AD48" s="15" t="s">
        <v>38</v>
      </c>
      <c r="AE48" s="12"/>
      <c r="AF48" s="14" t="s">
        <v>317</v>
      </c>
      <c r="AG48" s="15">
        <v>11.29</v>
      </c>
      <c r="AH48" s="15">
        <v>9.9700000000000006</v>
      </c>
      <c r="AI48" s="72" t="s">
        <v>317</v>
      </c>
      <c r="AJ48" s="72">
        <v>4.5999999999999996</v>
      </c>
      <c r="AK48" s="72">
        <v>3.38</v>
      </c>
      <c r="AL48" s="72">
        <v>3.15</v>
      </c>
      <c r="AM48" s="15" t="s">
        <v>38</v>
      </c>
      <c r="AN48" s="72">
        <v>3.15</v>
      </c>
      <c r="AO48" s="82"/>
      <c r="AP48" s="103" t="str">
        <v>.</v>
      </c>
      <c r="AQ48" s="104" t="str">
        <v/>
      </c>
      <c r="AR48" s="82"/>
      <c r="AS48" s="82"/>
      <c r="AT48" s="82"/>
      <c r="AU48" s="82"/>
      <c r="AV48" s="82"/>
      <c r="AW48" s="82"/>
      <c r="AX48" s="82"/>
      <c r="AY48" t="s">
        <v>24</v>
      </c>
      <c r="AZ48" t="s">
        <v>38</v>
      </c>
      <c r="BA48">
        <v>29</v>
      </c>
      <c r="BB48">
        <v>3.3099999999999996</v>
      </c>
      <c r="BC48">
        <v>0.16468883930947908</v>
      </c>
      <c r="BD48">
        <v>3.24</v>
      </c>
      <c r="BE48">
        <v>4.8</v>
      </c>
      <c r="BF48">
        <v>1.45</v>
      </c>
      <c r="BG48">
        <v>1.4100000000000001</v>
      </c>
      <c r="BH48">
        <v>0.67871721467606894</v>
      </c>
      <c r="BI48">
        <v>0.31227728628108137</v>
      </c>
    </row>
    <row r="49" spans="1:61">
      <c r="A49">
        <v>48</v>
      </c>
      <c r="B49" s="11">
        <v>27</v>
      </c>
      <c r="C49" s="10">
        <v>1001205279</v>
      </c>
      <c r="D49" s="25" t="s">
        <v>220</v>
      </c>
      <c r="E49" s="12" t="s">
        <v>36</v>
      </c>
      <c r="F49" s="13">
        <v>37091</v>
      </c>
      <c r="G49" s="14">
        <f t="shared" ca="1" si="0"/>
        <v>22.624657534246577</v>
      </c>
      <c r="H49" s="15" t="s">
        <v>221</v>
      </c>
      <c r="I49" s="15" t="s">
        <v>38</v>
      </c>
      <c r="J49" s="15" t="s">
        <v>39</v>
      </c>
      <c r="K49" s="15" t="s">
        <v>40</v>
      </c>
      <c r="L49" s="15">
        <v>9.26</v>
      </c>
      <c r="M49" s="15" t="s">
        <v>39</v>
      </c>
      <c r="N49" s="15" t="s">
        <v>97</v>
      </c>
      <c r="O49" s="15" t="s">
        <v>39</v>
      </c>
      <c r="P49" s="15" t="s">
        <v>42</v>
      </c>
      <c r="Q49" s="15" t="s">
        <v>39</v>
      </c>
      <c r="R49" s="15" t="s">
        <v>40</v>
      </c>
      <c r="S49" s="15">
        <v>10.73</v>
      </c>
      <c r="T49" s="15" t="s">
        <v>39</v>
      </c>
      <c r="U49" s="15" t="s">
        <v>41</v>
      </c>
      <c r="V49" s="15" t="s">
        <v>39</v>
      </c>
      <c r="W49" s="15" t="s">
        <v>65</v>
      </c>
      <c r="X49" s="72"/>
      <c r="Y49" s="72"/>
      <c r="Z49" s="72"/>
      <c r="AA49" s="72"/>
      <c r="AB49" s="16"/>
      <c r="AC49">
        <v>48</v>
      </c>
      <c r="AD49" s="15" t="s">
        <v>38</v>
      </c>
      <c r="AE49" s="12" t="s">
        <v>36</v>
      </c>
      <c r="AF49" s="14">
        <v>21.663013698630138</v>
      </c>
      <c r="AG49" s="15">
        <v>9.26</v>
      </c>
      <c r="AH49" s="15">
        <v>10.73</v>
      </c>
      <c r="AI49" s="72" t="s">
        <v>317</v>
      </c>
      <c r="AJ49" s="72" t="s">
        <v>317</v>
      </c>
      <c r="AK49" s="72" t="s">
        <v>317</v>
      </c>
      <c r="AL49" s="72" t="s">
        <v>317</v>
      </c>
      <c r="AM49" s="15" t="s">
        <v>38</v>
      </c>
      <c r="AN49" s="72" t="s">
        <v>317</v>
      </c>
      <c r="AO49" s="82"/>
      <c r="AP49" s="103">
        <v>4.03</v>
      </c>
      <c r="AQ49" s="104" t="str">
        <v/>
      </c>
      <c r="AR49" s="82"/>
      <c r="AS49" s="82"/>
      <c r="AT49" s="82"/>
      <c r="AU49" s="82"/>
      <c r="AV49" s="82"/>
      <c r="AW49" s="82"/>
      <c r="AX49" s="82"/>
      <c r="AZ49" t="s">
        <v>26</v>
      </c>
      <c r="BA49">
        <v>6</v>
      </c>
      <c r="BB49">
        <v>2.8366666666666664</v>
      </c>
      <c r="BC49">
        <v>0.37573631415898295</v>
      </c>
      <c r="BD49">
        <v>2.6550000000000002</v>
      </c>
      <c r="BE49">
        <v>3.93</v>
      </c>
      <c r="BF49">
        <v>1.6</v>
      </c>
      <c r="BG49">
        <v>1.2375000000000003</v>
      </c>
      <c r="BH49" t="e">
        <v>#N/A</v>
      </c>
    </row>
    <row r="50" spans="1:61">
      <c r="A50">
        <v>49</v>
      </c>
      <c r="B50" s="11"/>
      <c r="C50" s="10"/>
      <c r="D50" s="25"/>
      <c r="E50" s="12"/>
      <c r="F50" s="13"/>
      <c r="G50" s="14">
        <v>22</v>
      </c>
      <c r="H50" s="15" t="s">
        <v>221</v>
      </c>
      <c r="I50" s="15" t="s">
        <v>38</v>
      </c>
      <c r="J50" s="15" t="s">
        <v>53</v>
      </c>
      <c r="K50" s="15" t="s">
        <v>40</v>
      </c>
      <c r="L50" s="15">
        <v>12.15</v>
      </c>
      <c r="M50" s="15" t="s">
        <v>53</v>
      </c>
      <c r="N50" s="15" t="s">
        <v>41</v>
      </c>
      <c r="O50" s="15" t="s">
        <v>53</v>
      </c>
      <c r="P50" s="15" t="s">
        <v>88</v>
      </c>
      <c r="Q50" s="15" t="s">
        <v>53</v>
      </c>
      <c r="R50" s="15" t="s">
        <v>119</v>
      </c>
      <c r="S50" s="15">
        <v>11.7</v>
      </c>
      <c r="T50" s="15" t="s">
        <v>53</v>
      </c>
      <c r="U50" s="15" t="s">
        <v>41</v>
      </c>
      <c r="V50" s="15" t="s">
        <v>53</v>
      </c>
      <c r="W50" s="15" t="s">
        <v>42</v>
      </c>
      <c r="X50" s="72">
        <v>7.86</v>
      </c>
      <c r="Y50" s="72">
        <v>5.46</v>
      </c>
      <c r="Z50" s="72">
        <v>4.24</v>
      </c>
      <c r="AA50" s="72">
        <v>4.8499999999999996</v>
      </c>
      <c r="AB50" s="16"/>
      <c r="AC50">
        <v>49</v>
      </c>
      <c r="AD50" s="15" t="s">
        <v>38</v>
      </c>
      <c r="AE50" s="12"/>
      <c r="AF50" s="14" t="s">
        <v>317</v>
      </c>
      <c r="AG50" s="15">
        <v>12.15</v>
      </c>
      <c r="AH50" s="15">
        <v>11.7</v>
      </c>
      <c r="AI50" s="72">
        <v>7.86</v>
      </c>
      <c r="AJ50" s="72">
        <v>5.46</v>
      </c>
      <c r="AK50" s="72">
        <v>4.24</v>
      </c>
      <c r="AL50" s="72">
        <v>4.8499999999999996</v>
      </c>
      <c r="AM50" s="15" t="s">
        <v>38</v>
      </c>
      <c r="AN50" s="72">
        <v>4.8499999999999996</v>
      </c>
      <c r="AO50" s="82"/>
      <c r="AP50" s="103" t="str">
        <v>.</v>
      </c>
      <c r="AQ50" s="104" t="str">
        <v/>
      </c>
      <c r="AR50" s="82"/>
      <c r="AS50" s="82"/>
      <c r="AT50" s="82"/>
      <c r="AU50" s="82"/>
      <c r="AV50" s="82"/>
      <c r="AW50" s="82"/>
      <c r="AX50" s="82"/>
      <c r="AY50" t="s">
        <v>25</v>
      </c>
      <c r="AZ50" t="s">
        <v>38</v>
      </c>
      <c r="BA50">
        <v>28</v>
      </c>
      <c r="BB50">
        <v>3.4282142857142861</v>
      </c>
      <c r="BC50">
        <v>0.17341043277006013</v>
      </c>
      <c r="BD50">
        <v>3.2</v>
      </c>
      <c r="BE50">
        <v>5.17</v>
      </c>
      <c r="BF50">
        <v>2.17</v>
      </c>
      <c r="BG50">
        <v>1.37</v>
      </c>
      <c r="BH50">
        <v>0.18336262069922304</v>
      </c>
      <c r="BI50">
        <v>9.3604004449388212E-2</v>
      </c>
    </row>
    <row r="51" spans="1:61">
      <c r="A51">
        <v>50</v>
      </c>
      <c r="B51" s="11"/>
      <c r="C51" s="10"/>
      <c r="D51" s="25"/>
      <c r="E51" s="12"/>
      <c r="F51" s="13"/>
      <c r="G51" s="14">
        <v>22</v>
      </c>
      <c r="H51" s="15" t="s">
        <v>221</v>
      </c>
      <c r="I51" s="15" t="s">
        <v>38</v>
      </c>
      <c r="J51" s="15" t="s">
        <v>55</v>
      </c>
      <c r="K51" s="15" t="s">
        <v>119</v>
      </c>
      <c r="L51" s="15">
        <v>11.7</v>
      </c>
      <c r="M51" s="15" t="s">
        <v>55</v>
      </c>
      <c r="N51" s="15" t="s">
        <v>41</v>
      </c>
      <c r="O51" s="15" t="s">
        <v>55</v>
      </c>
      <c r="P51" s="15" t="s">
        <v>65</v>
      </c>
      <c r="Q51" s="15">
        <v>999</v>
      </c>
      <c r="R51" s="15">
        <v>999</v>
      </c>
      <c r="S51" s="15"/>
      <c r="T51" s="15">
        <v>999</v>
      </c>
      <c r="U51" s="15">
        <v>999</v>
      </c>
      <c r="V51" s="15">
        <v>999</v>
      </c>
      <c r="W51" s="15">
        <v>999</v>
      </c>
      <c r="X51" s="72"/>
      <c r="Y51" s="72"/>
      <c r="Z51" s="72"/>
      <c r="AA51" s="72"/>
      <c r="AB51" s="16"/>
      <c r="AC51">
        <v>50</v>
      </c>
      <c r="AD51" s="15" t="s">
        <v>38</v>
      </c>
      <c r="AE51" s="12"/>
      <c r="AF51" s="14" t="s">
        <v>317</v>
      </c>
      <c r="AG51" s="15">
        <v>11.7</v>
      </c>
      <c r="AH51" s="15" t="s">
        <v>317</v>
      </c>
      <c r="AI51" s="72" t="s">
        <v>317</v>
      </c>
      <c r="AJ51" s="72" t="s">
        <v>317</v>
      </c>
      <c r="AK51" s="72" t="s">
        <v>317</v>
      </c>
      <c r="AL51" s="72" t="s">
        <v>317</v>
      </c>
      <c r="AM51" s="15" t="s">
        <v>38</v>
      </c>
      <c r="AN51" s="72" t="s">
        <v>317</v>
      </c>
      <c r="AO51" s="82"/>
      <c r="AP51" s="103">
        <v>3.15</v>
      </c>
      <c r="AQ51" s="104" t="str">
        <v/>
      </c>
      <c r="AR51" s="82"/>
      <c r="AS51" s="82"/>
      <c r="AT51" s="82"/>
      <c r="AU51" s="82"/>
      <c r="AV51" s="82"/>
      <c r="AW51" s="82"/>
      <c r="AX51" s="82"/>
      <c r="AZ51" t="s">
        <v>26</v>
      </c>
      <c r="BA51">
        <v>4</v>
      </c>
      <c r="BB51">
        <v>2.66</v>
      </c>
      <c r="BC51">
        <v>0.2514292478345882</v>
      </c>
      <c r="BD51">
        <v>2.5049999999999999</v>
      </c>
      <c r="BE51">
        <v>3.39</v>
      </c>
      <c r="BF51">
        <v>2.2400000000000002</v>
      </c>
      <c r="BG51">
        <v>0.32500000000000018</v>
      </c>
      <c r="BH51" t="e">
        <v>#N/A</v>
      </c>
    </row>
    <row r="52" spans="1:61">
      <c r="A52">
        <v>51</v>
      </c>
      <c r="B52" s="11">
        <v>29</v>
      </c>
      <c r="C52" s="10">
        <v>52533784</v>
      </c>
      <c r="D52" s="11" t="s">
        <v>222</v>
      </c>
      <c r="E52" s="12" t="s">
        <v>75</v>
      </c>
      <c r="F52" s="13">
        <v>28762</v>
      </c>
      <c r="G52" s="14">
        <f t="shared" ca="1" si="0"/>
        <v>45.443835616438356</v>
      </c>
      <c r="H52" s="15">
        <v>12</v>
      </c>
      <c r="I52" s="15" t="s">
        <v>38</v>
      </c>
      <c r="J52" s="15" t="s">
        <v>39</v>
      </c>
      <c r="K52" s="15" t="s">
        <v>43</v>
      </c>
      <c r="L52" s="15">
        <v>9.67</v>
      </c>
      <c r="M52" s="15" t="s">
        <v>39</v>
      </c>
      <c r="N52" s="15" t="s">
        <v>97</v>
      </c>
      <c r="O52" s="15" t="s">
        <v>39</v>
      </c>
      <c r="P52" s="15" t="s">
        <v>42</v>
      </c>
      <c r="Q52" s="15" t="s">
        <v>39</v>
      </c>
      <c r="R52" s="15" t="s">
        <v>119</v>
      </c>
      <c r="S52" s="15">
        <v>9.07</v>
      </c>
      <c r="T52" s="15" t="s">
        <v>39</v>
      </c>
      <c r="U52" s="15" t="s">
        <v>97</v>
      </c>
      <c r="V52" s="15" t="s">
        <v>39</v>
      </c>
      <c r="W52" s="15" t="s">
        <v>88</v>
      </c>
      <c r="X52" s="72"/>
      <c r="Y52" s="72"/>
      <c r="Z52" s="72"/>
      <c r="AA52" s="72"/>
      <c r="AB52" s="17"/>
      <c r="AC52">
        <v>51</v>
      </c>
      <c r="AD52" s="15" t="s">
        <v>38</v>
      </c>
      <c r="AE52" s="12" t="s">
        <v>75</v>
      </c>
      <c r="AF52" s="14">
        <v>44.482191780821921</v>
      </c>
      <c r="AG52" s="15">
        <v>9.67</v>
      </c>
      <c r="AH52" s="15">
        <v>9.07</v>
      </c>
      <c r="AI52" s="72" t="s">
        <v>317</v>
      </c>
      <c r="AJ52" s="72" t="s">
        <v>317</v>
      </c>
      <c r="AK52" s="72" t="s">
        <v>317</v>
      </c>
      <c r="AL52" s="72" t="s">
        <v>317</v>
      </c>
      <c r="AM52" s="15" t="s">
        <v>38</v>
      </c>
      <c r="AN52" s="72" t="s">
        <v>317</v>
      </c>
      <c r="AO52" s="82"/>
      <c r="AP52" s="103" t="str">
        <v>.</v>
      </c>
      <c r="AQ52" s="104" t="str">
        <v/>
      </c>
      <c r="AR52" s="82"/>
      <c r="AS52" s="82"/>
      <c r="AT52" s="82"/>
      <c r="AU52" s="82"/>
      <c r="AV52" s="82"/>
      <c r="AW52" s="82"/>
      <c r="AX52" s="82"/>
    </row>
    <row r="53" spans="1:61">
      <c r="A53">
        <v>52</v>
      </c>
      <c r="B53" s="11"/>
      <c r="C53" s="10"/>
      <c r="D53" s="11"/>
      <c r="E53" s="12"/>
      <c r="F53" s="13"/>
      <c r="G53" s="14">
        <v>44</v>
      </c>
      <c r="H53" s="15">
        <v>12</v>
      </c>
      <c r="I53" s="15" t="s">
        <v>38</v>
      </c>
      <c r="J53" s="15">
        <v>999</v>
      </c>
      <c r="K53" s="15">
        <v>999</v>
      </c>
      <c r="L53" s="15"/>
      <c r="M53" s="15">
        <v>999</v>
      </c>
      <c r="N53" s="15">
        <v>999</v>
      </c>
      <c r="O53" s="15">
        <v>999</v>
      </c>
      <c r="P53" s="15">
        <v>999</v>
      </c>
      <c r="Q53" s="15">
        <v>999</v>
      </c>
      <c r="R53" s="15" t="s">
        <v>40</v>
      </c>
      <c r="S53" s="15">
        <v>9.8000000000000007</v>
      </c>
      <c r="T53" s="15" t="s">
        <v>53</v>
      </c>
      <c r="U53" s="15" t="s">
        <v>41</v>
      </c>
      <c r="V53" s="15" t="s">
        <v>53</v>
      </c>
      <c r="W53" s="15" t="s">
        <v>88</v>
      </c>
      <c r="X53" s="72">
        <v>6.53</v>
      </c>
      <c r="Y53" s="72">
        <v>7.8</v>
      </c>
      <c r="Z53" s="72">
        <v>3.59</v>
      </c>
      <c r="AA53" s="72">
        <v>3.2</v>
      </c>
      <c r="AB53" s="17"/>
      <c r="AC53">
        <v>52</v>
      </c>
      <c r="AD53" s="15" t="s">
        <v>38</v>
      </c>
      <c r="AE53" s="12"/>
      <c r="AF53" s="14" t="s">
        <v>317</v>
      </c>
      <c r="AG53" s="15" t="s">
        <v>317</v>
      </c>
      <c r="AH53" s="15">
        <v>9.8000000000000007</v>
      </c>
      <c r="AI53" s="72">
        <v>6.53</v>
      </c>
      <c r="AJ53" s="72">
        <v>7.8</v>
      </c>
      <c r="AK53" s="72">
        <v>3.59</v>
      </c>
      <c r="AL53" s="72">
        <v>3.2</v>
      </c>
      <c r="AM53" s="15" t="s">
        <v>38</v>
      </c>
      <c r="AN53" s="72">
        <v>3.2</v>
      </c>
      <c r="AO53" s="82"/>
      <c r="AP53" s="103">
        <v>4.8499999999999996</v>
      </c>
      <c r="AQ53" s="104" t="str">
        <v/>
      </c>
      <c r="AR53" s="82"/>
      <c r="AS53" s="82"/>
      <c r="AT53" s="82"/>
      <c r="AU53" s="82"/>
      <c r="AV53" s="82"/>
      <c r="AW53" s="82"/>
      <c r="AX53" s="82"/>
      <c r="BA53">
        <f>+BA38/49</f>
        <v>0.83673469387755106</v>
      </c>
    </row>
    <row r="54" spans="1:61">
      <c r="A54">
        <v>53</v>
      </c>
      <c r="B54" s="11">
        <v>30</v>
      </c>
      <c r="C54" s="10">
        <v>98050863166</v>
      </c>
      <c r="D54" s="11" t="s">
        <v>223</v>
      </c>
      <c r="E54" s="12" t="s">
        <v>36</v>
      </c>
      <c r="F54" s="13">
        <v>35923</v>
      </c>
      <c r="G54" s="14">
        <f t="shared" ca="1" si="0"/>
        <v>25.824657534246576</v>
      </c>
      <c r="H54" s="15" t="s">
        <v>176</v>
      </c>
      <c r="I54" s="15" t="s">
        <v>38</v>
      </c>
      <c r="J54" s="15" t="s">
        <v>39</v>
      </c>
      <c r="K54" s="15" t="s">
        <v>119</v>
      </c>
      <c r="L54" s="15">
        <v>10.45</v>
      </c>
      <c r="M54" s="15" t="s">
        <v>39</v>
      </c>
      <c r="N54" s="15" t="s">
        <v>41</v>
      </c>
      <c r="O54" s="15" t="s">
        <v>39</v>
      </c>
      <c r="P54" s="15" t="s">
        <v>42</v>
      </c>
      <c r="Q54" s="15" t="s">
        <v>39</v>
      </c>
      <c r="R54" s="15" t="s">
        <v>43</v>
      </c>
      <c r="S54" s="15">
        <v>9.49</v>
      </c>
      <c r="T54" s="15" t="s">
        <v>39</v>
      </c>
      <c r="U54" s="15" t="s">
        <v>41</v>
      </c>
      <c r="V54" s="15" t="s">
        <v>39</v>
      </c>
      <c r="W54" s="15" t="s">
        <v>42</v>
      </c>
      <c r="X54" s="72">
        <v>8.1300000000000008</v>
      </c>
      <c r="Y54" s="72">
        <v>7.28</v>
      </c>
      <c r="Z54" s="72">
        <v>4.8</v>
      </c>
      <c r="AA54" s="72">
        <v>5.17</v>
      </c>
      <c r="AB54" s="17"/>
      <c r="AC54">
        <v>53</v>
      </c>
      <c r="AD54" s="15" t="s">
        <v>38</v>
      </c>
      <c r="AE54" s="12" t="s">
        <v>36</v>
      </c>
      <c r="AF54" s="14">
        <v>24.863013698630137</v>
      </c>
      <c r="AG54" s="15">
        <v>10.45</v>
      </c>
      <c r="AH54" s="15">
        <v>9.49</v>
      </c>
      <c r="AI54" s="72">
        <v>8.1300000000000008</v>
      </c>
      <c r="AJ54" s="72">
        <v>7.28</v>
      </c>
      <c r="AK54" s="72">
        <v>4.8</v>
      </c>
      <c r="AL54" s="72">
        <v>5.17</v>
      </c>
      <c r="AM54" s="15" t="s">
        <v>38</v>
      </c>
      <c r="AN54" s="72">
        <v>5.17</v>
      </c>
      <c r="AO54" s="82"/>
      <c r="AP54" s="103" t="str">
        <v>.</v>
      </c>
      <c r="AQ54" s="104" t="str">
        <v/>
      </c>
      <c r="AR54" s="82"/>
      <c r="AS54" s="82"/>
      <c r="AT54" s="82"/>
      <c r="AU54" s="82"/>
      <c r="AV54" s="82"/>
      <c r="AW54" s="82"/>
      <c r="AX54" s="82"/>
      <c r="BA54">
        <f>+BA39/49</f>
        <v>0.16326530612244897</v>
      </c>
    </row>
    <row r="55" spans="1:61">
      <c r="A55">
        <v>54</v>
      </c>
      <c r="B55" s="11">
        <v>31</v>
      </c>
      <c r="C55" s="18">
        <v>98080357214</v>
      </c>
      <c r="D55" s="24" t="s">
        <v>224</v>
      </c>
      <c r="E55" s="20" t="s">
        <v>75</v>
      </c>
      <c r="F55" s="21">
        <v>36010</v>
      </c>
      <c r="G55" s="14">
        <f t="shared" ca="1" si="0"/>
        <v>25.586301369863012</v>
      </c>
      <c r="H55" s="15" t="s">
        <v>225</v>
      </c>
      <c r="I55" s="15" t="s">
        <v>38</v>
      </c>
      <c r="J55" s="15" t="s">
        <v>39</v>
      </c>
      <c r="K55" s="15" t="s">
        <v>40</v>
      </c>
      <c r="L55" s="15">
        <v>7.08</v>
      </c>
      <c r="M55" s="15" t="s">
        <v>39</v>
      </c>
      <c r="N55" s="15" t="s">
        <v>41</v>
      </c>
      <c r="O55" s="15" t="s">
        <v>39</v>
      </c>
      <c r="P55" s="15" t="s">
        <v>88</v>
      </c>
      <c r="Q55" s="15" t="s">
        <v>39</v>
      </c>
      <c r="R55" s="15" t="s">
        <v>43</v>
      </c>
      <c r="S55" s="15">
        <v>8.02</v>
      </c>
      <c r="T55" s="15" t="s">
        <v>39</v>
      </c>
      <c r="U55" s="15" t="s">
        <v>41</v>
      </c>
      <c r="V55" s="15" t="s">
        <v>39</v>
      </c>
      <c r="W55" s="15" t="s">
        <v>42</v>
      </c>
      <c r="X55" s="72"/>
      <c r="Y55" s="72"/>
      <c r="Z55" s="72"/>
      <c r="AA55" s="72"/>
      <c r="AB55" s="16"/>
      <c r="AC55">
        <v>54</v>
      </c>
      <c r="AD55" s="15" t="s">
        <v>38</v>
      </c>
      <c r="AE55" s="20" t="s">
        <v>75</v>
      </c>
      <c r="AF55" s="14">
        <v>24.624657534246577</v>
      </c>
      <c r="AG55" s="15">
        <v>7.08</v>
      </c>
      <c r="AH55" s="15">
        <v>8.02</v>
      </c>
      <c r="AI55" s="72" t="s">
        <v>317</v>
      </c>
      <c r="AJ55" s="72" t="s">
        <v>317</v>
      </c>
      <c r="AK55" s="72" t="s">
        <v>317</v>
      </c>
      <c r="AL55" s="72" t="s">
        <v>317</v>
      </c>
      <c r="AM55" s="15" t="s">
        <v>38</v>
      </c>
      <c r="AN55" s="72" t="s">
        <v>317</v>
      </c>
      <c r="AO55" s="82"/>
      <c r="AP55" s="103" t="str">
        <v>.</v>
      </c>
      <c r="AQ55" s="104" t="str">
        <v/>
      </c>
      <c r="AR55" s="82"/>
      <c r="AS55" s="82"/>
      <c r="AT55" s="82"/>
      <c r="AU55" s="82"/>
      <c r="AV55" s="82"/>
      <c r="AW55" s="82"/>
      <c r="AX55" s="82"/>
    </row>
    <row r="56" spans="1:61">
      <c r="A56">
        <v>55</v>
      </c>
      <c r="B56" s="11"/>
      <c r="C56" s="18"/>
      <c r="D56" s="24"/>
      <c r="E56" s="20"/>
      <c r="F56" s="21"/>
      <c r="G56" s="14">
        <v>25</v>
      </c>
      <c r="H56" s="15" t="s">
        <v>225</v>
      </c>
      <c r="I56" s="15" t="s">
        <v>38</v>
      </c>
      <c r="J56" s="15" t="s">
        <v>53</v>
      </c>
      <c r="K56" s="15" t="s">
        <v>40</v>
      </c>
      <c r="L56" s="15">
        <v>8.0500000000000007</v>
      </c>
      <c r="M56" s="15" t="s">
        <v>53</v>
      </c>
      <c r="N56" s="15" t="s">
        <v>41</v>
      </c>
      <c r="O56" s="15" t="s">
        <v>53</v>
      </c>
      <c r="P56" s="15" t="s">
        <v>88</v>
      </c>
      <c r="Q56" s="15">
        <v>999</v>
      </c>
      <c r="R56" s="15">
        <v>999</v>
      </c>
      <c r="S56" s="15"/>
      <c r="T56" s="15">
        <v>999</v>
      </c>
      <c r="U56" s="15">
        <v>999</v>
      </c>
      <c r="V56" s="15">
        <v>999</v>
      </c>
      <c r="W56" s="15">
        <v>999</v>
      </c>
      <c r="X56" s="72">
        <v>6</v>
      </c>
      <c r="Y56" s="72">
        <v>4.88</v>
      </c>
      <c r="Z56" s="72">
        <v>3.99</v>
      </c>
      <c r="AA56" s="72"/>
      <c r="AB56" s="16"/>
      <c r="AC56">
        <v>55</v>
      </c>
      <c r="AD56" s="15" t="s">
        <v>38</v>
      </c>
      <c r="AE56" s="20"/>
      <c r="AF56" s="14" t="s">
        <v>317</v>
      </c>
      <c r="AG56" s="15">
        <v>8.0500000000000007</v>
      </c>
      <c r="AH56" s="15" t="s">
        <v>317</v>
      </c>
      <c r="AI56" s="72">
        <v>6</v>
      </c>
      <c r="AJ56" s="72">
        <v>4.88</v>
      </c>
      <c r="AK56" s="72">
        <v>3.99</v>
      </c>
      <c r="AL56" s="72" t="s">
        <v>317</v>
      </c>
      <c r="AM56" s="15" t="s">
        <v>38</v>
      </c>
      <c r="AN56" s="72" t="s">
        <v>317</v>
      </c>
      <c r="AO56" s="82"/>
      <c r="AP56" s="103">
        <v>3.2</v>
      </c>
      <c r="AQ56" s="104" t="str">
        <v/>
      </c>
      <c r="AR56" s="82"/>
      <c r="AS56" s="82"/>
      <c r="AT56" s="82"/>
      <c r="AU56" s="82"/>
      <c r="AV56" s="82"/>
      <c r="AW56" s="82"/>
      <c r="AX56" s="82"/>
    </row>
    <row r="57" spans="1:61">
      <c r="A57">
        <v>56</v>
      </c>
      <c r="B57" s="11">
        <v>33</v>
      </c>
      <c r="C57" s="10">
        <v>1023912343</v>
      </c>
      <c r="D57" s="11" t="s">
        <v>226</v>
      </c>
      <c r="E57" s="12" t="s">
        <v>36</v>
      </c>
      <c r="F57" s="13">
        <v>33819</v>
      </c>
      <c r="G57" s="14">
        <f t="shared" ca="1" si="0"/>
        <v>31.589041095890412</v>
      </c>
      <c r="H57" s="15">
        <v>12</v>
      </c>
      <c r="I57" s="15" t="s">
        <v>38</v>
      </c>
      <c r="J57" s="15" t="s">
        <v>39</v>
      </c>
      <c r="K57" s="15" t="s">
        <v>119</v>
      </c>
      <c r="L57" s="15">
        <v>9.94</v>
      </c>
      <c r="M57" s="15" t="s">
        <v>39</v>
      </c>
      <c r="N57" s="15" t="s">
        <v>41</v>
      </c>
      <c r="O57" s="15" t="s">
        <v>39</v>
      </c>
      <c r="P57" s="15" t="s">
        <v>42</v>
      </c>
      <c r="Q57" s="15" t="s">
        <v>39</v>
      </c>
      <c r="R57" s="15" t="s">
        <v>43</v>
      </c>
      <c r="S57" s="15">
        <v>9.3000000000000007</v>
      </c>
      <c r="T57" s="15" t="s">
        <v>39</v>
      </c>
      <c r="U57" s="15" t="s">
        <v>41</v>
      </c>
      <c r="V57" s="15" t="s">
        <v>39</v>
      </c>
      <c r="W57" s="15" t="s">
        <v>42</v>
      </c>
      <c r="X57" s="72"/>
      <c r="Y57" s="72"/>
      <c r="Z57" s="72"/>
      <c r="AA57" s="72"/>
      <c r="AB57" s="16"/>
      <c r="AC57">
        <v>56</v>
      </c>
      <c r="AD57" s="15" t="s">
        <v>38</v>
      </c>
      <c r="AE57" s="12" t="s">
        <v>36</v>
      </c>
      <c r="AF57" s="14">
        <v>30.627397260273973</v>
      </c>
      <c r="AG57" s="15">
        <v>9.94</v>
      </c>
      <c r="AH57" s="15">
        <v>9.3000000000000007</v>
      </c>
      <c r="AI57" s="72" t="s">
        <v>317</v>
      </c>
      <c r="AJ57" s="72" t="s">
        <v>317</v>
      </c>
      <c r="AK57" s="72" t="s">
        <v>317</v>
      </c>
      <c r="AL57" s="72" t="s">
        <v>317</v>
      </c>
      <c r="AM57" s="15" t="s">
        <v>38</v>
      </c>
      <c r="AN57" s="72" t="s">
        <v>317</v>
      </c>
      <c r="AO57" s="82"/>
      <c r="AP57" s="103">
        <v>5.17</v>
      </c>
      <c r="AQ57" s="104" t="str">
        <v/>
      </c>
      <c r="AR57" s="82"/>
      <c r="AS57" s="82"/>
      <c r="AT57" s="82"/>
      <c r="AU57" s="82"/>
      <c r="AV57" s="82"/>
      <c r="AW57" s="82"/>
      <c r="AX57" s="82"/>
    </row>
    <row r="58" spans="1:61">
      <c r="A58">
        <v>57</v>
      </c>
      <c r="B58" s="11"/>
      <c r="C58" s="10"/>
      <c r="D58" s="11"/>
      <c r="E58" s="12"/>
      <c r="F58" s="13"/>
      <c r="G58" s="14">
        <v>31</v>
      </c>
      <c r="H58" s="15">
        <v>12</v>
      </c>
      <c r="I58" s="15" t="s">
        <v>38</v>
      </c>
      <c r="J58" s="15" t="s">
        <v>53</v>
      </c>
      <c r="K58" s="15" t="s">
        <v>119</v>
      </c>
      <c r="L58" s="15">
        <v>8.08</v>
      </c>
      <c r="M58" s="15" t="s">
        <v>53</v>
      </c>
      <c r="N58" s="15" t="s">
        <v>41</v>
      </c>
      <c r="O58" s="15" t="s">
        <v>53</v>
      </c>
      <c r="P58" s="15" t="s">
        <v>65</v>
      </c>
      <c r="Q58" s="15" t="s">
        <v>53</v>
      </c>
      <c r="R58" s="15" t="s">
        <v>43</v>
      </c>
      <c r="S58" s="15">
        <v>9.01</v>
      </c>
      <c r="T58" s="15" t="s">
        <v>53</v>
      </c>
      <c r="U58" s="15" t="s">
        <v>41</v>
      </c>
      <c r="V58" s="15" t="s">
        <v>53</v>
      </c>
      <c r="W58" s="15" t="s">
        <v>65</v>
      </c>
      <c r="X58" s="72"/>
      <c r="Y58" s="72"/>
      <c r="Z58" s="72">
        <v>3.24</v>
      </c>
      <c r="AA58" s="72">
        <v>3.24</v>
      </c>
      <c r="AB58" s="16"/>
      <c r="AC58">
        <v>57</v>
      </c>
      <c r="AD58" s="15" t="s">
        <v>38</v>
      </c>
      <c r="AE58" s="12"/>
      <c r="AF58" s="14" t="s">
        <v>317</v>
      </c>
      <c r="AG58" s="15">
        <v>8.08</v>
      </c>
      <c r="AH58" s="15">
        <v>9.01</v>
      </c>
      <c r="AI58" s="72" t="s">
        <v>317</v>
      </c>
      <c r="AJ58" s="72" t="s">
        <v>317</v>
      </c>
      <c r="AK58" s="72">
        <v>3.24</v>
      </c>
      <c r="AL58" s="72">
        <v>3.24</v>
      </c>
      <c r="AM58" s="15" t="s">
        <v>38</v>
      </c>
      <c r="AN58" s="72">
        <v>3.24</v>
      </c>
      <c r="AO58" s="82"/>
      <c r="AP58" s="103" t="str">
        <v>.</v>
      </c>
      <c r="AQ58" s="104" t="str">
        <v/>
      </c>
      <c r="AR58" s="82"/>
      <c r="AS58" s="82"/>
      <c r="AT58" s="82"/>
      <c r="AU58" s="82"/>
      <c r="AV58" s="82"/>
      <c r="AW58" s="82"/>
      <c r="AX58" s="82"/>
    </row>
    <row r="59" spans="1:61">
      <c r="A59">
        <v>58</v>
      </c>
      <c r="B59" s="11">
        <v>35</v>
      </c>
      <c r="C59" s="10">
        <v>25126656</v>
      </c>
      <c r="D59" s="11" t="s">
        <v>227</v>
      </c>
      <c r="E59" s="12" t="s">
        <v>75</v>
      </c>
      <c r="F59" s="13">
        <v>21872</v>
      </c>
      <c r="G59" s="14">
        <f t="shared" ca="1" si="0"/>
        <v>64.320547945205476</v>
      </c>
      <c r="H59" s="15">
        <v>12</v>
      </c>
      <c r="I59" s="15" t="s">
        <v>38</v>
      </c>
      <c r="J59" s="15" t="s">
        <v>39</v>
      </c>
      <c r="K59" s="15" t="s">
        <v>43</v>
      </c>
      <c r="L59" s="15">
        <v>7.21</v>
      </c>
      <c r="M59" s="15" t="s">
        <v>39</v>
      </c>
      <c r="N59" s="15" t="s">
        <v>41</v>
      </c>
      <c r="O59" s="15" t="s">
        <v>39</v>
      </c>
      <c r="P59" s="15" t="s">
        <v>42</v>
      </c>
      <c r="Q59" s="15" t="s">
        <v>39</v>
      </c>
      <c r="R59" s="15" t="s">
        <v>43</v>
      </c>
      <c r="S59" s="15">
        <v>7.94</v>
      </c>
      <c r="T59" s="15" t="s">
        <v>39</v>
      </c>
      <c r="U59" s="15" t="s">
        <v>41</v>
      </c>
      <c r="V59" s="15" t="s">
        <v>39</v>
      </c>
      <c r="W59" s="15" t="s">
        <v>88</v>
      </c>
      <c r="X59" s="72"/>
      <c r="Y59" s="72"/>
      <c r="Z59" s="72"/>
      <c r="AA59" s="72"/>
      <c r="AB59" s="16"/>
      <c r="AC59">
        <v>58</v>
      </c>
      <c r="AD59" s="15" t="s">
        <v>38</v>
      </c>
      <c r="AE59" s="12" t="s">
        <v>75</v>
      </c>
      <c r="AF59" s="14">
        <v>63.358904109589041</v>
      </c>
      <c r="AG59" s="15">
        <v>7.21</v>
      </c>
      <c r="AH59" s="15">
        <v>7.94</v>
      </c>
      <c r="AI59" s="72" t="s">
        <v>317</v>
      </c>
      <c r="AJ59" s="72" t="s">
        <v>317</v>
      </c>
      <c r="AK59" s="72" t="s">
        <v>317</v>
      </c>
      <c r="AL59" s="72" t="s">
        <v>317</v>
      </c>
      <c r="AM59" s="15" t="s">
        <v>38</v>
      </c>
      <c r="AN59" s="72" t="s">
        <v>317</v>
      </c>
      <c r="AO59" s="82"/>
      <c r="AP59" s="103" t="str">
        <v>.</v>
      </c>
      <c r="AQ59" s="104" t="str">
        <v/>
      </c>
      <c r="AR59" s="82"/>
      <c r="AS59" s="82"/>
      <c r="AT59" s="82"/>
      <c r="AU59" s="82"/>
      <c r="AV59" s="82"/>
      <c r="AW59" s="82"/>
      <c r="AX59" s="82"/>
    </row>
    <row r="60" spans="1:61">
      <c r="A60">
        <v>59</v>
      </c>
      <c r="B60" s="11"/>
      <c r="C60" s="10"/>
      <c r="D60" s="11"/>
      <c r="E60" s="12"/>
      <c r="F60" s="13"/>
      <c r="G60" s="14">
        <v>63</v>
      </c>
      <c r="H60" s="15">
        <v>12</v>
      </c>
      <c r="I60" s="15" t="s">
        <v>38</v>
      </c>
      <c r="J60" s="15" t="s">
        <v>53</v>
      </c>
      <c r="K60" s="15" t="s">
        <v>40</v>
      </c>
      <c r="L60" s="15">
        <v>7.95</v>
      </c>
      <c r="M60" s="15" t="s">
        <v>53</v>
      </c>
      <c r="N60" s="15" t="s">
        <v>41</v>
      </c>
      <c r="O60" s="15" t="s">
        <v>53</v>
      </c>
      <c r="P60" s="15" t="s">
        <v>42</v>
      </c>
      <c r="Q60" s="15" t="s">
        <v>53</v>
      </c>
      <c r="R60" s="15" t="s">
        <v>40</v>
      </c>
      <c r="S60" s="15">
        <v>8.9600000000000009</v>
      </c>
      <c r="T60" s="15" t="s">
        <v>53</v>
      </c>
      <c r="U60" s="15" t="s">
        <v>151</v>
      </c>
      <c r="V60" s="15" t="s">
        <v>53</v>
      </c>
      <c r="W60" s="15" t="s">
        <v>88</v>
      </c>
      <c r="X60" s="72">
        <v>7.86</v>
      </c>
      <c r="Y60" s="72">
        <v>9.7799999999999994</v>
      </c>
      <c r="Z60" s="72"/>
      <c r="AA60" s="72"/>
      <c r="AB60" s="16"/>
      <c r="AC60">
        <v>59</v>
      </c>
      <c r="AD60" s="15" t="s">
        <v>38</v>
      </c>
      <c r="AE60" s="12"/>
      <c r="AF60" s="14" t="s">
        <v>317</v>
      </c>
      <c r="AG60" s="15">
        <v>7.95</v>
      </c>
      <c r="AH60" s="15">
        <v>8.9600000000000009</v>
      </c>
      <c r="AI60" s="72">
        <v>7.86</v>
      </c>
      <c r="AJ60" s="72">
        <v>9.7799999999999994</v>
      </c>
      <c r="AK60" s="72" t="s">
        <v>317</v>
      </c>
      <c r="AL60" s="72" t="s">
        <v>317</v>
      </c>
      <c r="AM60" s="15" t="s">
        <v>38</v>
      </c>
      <c r="AN60" s="72" t="s">
        <v>317</v>
      </c>
      <c r="AO60" s="82"/>
      <c r="AP60" s="103" t="str">
        <v>.</v>
      </c>
      <c r="AQ60" s="104" t="str">
        <v/>
      </c>
      <c r="AR60" s="82"/>
      <c r="AS60" s="82"/>
      <c r="AT60" s="82"/>
      <c r="AU60" s="82"/>
      <c r="AV60" s="82"/>
      <c r="AW60" s="82"/>
      <c r="AX60" s="82"/>
    </row>
    <row r="61" spans="1:61">
      <c r="A61">
        <v>60</v>
      </c>
      <c r="B61" s="11">
        <v>36</v>
      </c>
      <c r="C61" s="10">
        <v>1000240420</v>
      </c>
      <c r="D61" s="11" t="s">
        <v>228</v>
      </c>
      <c r="E61" s="12" t="s">
        <v>75</v>
      </c>
      <c r="F61" s="13">
        <v>37241</v>
      </c>
      <c r="G61" s="14">
        <f t="shared" ca="1" si="0"/>
        <v>22.213698630136985</v>
      </c>
      <c r="H61" s="15">
        <v>34</v>
      </c>
      <c r="I61" s="15" t="s">
        <v>38</v>
      </c>
      <c r="J61" s="15" t="s">
        <v>39</v>
      </c>
      <c r="K61" s="15" t="s">
        <v>40</v>
      </c>
      <c r="L61" s="15">
        <v>8.99</v>
      </c>
      <c r="M61" s="15" t="s">
        <v>39</v>
      </c>
      <c r="N61" s="15" t="s">
        <v>41</v>
      </c>
      <c r="O61" s="15" t="s">
        <v>39</v>
      </c>
      <c r="P61" s="15" t="s">
        <v>42</v>
      </c>
      <c r="Q61" s="15" t="s">
        <v>39</v>
      </c>
      <c r="R61" s="15" t="s">
        <v>40</v>
      </c>
      <c r="S61" s="15">
        <v>8.15</v>
      </c>
      <c r="T61" s="15" t="s">
        <v>39</v>
      </c>
      <c r="U61" s="15" t="s">
        <v>41</v>
      </c>
      <c r="V61" s="15" t="s">
        <v>39</v>
      </c>
      <c r="W61" s="15" t="s">
        <v>42</v>
      </c>
      <c r="X61" s="72"/>
      <c r="Y61" s="72"/>
      <c r="Z61" s="72"/>
      <c r="AA61" s="72"/>
      <c r="AB61" s="16"/>
      <c r="AC61">
        <v>60</v>
      </c>
      <c r="AD61" s="15" t="s">
        <v>38</v>
      </c>
      <c r="AE61" s="12" t="s">
        <v>75</v>
      </c>
      <c r="AF61" s="14">
        <v>21.252054794520546</v>
      </c>
      <c r="AG61" s="15">
        <v>8.99</v>
      </c>
      <c r="AH61" s="15">
        <v>8.15</v>
      </c>
      <c r="AI61" s="72" t="s">
        <v>317</v>
      </c>
      <c r="AJ61" s="72" t="s">
        <v>317</v>
      </c>
      <c r="AK61" s="72" t="s">
        <v>317</v>
      </c>
      <c r="AL61" s="72" t="s">
        <v>317</v>
      </c>
      <c r="AM61" s="15" t="s">
        <v>38</v>
      </c>
      <c r="AN61" s="72" t="s">
        <v>317</v>
      </c>
      <c r="AO61" s="82"/>
      <c r="AP61" s="103">
        <v>3.24</v>
      </c>
      <c r="AQ61" s="104" t="str">
        <v/>
      </c>
      <c r="AR61" s="82"/>
      <c r="AS61" s="82"/>
      <c r="AT61" s="82"/>
      <c r="AU61" s="82"/>
      <c r="AV61" s="82"/>
      <c r="AW61" s="82"/>
      <c r="AX61" s="82"/>
    </row>
    <row r="62" spans="1:61">
      <c r="A62">
        <v>61</v>
      </c>
      <c r="B62" s="11"/>
      <c r="C62" s="10"/>
      <c r="D62" s="11"/>
      <c r="E62" s="12"/>
      <c r="F62" s="13"/>
      <c r="G62" s="14">
        <v>21</v>
      </c>
      <c r="H62" s="15">
        <v>34</v>
      </c>
      <c r="I62" s="15" t="s">
        <v>38</v>
      </c>
      <c r="J62" s="15" t="s">
        <v>53</v>
      </c>
      <c r="K62" s="15" t="s">
        <v>40</v>
      </c>
      <c r="L62" s="15">
        <v>6.52</v>
      </c>
      <c r="M62" s="15" t="s">
        <v>53</v>
      </c>
      <c r="N62" s="15" t="s">
        <v>41</v>
      </c>
      <c r="O62" s="15" t="s">
        <v>53</v>
      </c>
      <c r="P62" s="15" t="s">
        <v>42</v>
      </c>
      <c r="Q62" s="15" t="s">
        <v>53</v>
      </c>
      <c r="R62" s="15" t="s">
        <v>40</v>
      </c>
      <c r="S62" s="15">
        <v>11.42</v>
      </c>
      <c r="T62" s="15" t="s">
        <v>53</v>
      </c>
      <c r="U62" s="15" t="s">
        <v>41</v>
      </c>
      <c r="V62" s="15" t="s">
        <v>53</v>
      </c>
      <c r="W62" s="15" t="s">
        <v>65</v>
      </c>
      <c r="X62" s="72">
        <v>8.42</v>
      </c>
      <c r="Y62" s="72">
        <v>7.04</v>
      </c>
      <c r="Z62" s="72"/>
      <c r="AA62" s="72"/>
      <c r="AB62" s="16"/>
      <c r="AC62">
        <v>61</v>
      </c>
      <c r="AD62" s="15" t="s">
        <v>38</v>
      </c>
      <c r="AE62" s="12"/>
      <c r="AF62" s="14" t="s">
        <v>317</v>
      </c>
      <c r="AG62" s="15">
        <v>6.52</v>
      </c>
      <c r="AH62" s="15">
        <v>11.42</v>
      </c>
      <c r="AI62" s="72">
        <v>8.42</v>
      </c>
      <c r="AJ62" s="72">
        <v>7.04</v>
      </c>
      <c r="AK62" s="72" t="s">
        <v>317</v>
      </c>
      <c r="AL62" s="72" t="s">
        <v>317</v>
      </c>
      <c r="AM62" s="15" t="s">
        <v>38</v>
      </c>
      <c r="AN62" s="72" t="s">
        <v>317</v>
      </c>
      <c r="AO62" s="82"/>
      <c r="AP62" s="103" t="str">
        <v>.</v>
      </c>
      <c r="AQ62" s="104" t="str">
        <v/>
      </c>
      <c r="AR62" s="82"/>
      <c r="AS62" s="82"/>
      <c r="AT62" s="82"/>
      <c r="AU62" s="82"/>
      <c r="AV62" s="82"/>
      <c r="AW62" s="82"/>
      <c r="AX62" s="82"/>
    </row>
    <row r="63" spans="1:61">
      <c r="A63">
        <v>62</v>
      </c>
      <c r="B63" s="11">
        <v>38</v>
      </c>
      <c r="C63" s="18">
        <v>1085255756</v>
      </c>
      <c r="D63" s="24" t="s">
        <v>229</v>
      </c>
      <c r="E63" s="20" t="s">
        <v>75</v>
      </c>
      <c r="F63" s="21">
        <v>31821</v>
      </c>
      <c r="G63" s="14">
        <f t="shared" ca="1" si="0"/>
        <v>37.063013698630137</v>
      </c>
      <c r="H63" s="15">
        <v>22</v>
      </c>
      <c r="I63" s="15" t="s">
        <v>38</v>
      </c>
      <c r="J63" s="15" t="s">
        <v>39</v>
      </c>
      <c r="K63" s="15" t="s">
        <v>119</v>
      </c>
      <c r="L63" s="15">
        <v>7.02</v>
      </c>
      <c r="M63" s="15" t="s">
        <v>39</v>
      </c>
      <c r="N63" s="15" t="s">
        <v>41</v>
      </c>
      <c r="O63" s="15" t="s">
        <v>39</v>
      </c>
      <c r="P63" s="15" t="s">
        <v>54</v>
      </c>
      <c r="Q63" s="15" t="s">
        <v>39</v>
      </c>
      <c r="R63" s="15" t="s">
        <v>43</v>
      </c>
      <c r="S63" s="15">
        <v>7.08</v>
      </c>
      <c r="T63" s="15" t="s">
        <v>39</v>
      </c>
      <c r="U63" s="15" t="s">
        <v>41</v>
      </c>
      <c r="V63" s="15" t="s">
        <v>39</v>
      </c>
      <c r="W63" s="15" t="s">
        <v>42</v>
      </c>
      <c r="X63" s="72"/>
      <c r="Y63" s="72"/>
      <c r="Z63" s="72"/>
      <c r="AA63" s="72"/>
      <c r="AB63" s="16"/>
      <c r="AC63">
        <v>62</v>
      </c>
      <c r="AD63" s="15" t="s">
        <v>38</v>
      </c>
      <c r="AE63" s="20" t="s">
        <v>75</v>
      </c>
      <c r="AF63" s="14">
        <v>36.101369863013701</v>
      </c>
      <c r="AG63" s="15">
        <v>7.02</v>
      </c>
      <c r="AH63" s="15">
        <v>7.08</v>
      </c>
      <c r="AI63" s="72" t="s">
        <v>317</v>
      </c>
      <c r="AJ63" s="72" t="s">
        <v>317</v>
      </c>
      <c r="AK63" s="72" t="s">
        <v>317</v>
      </c>
      <c r="AL63" s="72" t="s">
        <v>317</v>
      </c>
      <c r="AM63" s="15" t="s">
        <v>38</v>
      </c>
      <c r="AN63" s="72" t="s">
        <v>317</v>
      </c>
      <c r="AO63" s="82"/>
      <c r="AP63" s="103" t="str">
        <v>.</v>
      </c>
      <c r="AQ63" s="104" t="str">
        <v/>
      </c>
      <c r="AR63" s="82"/>
      <c r="AS63" s="82"/>
      <c r="AT63" s="82"/>
      <c r="AU63" s="82"/>
      <c r="AV63" s="82"/>
      <c r="AW63" s="82"/>
      <c r="AX63" s="82"/>
    </row>
    <row r="64" spans="1:61">
      <c r="A64">
        <v>63</v>
      </c>
      <c r="B64" s="11"/>
      <c r="C64" s="18"/>
      <c r="D64" s="24"/>
      <c r="E64" s="20"/>
      <c r="F64" s="21"/>
      <c r="G64" s="14">
        <v>36</v>
      </c>
      <c r="H64" s="15">
        <v>22</v>
      </c>
      <c r="I64" s="15" t="s">
        <v>38</v>
      </c>
      <c r="J64" s="15" t="s">
        <v>53</v>
      </c>
      <c r="K64" s="15" t="s">
        <v>119</v>
      </c>
      <c r="L64" s="15">
        <v>7.01</v>
      </c>
      <c r="M64" s="15" t="s">
        <v>53</v>
      </c>
      <c r="N64" s="15" t="s">
        <v>41</v>
      </c>
      <c r="O64" s="15" t="s">
        <v>53</v>
      </c>
      <c r="P64" s="15" t="s">
        <v>54</v>
      </c>
      <c r="Q64" s="15" t="s">
        <v>53</v>
      </c>
      <c r="R64" s="15" t="s">
        <v>43</v>
      </c>
      <c r="S64" s="15">
        <v>9.3000000000000007</v>
      </c>
      <c r="T64" s="15" t="s">
        <v>53</v>
      </c>
      <c r="U64" s="15" t="s">
        <v>97</v>
      </c>
      <c r="V64" s="15" t="s">
        <v>53</v>
      </c>
      <c r="W64" s="15" t="s">
        <v>88</v>
      </c>
      <c r="X64" s="72">
        <v>4.2699999999999996</v>
      </c>
      <c r="Y64" s="72">
        <v>4.46</v>
      </c>
      <c r="Z64" s="72">
        <v>2.42</v>
      </c>
      <c r="AA64" s="72">
        <v>2.63</v>
      </c>
      <c r="AB64" s="16"/>
      <c r="AC64">
        <v>63</v>
      </c>
      <c r="AD64" s="15" t="s">
        <v>38</v>
      </c>
      <c r="AE64" s="20"/>
      <c r="AF64" s="14" t="s">
        <v>317</v>
      </c>
      <c r="AG64" s="15">
        <v>7.01</v>
      </c>
      <c r="AH64" s="15">
        <v>9.3000000000000007</v>
      </c>
      <c r="AI64" s="72">
        <v>4.2699999999999996</v>
      </c>
      <c r="AJ64" s="72">
        <v>4.46</v>
      </c>
      <c r="AK64" s="72">
        <v>2.42</v>
      </c>
      <c r="AL64" s="72">
        <v>2.63</v>
      </c>
      <c r="AM64" s="15" t="s">
        <v>38</v>
      </c>
      <c r="AN64" s="72">
        <v>2.63</v>
      </c>
      <c r="AO64" s="82"/>
      <c r="AP64" s="103" t="str">
        <v>.</v>
      </c>
      <c r="AQ64" s="104" t="str">
        <v/>
      </c>
      <c r="AR64" s="82"/>
      <c r="AS64" s="82"/>
      <c r="AT64" s="82"/>
      <c r="AU64" s="82"/>
      <c r="AV64" s="82"/>
      <c r="AW64" s="82"/>
      <c r="AX64" s="82"/>
    </row>
    <row r="65" spans="1:50">
      <c r="A65">
        <v>64</v>
      </c>
      <c r="B65" s="11">
        <v>39</v>
      </c>
      <c r="C65" s="10">
        <v>1010760751</v>
      </c>
      <c r="D65" s="11" t="s">
        <v>230</v>
      </c>
      <c r="E65" s="12" t="s">
        <v>36</v>
      </c>
      <c r="F65" s="13">
        <v>38264</v>
      </c>
      <c r="G65" s="14">
        <f t="shared" ca="1" si="0"/>
        <v>19.410958904109588</v>
      </c>
      <c r="H65" s="15" t="s">
        <v>231</v>
      </c>
      <c r="I65" s="15" t="s">
        <v>38</v>
      </c>
      <c r="J65" s="15" t="s">
        <v>39</v>
      </c>
      <c r="K65" s="15" t="s">
        <v>43</v>
      </c>
      <c r="L65" s="15">
        <v>8.8699999999999992</v>
      </c>
      <c r="M65" s="15" t="s">
        <v>39</v>
      </c>
      <c r="N65" s="15" t="s">
        <v>41</v>
      </c>
      <c r="O65" s="15" t="s">
        <v>39</v>
      </c>
      <c r="P65" s="15" t="s">
        <v>42</v>
      </c>
      <c r="Q65" s="15" t="s">
        <v>39</v>
      </c>
      <c r="R65" s="15" t="s">
        <v>43</v>
      </c>
      <c r="S65" s="15">
        <v>8.31</v>
      </c>
      <c r="T65" s="15" t="s">
        <v>39</v>
      </c>
      <c r="U65" s="15" t="s">
        <v>41</v>
      </c>
      <c r="V65" s="15" t="s">
        <v>39</v>
      </c>
      <c r="W65" s="15" t="s">
        <v>42</v>
      </c>
      <c r="X65" s="72"/>
      <c r="Y65" s="72"/>
      <c r="Z65" s="72"/>
      <c r="AA65" s="72"/>
      <c r="AB65" s="17"/>
      <c r="AC65">
        <v>64</v>
      </c>
      <c r="AD65" s="15" t="s">
        <v>38</v>
      </c>
      <c r="AE65" s="12" t="s">
        <v>36</v>
      </c>
      <c r="AF65" s="14">
        <v>18.449315068493149</v>
      </c>
      <c r="AG65" s="15">
        <v>8.8699999999999992</v>
      </c>
      <c r="AH65" s="15">
        <v>8.31</v>
      </c>
      <c r="AI65" s="72" t="s">
        <v>317</v>
      </c>
      <c r="AJ65" s="72" t="s">
        <v>317</v>
      </c>
      <c r="AK65" s="72" t="s">
        <v>317</v>
      </c>
      <c r="AL65" s="72" t="s">
        <v>317</v>
      </c>
      <c r="AM65" s="15" t="s">
        <v>38</v>
      </c>
      <c r="AN65" s="72" t="s">
        <v>317</v>
      </c>
      <c r="AO65" s="82"/>
      <c r="AP65" s="103" t="str">
        <v>.</v>
      </c>
      <c r="AQ65" s="104" t="str">
        <v/>
      </c>
      <c r="AR65" s="82"/>
      <c r="AS65" s="82"/>
      <c r="AT65" s="82"/>
      <c r="AU65" s="82"/>
      <c r="AV65" s="82"/>
      <c r="AW65" s="82"/>
      <c r="AX65" s="82"/>
    </row>
    <row r="66" spans="1:50">
      <c r="A66">
        <v>65</v>
      </c>
      <c r="B66" s="11"/>
      <c r="C66" s="10"/>
      <c r="D66" s="11"/>
      <c r="E66" s="12"/>
      <c r="F66" s="13"/>
      <c r="G66" s="14">
        <v>18</v>
      </c>
      <c r="H66" s="15" t="s">
        <v>231</v>
      </c>
      <c r="I66" s="15" t="s">
        <v>38</v>
      </c>
      <c r="J66" s="15" t="s">
        <v>53</v>
      </c>
      <c r="K66" s="15" t="s">
        <v>40</v>
      </c>
      <c r="L66" s="15">
        <v>9.77</v>
      </c>
      <c r="M66" s="15" t="s">
        <v>53</v>
      </c>
      <c r="N66" s="15" t="s">
        <v>41</v>
      </c>
      <c r="O66" s="15" t="s">
        <v>53</v>
      </c>
      <c r="P66" s="15" t="s">
        <v>42</v>
      </c>
      <c r="Q66" s="15" t="s">
        <v>53</v>
      </c>
      <c r="R66" s="15" t="s">
        <v>40</v>
      </c>
      <c r="S66" s="15">
        <v>10.83</v>
      </c>
      <c r="T66" s="15" t="s">
        <v>53</v>
      </c>
      <c r="U66" s="15" t="s">
        <v>41</v>
      </c>
      <c r="V66" s="15" t="s">
        <v>53</v>
      </c>
      <c r="W66" s="15" t="s">
        <v>42</v>
      </c>
      <c r="X66" s="72"/>
      <c r="Y66" s="72"/>
      <c r="Z66" s="72"/>
      <c r="AA66" s="72"/>
      <c r="AB66" s="17"/>
      <c r="AC66">
        <v>65</v>
      </c>
      <c r="AD66" s="15" t="s">
        <v>38</v>
      </c>
      <c r="AE66" s="12"/>
      <c r="AF66" s="14" t="s">
        <v>317</v>
      </c>
      <c r="AG66" s="15">
        <v>9.77</v>
      </c>
      <c r="AH66" s="15">
        <v>10.83</v>
      </c>
      <c r="AI66" s="72" t="s">
        <v>317</v>
      </c>
      <c r="AJ66" s="72" t="s">
        <v>317</v>
      </c>
      <c r="AK66" s="72" t="s">
        <v>317</v>
      </c>
      <c r="AL66" s="72" t="s">
        <v>317</v>
      </c>
      <c r="AM66" s="15" t="s">
        <v>38</v>
      </c>
      <c r="AN66" s="72" t="s">
        <v>317</v>
      </c>
      <c r="AO66" s="82"/>
      <c r="AP66" s="103" t="str">
        <v>.</v>
      </c>
      <c r="AQ66" s="104" t="str">
        <v/>
      </c>
      <c r="AR66" s="82"/>
      <c r="AS66" s="82"/>
      <c r="AT66" s="82"/>
      <c r="AU66" s="82"/>
      <c r="AV66" s="82"/>
      <c r="AW66" s="82"/>
      <c r="AX66" s="82"/>
    </row>
    <row r="67" spans="1:50">
      <c r="A67">
        <v>66</v>
      </c>
      <c r="B67" s="11"/>
      <c r="C67" s="10"/>
      <c r="D67" s="11"/>
      <c r="E67" s="12"/>
      <c r="F67" s="13"/>
      <c r="G67" s="14">
        <v>18</v>
      </c>
      <c r="H67" s="15" t="s">
        <v>231</v>
      </c>
      <c r="I67" s="15" t="s">
        <v>38</v>
      </c>
      <c r="J67" s="15" t="s">
        <v>55</v>
      </c>
      <c r="K67" s="15" t="s">
        <v>40</v>
      </c>
      <c r="L67" s="15">
        <v>12.08</v>
      </c>
      <c r="M67" s="15" t="s">
        <v>55</v>
      </c>
      <c r="N67" s="15" t="s">
        <v>41</v>
      </c>
      <c r="O67" s="15" t="s">
        <v>55</v>
      </c>
      <c r="P67" s="15" t="s">
        <v>42</v>
      </c>
      <c r="Q67" s="15" t="s">
        <v>55</v>
      </c>
      <c r="R67" s="15" t="s">
        <v>40</v>
      </c>
      <c r="S67" s="15">
        <v>11.53</v>
      </c>
      <c r="T67" s="15" t="s">
        <v>55</v>
      </c>
      <c r="U67" s="15" t="s">
        <v>41</v>
      </c>
      <c r="V67" s="15" t="s">
        <v>55</v>
      </c>
      <c r="W67" s="15" t="s">
        <v>42</v>
      </c>
      <c r="X67" s="72"/>
      <c r="Y67" s="72"/>
      <c r="Z67" s="72">
        <v>4.53</v>
      </c>
      <c r="AA67" s="72">
        <v>3.31</v>
      </c>
      <c r="AB67" s="17"/>
      <c r="AC67">
        <v>66</v>
      </c>
      <c r="AD67" s="15" t="s">
        <v>38</v>
      </c>
      <c r="AE67" s="12"/>
      <c r="AF67" s="14" t="s">
        <v>317</v>
      </c>
      <c r="AG67" s="15">
        <v>12.08</v>
      </c>
      <c r="AH67" s="15">
        <v>11.53</v>
      </c>
      <c r="AI67" s="72" t="s">
        <v>317</v>
      </c>
      <c r="AJ67" s="72" t="s">
        <v>317</v>
      </c>
      <c r="AK67" s="72">
        <v>4.53</v>
      </c>
      <c r="AL67" s="72">
        <v>3.31</v>
      </c>
      <c r="AM67" s="15" t="s">
        <v>38</v>
      </c>
      <c r="AN67" s="72">
        <v>3.31</v>
      </c>
      <c r="AO67" s="82"/>
      <c r="AP67" s="103">
        <v>2.63</v>
      </c>
      <c r="AQ67" s="104" t="str">
        <v/>
      </c>
      <c r="AR67" s="82"/>
      <c r="AS67" s="82"/>
      <c r="AT67" s="82"/>
      <c r="AU67" s="82"/>
      <c r="AV67" s="82"/>
      <c r="AW67" s="82"/>
      <c r="AX67" s="82"/>
    </row>
    <row r="68" spans="1:50">
      <c r="A68">
        <v>67</v>
      </c>
      <c r="B68" s="11">
        <v>40</v>
      </c>
      <c r="C68" s="10">
        <v>10188476996</v>
      </c>
      <c r="D68" s="11" t="s">
        <v>232</v>
      </c>
      <c r="E68" s="12" t="s">
        <v>36</v>
      </c>
      <c r="F68" s="13">
        <v>34834</v>
      </c>
      <c r="G68" s="14">
        <f t="shared" ca="1" si="0"/>
        <v>28.80821917808219</v>
      </c>
      <c r="H68" s="15">
        <v>34</v>
      </c>
      <c r="I68" s="15" t="s">
        <v>38</v>
      </c>
      <c r="J68" s="15" t="s">
        <v>39</v>
      </c>
      <c r="K68" s="15" t="s">
        <v>40</v>
      </c>
      <c r="L68" s="15">
        <v>7.77</v>
      </c>
      <c r="M68" s="15" t="s">
        <v>39</v>
      </c>
      <c r="N68" s="15" t="s">
        <v>41</v>
      </c>
      <c r="O68" s="15" t="s">
        <v>39</v>
      </c>
      <c r="P68" s="15" t="s">
        <v>42</v>
      </c>
      <c r="Q68" s="15" t="s">
        <v>39</v>
      </c>
      <c r="R68" s="15" t="s">
        <v>43</v>
      </c>
      <c r="S68" s="15">
        <v>8.0500000000000007</v>
      </c>
      <c r="T68" s="15" t="s">
        <v>39</v>
      </c>
      <c r="U68" s="15" t="s">
        <v>41</v>
      </c>
      <c r="V68" s="15" t="s">
        <v>39</v>
      </c>
      <c r="W68" s="15" t="s">
        <v>42</v>
      </c>
      <c r="X68" s="72"/>
      <c r="Y68" s="72"/>
      <c r="Z68" s="72"/>
      <c r="AA68" s="72"/>
      <c r="AB68" s="17"/>
      <c r="AC68">
        <v>67</v>
      </c>
      <c r="AD68" s="15" t="s">
        <v>38</v>
      </c>
      <c r="AE68" s="12" t="s">
        <v>36</v>
      </c>
      <c r="AF68" s="14">
        <v>27.846575342465755</v>
      </c>
      <c r="AG68" s="15">
        <v>7.77</v>
      </c>
      <c r="AH68" s="15">
        <v>8.0500000000000007</v>
      </c>
      <c r="AI68" s="72" t="s">
        <v>317</v>
      </c>
      <c r="AJ68" s="72" t="s">
        <v>317</v>
      </c>
      <c r="AK68" s="72" t="s">
        <v>317</v>
      </c>
      <c r="AL68" s="72" t="s">
        <v>317</v>
      </c>
      <c r="AM68" s="15" t="s">
        <v>38</v>
      </c>
      <c r="AN68" s="72" t="s">
        <v>317</v>
      </c>
      <c r="AO68" s="82"/>
      <c r="AP68" s="103" t="str">
        <v>.</v>
      </c>
      <c r="AQ68" s="104" t="str">
        <v/>
      </c>
      <c r="AR68" s="82"/>
      <c r="AS68" s="82"/>
      <c r="AT68" s="82"/>
      <c r="AU68" s="82"/>
      <c r="AV68" s="82"/>
      <c r="AW68" s="82"/>
      <c r="AX68" s="82"/>
    </row>
    <row r="69" spans="1:50">
      <c r="A69">
        <v>68</v>
      </c>
      <c r="B69" s="11"/>
      <c r="C69" s="10"/>
      <c r="D69" s="11"/>
      <c r="E69" s="12"/>
      <c r="F69" s="13"/>
      <c r="G69" s="14">
        <v>28</v>
      </c>
      <c r="H69" s="15">
        <v>34</v>
      </c>
      <c r="I69" s="15" t="s">
        <v>38</v>
      </c>
      <c r="J69" s="15" t="s">
        <v>53</v>
      </c>
      <c r="K69" s="15" t="s">
        <v>40</v>
      </c>
      <c r="L69" s="15">
        <v>12.44</v>
      </c>
      <c r="M69" s="15" t="s">
        <v>53</v>
      </c>
      <c r="N69" s="15" t="s">
        <v>97</v>
      </c>
      <c r="O69" s="15" t="s">
        <v>53</v>
      </c>
      <c r="P69" s="15" t="s">
        <v>42</v>
      </c>
      <c r="Q69" s="15" t="s">
        <v>53</v>
      </c>
      <c r="R69" s="15" t="s">
        <v>40</v>
      </c>
      <c r="S69" s="15">
        <v>8.27</v>
      </c>
      <c r="T69" s="15" t="s">
        <v>53</v>
      </c>
      <c r="U69" s="15" t="s">
        <v>41</v>
      </c>
      <c r="V69" s="15" t="s">
        <v>53</v>
      </c>
      <c r="W69" s="15" t="s">
        <v>88</v>
      </c>
      <c r="X69" s="72">
        <v>5.85</v>
      </c>
      <c r="Y69" s="72">
        <v>6.16</v>
      </c>
      <c r="Z69" s="72">
        <v>2.2000000000000002</v>
      </c>
      <c r="AA69" s="72"/>
      <c r="AB69" s="17"/>
      <c r="AC69">
        <v>68</v>
      </c>
      <c r="AD69" s="15" t="s">
        <v>38</v>
      </c>
      <c r="AE69" s="12"/>
      <c r="AF69" s="14" t="s">
        <v>317</v>
      </c>
      <c r="AG69" s="15">
        <v>12.44</v>
      </c>
      <c r="AH69" s="15">
        <v>8.27</v>
      </c>
      <c r="AI69" s="72">
        <v>5.85</v>
      </c>
      <c r="AJ69" s="72">
        <v>6.16</v>
      </c>
      <c r="AK69" s="72">
        <v>2.2000000000000002</v>
      </c>
      <c r="AL69" s="72" t="s">
        <v>317</v>
      </c>
      <c r="AM69" s="15" t="s">
        <v>38</v>
      </c>
      <c r="AN69" s="72" t="s">
        <v>317</v>
      </c>
      <c r="AO69" s="82"/>
      <c r="AP69" s="103" t="str">
        <v>.</v>
      </c>
      <c r="AQ69" s="104" t="str">
        <v/>
      </c>
      <c r="AR69" s="82"/>
      <c r="AS69" s="82"/>
      <c r="AT69" s="82"/>
      <c r="AU69" s="82"/>
      <c r="AV69" s="82"/>
      <c r="AW69" s="82"/>
      <c r="AX69" s="82"/>
    </row>
    <row r="70" spans="1:50">
      <c r="A70">
        <v>69</v>
      </c>
      <c r="B70" s="11">
        <v>41</v>
      </c>
      <c r="C70" s="10">
        <v>1150184542</v>
      </c>
      <c r="D70" s="11" t="s">
        <v>233</v>
      </c>
      <c r="E70" s="12" t="s">
        <v>36</v>
      </c>
      <c r="F70" s="13">
        <v>39728</v>
      </c>
      <c r="G70" s="14">
        <f t="shared" ca="1" si="0"/>
        <v>15.4</v>
      </c>
      <c r="H70" s="15">
        <v>14</v>
      </c>
      <c r="I70" s="15" t="s">
        <v>38</v>
      </c>
      <c r="J70" s="15" t="s">
        <v>39</v>
      </c>
      <c r="K70" s="15" t="s">
        <v>43</v>
      </c>
      <c r="L70" s="15">
        <v>8.2200000000000006</v>
      </c>
      <c r="M70" s="15" t="s">
        <v>39</v>
      </c>
      <c r="N70" s="15" t="s">
        <v>41</v>
      </c>
      <c r="O70" s="15" t="s">
        <v>39</v>
      </c>
      <c r="P70" s="15" t="s">
        <v>42</v>
      </c>
      <c r="Q70" s="15" t="s">
        <v>39</v>
      </c>
      <c r="R70" s="15" t="s">
        <v>43</v>
      </c>
      <c r="S70" s="15">
        <v>7.9</v>
      </c>
      <c r="T70" s="15" t="s">
        <v>39</v>
      </c>
      <c r="U70" s="15" t="s">
        <v>41</v>
      </c>
      <c r="V70" s="15" t="s">
        <v>39</v>
      </c>
      <c r="W70" s="15" t="s">
        <v>42</v>
      </c>
      <c r="X70" s="72"/>
      <c r="Y70" s="72"/>
      <c r="Z70" s="72"/>
      <c r="AA70" s="72"/>
      <c r="AB70" s="16"/>
      <c r="AC70">
        <v>69</v>
      </c>
      <c r="AD70" s="15" t="s">
        <v>38</v>
      </c>
      <c r="AE70" s="12" t="s">
        <v>36</v>
      </c>
      <c r="AF70" s="14">
        <v>14.438356164383562</v>
      </c>
      <c r="AG70" s="15">
        <v>8.2200000000000006</v>
      </c>
      <c r="AH70" s="15">
        <v>7.9</v>
      </c>
      <c r="AI70" s="72" t="s">
        <v>317</v>
      </c>
      <c r="AJ70" s="72" t="s">
        <v>317</v>
      </c>
      <c r="AK70" s="72" t="s">
        <v>317</v>
      </c>
      <c r="AL70" s="72" t="s">
        <v>317</v>
      </c>
      <c r="AM70" s="15" t="s">
        <v>38</v>
      </c>
      <c r="AN70" s="72" t="s">
        <v>317</v>
      </c>
      <c r="AO70" s="82"/>
      <c r="AP70" s="103">
        <v>3.31</v>
      </c>
      <c r="AQ70" s="104" t="str">
        <v/>
      </c>
      <c r="AR70" s="82"/>
      <c r="AS70" s="82"/>
      <c r="AT70" s="82"/>
      <c r="AU70" s="82"/>
      <c r="AV70" s="82"/>
      <c r="AW70" s="82"/>
      <c r="AX70" s="82"/>
    </row>
    <row r="71" spans="1:50">
      <c r="A71">
        <v>70</v>
      </c>
      <c r="B71" s="11"/>
      <c r="C71" s="10"/>
      <c r="D71" s="11"/>
      <c r="E71" s="12"/>
      <c r="F71" s="13"/>
      <c r="G71" s="14">
        <v>14</v>
      </c>
      <c r="H71" s="15">
        <v>14</v>
      </c>
      <c r="I71" s="15" t="s">
        <v>38</v>
      </c>
      <c r="J71" s="15" t="s">
        <v>53</v>
      </c>
      <c r="K71" s="15" t="s">
        <v>43</v>
      </c>
      <c r="L71" s="15">
        <v>11.02</v>
      </c>
      <c r="M71" s="15" t="s">
        <v>53</v>
      </c>
      <c r="N71" s="15" t="s">
        <v>41</v>
      </c>
      <c r="O71" s="15" t="s">
        <v>53</v>
      </c>
      <c r="P71" s="15" t="s">
        <v>42</v>
      </c>
      <c r="Q71" s="15" t="s">
        <v>53</v>
      </c>
      <c r="R71" s="15" t="s">
        <v>40</v>
      </c>
      <c r="S71" s="15">
        <v>9.4499999999999993</v>
      </c>
      <c r="T71" s="15" t="s">
        <v>53</v>
      </c>
      <c r="U71" s="15" t="s">
        <v>41</v>
      </c>
      <c r="V71" s="15" t="s">
        <v>53</v>
      </c>
      <c r="W71" s="15" t="s">
        <v>65</v>
      </c>
      <c r="X71" s="72">
        <v>6.24</v>
      </c>
      <c r="Y71" s="72">
        <v>5.45</v>
      </c>
      <c r="Z71" s="72">
        <v>2.4900000000000002</v>
      </c>
      <c r="AA71" s="72">
        <v>2.4300000000000002</v>
      </c>
      <c r="AB71" s="16"/>
      <c r="AC71">
        <v>70</v>
      </c>
      <c r="AD71" s="15" t="s">
        <v>38</v>
      </c>
      <c r="AE71" s="12"/>
      <c r="AF71" s="14" t="s">
        <v>317</v>
      </c>
      <c r="AG71" s="15">
        <v>11.02</v>
      </c>
      <c r="AH71" s="15">
        <v>9.4499999999999993</v>
      </c>
      <c r="AI71" s="72">
        <v>6.24</v>
      </c>
      <c r="AJ71" s="72">
        <v>5.45</v>
      </c>
      <c r="AK71" s="72">
        <v>2.4900000000000002</v>
      </c>
      <c r="AL71" s="72">
        <v>2.4300000000000002</v>
      </c>
      <c r="AM71" s="15" t="s">
        <v>38</v>
      </c>
      <c r="AN71" s="72">
        <v>2.4300000000000002</v>
      </c>
      <c r="AO71" s="82"/>
      <c r="AP71" s="103" t="str">
        <v>.</v>
      </c>
      <c r="AQ71" s="104" t="str">
        <v/>
      </c>
      <c r="AR71" s="82"/>
      <c r="AS71" s="82"/>
      <c r="AT71" s="82"/>
      <c r="AU71" s="82"/>
      <c r="AV71" s="82"/>
      <c r="AW71" s="82"/>
      <c r="AX71" s="82"/>
    </row>
    <row r="72" spans="1:50">
      <c r="A72">
        <v>71</v>
      </c>
      <c r="B72" s="11">
        <v>42</v>
      </c>
      <c r="C72" s="18">
        <v>80728570</v>
      </c>
      <c r="D72" s="24" t="s">
        <v>234</v>
      </c>
      <c r="E72" s="20" t="s">
        <v>36</v>
      </c>
      <c r="F72" s="21">
        <v>30317</v>
      </c>
      <c r="G72" s="14">
        <f t="shared" ca="1" si="0"/>
        <v>41.183561643835617</v>
      </c>
      <c r="H72" s="15">
        <v>23</v>
      </c>
      <c r="I72" s="15" t="s">
        <v>38</v>
      </c>
      <c r="J72" s="15" t="s">
        <v>39</v>
      </c>
      <c r="K72" s="15" t="s">
        <v>119</v>
      </c>
      <c r="L72" s="15">
        <v>5.4</v>
      </c>
      <c r="M72" s="15" t="s">
        <v>39</v>
      </c>
      <c r="N72" s="15" t="s">
        <v>41</v>
      </c>
      <c r="O72" s="15" t="s">
        <v>39</v>
      </c>
      <c r="P72" s="15" t="s">
        <v>42</v>
      </c>
      <c r="Q72" s="15" t="s">
        <v>39</v>
      </c>
      <c r="R72" s="15" t="s">
        <v>119</v>
      </c>
      <c r="S72" s="15">
        <v>4.29</v>
      </c>
      <c r="T72" s="15" t="s">
        <v>39</v>
      </c>
      <c r="U72" s="15" t="s">
        <v>41</v>
      </c>
      <c r="V72" s="15" t="s">
        <v>39</v>
      </c>
      <c r="W72" s="15" t="s">
        <v>42</v>
      </c>
      <c r="X72" s="15"/>
      <c r="Y72" s="15"/>
      <c r="Z72" s="15"/>
      <c r="AA72" s="15"/>
      <c r="AB72" s="16"/>
      <c r="AC72">
        <v>71</v>
      </c>
      <c r="AD72" s="15" t="s">
        <v>38</v>
      </c>
      <c r="AE72" s="20" t="s">
        <v>36</v>
      </c>
      <c r="AF72" s="14">
        <v>40.221917808219175</v>
      </c>
      <c r="AG72" s="15">
        <v>5.4</v>
      </c>
      <c r="AH72" s="15">
        <v>4.29</v>
      </c>
      <c r="AI72" s="15" t="s">
        <v>317</v>
      </c>
      <c r="AJ72" s="15" t="s">
        <v>317</v>
      </c>
      <c r="AK72" s="15" t="s">
        <v>317</v>
      </c>
      <c r="AL72" s="15" t="s">
        <v>317</v>
      </c>
      <c r="AM72" s="15" t="s">
        <v>38</v>
      </c>
      <c r="AN72" s="15" t="s">
        <v>317</v>
      </c>
      <c r="AO72" s="82"/>
      <c r="AP72" s="103" t="str">
        <v>.</v>
      </c>
      <c r="AQ72" s="104" t="str">
        <v/>
      </c>
      <c r="AR72" s="82"/>
      <c r="AS72" s="82"/>
      <c r="AT72" s="82"/>
      <c r="AU72" s="82"/>
      <c r="AV72" s="82"/>
      <c r="AW72" s="82"/>
      <c r="AX72" s="82"/>
    </row>
    <row r="73" spans="1:50">
      <c r="A73">
        <v>72</v>
      </c>
      <c r="B73" s="11"/>
      <c r="C73" s="18"/>
      <c r="D73" s="24"/>
      <c r="E73" s="20"/>
      <c r="F73" s="21"/>
      <c r="G73" s="14">
        <v>40</v>
      </c>
      <c r="H73" s="15">
        <v>23</v>
      </c>
      <c r="I73" s="15" t="s">
        <v>38</v>
      </c>
      <c r="J73" s="15" t="s">
        <v>53</v>
      </c>
      <c r="K73" s="15" t="s">
        <v>43</v>
      </c>
      <c r="L73" s="15">
        <v>9.85</v>
      </c>
      <c r="M73" s="15" t="s">
        <v>53</v>
      </c>
      <c r="N73" s="15" t="s">
        <v>41</v>
      </c>
      <c r="O73" s="15" t="s">
        <v>53</v>
      </c>
      <c r="P73" s="15" t="s">
        <v>42</v>
      </c>
      <c r="Q73" s="15" t="s">
        <v>53</v>
      </c>
      <c r="R73" s="15" t="s">
        <v>119</v>
      </c>
      <c r="S73" s="15">
        <v>9.7799999999999994</v>
      </c>
      <c r="T73" s="15" t="s">
        <v>53</v>
      </c>
      <c r="U73" s="15" t="s">
        <v>41</v>
      </c>
      <c r="V73" s="15" t="s">
        <v>53</v>
      </c>
      <c r="W73" s="15" t="s">
        <v>42</v>
      </c>
      <c r="X73" s="72">
        <v>7.88</v>
      </c>
      <c r="Y73" s="72">
        <v>8.2200000000000006</v>
      </c>
      <c r="Z73" s="72">
        <v>4.26</v>
      </c>
      <c r="AA73" s="15"/>
      <c r="AB73" s="16"/>
      <c r="AC73">
        <v>72</v>
      </c>
      <c r="AD73" s="15" t="s">
        <v>38</v>
      </c>
      <c r="AE73" s="20"/>
      <c r="AF73" s="14" t="s">
        <v>317</v>
      </c>
      <c r="AG73" s="15">
        <v>9.85</v>
      </c>
      <c r="AH73" s="15">
        <v>9.7799999999999994</v>
      </c>
      <c r="AI73" s="72">
        <v>7.88</v>
      </c>
      <c r="AJ73" s="72">
        <v>8.2200000000000006</v>
      </c>
      <c r="AK73" s="72">
        <v>4.26</v>
      </c>
      <c r="AL73" s="15" t="s">
        <v>317</v>
      </c>
      <c r="AM73" s="15" t="s">
        <v>38</v>
      </c>
      <c r="AN73" s="15" t="s">
        <v>317</v>
      </c>
      <c r="AO73" s="82"/>
      <c r="AP73" s="103" t="str">
        <v>.</v>
      </c>
      <c r="AQ73" s="104" t="str">
        <v/>
      </c>
      <c r="AR73" s="82"/>
      <c r="AS73" s="82"/>
      <c r="AT73" s="82"/>
      <c r="AU73" s="82"/>
      <c r="AV73" s="82"/>
      <c r="AW73" s="82"/>
      <c r="AX73" s="82"/>
    </row>
    <row r="74" spans="1:50">
      <c r="A74">
        <v>73</v>
      </c>
      <c r="B74" s="11">
        <v>43</v>
      </c>
      <c r="C74" s="18">
        <v>1071631611</v>
      </c>
      <c r="D74" s="24" t="s">
        <v>235</v>
      </c>
      <c r="E74" s="20" t="s">
        <v>75</v>
      </c>
      <c r="F74" s="21">
        <v>35294</v>
      </c>
      <c r="G74" s="14">
        <f t="shared" ca="1" si="0"/>
        <v>27.547945205479451</v>
      </c>
      <c r="H74" s="15">
        <v>22</v>
      </c>
      <c r="I74" s="15" t="s">
        <v>38</v>
      </c>
      <c r="J74" s="15" t="s">
        <v>39</v>
      </c>
      <c r="K74" s="15" t="s">
        <v>40</v>
      </c>
      <c r="L74" s="15">
        <v>10.61</v>
      </c>
      <c r="M74" s="15" t="s">
        <v>39</v>
      </c>
      <c r="N74" s="15" t="s">
        <v>97</v>
      </c>
      <c r="O74" s="15" t="s">
        <v>39</v>
      </c>
      <c r="P74" s="15" t="s">
        <v>88</v>
      </c>
      <c r="Q74" s="15" t="s">
        <v>39</v>
      </c>
      <c r="R74" s="15" t="s">
        <v>40</v>
      </c>
      <c r="S74" s="15">
        <v>9.7200000000000006</v>
      </c>
      <c r="T74" s="15" t="s">
        <v>39</v>
      </c>
      <c r="U74" s="15" t="s">
        <v>41</v>
      </c>
      <c r="V74" s="15" t="s">
        <v>39</v>
      </c>
      <c r="W74" s="15" t="s">
        <v>42</v>
      </c>
      <c r="X74" s="72">
        <v>5.87</v>
      </c>
      <c r="Y74" s="72">
        <v>6.43</v>
      </c>
      <c r="Z74" s="72">
        <v>2.68</v>
      </c>
      <c r="AA74" s="72">
        <v>4.76</v>
      </c>
      <c r="AB74" s="16"/>
      <c r="AC74">
        <v>73</v>
      </c>
      <c r="AD74" s="15" t="s">
        <v>38</v>
      </c>
      <c r="AE74" s="20" t="s">
        <v>75</v>
      </c>
      <c r="AF74" s="14">
        <v>26.586301369863012</v>
      </c>
      <c r="AG74" s="15">
        <v>10.61</v>
      </c>
      <c r="AH74" s="15">
        <v>9.7200000000000006</v>
      </c>
      <c r="AI74" s="72">
        <v>5.87</v>
      </c>
      <c r="AJ74" s="72">
        <v>6.43</v>
      </c>
      <c r="AK74" s="72">
        <v>2.68</v>
      </c>
      <c r="AL74" s="72">
        <v>4.76</v>
      </c>
      <c r="AM74" s="15" t="s">
        <v>38</v>
      </c>
      <c r="AN74" s="72">
        <v>4.76</v>
      </c>
      <c r="AO74" s="82"/>
      <c r="AP74" s="103">
        <v>2.4300000000000002</v>
      </c>
      <c r="AQ74" s="104" t="str">
        <v/>
      </c>
      <c r="AR74" s="82"/>
      <c r="AS74" s="82"/>
      <c r="AT74" s="82"/>
      <c r="AU74" s="82"/>
      <c r="AV74" s="82"/>
      <c r="AW74" s="82"/>
      <c r="AX74" s="82"/>
    </row>
    <row r="75" spans="1:50">
      <c r="A75">
        <v>74</v>
      </c>
      <c r="B75" s="11">
        <v>44</v>
      </c>
      <c r="C75" s="18">
        <v>1000796269</v>
      </c>
      <c r="D75" s="24" t="s">
        <v>236</v>
      </c>
      <c r="E75" s="20" t="s">
        <v>75</v>
      </c>
      <c r="F75" s="21">
        <v>39467</v>
      </c>
      <c r="G75" s="14">
        <f t="shared" ca="1" si="0"/>
        <v>16.115068493150684</v>
      </c>
      <c r="H75" s="15">
        <v>12</v>
      </c>
      <c r="I75" s="15" t="s">
        <v>38</v>
      </c>
      <c r="J75" s="15" t="s">
        <v>39</v>
      </c>
      <c r="K75" s="15" t="s">
        <v>119</v>
      </c>
      <c r="L75" s="15">
        <v>9.94</v>
      </c>
      <c r="M75" s="15" t="s">
        <v>39</v>
      </c>
      <c r="N75" s="15" t="s">
        <v>41</v>
      </c>
      <c r="O75" s="15" t="s">
        <v>39</v>
      </c>
      <c r="P75" s="15" t="s">
        <v>42</v>
      </c>
      <c r="Q75" s="15" t="s">
        <v>39</v>
      </c>
      <c r="R75" s="15" t="s">
        <v>43</v>
      </c>
      <c r="S75" s="15">
        <v>9.3000000000000007</v>
      </c>
      <c r="T75" s="15" t="s">
        <v>39</v>
      </c>
      <c r="U75" s="15" t="s">
        <v>41</v>
      </c>
      <c r="V75" s="15" t="s">
        <v>39</v>
      </c>
      <c r="W75" s="15" t="s">
        <v>42</v>
      </c>
      <c r="X75" s="15"/>
      <c r="Y75" s="15"/>
      <c r="Z75" s="15"/>
      <c r="AA75" s="15"/>
      <c r="AB75" s="16"/>
      <c r="AC75">
        <v>74</v>
      </c>
      <c r="AD75" s="15" t="s">
        <v>38</v>
      </c>
      <c r="AE75" s="20" t="s">
        <v>75</v>
      </c>
      <c r="AF75" s="14">
        <v>15.153424657534247</v>
      </c>
      <c r="AG75" s="15">
        <v>9.94</v>
      </c>
      <c r="AH75" s="15">
        <v>9.3000000000000007</v>
      </c>
      <c r="AI75" s="15" t="s">
        <v>317</v>
      </c>
      <c r="AJ75" s="15" t="s">
        <v>317</v>
      </c>
      <c r="AK75" s="15" t="s">
        <v>317</v>
      </c>
      <c r="AL75" s="15" t="s">
        <v>317</v>
      </c>
      <c r="AM75" s="15" t="s">
        <v>38</v>
      </c>
      <c r="AN75" s="15" t="s">
        <v>317</v>
      </c>
      <c r="AO75" s="82"/>
      <c r="AP75" s="103" t="str">
        <v>.</v>
      </c>
      <c r="AQ75" s="104" t="str">
        <v/>
      </c>
      <c r="AR75" s="82"/>
      <c r="AS75" s="82"/>
      <c r="AT75" s="82"/>
      <c r="AU75" s="82"/>
      <c r="AV75" s="82"/>
      <c r="AW75" s="82"/>
      <c r="AX75" s="82"/>
    </row>
    <row r="76" spans="1:50">
      <c r="A76">
        <v>75</v>
      </c>
      <c r="B76" s="11"/>
      <c r="C76" s="18"/>
      <c r="D76" s="24"/>
      <c r="E76" s="20"/>
      <c r="F76" s="21"/>
      <c r="G76" s="14">
        <v>15</v>
      </c>
      <c r="H76" s="15">
        <v>12</v>
      </c>
      <c r="I76" s="15" t="s">
        <v>38</v>
      </c>
      <c r="J76" s="15" t="s">
        <v>53</v>
      </c>
      <c r="K76" s="15" t="s">
        <v>119</v>
      </c>
      <c r="L76" s="15">
        <v>8.08</v>
      </c>
      <c r="M76" s="15" t="s">
        <v>53</v>
      </c>
      <c r="N76" s="15" t="s">
        <v>41</v>
      </c>
      <c r="O76" s="15" t="s">
        <v>53</v>
      </c>
      <c r="P76" s="15" t="s">
        <v>65</v>
      </c>
      <c r="Q76" s="15" t="s">
        <v>53</v>
      </c>
      <c r="R76" s="15" t="s">
        <v>43</v>
      </c>
      <c r="S76" s="15">
        <v>9.01</v>
      </c>
      <c r="T76" s="15" t="s">
        <v>53</v>
      </c>
      <c r="U76" s="15" t="s">
        <v>41</v>
      </c>
      <c r="V76" s="15" t="s">
        <v>53</v>
      </c>
      <c r="W76" s="15" t="s">
        <v>65</v>
      </c>
      <c r="X76" s="15"/>
      <c r="Y76" s="15"/>
      <c r="Z76" s="15">
        <v>3.24</v>
      </c>
      <c r="AA76" s="15">
        <v>3.24</v>
      </c>
      <c r="AB76" s="16"/>
      <c r="AC76">
        <v>75</v>
      </c>
      <c r="AD76" s="15" t="s">
        <v>38</v>
      </c>
      <c r="AE76" s="20"/>
      <c r="AF76" s="14" t="s">
        <v>317</v>
      </c>
      <c r="AG76" s="15">
        <v>8.08</v>
      </c>
      <c r="AH76" s="15">
        <v>9.01</v>
      </c>
      <c r="AI76" s="15" t="s">
        <v>317</v>
      </c>
      <c r="AJ76" s="15" t="s">
        <v>317</v>
      </c>
      <c r="AK76" s="15">
        <v>3.24</v>
      </c>
      <c r="AL76" s="15">
        <v>3.24</v>
      </c>
      <c r="AM76" s="15" t="s">
        <v>38</v>
      </c>
      <c r="AN76" s="15">
        <v>3.24</v>
      </c>
      <c r="AO76" s="82"/>
      <c r="AP76" s="103" t="str">
        <v>.</v>
      </c>
      <c r="AQ76" s="104" t="str">
        <v/>
      </c>
      <c r="AR76" s="82"/>
      <c r="AS76" s="82"/>
      <c r="AT76" s="82"/>
      <c r="AU76" s="82"/>
      <c r="AV76" s="82"/>
      <c r="AW76" s="82"/>
      <c r="AX76" s="82"/>
    </row>
    <row r="77" spans="1:50">
      <c r="A77">
        <v>76</v>
      </c>
      <c r="B77" s="11">
        <v>45</v>
      </c>
      <c r="C77" s="10">
        <v>304382</v>
      </c>
      <c r="D77" s="11" t="s">
        <v>237</v>
      </c>
      <c r="E77" s="12" t="s">
        <v>75</v>
      </c>
      <c r="F77" s="12"/>
      <c r="G77" s="14">
        <v>38</v>
      </c>
      <c r="H77" s="15" t="s">
        <v>231</v>
      </c>
      <c r="I77" s="15" t="s">
        <v>38</v>
      </c>
      <c r="J77" s="15" t="s">
        <v>39</v>
      </c>
      <c r="K77" s="15" t="s">
        <v>40</v>
      </c>
      <c r="L77" s="15">
        <v>8.85</v>
      </c>
      <c r="M77" s="15" t="s">
        <v>39</v>
      </c>
      <c r="N77" s="15" t="s">
        <v>41</v>
      </c>
      <c r="O77" s="15" t="s">
        <v>39</v>
      </c>
      <c r="P77" s="15" t="s">
        <v>42</v>
      </c>
      <c r="Q77" s="15" t="s">
        <v>39</v>
      </c>
      <c r="R77" s="15" t="s">
        <v>43</v>
      </c>
      <c r="S77" s="15">
        <v>9.65</v>
      </c>
      <c r="T77" s="15" t="s">
        <v>39</v>
      </c>
      <c r="U77" s="15" t="s">
        <v>41</v>
      </c>
      <c r="V77" s="15" t="s">
        <v>39</v>
      </c>
      <c r="W77" s="15" t="s">
        <v>42</v>
      </c>
      <c r="X77" s="15"/>
      <c r="Y77" s="15"/>
      <c r="Z77" s="15"/>
      <c r="AA77" s="15"/>
      <c r="AB77" s="16"/>
      <c r="AC77">
        <v>76</v>
      </c>
      <c r="AD77" s="15" t="s">
        <v>38</v>
      </c>
      <c r="AE77" s="12" t="s">
        <v>75</v>
      </c>
      <c r="AF77" s="14">
        <v>38</v>
      </c>
      <c r="AG77" s="15">
        <v>8.85</v>
      </c>
      <c r="AH77" s="15">
        <v>9.65</v>
      </c>
      <c r="AI77" s="15" t="s">
        <v>317</v>
      </c>
      <c r="AJ77" s="15" t="s">
        <v>317</v>
      </c>
      <c r="AK77" s="15" t="s">
        <v>317</v>
      </c>
      <c r="AL77" s="15" t="s">
        <v>317</v>
      </c>
      <c r="AM77" s="15" t="s">
        <v>38</v>
      </c>
      <c r="AN77" s="15" t="s">
        <v>317</v>
      </c>
      <c r="AO77" s="82"/>
      <c r="AP77" s="103">
        <v>4.76</v>
      </c>
      <c r="AQ77" s="104" t="str">
        <v/>
      </c>
      <c r="AR77" s="82"/>
      <c r="AS77" s="82"/>
      <c r="AT77" s="82"/>
      <c r="AU77" s="82"/>
      <c r="AV77" s="82"/>
      <c r="AW77" s="82"/>
      <c r="AX77" s="82"/>
    </row>
    <row r="78" spans="1:50">
      <c r="A78">
        <v>77</v>
      </c>
      <c r="B78" s="11"/>
      <c r="C78" s="10"/>
      <c r="D78" s="11"/>
      <c r="E78" s="12"/>
      <c r="F78" s="12"/>
      <c r="G78" s="14">
        <v>38</v>
      </c>
      <c r="H78" s="15" t="s">
        <v>231</v>
      </c>
      <c r="I78" s="15" t="s">
        <v>38</v>
      </c>
      <c r="J78" s="15">
        <v>999</v>
      </c>
      <c r="K78" s="15">
        <v>999</v>
      </c>
      <c r="L78" s="15"/>
      <c r="M78" s="15">
        <v>999</v>
      </c>
      <c r="N78" s="15">
        <v>999</v>
      </c>
      <c r="O78" s="15">
        <v>999</v>
      </c>
      <c r="P78" s="15">
        <v>999</v>
      </c>
      <c r="Q78" s="15" t="s">
        <v>53</v>
      </c>
      <c r="R78" s="15" t="s">
        <v>43</v>
      </c>
      <c r="S78" s="15">
        <v>8.92</v>
      </c>
      <c r="T78" s="15" t="s">
        <v>53</v>
      </c>
      <c r="U78" s="15" t="s">
        <v>41</v>
      </c>
      <c r="V78" s="15" t="s">
        <v>53</v>
      </c>
      <c r="W78" s="15" t="s">
        <v>42</v>
      </c>
      <c r="X78" s="72">
        <v>7.52</v>
      </c>
      <c r="Y78" s="72">
        <v>8.85</v>
      </c>
      <c r="Z78" s="72">
        <v>3.71</v>
      </c>
      <c r="AA78" s="15"/>
      <c r="AB78" s="16"/>
      <c r="AC78">
        <v>77</v>
      </c>
      <c r="AD78" s="15" t="s">
        <v>38</v>
      </c>
      <c r="AE78" s="12"/>
      <c r="AF78" s="14" t="s">
        <v>317</v>
      </c>
      <c r="AG78" s="15" t="s">
        <v>317</v>
      </c>
      <c r="AH78" s="15">
        <v>8.92</v>
      </c>
      <c r="AI78" s="72">
        <v>7.52</v>
      </c>
      <c r="AJ78" s="72">
        <v>8.85</v>
      </c>
      <c r="AK78" s="72">
        <v>3.71</v>
      </c>
      <c r="AL78" s="15" t="s">
        <v>317</v>
      </c>
      <c r="AM78" s="15" t="s">
        <v>38</v>
      </c>
      <c r="AN78" s="15" t="s">
        <v>317</v>
      </c>
      <c r="AO78" s="82"/>
      <c r="AP78" s="103" t="str">
        <v>.</v>
      </c>
      <c r="AQ78" s="104" t="str">
        <v/>
      </c>
      <c r="AR78" s="82"/>
      <c r="AS78" s="82"/>
      <c r="AT78" s="82"/>
      <c r="AU78" s="82"/>
      <c r="AV78" s="82"/>
      <c r="AW78" s="82"/>
      <c r="AX78" s="82"/>
    </row>
    <row r="79" spans="1:50">
      <c r="A79">
        <v>78</v>
      </c>
      <c r="B79" s="11">
        <v>4</v>
      </c>
      <c r="C79" s="10">
        <v>1141114019</v>
      </c>
      <c r="D79" s="11" t="s">
        <v>238</v>
      </c>
      <c r="E79" s="12" t="s">
        <v>36</v>
      </c>
      <c r="F79" s="13">
        <v>38767</v>
      </c>
      <c r="G79" s="14">
        <f t="shared" ref="G79:G99" ca="1" si="11">(TODAY()-F79)/365</f>
        <v>18.032876712328768</v>
      </c>
      <c r="H79" s="15" t="s">
        <v>239</v>
      </c>
      <c r="I79" s="15" t="s">
        <v>26</v>
      </c>
      <c r="J79" s="15" t="s">
        <v>39</v>
      </c>
      <c r="K79" s="15" t="s">
        <v>43</v>
      </c>
      <c r="L79" s="15">
        <v>8.65</v>
      </c>
      <c r="M79" s="15" t="s">
        <v>39</v>
      </c>
      <c r="N79" s="15" t="s">
        <v>41</v>
      </c>
      <c r="O79" s="15" t="s">
        <v>39</v>
      </c>
      <c r="P79" s="15" t="s">
        <v>42</v>
      </c>
      <c r="Q79" s="15" t="s">
        <v>39</v>
      </c>
      <c r="R79" s="15" t="s">
        <v>40</v>
      </c>
      <c r="S79" s="15">
        <v>9.6199999999999992</v>
      </c>
      <c r="T79" s="15" t="s">
        <v>39</v>
      </c>
      <c r="U79" s="15" t="s">
        <v>151</v>
      </c>
      <c r="V79" s="15" t="s">
        <v>39</v>
      </c>
      <c r="W79" s="15" t="s">
        <v>88</v>
      </c>
      <c r="X79" s="15"/>
      <c r="Y79" s="15"/>
      <c r="Z79" s="15"/>
      <c r="AA79" s="15"/>
      <c r="AB79" s="17"/>
      <c r="AC79">
        <v>78</v>
      </c>
      <c r="AD79" s="15" t="s">
        <v>26</v>
      </c>
      <c r="AE79" s="12" t="s">
        <v>36</v>
      </c>
      <c r="AF79" s="14">
        <v>17.07123287671233</v>
      </c>
      <c r="AG79" s="15">
        <v>8.65</v>
      </c>
      <c r="AH79" s="15">
        <v>9.6199999999999992</v>
      </c>
      <c r="AI79" s="15" t="s">
        <v>317</v>
      </c>
      <c r="AJ79" s="15" t="s">
        <v>317</v>
      </c>
      <c r="AK79" s="15" t="s">
        <v>317</v>
      </c>
      <c r="AL79" s="15" t="s">
        <v>317</v>
      </c>
      <c r="AM79" s="15" t="s">
        <v>26</v>
      </c>
      <c r="AN79" s="15" t="s">
        <v>317</v>
      </c>
      <c r="AO79" s="82"/>
      <c r="AP79" s="103">
        <v>3.24</v>
      </c>
      <c r="AQ79" s="104" t="str">
        <v/>
      </c>
      <c r="AR79" s="82"/>
      <c r="AS79" s="82"/>
      <c r="AT79" s="82"/>
      <c r="AU79" s="82"/>
      <c r="AV79" s="82"/>
      <c r="AW79" s="82"/>
      <c r="AX79" s="82"/>
    </row>
    <row r="80" spans="1:50">
      <c r="A80">
        <v>79</v>
      </c>
      <c r="B80" s="11"/>
      <c r="C80" s="10"/>
      <c r="D80" s="11"/>
      <c r="E80" s="12"/>
      <c r="F80" s="13"/>
      <c r="G80" s="14">
        <v>17</v>
      </c>
      <c r="H80" s="15" t="s">
        <v>239</v>
      </c>
      <c r="I80" s="15" t="s">
        <v>26</v>
      </c>
      <c r="J80" s="15" t="s">
        <v>53</v>
      </c>
      <c r="K80" s="15" t="s">
        <v>40</v>
      </c>
      <c r="L80" s="15">
        <v>10.02</v>
      </c>
      <c r="M80" s="15" t="s">
        <v>53</v>
      </c>
      <c r="N80" s="15" t="s">
        <v>41</v>
      </c>
      <c r="O80" s="15" t="s">
        <v>53</v>
      </c>
      <c r="P80" s="15" t="s">
        <v>88</v>
      </c>
      <c r="Q80" s="15" t="s">
        <v>53</v>
      </c>
      <c r="R80" s="15" t="s">
        <v>40</v>
      </c>
      <c r="S80" s="15">
        <v>10.029999999999999</v>
      </c>
      <c r="T80" s="15" t="s">
        <v>53</v>
      </c>
      <c r="U80" s="15" t="s">
        <v>41</v>
      </c>
      <c r="V80" s="15" t="s">
        <v>39</v>
      </c>
      <c r="W80" s="15" t="s">
        <v>42</v>
      </c>
      <c r="X80" s="15"/>
      <c r="Y80" s="15">
        <v>7.08</v>
      </c>
      <c r="Z80" s="72">
        <v>3.93</v>
      </c>
      <c r="AA80" s="15"/>
      <c r="AB80" s="17"/>
      <c r="AC80">
        <v>79</v>
      </c>
      <c r="AD80" s="15" t="s">
        <v>26</v>
      </c>
      <c r="AE80" s="12"/>
      <c r="AF80" s="14" t="s">
        <v>317</v>
      </c>
      <c r="AG80" s="15">
        <v>10.02</v>
      </c>
      <c r="AH80" s="15">
        <v>10.029999999999999</v>
      </c>
      <c r="AI80" s="15" t="s">
        <v>317</v>
      </c>
      <c r="AJ80" s="15">
        <v>7.08</v>
      </c>
      <c r="AK80" s="72">
        <v>3.93</v>
      </c>
      <c r="AL80" s="15" t="s">
        <v>317</v>
      </c>
      <c r="AM80" s="15" t="s">
        <v>26</v>
      </c>
      <c r="AN80" s="15" t="s">
        <v>317</v>
      </c>
      <c r="AO80" s="82"/>
      <c r="AP80" s="103" t="str">
        <v>.</v>
      </c>
      <c r="AQ80" s="104" t="str">
        <v/>
      </c>
      <c r="AR80" s="82"/>
      <c r="AS80" s="82"/>
      <c r="AT80" s="82"/>
      <c r="AU80" s="82"/>
      <c r="AV80" s="82"/>
      <c r="AW80" s="82"/>
      <c r="AX80" s="82"/>
    </row>
    <row r="81" spans="1:50">
      <c r="A81">
        <v>80</v>
      </c>
      <c r="B81" s="11"/>
      <c r="C81" s="10"/>
      <c r="D81" s="11"/>
      <c r="E81" s="12"/>
      <c r="F81" s="13"/>
      <c r="G81" s="14">
        <v>17</v>
      </c>
      <c r="H81" s="15" t="s">
        <v>239</v>
      </c>
      <c r="I81" s="15" t="s">
        <v>26</v>
      </c>
      <c r="J81" s="15" t="s">
        <v>55</v>
      </c>
      <c r="K81" s="15" t="s">
        <v>40</v>
      </c>
      <c r="L81" s="15">
        <v>8.6</v>
      </c>
      <c r="M81" s="15" t="s">
        <v>55</v>
      </c>
      <c r="N81" s="15" t="s">
        <v>97</v>
      </c>
      <c r="O81" s="15" t="s">
        <v>55</v>
      </c>
      <c r="P81" s="15" t="s">
        <v>88</v>
      </c>
      <c r="Q81" s="15">
        <v>999</v>
      </c>
      <c r="R81" s="15">
        <v>999</v>
      </c>
      <c r="S81" s="15"/>
      <c r="T81" s="15">
        <v>999</v>
      </c>
      <c r="U81" s="15">
        <v>999</v>
      </c>
      <c r="V81" s="15">
        <v>999</v>
      </c>
      <c r="W81" s="15">
        <v>999</v>
      </c>
      <c r="X81" s="15"/>
      <c r="Y81" s="15"/>
      <c r="Z81" s="15"/>
      <c r="AA81" s="15"/>
      <c r="AB81" s="17"/>
      <c r="AC81">
        <v>80</v>
      </c>
      <c r="AD81" s="15" t="s">
        <v>26</v>
      </c>
      <c r="AE81" s="12"/>
      <c r="AF81" s="14" t="s">
        <v>317</v>
      </c>
      <c r="AG81" s="15">
        <v>8.6</v>
      </c>
      <c r="AH81" s="15" t="s">
        <v>317</v>
      </c>
      <c r="AI81" s="15" t="s">
        <v>317</v>
      </c>
      <c r="AJ81" s="15" t="s">
        <v>317</v>
      </c>
      <c r="AK81" s="15" t="s">
        <v>317</v>
      </c>
      <c r="AL81" s="15" t="s">
        <v>317</v>
      </c>
      <c r="AM81" s="15" t="s">
        <v>26</v>
      </c>
      <c r="AN81" s="15" t="s">
        <v>317</v>
      </c>
      <c r="AO81" s="82"/>
      <c r="AP81" s="105" t="str">
        <v>.</v>
      </c>
      <c r="AQ81" s="106" t="str">
        <v/>
      </c>
      <c r="AR81" s="82"/>
      <c r="AS81" s="82"/>
      <c r="AT81" s="82"/>
      <c r="AU81" s="82"/>
      <c r="AV81" s="82"/>
      <c r="AW81" s="82"/>
      <c r="AX81" s="82"/>
    </row>
    <row r="82" spans="1:50">
      <c r="A82">
        <v>81</v>
      </c>
      <c r="B82" s="11">
        <v>11</v>
      </c>
      <c r="C82" s="10">
        <v>111793151</v>
      </c>
      <c r="D82" s="25" t="s">
        <v>240</v>
      </c>
      <c r="E82" s="12" t="s">
        <v>75</v>
      </c>
      <c r="F82" s="13">
        <v>41942</v>
      </c>
      <c r="G82" s="14">
        <f t="shared" ca="1" si="11"/>
        <v>9.3342465753424655</v>
      </c>
      <c r="H82" s="15" t="s">
        <v>241</v>
      </c>
      <c r="I82" s="15" t="s">
        <v>26</v>
      </c>
      <c r="J82" s="15" t="s">
        <v>39</v>
      </c>
      <c r="K82" s="15" t="s">
        <v>40</v>
      </c>
      <c r="L82" s="15">
        <v>8.86</v>
      </c>
      <c r="M82" s="15" t="s">
        <v>39</v>
      </c>
      <c r="N82" s="15" t="s">
        <v>151</v>
      </c>
      <c r="O82" s="15" t="s">
        <v>39</v>
      </c>
      <c r="P82" s="15" t="s">
        <v>88</v>
      </c>
      <c r="Q82" s="15" t="s">
        <v>39</v>
      </c>
      <c r="R82" s="15" t="s">
        <v>43</v>
      </c>
      <c r="S82" s="15">
        <v>8.26</v>
      </c>
      <c r="T82" s="15" t="s">
        <v>39</v>
      </c>
      <c r="U82" s="15" t="s">
        <v>41</v>
      </c>
      <c r="V82" s="15" t="s">
        <v>39</v>
      </c>
      <c r="W82" s="15" t="s">
        <v>42</v>
      </c>
      <c r="X82" s="15"/>
      <c r="Y82" s="15"/>
      <c r="Z82" s="15"/>
      <c r="AA82" s="15"/>
      <c r="AB82" s="16"/>
      <c r="AC82">
        <v>81</v>
      </c>
      <c r="AD82" s="15" t="s">
        <v>26</v>
      </c>
      <c r="AE82" s="12" t="s">
        <v>75</v>
      </c>
      <c r="AF82" s="14">
        <v>8.3726027397260268</v>
      </c>
      <c r="AG82" s="15">
        <v>8.86</v>
      </c>
      <c r="AH82" s="15">
        <v>8.26</v>
      </c>
      <c r="AI82" s="15" t="s">
        <v>317</v>
      </c>
      <c r="AJ82" s="15" t="s">
        <v>317</v>
      </c>
      <c r="AK82" s="15" t="s">
        <v>317</v>
      </c>
      <c r="AL82" s="15" t="s">
        <v>317</v>
      </c>
      <c r="AM82" s="15" t="s">
        <v>26</v>
      </c>
      <c r="AN82" s="15" t="s">
        <v>317</v>
      </c>
      <c r="AO82" s="82"/>
      <c r="AP82" s="82"/>
      <c r="AQ82" s="82"/>
      <c r="AR82" s="82"/>
      <c r="AS82" s="82"/>
      <c r="AT82" s="82"/>
      <c r="AU82" s="82"/>
      <c r="AV82" s="82"/>
      <c r="AW82" s="82"/>
      <c r="AX82" s="82"/>
    </row>
    <row r="83" spans="1:50">
      <c r="A83">
        <v>82</v>
      </c>
      <c r="B83" s="11"/>
      <c r="C83" s="10"/>
      <c r="D83" s="25"/>
      <c r="E83" s="12"/>
      <c r="F83" s="13"/>
      <c r="G83" s="14">
        <v>8</v>
      </c>
      <c r="H83" s="15" t="s">
        <v>241</v>
      </c>
      <c r="I83" s="15" t="s">
        <v>26</v>
      </c>
      <c r="J83" s="15" t="s">
        <v>53</v>
      </c>
      <c r="K83" s="15" t="s">
        <v>40</v>
      </c>
      <c r="L83" s="15">
        <v>7.64</v>
      </c>
      <c r="M83" s="15" t="s">
        <v>53</v>
      </c>
      <c r="N83" s="15" t="s">
        <v>41</v>
      </c>
      <c r="O83" s="15" t="s">
        <v>53</v>
      </c>
      <c r="P83" s="15" t="s">
        <v>65</v>
      </c>
      <c r="Q83" s="15" t="s">
        <v>53</v>
      </c>
      <c r="R83" s="15" t="s">
        <v>40</v>
      </c>
      <c r="S83" s="15">
        <v>9.23</v>
      </c>
      <c r="T83" s="15" t="s">
        <v>53</v>
      </c>
      <c r="U83" s="15" t="s">
        <v>41</v>
      </c>
      <c r="V83" s="15" t="s">
        <v>53</v>
      </c>
      <c r="W83" s="15" t="s">
        <v>42</v>
      </c>
      <c r="X83" s="15"/>
      <c r="Y83" s="15"/>
      <c r="Z83" s="15"/>
      <c r="AA83" s="15"/>
      <c r="AB83" s="16"/>
      <c r="AC83">
        <v>82</v>
      </c>
      <c r="AD83" s="15" t="s">
        <v>26</v>
      </c>
      <c r="AE83" s="12"/>
      <c r="AF83" s="14" t="s">
        <v>317</v>
      </c>
      <c r="AG83" s="15">
        <v>7.64</v>
      </c>
      <c r="AH83" s="15">
        <v>9.23</v>
      </c>
      <c r="AI83" s="15" t="s">
        <v>317</v>
      </c>
      <c r="AJ83" s="15" t="s">
        <v>317</v>
      </c>
      <c r="AK83" s="15" t="s">
        <v>317</v>
      </c>
      <c r="AL83" s="15" t="s">
        <v>317</v>
      </c>
      <c r="AM83" s="15" t="s">
        <v>26</v>
      </c>
      <c r="AN83" s="15" t="s">
        <v>317</v>
      </c>
      <c r="AO83" s="82"/>
      <c r="AP83" s="82"/>
      <c r="AQ83" s="82"/>
      <c r="AR83" s="82"/>
      <c r="AS83" s="82"/>
      <c r="AT83" s="82"/>
      <c r="AU83" s="82"/>
      <c r="AV83" s="82"/>
      <c r="AW83" s="82"/>
      <c r="AX83" s="82"/>
    </row>
    <row r="84" spans="1:50">
      <c r="A84">
        <v>83</v>
      </c>
      <c r="B84" s="11"/>
      <c r="C84" s="10"/>
      <c r="D84" s="25"/>
      <c r="E84" s="12"/>
      <c r="F84" s="13"/>
      <c r="G84" s="14">
        <v>8</v>
      </c>
      <c r="H84" s="15" t="s">
        <v>241</v>
      </c>
      <c r="I84" s="15" t="s">
        <v>26</v>
      </c>
      <c r="J84" s="15" t="s">
        <v>55</v>
      </c>
      <c r="K84" s="15" t="s">
        <v>40</v>
      </c>
      <c r="L84" s="15">
        <v>8.75</v>
      </c>
      <c r="M84" s="15" t="s">
        <v>55</v>
      </c>
      <c r="N84" s="15" t="s">
        <v>41</v>
      </c>
      <c r="O84" s="15" t="s">
        <v>55</v>
      </c>
      <c r="P84" s="15" t="s">
        <v>88</v>
      </c>
      <c r="Q84" s="15" t="s">
        <v>55</v>
      </c>
      <c r="R84" s="15" t="s">
        <v>40</v>
      </c>
      <c r="S84" s="15">
        <v>9.39</v>
      </c>
      <c r="T84" s="15" t="s">
        <v>55</v>
      </c>
      <c r="U84" s="15" t="s">
        <v>41</v>
      </c>
      <c r="V84" s="15" t="s">
        <v>55</v>
      </c>
      <c r="W84" s="15" t="s">
        <v>42</v>
      </c>
      <c r="X84" s="15">
        <v>4.9800000000000004</v>
      </c>
      <c r="Y84" s="15">
        <v>8.61</v>
      </c>
      <c r="Z84" s="16">
        <v>1.6</v>
      </c>
      <c r="AA84" s="15">
        <v>3.39</v>
      </c>
      <c r="AB84" s="16"/>
      <c r="AC84">
        <v>83</v>
      </c>
      <c r="AD84" s="15" t="s">
        <v>26</v>
      </c>
      <c r="AE84" s="12"/>
      <c r="AF84" s="14" t="s">
        <v>317</v>
      </c>
      <c r="AG84" s="15">
        <v>8.75</v>
      </c>
      <c r="AH84" s="15">
        <v>9.39</v>
      </c>
      <c r="AI84" s="15">
        <v>4.9800000000000004</v>
      </c>
      <c r="AJ84" s="15">
        <v>8.61</v>
      </c>
      <c r="AK84" s="16">
        <v>1.6</v>
      </c>
      <c r="AL84" s="15">
        <v>3.39</v>
      </c>
      <c r="AM84" s="15" t="s">
        <v>26</v>
      </c>
      <c r="AN84" s="15">
        <v>3.39</v>
      </c>
      <c r="AO84" s="82"/>
      <c r="AP84" s="82"/>
      <c r="AQ84" s="82"/>
      <c r="AR84" s="82"/>
      <c r="AS84" s="82"/>
      <c r="AT84" s="82"/>
      <c r="AU84" s="82"/>
      <c r="AV84" s="82"/>
      <c r="AW84" s="82"/>
      <c r="AX84" s="82"/>
    </row>
    <row r="85" spans="1:50">
      <c r="A85">
        <v>84</v>
      </c>
      <c r="B85" s="11">
        <v>16</v>
      </c>
      <c r="C85" s="10">
        <v>52485501</v>
      </c>
      <c r="D85" s="11" t="s">
        <v>242</v>
      </c>
      <c r="E85" s="12" t="s">
        <v>75</v>
      </c>
      <c r="F85" s="13">
        <v>32952</v>
      </c>
      <c r="G85" s="14">
        <f t="shared" ca="1" si="11"/>
        <v>33.964383561643835</v>
      </c>
      <c r="H85" s="15" t="s">
        <v>243</v>
      </c>
      <c r="I85" s="15" t="s">
        <v>26</v>
      </c>
      <c r="J85" s="15" t="s">
        <v>39</v>
      </c>
      <c r="K85" s="15" t="s">
        <v>43</v>
      </c>
      <c r="L85" s="15">
        <v>8.65</v>
      </c>
      <c r="M85" s="15" t="s">
        <v>39</v>
      </c>
      <c r="N85" s="15" t="s">
        <v>41</v>
      </c>
      <c r="O85" s="15" t="s">
        <v>39</v>
      </c>
      <c r="P85" s="15" t="s">
        <v>42</v>
      </c>
      <c r="Q85" s="15" t="s">
        <v>39</v>
      </c>
      <c r="R85" s="15" t="s">
        <v>40</v>
      </c>
      <c r="S85" s="15">
        <v>10.77</v>
      </c>
      <c r="T85" s="15" t="s">
        <v>39</v>
      </c>
      <c r="U85" s="15" t="s">
        <v>151</v>
      </c>
      <c r="V85" s="15" t="s">
        <v>39</v>
      </c>
      <c r="W85" s="15" t="s">
        <v>88</v>
      </c>
      <c r="X85" s="15"/>
      <c r="Y85" s="15"/>
      <c r="Z85" s="15"/>
      <c r="AA85" s="15"/>
      <c r="AB85" s="16"/>
      <c r="AC85">
        <v>84</v>
      </c>
      <c r="AD85" s="15" t="s">
        <v>26</v>
      </c>
      <c r="AE85" s="12" t="s">
        <v>75</v>
      </c>
      <c r="AF85" s="14">
        <v>33.0027397260274</v>
      </c>
      <c r="AG85" s="15">
        <v>8.65</v>
      </c>
      <c r="AH85" s="15">
        <v>10.77</v>
      </c>
      <c r="AI85" s="15" t="s">
        <v>317</v>
      </c>
      <c r="AJ85" s="15" t="s">
        <v>317</v>
      </c>
      <c r="AK85" s="15" t="s">
        <v>317</v>
      </c>
      <c r="AL85" s="15" t="s">
        <v>317</v>
      </c>
      <c r="AM85" s="15" t="s">
        <v>26</v>
      </c>
      <c r="AN85" s="15" t="s">
        <v>317</v>
      </c>
      <c r="AO85" s="82"/>
      <c r="AP85" s="82"/>
      <c r="AQ85" s="82"/>
      <c r="AR85" s="82"/>
      <c r="AS85" s="82"/>
      <c r="AT85" s="82"/>
      <c r="AU85" s="82"/>
      <c r="AV85" s="82"/>
      <c r="AW85" s="82"/>
      <c r="AX85" s="82"/>
    </row>
    <row r="86" spans="1:50">
      <c r="A86">
        <v>85</v>
      </c>
      <c r="B86" s="11"/>
      <c r="C86" s="10"/>
      <c r="D86" s="11"/>
      <c r="E86" s="12"/>
      <c r="F86" s="13"/>
      <c r="G86" s="14">
        <v>33</v>
      </c>
      <c r="H86" s="15" t="s">
        <v>243</v>
      </c>
      <c r="I86" s="15" t="s">
        <v>26</v>
      </c>
      <c r="J86" s="15" t="s">
        <v>53</v>
      </c>
      <c r="K86" s="15" t="s">
        <v>43</v>
      </c>
      <c r="L86" s="15">
        <v>7.46</v>
      </c>
      <c r="M86" s="15" t="s">
        <v>53</v>
      </c>
      <c r="N86" s="15" t="s">
        <v>41</v>
      </c>
      <c r="O86" s="15" t="s">
        <v>53</v>
      </c>
      <c r="P86" s="15" t="s">
        <v>42</v>
      </c>
      <c r="Q86" s="15" t="s">
        <v>53</v>
      </c>
      <c r="R86" s="15" t="s">
        <v>40</v>
      </c>
      <c r="S86" s="15">
        <v>9.74</v>
      </c>
      <c r="T86" s="15" t="s">
        <v>53</v>
      </c>
      <c r="U86" s="15" t="s">
        <v>41</v>
      </c>
      <c r="V86" s="15" t="s">
        <v>53</v>
      </c>
      <c r="W86" s="15" t="s">
        <v>88</v>
      </c>
      <c r="X86" s="15"/>
      <c r="Y86" s="15">
        <v>5.44</v>
      </c>
      <c r="Z86" s="15"/>
      <c r="AA86" s="15"/>
      <c r="AB86" s="16"/>
      <c r="AC86">
        <v>85</v>
      </c>
      <c r="AD86" s="15" t="s">
        <v>26</v>
      </c>
      <c r="AE86" s="12"/>
      <c r="AF86" s="14" t="s">
        <v>317</v>
      </c>
      <c r="AG86" s="15">
        <v>7.46</v>
      </c>
      <c r="AH86" s="15">
        <v>9.74</v>
      </c>
      <c r="AI86" s="15" t="s">
        <v>317</v>
      </c>
      <c r="AJ86" s="15">
        <v>5.44</v>
      </c>
      <c r="AK86" s="15" t="s">
        <v>317</v>
      </c>
      <c r="AL86" s="15" t="s">
        <v>317</v>
      </c>
      <c r="AM86" s="15" t="s">
        <v>26</v>
      </c>
      <c r="AN86" s="15" t="s">
        <v>317</v>
      </c>
      <c r="AO86" s="82"/>
      <c r="AP86" s="82"/>
      <c r="AQ86" s="82"/>
      <c r="AR86" s="82"/>
      <c r="AS86" s="82"/>
      <c r="AT86" s="82"/>
      <c r="AU86" s="82"/>
      <c r="AV86" s="82"/>
      <c r="AW86" s="82"/>
      <c r="AX86" s="82"/>
    </row>
    <row r="87" spans="1:50">
      <c r="A87">
        <v>86</v>
      </c>
      <c r="B87" s="11"/>
      <c r="C87" s="10"/>
      <c r="D87" s="11"/>
      <c r="E87" s="12"/>
      <c r="F87" s="13"/>
      <c r="G87" s="14">
        <v>33</v>
      </c>
      <c r="H87" s="15" t="s">
        <v>243</v>
      </c>
      <c r="I87" s="15" t="s">
        <v>26</v>
      </c>
      <c r="J87" s="15" t="s">
        <v>55</v>
      </c>
      <c r="K87" s="15" t="s">
        <v>40</v>
      </c>
      <c r="L87" s="15">
        <v>11.06</v>
      </c>
      <c r="M87" s="15" t="s">
        <v>55</v>
      </c>
      <c r="N87" s="15" t="s">
        <v>41</v>
      </c>
      <c r="O87" s="15" t="s">
        <v>55</v>
      </c>
      <c r="P87" s="15" t="s">
        <v>42</v>
      </c>
      <c r="Q87" s="15">
        <v>999</v>
      </c>
      <c r="R87" s="15">
        <v>999</v>
      </c>
      <c r="S87" s="15"/>
      <c r="T87" s="15">
        <v>999</v>
      </c>
      <c r="U87" s="15">
        <v>999</v>
      </c>
      <c r="V87" s="15">
        <v>999</v>
      </c>
      <c r="W87" s="15">
        <v>999</v>
      </c>
      <c r="X87" s="15"/>
      <c r="Y87" s="15"/>
      <c r="Z87" s="15"/>
      <c r="AA87" s="15"/>
      <c r="AB87" s="16"/>
      <c r="AC87">
        <v>86</v>
      </c>
      <c r="AD87" s="15" t="s">
        <v>26</v>
      </c>
      <c r="AE87" s="12"/>
      <c r="AF87" s="14" t="s">
        <v>317</v>
      </c>
      <c r="AG87" s="15">
        <v>11.06</v>
      </c>
      <c r="AH87" s="15" t="s">
        <v>317</v>
      </c>
      <c r="AI87" s="15" t="s">
        <v>317</v>
      </c>
      <c r="AJ87" s="15" t="s">
        <v>317</v>
      </c>
      <c r="AK87" s="15" t="s">
        <v>317</v>
      </c>
      <c r="AL87" s="15" t="s">
        <v>317</v>
      </c>
      <c r="AM87" s="15" t="s">
        <v>26</v>
      </c>
      <c r="AN87" s="15" t="s">
        <v>317</v>
      </c>
      <c r="AO87" s="82"/>
      <c r="AP87" s="82"/>
      <c r="AQ87" s="82"/>
      <c r="AR87" s="82"/>
      <c r="AS87" s="82"/>
      <c r="AT87" s="82"/>
      <c r="AU87" s="82"/>
      <c r="AV87" s="82"/>
      <c r="AW87" s="82"/>
      <c r="AX87" s="82"/>
    </row>
    <row r="88" spans="1:50">
      <c r="A88">
        <v>87</v>
      </c>
      <c r="B88" s="11">
        <v>25</v>
      </c>
      <c r="C88" s="18">
        <v>1014258440</v>
      </c>
      <c r="D88" s="24" t="s">
        <v>244</v>
      </c>
      <c r="E88" s="20" t="s">
        <v>36</v>
      </c>
      <c r="F88" s="21">
        <v>34587</v>
      </c>
      <c r="G88" s="14">
        <f t="shared" ca="1" si="11"/>
        <v>29.484931506849314</v>
      </c>
      <c r="H88" s="15" t="s">
        <v>245</v>
      </c>
      <c r="I88" s="15" t="s">
        <v>26</v>
      </c>
      <c r="J88" s="15" t="s">
        <v>39</v>
      </c>
      <c r="K88" s="15" t="s">
        <v>40</v>
      </c>
      <c r="L88" s="15">
        <v>6</v>
      </c>
      <c r="M88" s="15" t="s">
        <v>39</v>
      </c>
      <c r="N88" s="15" t="s">
        <v>41</v>
      </c>
      <c r="O88" s="15" t="s">
        <v>39</v>
      </c>
      <c r="P88" s="15" t="s">
        <v>42</v>
      </c>
      <c r="Q88" s="15" t="s">
        <v>39</v>
      </c>
      <c r="R88" s="15" t="s">
        <v>43</v>
      </c>
      <c r="S88" s="15">
        <v>7</v>
      </c>
      <c r="T88" s="15" t="s">
        <v>39</v>
      </c>
      <c r="U88" s="15" t="s">
        <v>41</v>
      </c>
      <c r="V88" s="15" t="s">
        <v>39</v>
      </c>
      <c r="W88" s="15" t="s">
        <v>42</v>
      </c>
      <c r="X88" s="15"/>
      <c r="Y88" s="15"/>
      <c r="Z88" s="15"/>
      <c r="AA88" s="15"/>
      <c r="AB88" s="16"/>
      <c r="AC88">
        <v>87</v>
      </c>
      <c r="AD88" s="15" t="s">
        <v>26</v>
      </c>
      <c r="AE88" s="20" t="s">
        <v>36</v>
      </c>
      <c r="AF88" s="14">
        <v>28.523287671232875</v>
      </c>
      <c r="AG88" s="15">
        <v>6</v>
      </c>
      <c r="AH88" s="15">
        <v>7</v>
      </c>
      <c r="AI88" s="15" t="s">
        <v>317</v>
      </c>
      <c r="AJ88" s="15" t="s">
        <v>317</v>
      </c>
      <c r="AK88" s="15" t="s">
        <v>317</v>
      </c>
      <c r="AL88" s="15" t="s">
        <v>317</v>
      </c>
      <c r="AM88" s="15" t="s">
        <v>26</v>
      </c>
      <c r="AN88" s="15" t="s">
        <v>317</v>
      </c>
      <c r="AO88" s="82"/>
      <c r="AP88" s="82"/>
      <c r="AQ88" s="82"/>
      <c r="AR88" s="82"/>
      <c r="AS88" s="82"/>
      <c r="AT88" s="82"/>
      <c r="AU88" s="82"/>
      <c r="AV88" s="82"/>
      <c r="AW88" s="82"/>
      <c r="AX88" s="82"/>
    </row>
    <row r="89" spans="1:50">
      <c r="A89">
        <v>88</v>
      </c>
      <c r="B89" s="11"/>
      <c r="C89" s="18"/>
      <c r="D89" s="24"/>
      <c r="E89" s="20"/>
      <c r="F89" s="21"/>
      <c r="G89" s="14">
        <v>29</v>
      </c>
      <c r="H89" s="15" t="s">
        <v>245</v>
      </c>
      <c r="I89" s="15" t="s">
        <v>26</v>
      </c>
      <c r="J89" s="15" t="s">
        <v>53</v>
      </c>
      <c r="K89" s="15" t="s">
        <v>40</v>
      </c>
      <c r="L89" s="15">
        <v>6.03</v>
      </c>
      <c r="M89" s="15" t="s">
        <v>53</v>
      </c>
      <c r="N89" s="15" t="s">
        <v>41</v>
      </c>
      <c r="O89" s="15" t="s">
        <v>53</v>
      </c>
      <c r="P89" s="15" t="s">
        <v>42</v>
      </c>
      <c r="Q89" s="15" t="s">
        <v>53</v>
      </c>
      <c r="R89" s="15" t="s">
        <v>40</v>
      </c>
      <c r="S89" s="15">
        <v>7.35</v>
      </c>
      <c r="T89" s="15" t="s">
        <v>53</v>
      </c>
      <c r="U89" s="15" t="s">
        <v>41</v>
      </c>
      <c r="V89" s="15" t="s">
        <v>53</v>
      </c>
      <c r="W89" s="15" t="s">
        <v>42</v>
      </c>
      <c r="X89" s="15">
        <v>5.05</v>
      </c>
      <c r="Y89" s="15">
        <v>5.01</v>
      </c>
      <c r="Z89" s="15">
        <v>2.61</v>
      </c>
      <c r="AA89" s="15">
        <v>2.48</v>
      </c>
      <c r="AB89" s="16"/>
      <c r="AC89">
        <v>88</v>
      </c>
      <c r="AD89" s="15" t="s">
        <v>26</v>
      </c>
      <c r="AE89" s="20"/>
      <c r="AF89" s="14" t="s">
        <v>317</v>
      </c>
      <c r="AG89" s="15">
        <v>6.03</v>
      </c>
      <c r="AH89" s="15">
        <v>7.35</v>
      </c>
      <c r="AI89" s="15">
        <v>5.05</v>
      </c>
      <c r="AJ89" s="15">
        <v>5.01</v>
      </c>
      <c r="AK89" s="15">
        <v>2.61</v>
      </c>
      <c r="AL89" s="15">
        <v>2.48</v>
      </c>
      <c r="AM89" s="15" t="s">
        <v>26</v>
      </c>
      <c r="AN89" s="15">
        <v>2.48</v>
      </c>
      <c r="AO89" s="82"/>
      <c r="AP89" s="82"/>
      <c r="AQ89" s="82"/>
      <c r="AR89" s="82"/>
      <c r="AS89" s="82"/>
      <c r="AT89" s="82"/>
      <c r="AU89" s="82"/>
      <c r="AV89" s="82"/>
      <c r="AW89" s="82"/>
      <c r="AX89" s="82"/>
    </row>
    <row r="90" spans="1:50">
      <c r="A90">
        <v>89</v>
      </c>
      <c r="B90" s="11">
        <v>28</v>
      </c>
      <c r="C90" s="10">
        <v>1072648049</v>
      </c>
      <c r="D90" s="11" t="s">
        <v>246</v>
      </c>
      <c r="E90" s="12" t="s">
        <v>75</v>
      </c>
      <c r="F90" s="13">
        <v>32151</v>
      </c>
      <c r="G90" s="14">
        <f t="shared" ca="1" si="11"/>
        <v>36.158904109589038</v>
      </c>
      <c r="H90" s="15" t="s">
        <v>247</v>
      </c>
      <c r="I90" s="15" t="s">
        <v>26</v>
      </c>
      <c r="J90" s="15" t="s">
        <v>39</v>
      </c>
      <c r="K90" s="15" t="s">
        <v>43</v>
      </c>
      <c r="L90" s="15">
        <v>8.24</v>
      </c>
      <c r="M90" s="15" t="s">
        <v>39</v>
      </c>
      <c r="N90" s="15" t="s">
        <v>41</v>
      </c>
      <c r="O90" s="15" t="s">
        <v>39</v>
      </c>
      <c r="P90" s="15" t="s">
        <v>42</v>
      </c>
      <c r="Q90" s="15" t="s">
        <v>39</v>
      </c>
      <c r="R90" s="15" t="s">
        <v>43</v>
      </c>
      <c r="S90" s="15">
        <v>6.69</v>
      </c>
      <c r="T90" s="15" t="s">
        <v>39</v>
      </c>
      <c r="U90" s="15" t="s">
        <v>41</v>
      </c>
      <c r="V90" s="15" t="s">
        <v>39</v>
      </c>
      <c r="W90" s="15" t="s">
        <v>65</v>
      </c>
      <c r="X90" s="15"/>
      <c r="Y90" s="15"/>
      <c r="Z90" s="15"/>
      <c r="AA90" s="15"/>
      <c r="AB90" s="17"/>
      <c r="AC90">
        <v>89</v>
      </c>
      <c r="AD90" s="15" t="s">
        <v>26</v>
      </c>
      <c r="AE90" s="12" t="s">
        <v>75</v>
      </c>
      <c r="AF90" s="14">
        <v>35.197260273972603</v>
      </c>
      <c r="AG90" s="15">
        <v>8.24</v>
      </c>
      <c r="AH90" s="15">
        <v>6.69</v>
      </c>
      <c r="AI90" s="15" t="s">
        <v>317</v>
      </c>
      <c r="AJ90" s="15" t="s">
        <v>317</v>
      </c>
      <c r="AK90" s="15" t="s">
        <v>317</v>
      </c>
      <c r="AL90" s="15" t="s">
        <v>317</v>
      </c>
      <c r="AM90" s="15" t="s">
        <v>26</v>
      </c>
      <c r="AN90" s="15" t="s">
        <v>317</v>
      </c>
      <c r="AO90" s="82"/>
      <c r="AP90" s="82"/>
      <c r="AQ90" s="82"/>
      <c r="AR90" s="82"/>
      <c r="AS90" s="82"/>
      <c r="AT90" s="82"/>
      <c r="AU90" s="82"/>
      <c r="AV90" s="82"/>
      <c r="AW90" s="82"/>
      <c r="AX90" s="82"/>
    </row>
    <row r="91" spans="1:50">
      <c r="A91">
        <v>90</v>
      </c>
      <c r="B91" s="11"/>
      <c r="C91" s="76"/>
      <c r="D91" s="77"/>
      <c r="E91" s="78"/>
      <c r="F91" s="79"/>
      <c r="G91" s="14">
        <v>35</v>
      </c>
      <c r="H91" s="15" t="s">
        <v>247</v>
      </c>
      <c r="I91" s="15" t="s">
        <v>26</v>
      </c>
      <c r="J91" s="15" t="s">
        <v>53</v>
      </c>
      <c r="K91" s="15" t="s">
        <v>40</v>
      </c>
      <c r="L91" s="15">
        <v>11.09</v>
      </c>
      <c r="M91" s="15" t="s">
        <v>53</v>
      </c>
      <c r="N91" s="15" t="s">
        <v>151</v>
      </c>
      <c r="O91" s="15" t="s">
        <v>53</v>
      </c>
      <c r="P91" s="15" t="s">
        <v>88</v>
      </c>
      <c r="Q91" s="15" t="s">
        <v>53</v>
      </c>
      <c r="R91" s="15" t="s">
        <v>43</v>
      </c>
      <c r="S91" s="15">
        <v>7.4</v>
      </c>
      <c r="T91" s="15" t="s">
        <v>53</v>
      </c>
      <c r="U91" s="15" t="s">
        <v>41</v>
      </c>
      <c r="V91" s="15" t="s">
        <v>53</v>
      </c>
      <c r="W91" s="15" t="s">
        <v>42</v>
      </c>
      <c r="X91" s="15"/>
      <c r="Y91" s="15"/>
      <c r="Z91" s="15"/>
      <c r="AA91" s="15"/>
      <c r="AB91" s="17"/>
      <c r="AC91">
        <v>90</v>
      </c>
      <c r="AD91" s="15" t="s">
        <v>26</v>
      </c>
      <c r="AE91" s="78"/>
      <c r="AF91" s="14" t="s">
        <v>317</v>
      </c>
      <c r="AG91" s="15">
        <v>11.09</v>
      </c>
      <c r="AH91" s="15">
        <v>7.4</v>
      </c>
      <c r="AI91" s="15" t="s">
        <v>317</v>
      </c>
      <c r="AJ91" s="15" t="s">
        <v>317</v>
      </c>
      <c r="AK91" s="15" t="s">
        <v>317</v>
      </c>
      <c r="AL91" s="15" t="s">
        <v>317</v>
      </c>
      <c r="AM91" s="15" t="s">
        <v>26</v>
      </c>
      <c r="AN91" s="15" t="s">
        <v>317</v>
      </c>
      <c r="AO91" s="82"/>
      <c r="AP91" s="82"/>
      <c r="AQ91" s="82"/>
      <c r="AR91" s="82"/>
      <c r="AS91" s="82"/>
      <c r="AT91" s="82"/>
      <c r="AU91" s="82"/>
      <c r="AV91" s="82"/>
      <c r="AW91" s="82"/>
      <c r="AX91" s="82"/>
    </row>
    <row r="92" spans="1:50">
      <c r="A92">
        <v>91</v>
      </c>
      <c r="B92" s="11"/>
      <c r="C92" s="76"/>
      <c r="D92" s="77"/>
      <c r="E92" s="78"/>
      <c r="F92" s="79"/>
      <c r="G92" s="14">
        <v>35</v>
      </c>
      <c r="H92" s="15" t="s">
        <v>247</v>
      </c>
      <c r="I92" s="15" t="s">
        <v>26</v>
      </c>
      <c r="J92" s="15" t="s">
        <v>55</v>
      </c>
      <c r="K92" s="15" t="s">
        <v>40</v>
      </c>
      <c r="L92" s="15">
        <v>12</v>
      </c>
      <c r="M92" s="15" t="s">
        <v>55</v>
      </c>
      <c r="N92" s="15" t="s">
        <v>151</v>
      </c>
      <c r="O92" s="15" t="s">
        <v>55</v>
      </c>
      <c r="P92" s="15" t="s">
        <v>88</v>
      </c>
      <c r="Q92" s="15" t="s">
        <v>55</v>
      </c>
      <c r="R92" s="15" t="s">
        <v>40</v>
      </c>
      <c r="S92" s="15">
        <v>8.3699999999999992</v>
      </c>
      <c r="T92" s="15" t="s">
        <v>55</v>
      </c>
      <c r="U92" s="15" t="s">
        <v>41</v>
      </c>
      <c r="V92" s="15" t="s">
        <v>55</v>
      </c>
      <c r="W92" s="15" t="s">
        <v>54</v>
      </c>
      <c r="X92" s="15"/>
      <c r="Y92" s="15">
        <v>4.37</v>
      </c>
      <c r="Z92" s="15">
        <v>2.2799999999999998</v>
      </c>
      <c r="AA92" s="15">
        <v>2.5299999999999998</v>
      </c>
      <c r="AB92" s="17"/>
      <c r="AC92">
        <v>91</v>
      </c>
      <c r="AD92" s="15" t="s">
        <v>26</v>
      </c>
      <c r="AE92" s="78"/>
      <c r="AF92" s="14" t="s">
        <v>317</v>
      </c>
      <c r="AG92" s="15">
        <v>12</v>
      </c>
      <c r="AH92" s="15">
        <v>8.3699999999999992</v>
      </c>
      <c r="AI92" s="15" t="s">
        <v>317</v>
      </c>
      <c r="AJ92" s="15">
        <v>4.37</v>
      </c>
      <c r="AK92" s="15">
        <v>2.2799999999999998</v>
      </c>
      <c r="AL92" s="15">
        <v>2.5299999999999998</v>
      </c>
      <c r="AM92" s="15" t="s">
        <v>26</v>
      </c>
      <c r="AN92" s="15">
        <v>2.5299999999999998</v>
      </c>
      <c r="AO92" s="82"/>
      <c r="AP92" s="82"/>
      <c r="AQ92" s="82"/>
      <c r="AR92" s="82"/>
      <c r="AS92" s="82"/>
      <c r="AT92" s="82"/>
      <c r="AU92" s="82"/>
      <c r="AV92" s="82"/>
      <c r="AW92" s="82"/>
      <c r="AX92" s="82"/>
    </row>
    <row r="93" spans="1:50">
      <c r="A93">
        <v>92</v>
      </c>
      <c r="B93" s="11">
        <v>32</v>
      </c>
      <c r="C93" s="30">
        <v>98050863166</v>
      </c>
      <c r="D93" s="29" t="s">
        <v>248</v>
      </c>
      <c r="E93" s="31" t="s">
        <v>36</v>
      </c>
      <c r="F93" s="32">
        <v>40306</v>
      </c>
      <c r="G93" s="14">
        <f t="shared" ca="1" si="11"/>
        <v>13.816438356164383</v>
      </c>
      <c r="H93" s="15" t="s">
        <v>249</v>
      </c>
      <c r="I93" s="15" t="s">
        <v>26</v>
      </c>
      <c r="J93" s="15" t="s">
        <v>39</v>
      </c>
      <c r="K93" s="15" t="s">
        <v>43</v>
      </c>
      <c r="L93" s="15">
        <v>7.26</v>
      </c>
      <c r="M93" s="15" t="s">
        <v>39</v>
      </c>
      <c r="N93" s="15" t="s">
        <v>41</v>
      </c>
      <c r="O93" s="15" t="s">
        <v>39</v>
      </c>
      <c r="P93" s="15" t="s">
        <v>65</v>
      </c>
      <c r="Q93" s="15" t="s">
        <v>39</v>
      </c>
      <c r="R93" s="15" t="s">
        <v>148</v>
      </c>
      <c r="S93" s="15">
        <v>8.5</v>
      </c>
      <c r="T93" s="15" t="s">
        <v>39</v>
      </c>
      <c r="U93" s="15" t="s">
        <v>151</v>
      </c>
      <c r="V93" s="15" t="s">
        <v>39</v>
      </c>
      <c r="W93" s="15" t="s">
        <v>88</v>
      </c>
      <c r="X93" s="15"/>
      <c r="Y93" s="15"/>
      <c r="Z93" s="15"/>
      <c r="AA93" s="15"/>
      <c r="AB93" s="17"/>
      <c r="AC93">
        <v>92</v>
      </c>
      <c r="AD93" s="15" t="s">
        <v>26</v>
      </c>
      <c r="AE93" s="31" t="s">
        <v>36</v>
      </c>
      <c r="AF93" s="14">
        <v>12.854794520547944</v>
      </c>
      <c r="AG93" s="15">
        <v>7.26</v>
      </c>
      <c r="AH93" s="15">
        <v>8.5</v>
      </c>
      <c r="AI93" s="15" t="s">
        <v>317</v>
      </c>
      <c r="AJ93" s="15" t="s">
        <v>317</v>
      </c>
      <c r="AK93" s="15" t="s">
        <v>317</v>
      </c>
      <c r="AL93" s="15" t="s">
        <v>317</v>
      </c>
      <c r="AM93" s="15" t="s">
        <v>26</v>
      </c>
      <c r="AN93" s="15" t="s">
        <v>317</v>
      </c>
      <c r="AO93" s="82"/>
      <c r="AP93" s="82"/>
      <c r="AQ93" s="82"/>
      <c r="AR93" s="82"/>
      <c r="AS93" s="82"/>
      <c r="AT93" s="82"/>
      <c r="AU93" s="82"/>
      <c r="AV93" s="82"/>
      <c r="AW93" s="82"/>
      <c r="AX93" s="82"/>
    </row>
    <row r="94" spans="1:50">
      <c r="A94">
        <v>93</v>
      </c>
      <c r="B94" s="11"/>
      <c r="C94" s="30"/>
      <c r="D94" s="29"/>
      <c r="E94" s="31"/>
      <c r="F94" s="32"/>
      <c r="G94" s="14">
        <v>13</v>
      </c>
      <c r="H94" s="15" t="s">
        <v>249</v>
      </c>
      <c r="I94" s="15" t="s">
        <v>26</v>
      </c>
      <c r="J94" s="15" t="s">
        <v>53</v>
      </c>
      <c r="K94" s="15" t="s">
        <v>43</v>
      </c>
      <c r="L94" s="15">
        <v>6</v>
      </c>
      <c r="M94" s="15" t="s">
        <v>53</v>
      </c>
      <c r="N94" s="15" t="s">
        <v>41</v>
      </c>
      <c r="O94" s="15" t="s">
        <v>53</v>
      </c>
      <c r="P94" s="15" t="s">
        <v>65</v>
      </c>
      <c r="Q94" s="15">
        <v>999</v>
      </c>
      <c r="R94" s="15">
        <v>999</v>
      </c>
      <c r="S94" s="15"/>
      <c r="T94" s="15">
        <v>999</v>
      </c>
      <c r="U94" s="15">
        <v>999</v>
      </c>
      <c r="V94" s="15">
        <v>999</v>
      </c>
      <c r="W94" s="15">
        <v>999</v>
      </c>
      <c r="X94" s="15"/>
      <c r="Y94" s="15"/>
      <c r="Z94" s="15"/>
      <c r="AA94" s="15"/>
      <c r="AB94" s="17"/>
      <c r="AC94">
        <v>93</v>
      </c>
      <c r="AD94" s="15" t="s">
        <v>26</v>
      </c>
      <c r="AE94" s="31"/>
      <c r="AF94" s="14" t="s">
        <v>317</v>
      </c>
      <c r="AG94" s="15">
        <v>6</v>
      </c>
      <c r="AH94" s="15" t="s">
        <v>317</v>
      </c>
      <c r="AI94" s="15" t="s">
        <v>317</v>
      </c>
      <c r="AJ94" s="15" t="s">
        <v>317</v>
      </c>
      <c r="AK94" s="15" t="s">
        <v>317</v>
      </c>
      <c r="AL94" s="15" t="s">
        <v>317</v>
      </c>
      <c r="AM94" s="15" t="s">
        <v>26</v>
      </c>
      <c r="AN94" s="15" t="s">
        <v>317</v>
      </c>
      <c r="AO94" s="82"/>
      <c r="AP94" s="82"/>
      <c r="AQ94" s="82"/>
      <c r="AR94" s="82"/>
      <c r="AS94" s="82"/>
      <c r="AT94" s="82"/>
      <c r="AU94" s="82"/>
      <c r="AV94" s="82"/>
      <c r="AW94" s="82"/>
      <c r="AX94" s="82"/>
    </row>
    <row r="95" spans="1:50">
      <c r="A95">
        <v>94</v>
      </c>
      <c r="B95" s="11"/>
      <c r="C95" s="30"/>
      <c r="D95" s="29"/>
      <c r="E95" s="31"/>
      <c r="F95" s="32"/>
      <c r="G95" s="14">
        <v>13</v>
      </c>
      <c r="H95" s="15" t="s">
        <v>249</v>
      </c>
      <c r="I95" s="15" t="s">
        <v>26</v>
      </c>
      <c r="J95" s="15" t="s">
        <v>55</v>
      </c>
      <c r="K95" s="15" t="s">
        <v>40</v>
      </c>
      <c r="L95" s="15">
        <v>8.69</v>
      </c>
      <c r="M95" s="15" t="s">
        <v>55</v>
      </c>
      <c r="N95" s="15" t="s">
        <v>41</v>
      </c>
      <c r="O95" s="15" t="s">
        <v>55</v>
      </c>
      <c r="P95" s="15" t="s">
        <v>88</v>
      </c>
      <c r="Q95" s="15">
        <v>999</v>
      </c>
      <c r="R95" s="15">
        <v>999</v>
      </c>
      <c r="S95" s="15"/>
      <c r="T95" s="15">
        <v>999</v>
      </c>
      <c r="U95" s="15">
        <v>999</v>
      </c>
      <c r="V95" s="15">
        <v>999</v>
      </c>
      <c r="W95" s="15">
        <v>999</v>
      </c>
      <c r="X95" s="72">
        <v>5.14</v>
      </c>
      <c r="Y95" s="72">
        <v>4.72</v>
      </c>
      <c r="Z95" s="72">
        <v>2.7</v>
      </c>
      <c r="AA95" s="72">
        <v>2.2400000000000002</v>
      </c>
      <c r="AB95" s="17"/>
      <c r="AC95">
        <v>94</v>
      </c>
      <c r="AD95" s="15" t="s">
        <v>26</v>
      </c>
      <c r="AE95" s="31"/>
      <c r="AF95" s="14" t="s">
        <v>317</v>
      </c>
      <c r="AG95" s="15">
        <v>8.69</v>
      </c>
      <c r="AH95" s="15" t="s">
        <v>317</v>
      </c>
      <c r="AI95" s="72">
        <v>5.14</v>
      </c>
      <c r="AJ95" s="72">
        <v>4.72</v>
      </c>
      <c r="AK95" s="72">
        <v>2.7</v>
      </c>
      <c r="AL95" s="72">
        <v>2.2400000000000002</v>
      </c>
      <c r="AM95" s="15" t="s">
        <v>26</v>
      </c>
      <c r="AN95" s="72">
        <v>2.2400000000000002</v>
      </c>
      <c r="AO95" s="82"/>
      <c r="AP95" s="82"/>
      <c r="AQ95" s="82"/>
      <c r="AR95" s="82"/>
      <c r="AS95" s="82"/>
      <c r="AT95" s="82"/>
      <c r="AU95" s="82"/>
      <c r="AV95" s="82"/>
      <c r="AW95" s="82"/>
      <c r="AX95" s="82"/>
    </row>
    <row r="96" spans="1:50">
      <c r="A96">
        <v>95</v>
      </c>
      <c r="B96" s="11">
        <v>34</v>
      </c>
      <c r="C96" s="10">
        <v>1030546097</v>
      </c>
      <c r="D96" s="11" t="s">
        <v>250</v>
      </c>
      <c r="E96" s="12" t="s">
        <v>36</v>
      </c>
      <c r="F96" s="13">
        <v>38860</v>
      </c>
      <c r="G96" s="14">
        <f t="shared" ca="1" si="11"/>
        <v>17.778082191780822</v>
      </c>
      <c r="H96" s="15" t="s">
        <v>239</v>
      </c>
      <c r="I96" s="15" t="s">
        <v>26</v>
      </c>
      <c r="J96" s="15" t="s">
        <v>39</v>
      </c>
      <c r="K96" s="15" t="s">
        <v>119</v>
      </c>
      <c r="L96" s="15">
        <v>8.7899999999999991</v>
      </c>
      <c r="M96" s="15" t="s">
        <v>39</v>
      </c>
      <c r="N96" s="15" t="s">
        <v>41</v>
      </c>
      <c r="O96" s="15" t="s">
        <v>39</v>
      </c>
      <c r="P96" s="15" t="s">
        <v>65</v>
      </c>
      <c r="Q96" s="15" t="s">
        <v>39</v>
      </c>
      <c r="R96" s="15" t="s">
        <v>40</v>
      </c>
      <c r="S96" s="15">
        <v>8.33</v>
      </c>
      <c r="T96" s="15" t="s">
        <v>39</v>
      </c>
      <c r="U96" s="15" t="s">
        <v>151</v>
      </c>
      <c r="V96" s="15" t="s">
        <v>39</v>
      </c>
      <c r="W96" s="15" t="s">
        <v>88</v>
      </c>
      <c r="X96" s="15"/>
      <c r="Y96" s="15"/>
      <c r="Z96" s="15"/>
      <c r="AA96" s="15"/>
      <c r="AB96" s="24"/>
      <c r="AC96">
        <v>95</v>
      </c>
      <c r="AD96" s="15" t="s">
        <v>26</v>
      </c>
      <c r="AE96" s="12" t="s">
        <v>36</v>
      </c>
      <c r="AF96" s="14">
        <v>16.816438356164383</v>
      </c>
      <c r="AG96" s="15">
        <v>8.7899999999999991</v>
      </c>
      <c r="AH96" s="15">
        <v>8.33</v>
      </c>
      <c r="AI96" s="15" t="s">
        <v>317</v>
      </c>
      <c r="AJ96" s="15" t="s">
        <v>317</v>
      </c>
      <c r="AK96" s="15" t="s">
        <v>317</v>
      </c>
      <c r="AL96" s="15" t="s">
        <v>317</v>
      </c>
      <c r="AM96" s="15" t="s">
        <v>26</v>
      </c>
      <c r="AN96" s="15" t="s">
        <v>317</v>
      </c>
      <c r="AO96" s="82"/>
      <c r="AP96" s="82"/>
      <c r="AQ96" s="82"/>
      <c r="AR96" s="82"/>
      <c r="AS96" s="82"/>
      <c r="AT96" s="82"/>
      <c r="AU96" s="82"/>
      <c r="AV96" s="82"/>
      <c r="AW96" s="82"/>
      <c r="AX96" s="82"/>
    </row>
    <row r="97" spans="1:50">
      <c r="A97">
        <v>96</v>
      </c>
      <c r="B97" s="11"/>
      <c r="C97" s="10"/>
      <c r="D97" s="11"/>
      <c r="E97" s="12"/>
      <c r="F97" s="13"/>
      <c r="G97" s="14">
        <v>17</v>
      </c>
      <c r="H97" s="15" t="s">
        <v>239</v>
      </c>
      <c r="I97" s="15" t="s">
        <v>26</v>
      </c>
      <c r="J97" s="15" t="s">
        <v>53</v>
      </c>
      <c r="K97" s="15" t="s">
        <v>40</v>
      </c>
      <c r="L97" s="15">
        <v>12.59</v>
      </c>
      <c r="M97" s="15" t="s">
        <v>53</v>
      </c>
      <c r="N97" s="15" t="s">
        <v>41</v>
      </c>
      <c r="O97" s="15" t="s">
        <v>53</v>
      </c>
      <c r="P97" s="15" t="s">
        <v>42</v>
      </c>
      <c r="Q97" s="15" t="s">
        <v>53</v>
      </c>
      <c r="R97" s="15" t="s">
        <v>40</v>
      </c>
      <c r="S97" s="15">
        <v>8.49</v>
      </c>
      <c r="T97" s="15" t="s">
        <v>53</v>
      </c>
      <c r="U97" s="15" t="s">
        <v>41</v>
      </c>
      <c r="V97" s="15" t="s">
        <v>53</v>
      </c>
      <c r="W97" s="15" t="s">
        <v>42</v>
      </c>
      <c r="X97" s="15"/>
      <c r="Y97" s="15"/>
      <c r="Z97" s="15"/>
      <c r="AA97" s="15"/>
      <c r="AB97" s="24"/>
      <c r="AC97">
        <v>96</v>
      </c>
      <c r="AD97" s="15" t="s">
        <v>26</v>
      </c>
      <c r="AE97" s="12"/>
      <c r="AF97" s="14" t="s">
        <v>317</v>
      </c>
      <c r="AG97" s="15">
        <v>12.59</v>
      </c>
      <c r="AH97" s="15">
        <v>8.49</v>
      </c>
      <c r="AI97" s="15" t="s">
        <v>317</v>
      </c>
      <c r="AJ97" s="15" t="s">
        <v>317</v>
      </c>
      <c r="AK97" s="15" t="s">
        <v>317</v>
      </c>
      <c r="AL97" s="15" t="s">
        <v>317</v>
      </c>
      <c r="AM97" s="15" t="s">
        <v>26</v>
      </c>
      <c r="AN97" s="15" t="s">
        <v>317</v>
      </c>
      <c r="AO97" s="82"/>
      <c r="AP97" s="82"/>
      <c r="AQ97" s="82"/>
      <c r="AR97" s="82"/>
      <c r="AS97" s="82"/>
      <c r="AT97" s="82"/>
      <c r="AU97" s="82"/>
      <c r="AV97" s="82"/>
      <c r="AW97" s="82"/>
      <c r="AX97" s="82"/>
    </row>
    <row r="98" spans="1:50">
      <c r="A98">
        <v>97</v>
      </c>
      <c r="B98" s="11"/>
      <c r="C98" s="10"/>
      <c r="D98" s="11"/>
      <c r="E98" s="12"/>
      <c r="F98" s="13"/>
      <c r="G98" s="14">
        <v>17</v>
      </c>
      <c r="H98" s="15" t="s">
        <v>239</v>
      </c>
      <c r="I98" s="15" t="s">
        <v>26</v>
      </c>
      <c r="J98" s="15">
        <v>999</v>
      </c>
      <c r="K98" s="15">
        <v>999</v>
      </c>
      <c r="L98" s="15"/>
      <c r="M98" s="15">
        <v>999</v>
      </c>
      <c r="N98" s="15">
        <v>999</v>
      </c>
      <c r="O98" s="15">
        <v>999</v>
      </c>
      <c r="P98" s="15">
        <v>999</v>
      </c>
      <c r="Q98" s="15" t="s">
        <v>55</v>
      </c>
      <c r="R98" s="15" t="s">
        <v>40</v>
      </c>
      <c r="S98" s="15">
        <v>10.52</v>
      </c>
      <c r="T98" s="15" t="s">
        <v>55</v>
      </c>
      <c r="U98" s="15" t="s">
        <v>97</v>
      </c>
      <c r="V98" s="15" t="s">
        <v>55</v>
      </c>
      <c r="W98" s="15" t="s">
        <v>65</v>
      </c>
      <c r="X98" s="15"/>
      <c r="Y98" s="15">
        <v>6.12</v>
      </c>
      <c r="Z98" s="15">
        <v>3.9</v>
      </c>
      <c r="AA98" s="15"/>
      <c r="AB98" s="24"/>
      <c r="AC98">
        <v>97</v>
      </c>
      <c r="AD98" s="15" t="s">
        <v>26</v>
      </c>
      <c r="AE98" s="12"/>
      <c r="AF98" s="14" t="s">
        <v>317</v>
      </c>
      <c r="AG98" s="15" t="s">
        <v>317</v>
      </c>
      <c r="AH98" s="15">
        <v>10.52</v>
      </c>
      <c r="AI98" s="15" t="s">
        <v>317</v>
      </c>
      <c r="AJ98" s="15">
        <v>6.12</v>
      </c>
      <c r="AK98" s="15">
        <v>3.9</v>
      </c>
      <c r="AL98" s="15" t="s">
        <v>317</v>
      </c>
      <c r="AM98" s="15" t="s">
        <v>26</v>
      </c>
      <c r="AN98" s="15" t="s">
        <v>317</v>
      </c>
      <c r="AO98" s="82"/>
      <c r="AP98" s="82"/>
      <c r="AQ98" s="82"/>
      <c r="AR98" s="82"/>
      <c r="AS98" s="82"/>
      <c r="AT98" s="82"/>
      <c r="AU98" s="82"/>
      <c r="AV98" s="82"/>
      <c r="AW98" s="82"/>
      <c r="AX98" s="82"/>
    </row>
    <row r="99" spans="1:50">
      <c r="A99">
        <v>98</v>
      </c>
      <c r="B99" s="11">
        <v>37</v>
      </c>
      <c r="C99" s="10">
        <v>1030539438</v>
      </c>
      <c r="D99" s="11" t="s">
        <v>251</v>
      </c>
      <c r="E99" s="12" t="s">
        <v>75</v>
      </c>
      <c r="F99" s="13">
        <v>31867</v>
      </c>
      <c r="G99" s="14">
        <f t="shared" ca="1" si="11"/>
        <v>36.936986301369863</v>
      </c>
      <c r="H99" s="15" t="s">
        <v>252</v>
      </c>
      <c r="I99" s="15" t="s">
        <v>26</v>
      </c>
      <c r="J99" s="15" t="s">
        <v>39</v>
      </c>
      <c r="K99" s="15" t="s">
        <v>119</v>
      </c>
      <c r="L99" s="15">
        <v>5.81</v>
      </c>
      <c r="M99" s="15" t="s">
        <v>39</v>
      </c>
      <c r="N99" s="15" t="s">
        <v>41</v>
      </c>
      <c r="O99" s="15" t="s">
        <v>39</v>
      </c>
      <c r="P99" s="15" t="s">
        <v>65</v>
      </c>
      <c r="Q99" s="15" t="s">
        <v>39</v>
      </c>
      <c r="R99" s="15" t="s">
        <v>40</v>
      </c>
      <c r="S99" s="15">
        <v>8.73</v>
      </c>
      <c r="T99" s="15" t="s">
        <v>39</v>
      </c>
      <c r="U99" s="15" t="s">
        <v>97</v>
      </c>
      <c r="V99" s="15" t="s">
        <v>39</v>
      </c>
      <c r="W99" s="15" t="s">
        <v>88</v>
      </c>
      <c r="X99" s="15"/>
      <c r="Y99" s="15">
        <v>5.96</v>
      </c>
      <c r="Z99" s="15"/>
      <c r="AA99" s="15"/>
      <c r="AB99" s="11"/>
      <c r="AC99">
        <v>98</v>
      </c>
      <c r="AD99" s="15" t="s">
        <v>26</v>
      </c>
      <c r="AE99" s="12" t="s">
        <v>75</v>
      </c>
      <c r="AF99" s="14">
        <v>36</v>
      </c>
      <c r="AG99" s="15">
        <v>5.81</v>
      </c>
      <c r="AH99" s="15">
        <v>8.73</v>
      </c>
      <c r="AI99" s="15" t="s">
        <v>317</v>
      </c>
      <c r="AJ99" s="15">
        <v>5.96</v>
      </c>
      <c r="AK99" s="15" t="s">
        <v>317</v>
      </c>
      <c r="AL99" s="15" t="s">
        <v>317</v>
      </c>
      <c r="AM99" s="15" t="s">
        <v>26</v>
      </c>
      <c r="AN99" s="15" t="s">
        <v>317</v>
      </c>
      <c r="AO99" s="82"/>
      <c r="AP99" s="82"/>
      <c r="AQ99" s="82"/>
      <c r="AR99" s="82"/>
      <c r="AS99" s="82"/>
      <c r="AT99" s="82"/>
      <c r="AU99" s="82"/>
      <c r="AV99" s="82"/>
      <c r="AW99" s="82"/>
      <c r="AX99" s="82"/>
    </row>
    <row r="100" spans="1:50">
      <c r="A100">
        <v>99</v>
      </c>
      <c r="B100" s="11"/>
      <c r="C100" s="10"/>
      <c r="D100" s="11"/>
      <c r="E100" s="12"/>
      <c r="F100" s="13"/>
      <c r="G100" s="14">
        <v>36</v>
      </c>
      <c r="H100" s="15" t="s">
        <v>252</v>
      </c>
      <c r="I100" s="15" t="s">
        <v>26</v>
      </c>
      <c r="J100" s="15" t="s">
        <v>53</v>
      </c>
      <c r="K100" s="15" t="s">
        <v>40</v>
      </c>
      <c r="L100" s="15">
        <v>9.52</v>
      </c>
      <c r="M100" s="15" t="s">
        <v>53</v>
      </c>
      <c r="N100" s="15" t="s">
        <v>41</v>
      </c>
      <c r="O100" s="15" t="s">
        <v>53</v>
      </c>
      <c r="P100" s="15" t="s">
        <v>42</v>
      </c>
      <c r="Q100" s="15">
        <v>999</v>
      </c>
      <c r="R100" s="15">
        <v>999</v>
      </c>
      <c r="S100" s="15"/>
      <c r="T100" s="15">
        <v>999</v>
      </c>
      <c r="U100" s="15">
        <v>999</v>
      </c>
      <c r="V100" s="15">
        <v>999</v>
      </c>
      <c r="W100" s="15">
        <v>999</v>
      </c>
      <c r="X100" s="15"/>
      <c r="Y100" s="15"/>
      <c r="Z100" s="15"/>
      <c r="AA100" s="15"/>
      <c r="AB100" s="16"/>
      <c r="AC100">
        <v>99</v>
      </c>
      <c r="AD100" s="15" t="s">
        <v>26</v>
      </c>
      <c r="AE100" s="12"/>
      <c r="AF100" s="14" t="s">
        <v>317</v>
      </c>
      <c r="AG100" s="15">
        <v>9.52</v>
      </c>
      <c r="AH100" s="15" t="s">
        <v>317</v>
      </c>
      <c r="AI100" s="15" t="s">
        <v>317</v>
      </c>
      <c r="AJ100" s="15" t="s">
        <v>317</v>
      </c>
      <c r="AK100" s="15" t="s">
        <v>317</v>
      </c>
      <c r="AL100" s="15" t="s">
        <v>317</v>
      </c>
      <c r="AM100" s="15" t="s">
        <v>26</v>
      </c>
      <c r="AN100" s="15" t="s">
        <v>317</v>
      </c>
      <c r="AO100" s="82"/>
      <c r="AP100" s="82"/>
      <c r="AQ100" s="82"/>
      <c r="AR100" s="82"/>
      <c r="AS100" s="82"/>
      <c r="AT100" s="82"/>
      <c r="AU100" s="82"/>
      <c r="AV100" s="82"/>
      <c r="AW100" s="82"/>
      <c r="AX100" s="82"/>
    </row>
    <row r="101" spans="1:50">
      <c r="AG101" t="s">
        <v>317</v>
      </c>
      <c r="AH101" t="s">
        <v>317</v>
      </c>
      <c r="AI101" s="124" t="s">
        <v>317</v>
      </c>
      <c r="AJ101" s="124" t="s">
        <v>317</v>
      </c>
      <c r="AK101" s="124" t="s">
        <v>317</v>
      </c>
      <c r="AL101" s="124" t="s">
        <v>317</v>
      </c>
      <c r="AN101" s="124" t="s">
        <v>317</v>
      </c>
    </row>
    <row r="102" spans="1:50">
      <c r="AF102" t="s">
        <v>44</v>
      </c>
      <c r="AG102" t="s">
        <v>317</v>
      </c>
      <c r="AH102" t="s">
        <v>317</v>
      </c>
      <c r="AI102" s="124" t="s">
        <v>317</v>
      </c>
      <c r="AJ102" s="124" t="s">
        <v>317</v>
      </c>
      <c r="AK102" s="124" t="s">
        <v>317</v>
      </c>
      <c r="AL102" s="124" t="s">
        <v>317</v>
      </c>
      <c r="AN102" s="124" t="s">
        <v>317</v>
      </c>
      <c r="AO102" t="s">
        <v>46</v>
      </c>
    </row>
    <row r="103" spans="1:50">
      <c r="AG103" s="125" t="s">
        <v>317</v>
      </c>
      <c r="AH103" s="126" t="s">
        <v>317</v>
      </c>
      <c r="AI103" s="124" t="s">
        <v>317</v>
      </c>
      <c r="AJ103" s="124" t="s">
        <v>317</v>
      </c>
      <c r="AK103" s="124" t="s">
        <v>317</v>
      </c>
      <c r="AL103" s="124" t="s">
        <v>317</v>
      </c>
      <c r="AN103" s="124" t="s">
        <v>317</v>
      </c>
    </row>
    <row r="104" spans="1:50">
      <c r="AF104" s="95"/>
      <c r="AG104" s="95" t="str">
        <f>AF1</f>
        <v>EDAD</v>
      </c>
      <c r="AH104" s="95" t="str">
        <f t="shared" ref="AH104:AL104" si="12">AG1</f>
        <v>MEDICION RUGA DER</v>
      </c>
      <c r="AI104" s="95" t="str">
        <f t="shared" si="12"/>
        <v>MEDICION RUGA IZQ</v>
      </c>
      <c r="AJ104" s="95" t="str">
        <f t="shared" si="12"/>
        <v>MED.SECUN DER</v>
      </c>
      <c r="AK104" s="95" t="str">
        <f t="shared" si="12"/>
        <v>MED.SECUN IZ</v>
      </c>
      <c r="AL104" s="95" t="str">
        <f t="shared" si="12"/>
        <v>MED.FRAG DER</v>
      </c>
      <c r="AN104" s="95" t="str">
        <f t="shared" ref="AN104" si="13">AM1</f>
        <v>ALTERACIONES</v>
      </c>
      <c r="AO104" s="99"/>
      <c r="AP104" s="99" t="str">
        <f>AF1</f>
        <v>EDAD</v>
      </c>
      <c r="AQ104" s="99" t="str">
        <f t="shared" ref="AQ104:AV104" si="14">AG1</f>
        <v>MEDICION RUGA DER</v>
      </c>
      <c r="AR104" s="99" t="str">
        <f t="shared" si="14"/>
        <v>MEDICION RUGA IZQ</v>
      </c>
      <c r="AS104" s="99" t="str">
        <f t="shared" si="14"/>
        <v>MED.SECUN DER</v>
      </c>
      <c r="AT104" s="99" t="str">
        <f t="shared" si="14"/>
        <v>MED.SECUN IZ</v>
      </c>
      <c r="AU104" s="99" t="str">
        <f t="shared" si="14"/>
        <v>MED.FRAG DER</v>
      </c>
      <c r="AV104" s="99" t="str">
        <f t="shared" si="14"/>
        <v>MED.FRAG IZQ</v>
      </c>
    </row>
    <row r="105" spans="1:50">
      <c r="AF105" t="s">
        <v>76</v>
      </c>
      <c r="AG105" s="96">
        <f>AVERAGE(AF2:AF100)</f>
        <v>23.907799832261666</v>
      </c>
      <c r="AH105" s="96">
        <f t="shared" ref="AH105:AL105" si="15">AVERAGE(AG2:AG100)</f>
        <v>8.9044565217391298</v>
      </c>
      <c r="AI105" s="96">
        <f t="shared" si="15"/>
        <v>8.9415909090909071</v>
      </c>
      <c r="AJ105" s="96">
        <f t="shared" si="15"/>
        <v>6.3681818181818182</v>
      </c>
      <c r="AK105" s="96">
        <f t="shared" si="15"/>
        <v>6.2297222222222217</v>
      </c>
      <c r="AL105" s="96">
        <f t="shared" si="15"/>
        <v>3.2288571428571431</v>
      </c>
      <c r="AN105" s="96" t="e">
        <f t="shared" ref="AN105" si="16">AVERAGE(AM2:AM100)</f>
        <v>#DIV/0!</v>
      </c>
      <c r="AO105" t="s">
        <v>78</v>
      </c>
      <c r="AP105">
        <f>[1]!SHAPIRO(AF2:AF100)</f>
        <v>0.90728635967804472</v>
      </c>
      <c r="AQ105">
        <f>[1]!SHAPIRO(AG2:AG100)</f>
        <v>0.97755867928508089</v>
      </c>
      <c r="AR105">
        <f>[1]!SHAPIRO(AH2:AH100)</f>
        <v>0.91395297953588794</v>
      </c>
      <c r="AS105">
        <f>[1]!SHAPIRO(AI2:AI100)</f>
        <v>0.91760972905213767</v>
      </c>
      <c r="AT105">
        <f>[1]!SHAPIRO(AJ2:AJ100)</f>
        <v>0.9445531143993452</v>
      </c>
      <c r="AU105">
        <f>[1]!SHAPIRO(AK2:AK100)</f>
        <v>0.9681765128581985</v>
      </c>
      <c r="AV105">
        <f>[1]!SHAPIRO(AL2:AL100)</f>
        <v>0.88388646909125312</v>
      </c>
    </row>
    <row r="106" spans="1:50">
      <c r="AF106" t="s">
        <v>89</v>
      </c>
      <c r="AG106">
        <f>_xlfn.STDEV.S(AF2:AF100)/SQRT(COUNT(AF2:AF100))</f>
        <v>1.5607199420160807</v>
      </c>
      <c r="AH106">
        <f t="shared" ref="AH106:AL106" si="17">_xlfn.STDEV.S(AG2:AG100)/SQRT(COUNT(AG2:AG100))</f>
        <v>0.23303008117454133</v>
      </c>
      <c r="AI106">
        <f t="shared" si="17"/>
        <v>0.18405906654699514</v>
      </c>
      <c r="AJ106">
        <f t="shared" si="17"/>
        <v>0.22327599383159766</v>
      </c>
      <c r="AK106">
        <f t="shared" si="17"/>
        <v>0.23224217180960827</v>
      </c>
      <c r="AL106">
        <f t="shared" si="17"/>
        <v>0.15166458538031671</v>
      </c>
      <c r="AN106" t="e">
        <f t="shared" ref="AN106" si="18">_xlfn.STDEV.S(AM2:AM100)/SQRT(COUNT(AM2:AM100))</f>
        <v>#DIV/0!</v>
      </c>
      <c r="AO106" t="s">
        <v>91</v>
      </c>
      <c r="AP106">
        <f>[1]!SWTEST(AF2:AF100)</f>
        <v>9.5857999205539723E-4</v>
      </c>
      <c r="AQ106">
        <f>[1]!SWTEST(AG2:AG100)</f>
        <v>0.11339812139755112</v>
      </c>
      <c r="AR106">
        <f>[1]!SWTEST(AH2:AH100)</f>
        <v>2.2027663983847923E-5</v>
      </c>
      <c r="AS106">
        <f>[1]!SWTEST(AI2:AI100)</f>
        <v>1.573987608325611E-2</v>
      </c>
      <c r="AT106">
        <f>[1]!SWTEST(AJ2:AJ100)</f>
        <v>7.0493681886555581E-2</v>
      </c>
      <c r="AU106">
        <f>[1]!SWTEST(AK2:AK100)</f>
        <v>0.39515258555487343</v>
      </c>
      <c r="AV106">
        <f>[1]!SWTEST(AL2:AL100)</f>
        <v>2.4687048202712836E-3</v>
      </c>
    </row>
    <row r="107" spans="1:50">
      <c r="AF107" t="s">
        <v>98</v>
      </c>
      <c r="AG107" s="96">
        <f>MEDIAN(AF2:AF100)</f>
        <v>21.252054794520546</v>
      </c>
      <c r="AH107" s="96">
        <f t="shared" ref="AH107:AL107" si="19">MEDIAN(AG2:AG100)</f>
        <v>8.745000000000001</v>
      </c>
      <c r="AI107" s="96">
        <f t="shared" si="19"/>
        <v>9.2800000000000011</v>
      </c>
      <c r="AJ107" s="96">
        <f t="shared" si="19"/>
        <v>6</v>
      </c>
      <c r="AK107" s="96">
        <f t="shared" si="19"/>
        <v>6.0549999999999997</v>
      </c>
      <c r="AL107" s="96">
        <f t="shared" si="19"/>
        <v>3.24</v>
      </c>
      <c r="AN107" s="96" t="e">
        <f t="shared" ref="AN107" si="20">MEDIAN(AM2:AM100)</f>
        <v>#NUM!</v>
      </c>
      <c r="AO107" t="s">
        <v>51</v>
      </c>
      <c r="AP107">
        <v>0.05</v>
      </c>
      <c r="AQ107">
        <v>0.05</v>
      </c>
      <c r="AR107">
        <v>0.05</v>
      </c>
      <c r="AS107">
        <v>0.05</v>
      </c>
      <c r="AT107">
        <v>0.05</v>
      </c>
      <c r="AU107">
        <v>0.05</v>
      </c>
      <c r="AV107">
        <v>0.05</v>
      </c>
    </row>
    <row r="108" spans="1:50">
      <c r="AF108" t="s">
        <v>104</v>
      </c>
      <c r="AG108">
        <f>MODE(AF2:AF100)</f>
        <v>18.909589041095892</v>
      </c>
      <c r="AH108">
        <f t="shared" ref="AH108:AL108" si="21">MODE(AG2:AG100)</f>
        <v>9.94</v>
      </c>
      <c r="AI108">
        <f t="shared" si="21"/>
        <v>9.3000000000000007</v>
      </c>
      <c r="AJ108">
        <f t="shared" si="21"/>
        <v>8.1300000000000008</v>
      </c>
      <c r="AK108">
        <f t="shared" si="21"/>
        <v>7.08</v>
      </c>
      <c r="AL108">
        <f t="shared" si="21"/>
        <v>3.24</v>
      </c>
      <c r="AN108" t="e">
        <f t="shared" ref="AN108" si="22">MODE(AM2:AM100)</f>
        <v>#N/A</v>
      </c>
      <c r="AO108" t="s">
        <v>106</v>
      </c>
      <c r="AP108" s="100" t="str">
        <f>IF(AP106&lt;AP107,"no","yes")</f>
        <v>no</v>
      </c>
      <c r="AQ108" s="100" t="str">
        <f t="shared" ref="AQ108:AV108" si="23">IF(AQ106&lt;AQ107,"no","yes")</f>
        <v>yes</v>
      </c>
      <c r="AR108" s="100" t="str">
        <f t="shared" si="23"/>
        <v>no</v>
      </c>
      <c r="AS108" s="100" t="str">
        <f t="shared" si="23"/>
        <v>no</v>
      </c>
      <c r="AT108" s="100" t="str">
        <f t="shared" si="23"/>
        <v>yes</v>
      </c>
      <c r="AU108" s="100" t="str">
        <f t="shared" si="23"/>
        <v>yes</v>
      </c>
      <c r="AV108" s="100" t="str">
        <f t="shared" si="23"/>
        <v>no</v>
      </c>
    </row>
    <row r="109" spans="1:50">
      <c r="AF109" t="s">
        <v>114</v>
      </c>
      <c r="AG109">
        <f>_xlfn.STDEV.S(AF2:AF100)</f>
        <v>10.925039594112565</v>
      </c>
      <c r="AH109">
        <f t="shared" ref="AH109:AL109" si="24">_xlfn.STDEV.S(AG2:AG100)</f>
        <v>2.2351460183539742</v>
      </c>
      <c r="AI109">
        <f t="shared" si="24"/>
        <v>1.7266270929408309</v>
      </c>
      <c r="AJ109">
        <f t="shared" si="24"/>
        <v>1.2826229340336512</v>
      </c>
      <c r="AK109">
        <f t="shared" si="24"/>
        <v>1.3934530308576496</v>
      </c>
      <c r="AL109">
        <f t="shared" si="24"/>
        <v>0.89725978738067724</v>
      </c>
      <c r="AN109" t="e">
        <f t="shared" ref="AN109" si="25">_xlfn.STDEV.S(AM2:AM100)</f>
        <v>#DIV/0!</v>
      </c>
    </row>
    <row r="110" spans="1:50">
      <c r="AF110" t="s">
        <v>120</v>
      </c>
      <c r="AG110">
        <f>_xlfn.VAR.S(AF2:AF100)</f>
        <v>119.35649013292725</v>
      </c>
      <c r="AH110">
        <f t="shared" ref="AH110:AL110" si="26">_xlfn.VAR.S(AG2:AG100)</f>
        <v>4.9958777233636242</v>
      </c>
      <c r="AI110">
        <f t="shared" si="26"/>
        <v>2.9812411180773046</v>
      </c>
      <c r="AJ110">
        <f t="shared" si="26"/>
        <v>1.6451215909090919</v>
      </c>
      <c r="AK110">
        <f t="shared" si="26"/>
        <v>1.9417113492063696</v>
      </c>
      <c r="AL110">
        <f t="shared" si="26"/>
        <v>0.80507512605041809</v>
      </c>
      <c r="AN110" t="e">
        <f t="shared" ref="AN110" si="27">_xlfn.VAR.S(AM2:AM100)</f>
        <v>#DIV/0!</v>
      </c>
      <c r="AO110" t="s">
        <v>121</v>
      </c>
    </row>
    <row r="111" spans="1:50">
      <c r="AF111" t="s">
        <v>133</v>
      </c>
      <c r="AG111">
        <f>KURT(AF2:AF100)</f>
        <v>2.1683610651950729</v>
      </c>
      <c r="AH111">
        <f t="shared" ref="AH111:AL111" si="28">KURT(AG2:AG100)</f>
        <v>0.68218864444249849</v>
      </c>
      <c r="AI111">
        <f t="shared" si="28"/>
        <v>3.0178719307399304</v>
      </c>
      <c r="AJ111">
        <f t="shared" si="28"/>
        <v>-1.2965863715340915</v>
      </c>
      <c r="AK111">
        <f t="shared" si="28"/>
        <v>-0.24824229141545162</v>
      </c>
      <c r="AL111">
        <f t="shared" si="28"/>
        <v>-0.69791094994109315</v>
      </c>
      <c r="AN111" t="e">
        <f t="shared" ref="AN111" si="29">KURT(AM2:AM100)</f>
        <v>#DIV/0!</v>
      </c>
    </row>
    <row r="112" spans="1:50">
      <c r="AF112" t="s">
        <v>137</v>
      </c>
      <c r="AG112">
        <f>SKEW(AF2:AF100)</f>
        <v>1.259599474650742</v>
      </c>
      <c r="AH112">
        <f t="shared" ref="AH112:AL112" si="30">SKEW(AG2:AG100)</f>
        <v>0.59293965515599623</v>
      </c>
      <c r="AI112">
        <f t="shared" si="30"/>
        <v>-1.20860904924791</v>
      </c>
      <c r="AJ112">
        <f t="shared" si="30"/>
        <v>0.16219344352055617</v>
      </c>
      <c r="AK112">
        <f t="shared" si="30"/>
        <v>0.64857776747948293</v>
      </c>
      <c r="AL112">
        <f t="shared" si="30"/>
        <v>0.1175747636797861</v>
      </c>
      <c r="AN112" t="e">
        <f t="shared" ref="AN112" si="31">SKEW(AM2:AM100)</f>
        <v>#DIV/0!</v>
      </c>
      <c r="AO112" t="s">
        <v>138</v>
      </c>
      <c r="AP112">
        <f>[1]!DAGOSTINO(AF2:AF100)</f>
        <v>16.015685749778591</v>
      </c>
      <c r="AQ112">
        <f>[1]!DAGOSTINO(AG2:AG100)</f>
        <v>7.0865561171029032</v>
      </c>
      <c r="AR112">
        <f>[1]!DAGOSTINO(AH2:AH100)</f>
        <v>26.894219522083539</v>
      </c>
      <c r="AS112">
        <f>[1]!DAGOSTINO(AI2:AI100)</f>
        <v>8.6943710938193473</v>
      </c>
      <c r="AT112">
        <f>[1]!DAGOSTINO(AJ2:AJ100)</f>
        <v>2.7856515969913214</v>
      </c>
      <c r="AU112">
        <f>[1]!DAGOSTINO(AK2:AK100)</f>
        <v>1.1670314012233793</v>
      </c>
      <c r="AV112">
        <f>[1]!DAGOSTINO(AL2:AL100)</f>
        <v>4.3027666224096768</v>
      </c>
    </row>
    <row r="113" spans="32:48">
      <c r="AF113" t="s">
        <v>146</v>
      </c>
      <c r="AG113">
        <f>AG114-AG115</f>
        <v>54.986301369863014</v>
      </c>
      <c r="AH113">
        <f t="shared" ref="AH113:AN113" si="32">AH114-AH115</f>
        <v>11.99</v>
      </c>
      <c r="AI113">
        <f t="shared" si="32"/>
        <v>10.37</v>
      </c>
      <c r="AJ113">
        <f t="shared" si="32"/>
        <v>4.1500000000000004</v>
      </c>
      <c r="AK113">
        <f t="shared" si="32"/>
        <v>5.4099999999999993</v>
      </c>
      <c r="AL113">
        <f t="shared" si="32"/>
        <v>3.3499999999999996</v>
      </c>
      <c r="AN113">
        <f t="shared" si="32"/>
        <v>0</v>
      </c>
      <c r="AO113" t="s">
        <v>91</v>
      </c>
      <c r="AP113">
        <f>[1]!DPTEST(AF2:AF100)</f>
        <v>3.3284192683058489E-4</v>
      </c>
      <c r="AQ113">
        <f>[1]!DPTEST(AG2:AG100)</f>
        <v>2.8918375410844854E-2</v>
      </c>
      <c r="AR113">
        <f>[1]!DPTEST(AH2:AH100)</f>
        <v>1.4454212432513103E-6</v>
      </c>
      <c r="AS113">
        <f>[1]!DPTEST(AI2:AI100)</f>
        <v>1.2943189365398511E-2</v>
      </c>
      <c r="AT113">
        <f>[1]!DPTEST(AJ2:AJ100)</f>
        <v>0.24837246152472248</v>
      </c>
      <c r="AU113">
        <f>[1]!DPTEST(AK2:AK100)</f>
        <v>0.55793338769823908</v>
      </c>
      <c r="AV113">
        <f>[1]!DPTEST(AL2:AL100)</f>
        <v>0.11632313533061445</v>
      </c>
    </row>
    <row r="114" spans="32:48">
      <c r="AF114" t="s">
        <v>152</v>
      </c>
      <c r="AG114" s="96">
        <f>MAX(AF2:AF100)</f>
        <v>63.358904109589041</v>
      </c>
      <c r="AH114" s="96">
        <f t="shared" ref="AH114:AL114" si="33">MAX(AG2:AG100)</f>
        <v>16.07</v>
      </c>
      <c r="AI114" s="96">
        <f t="shared" si="33"/>
        <v>13.2</v>
      </c>
      <c r="AJ114" s="96">
        <f t="shared" si="33"/>
        <v>8.42</v>
      </c>
      <c r="AK114" s="96">
        <f t="shared" si="33"/>
        <v>9.7799999999999994</v>
      </c>
      <c r="AL114" s="96">
        <f t="shared" si="33"/>
        <v>4.8</v>
      </c>
      <c r="AN114" s="96">
        <f t="shared" ref="AN114" si="34">MAX(AM2:AM100)</f>
        <v>0</v>
      </c>
      <c r="AO114" t="s">
        <v>51</v>
      </c>
      <c r="AP114">
        <v>0.05</v>
      </c>
      <c r="AQ114">
        <v>0.05</v>
      </c>
      <c r="AR114">
        <v>0.05</v>
      </c>
      <c r="AS114">
        <v>0.05</v>
      </c>
      <c r="AT114">
        <v>0.05</v>
      </c>
      <c r="AU114">
        <v>0.05</v>
      </c>
      <c r="AV114">
        <v>0.05</v>
      </c>
    </row>
    <row r="115" spans="32:48">
      <c r="AF115" t="s">
        <v>157</v>
      </c>
      <c r="AG115" s="96">
        <f>MIN(AF2:AF100)</f>
        <v>8.3726027397260268</v>
      </c>
      <c r="AH115" s="96">
        <f t="shared" ref="AH115:AL115" si="35">MIN(AG2:AG100)</f>
        <v>4.08</v>
      </c>
      <c r="AI115" s="96">
        <f t="shared" si="35"/>
        <v>2.83</v>
      </c>
      <c r="AJ115" s="96">
        <f t="shared" si="35"/>
        <v>4.2699999999999996</v>
      </c>
      <c r="AK115" s="96">
        <f t="shared" si="35"/>
        <v>4.37</v>
      </c>
      <c r="AL115" s="96">
        <f t="shared" si="35"/>
        <v>1.45</v>
      </c>
      <c r="AN115" s="96">
        <f t="shared" ref="AN115" si="36">MIN(AM2:AM100)</f>
        <v>0</v>
      </c>
      <c r="AO115" t="s">
        <v>106</v>
      </c>
      <c r="AP115" s="100" t="str">
        <f>IF(AP113&lt;AP114,"no","yes")</f>
        <v>no</v>
      </c>
      <c r="AQ115" s="100" t="str">
        <f t="shared" ref="AQ115:AV115" si="37">IF(AQ113&lt;AQ114,"no","yes")</f>
        <v>no</v>
      </c>
      <c r="AR115" s="100" t="str">
        <f t="shared" si="37"/>
        <v>no</v>
      </c>
      <c r="AS115" s="100" t="str">
        <f t="shared" si="37"/>
        <v>no</v>
      </c>
      <c r="AT115" s="100" t="str">
        <f t="shared" si="37"/>
        <v>yes</v>
      </c>
      <c r="AU115" s="100" t="str">
        <f t="shared" si="37"/>
        <v>yes</v>
      </c>
      <c r="AV115" s="100" t="str">
        <f t="shared" si="37"/>
        <v>yes</v>
      </c>
    </row>
    <row r="116" spans="32:48">
      <c r="AF116" t="s">
        <v>81</v>
      </c>
      <c r="AG116" s="96">
        <f>SUM(AF2:AF100)</f>
        <v>1171.4821917808217</v>
      </c>
      <c r="AH116" s="96">
        <f t="shared" ref="AH116:AL116" si="38">SUM(AG2:AG100)</f>
        <v>819.20999999999992</v>
      </c>
      <c r="AI116" s="96">
        <f t="shared" si="38"/>
        <v>786.8599999999999</v>
      </c>
      <c r="AJ116" s="96">
        <f t="shared" si="38"/>
        <v>210.15</v>
      </c>
      <c r="AK116" s="96">
        <f t="shared" si="38"/>
        <v>224.26999999999998</v>
      </c>
      <c r="AL116" s="96">
        <f t="shared" si="38"/>
        <v>113.01</v>
      </c>
      <c r="AN116" s="96">
        <f t="shared" ref="AN116" si="39">SUM(AM2:AM100)</f>
        <v>0</v>
      </c>
    </row>
    <row r="117" spans="32:48">
      <c r="AF117" t="s">
        <v>80</v>
      </c>
      <c r="AG117">
        <f>COUNT(AF2:AF100)</f>
        <v>49</v>
      </c>
      <c r="AH117">
        <f t="shared" ref="AH117:AL117" si="40">COUNT(AG2:AG100)</f>
        <v>92</v>
      </c>
      <c r="AI117">
        <f t="shared" si="40"/>
        <v>88</v>
      </c>
      <c r="AJ117">
        <f t="shared" si="40"/>
        <v>33</v>
      </c>
      <c r="AK117">
        <f t="shared" si="40"/>
        <v>36</v>
      </c>
      <c r="AL117">
        <f t="shared" si="40"/>
        <v>35</v>
      </c>
      <c r="AN117">
        <f t="shared" ref="AN117" si="41">COUNT(AM2:AM100)</f>
        <v>0</v>
      </c>
    </row>
    <row r="118" spans="32:48">
      <c r="AF118" t="s">
        <v>163</v>
      </c>
      <c r="AG118">
        <f>GEOMEAN(AF2:AF100)</f>
        <v>21.778008088887226</v>
      </c>
      <c r="AH118">
        <f t="shared" ref="AH118:AL118" si="42">GEOMEAN(AG2:AG100)</f>
        <v>8.6312346770864661</v>
      </c>
      <c r="AI118">
        <f t="shared" si="42"/>
        <v>8.7207881877218707</v>
      </c>
      <c r="AJ118">
        <f t="shared" si="42"/>
        <v>6.2423689705445504</v>
      </c>
      <c r="AK118">
        <f t="shared" si="42"/>
        <v>6.0857336372965616</v>
      </c>
      <c r="AL118">
        <f t="shared" si="42"/>
        <v>3.1009754645470471</v>
      </c>
      <c r="AN118" t="e">
        <f t="shared" ref="AN118" si="43">GEOMEAN(AM2:AM100)</f>
        <v>#NUM!</v>
      </c>
    </row>
    <row r="119" spans="32:48">
      <c r="AF119" t="s">
        <v>166</v>
      </c>
      <c r="AG119">
        <f>HARMEAN(AF2:AF100)</f>
        <v>19.918613931695614</v>
      </c>
      <c r="AH119">
        <f t="shared" ref="AH119:AL119" si="44">HARMEAN(AG2:AG100)</f>
        <v>8.3570038059004794</v>
      </c>
      <c r="AI119">
        <f t="shared" si="44"/>
        <v>8.3982501246596062</v>
      </c>
      <c r="AJ119">
        <f t="shared" si="44"/>
        <v>6.117664803898311</v>
      </c>
      <c r="AK119">
        <f t="shared" si="44"/>
        <v>5.9502229347358977</v>
      </c>
      <c r="AL119">
        <f t="shared" si="44"/>
        <v>2.9654199602532385</v>
      </c>
      <c r="AN119" t="e">
        <f t="shared" ref="AN119" si="45">HARMEAN(AM2:AM100)</f>
        <v>#N/A</v>
      </c>
    </row>
    <row r="120" spans="32:48">
      <c r="AF120" t="s">
        <v>168</v>
      </c>
      <c r="AG120">
        <f>AVEDEV(AF2:AF100)</f>
        <v>8.4996046167977948</v>
      </c>
      <c r="AH120">
        <f t="shared" ref="AH120:AL120" si="46">AVEDEV(AG2:AG100)</f>
        <v>1.7178638941398863</v>
      </c>
      <c r="AI120">
        <f t="shared" si="46"/>
        <v>1.2289566115702479</v>
      </c>
      <c r="AJ120">
        <f t="shared" si="46"/>
        <v>1.0997245179063362</v>
      </c>
      <c r="AK120">
        <f t="shared" si="46"/>
        <v>1.1424691358024692</v>
      </c>
      <c r="AL120">
        <f t="shared" si="46"/>
        <v>0.72688979591836722</v>
      </c>
      <c r="AN120" t="e">
        <f t="shared" ref="AN120" si="47">AVEDEV(AM2:AM100)</f>
        <v>#NUM!</v>
      </c>
    </row>
    <row r="121" spans="32:48">
      <c r="AF121" t="s">
        <v>170</v>
      </c>
      <c r="AG121">
        <f>[1]!MAD(AF2:AF100)</f>
        <v>6.8136986301369848</v>
      </c>
      <c r="AH121">
        <f>[1]!MAD(AG2:AG100)</f>
        <v>1.3050000000000002</v>
      </c>
      <c r="AI121">
        <f>[1]!MAD(AH2:AH100)</f>
        <v>0.91500000000000004</v>
      </c>
      <c r="AJ121">
        <f>[1]!MAD(AI2:AI100)</f>
        <v>0.96999999999999975</v>
      </c>
      <c r="AK121">
        <f>[1]!MAD(AJ2:AJ100)</f>
        <v>1.0649999999999999</v>
      </c>
      <c r="AL121">
        <f>[1]!MAD(AK2:AK100)</f>
        <v>0.69</v>
      </c>
      <c r="AN121" t="e">
        <f>[1]!MAD(AM2:AM100)</f>
        <v>#VALUE!</v>
      </c>
    </row>
    <row r="122" spans="32:48">
      <c r="AF122" s="94" t="s">
        <v>174</v>
      </c>
      <c r="AG122" s="94">
        <f>[1]!IQR(AF2:AF100,FALSE)</f>
        <v>13.369863013698629</v>
      </c>
      <c r="AH122" s="94">
        <f>[1]!IQR(AG2:AG100,FALSE)</f>
        <v>2.7275000000000018</v>
      </c>
      <c r="AI122" s="94">
        <f>[1]!IQR(AH2:AH100,FALSE)</f>
        <v>1.6400000000000006</v>
      </c>
      <c r="AJ122" s="94">
        <f>[1]!IQR(AI2:AI100,FALSE)</f>
        <v>2.46</v>
      </c>
      <c r="AK122" s="94">
        <f>[1]!IQR(AJ2:AJ100,FALSE)</f>
        <v>2.13</v>
      </c>
      <c r="AL122" s="94">
        <f>[1]!IQR(AK2:AK100,FALSE)</f>
        <v>1.38</v>
      </c>
      <c r="AN122" s="94" t="e">
        <f>[1]!IQR(AM2:AM100,FALSE)</f>
        <v>#VALUE!</v>
      </c>
    </row>
    <row r="123" spans="32:48">
      <c r="AG123" t="s">
        <v>317</v>
      </c>
      <c r="AH123" t="s">
        <v>317</v>
      </c>
      <c r="AI123" t="s">
        <v>317</v>
      </c>
      <c r="AJ123" t="s">
        <v>317</v>
      </c>
      <c r="AK123" t="s">
        <v>317</v>
      </c>
      <c r="AL123" t="s">
        <v>317</v>
      </c>
      <c r="AN123" t="s">
        <v>317</v>
      </c>
    </row>
    <row r="124" spans="32:48">
      <c r="AG124" t="s">
        <v>317</v>
      </c>
      <c r="AH124" t="s">
        <v>317</v>
      </c>
      <c r="AI124" t="s">
        <v>317</v>
      </c>
      <c r="AJ124" t="s">
        <v>317</v>
      </c>
      <c r="AK124" t="s">
        <v>317</v>
      </c>
      <c r="AL124" t="s">
        <v>317</v>
      </c>
      <c r="AN124" t="s">
        <v>317</v>
      </c>
    </row>
    <row r="125" spans="32:48">
      <c r="AG125" t="s">
        <v>317</v>
      </c>
      <c r="AH125" t="s">
        <v>317</v>
      </c>
      <c r="AI125" t="s">
        <v>317</v>
      </c>
      <c r="AJ125" t="s">
        <v>317</v>
      </c>
      <c r="AK125" t="s">
        <v>317</v>
      </c>
      <c r="AL125" t="s">
        <v>317</v>
      </c>
      <c r="AN125" t="s">
        <v>317</v>
      </c>
    </row>
    <row r="126" spans="32:48">
      <c r="AG126" t="s">
        <v>5</v>
      </c>
      <c r="AH126" t="s">
        <v>253</v>
      </c>
      <c r="AI126" t="s">
        <v>254</v>
      </c>
      <c r="AJ126" t="s">
        <v>22</v>
      </c>
      <c r="AK126" t="s">
        <v>23</v>
      </c>
      <c r="AL126" t="s">
        <v>24</v>
      </c>
      <c r="AN126" t="s">
        <v>24</v>
      </c>
    </row>
    <row r="127" spans="32:48">
      <c r="AF127" t="s">
        <v>76</v>
      </c>
      <c r="AG127">
        <v>23.923813477238131</v>
      </c>
      <c r="AH127">
        <v>8.9044565217391298</v>
      </c>
      <c r="AI127">
        <v>8.9415909090909071</v>
      </c>
      <c r="AJ127">
        <v>6.3681818181818182</v>
      </c>
      <c r="AK127">
        <v>6.2297222222222217</v>
      </c>
      <c r="AL127">
        <v>3.2288571428571431</v>
      </c>
      <c r="AN127">
        <v>3.2288571428571431</v>
      </c>
    </row>
    <row r="128" spans="32:48">
      <c r="AF128" t="s">
        <v>89</v>
      </c>
      <c r="AG128">
        <v>1.127300426915629</v>
      </c>
      <c r="AH128">
        <v>0.23303008117454133</v>
      </c>
      <c r="AI128">
        <v>0.18405906654699514</v>
      </c>
      <c r="AJ128">
        <v>0.22327599383159766</v>
      </c>
      <c r="AK128">
        <v>0.23224217180960827</v>
      </c>
      <c r="AL128">
        <v>0.15166458538031671</v>
      </c>
      <c r="AN128">
        <v>0.15166458538031671</v>
      </c>
    </row>
    <row r="129" spans="32:40">
      <c r="AF129" t="s">
        <v>98</v>
      </c>
      <c r="AG129">
        <v>21.663013698630138</v>
      </c>
      <c r="AH129">
        <v>8.745000000000001</v>
      </c>
      <c r="AI129">
        <v>9.2800000000000011</v>
      </c>
      <c r="AJ129">
        <v>6</v>
      </c>
      <c r="AK129">
        <v>6.0549999999999997</v>
      </c>
      <c r="AL129">
        <v>3.24</v>
      </c>
      <c r="AN129">
        <v>3.24</v>
      </c>
    </row>
    <row r="130" spans="32:40">
      <c r="AF130" t="s">
        <v>152</v>
      </c>
      <c r="AG130">
        <v>63.358904109589041</v>
      </c>
      <c r="AH130">
        <v>16.07</v>
      </c>
      <c r="AI130">
        <v>13.2</v>
      </c>
      <c r="AJ130">
        <v>8.42</v>
      </c>
      <c r="AK130">
        <v>9.7799999999999994</v>
      </c>
      <c r="AL130">
        <v>4.8</v>
      </c>
      <c r="AN130">
        <v>4.8</v>
      </c>
    </row>
    <row r="131" spans="32:40">
      <c r="AF131" t="s">
        <v>157</v>
      </c>
      <c r="AG131">
        <v>8</v>
      </c>
      <c r="AH131">
        <v>4.08</v>
      </c>
      <c r="AI131">
        <v>2.83</v>
      </c>
      <c r="AJ131">
        <v>4.2699999999999996</v>
      </c>
      <c r="AK131">
        <v>4.37</v>
      </c>
      <c r="AL131">
        <v>1.45</v>
      </c>
      <c r="AN131">
        <v>1.45</v>
      </c>
    </row>
    <row r="132" spans="32:40">
      <c r="AF132" t="s">
        <v>80</v>
      </c>
      <c r="AG132">
        <v>99</v>
      </c>
      <c r="AH132">
        <v>92</v>
      </c>
      <c r="AI132">
        <v>88</v>
      </c>
      <c r="AJ132">
        <v>33</v>
      </c>
      <c r="AK132">
        <v>36</v>
      </c>
      <c r="AL132">
        <v>35</v>
      </c>
      <c r="AN132">
        <v>35</v>
      </c>
    </row>
    <row r="133" spans="32:40">
      <c r="AF133" t="s">
        <v>174</v>
      </c>
      <c r="AG133">
        <v>17.050684931506851</v>
      </c>
      <c r="AH133">
        <v>2.7275000000000018</v>
      </c>
      <c r="AI133">
        <v>1.6400000000000006</v>
      </c>
      <c r="AJ133">
        <v>2.46</v>
      </c>
      <c r="AK133">
        <v>2.13</v>
      </c>
      <c r="AL133">
        <v>1.38</v>
      </c>
      <c r="AN133">
        <v>1.38</v>
      </c>
    </row>
    <row r="134" spans="32:40">
      <c r="AF134" t="s">
        <v>91</v>
      </c>
      <c r="AG134">
        <v>6.2374569431700166E-6</v>
      </c>
      <c r="AH134">
        <v>0.11339812139755112</v>
      </c>
      <c r="AI134">
        <v>2.2027663983847923E-5</v>
      </c>
      <c r="AJ134">
        <v>1.573987608325611E-2</v>
      </c>
      <c r="AK134">
        <v>7.0493681886555581E-2</v>
      </c>
      <c r="AL134">
        <v>0.39515258555487343</v>
      </c>
      <c r="AN134">
        <v>0.39515258555487343</v>
      </c>
    </row>
  </sheetData>
  <autoFilter ref="AC1:AN100" xr:uid="{7E542EB4-1927-4395-9956-624B83DDFBFE}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17BB2-D784-4007-B032-7FFAC1C291D2}">
  <dimension ref="A1:CR108"/>
  <sheetViews>
    <sheetView topLeftCell="D1" zoomScale="30" zoomScaleNormal="30" workbookViewId="0">
      <selection activeCell="V56" sqref="V56"/>
    </sheetView>
  </sheetViews>
  <sheetFormatPr defaultColWidth="11" defaultRowHeight="15.75"/>
  <cols>
    <col min="1" max="1" width="2.875" bestFit="1" customWidth="1"/>
    <col min="2" max="2" width="11.875" style="2" bestFit="1" customWidth="1"/>
    <col min="3" max="3" width="35" bestFit="1" customWidth="1"/>
    <col min="4" max="4" width="8.5" style="7" bestFit="1" customWidth="1"/>
    <col min="5" max="5" width="20.625" style="7" bestFit="1" customWidth="1"/>
    <col min="6" max="6" width="5.625" style="2" bestFit="1" customWidth="1"/>
    <col min="7" max="7" width="11.625" bestFit="1" customWidth="1"/>
    <col min="8" max="8" width="13.625" bestFit="1" customWidth="1"/>
    <col min="9" max="9" width="21.125" bestFit="1" customWidth="1"/>
    <col min="10" max="10" width="16.625" bestFit="1" customWidth="1"/>
    <col min="11" max="11" width="19" bestFit="1" customWidth="1"/>
    <col min="12" max="12" width="28" bestFit="1" customWidth="1"/>
    <col min="13" max="13" width="21.625" bestFit="1" customWidth="1"/>
    <col min="14" max="14" width="24" bestFit="1" customWidth="1"/>
    <col min="15" max="15" width="18.5" bestFit="1" customWidth="1"/>
    <col min="16" max="16" width="20.625" bestFit="1" customWidth="1"/>
    <col min="17" max="17" width="16.125" bestFit="1" customWidth="1"/>
    <col min="18" max="18" width="18.5" bestFit="1" customWidth="1"/>
    <col min="19" max="19" width="27.5" bestFit="1" customWidth="1"/>
    <col min="20" max="20" width="21.125" bestFit="1" customWidth="1"/>
    <col min="21" max="21" width="23.5" bestFit="1" customWidth="1"/>
    <col min="22" max="22" width="18" bestFit="1" customWidth="1"/>
    <col min="23" max="23" width="10.375" bestFit="1" customWidth="1"/>
    <col min="24" max="24" width="8.5" bestFit="1" customWidth="1"/>
    <col min="25" max="25" width="9.125" bestFit="1" customWidth="1"/>
    <col min="26" max="26" width="8.625" bestFit="1" customWidth="1"/>
    <col min="27" max="27" width="5.875" style="55" bestFit="1" customWidth="1"/>
    <col min="28" max="29" width="4.875" style="55" bestFit="1" customWidth="1"/>
    <col min="30" max="36" width="5.875" style="62" bestFit="1" customWidth="1"/>
    <col min="37" max="38" width="1.875" style="62" bestFit="1" customWidth="1"/>
    <col min="39" max="47" width="1.875" bestFit="1" customWidth="1"/>
    <col min="48" max="59" width="1.875" customWidth="1"/>
    <col min="60" max="60" width="4.875" bestFit="1" customWidth="1"/>
    <col min="61" max="62" width="5.875" bestFit="1" customWidth="1"/>
    <col min="63" max="63" width="5.875" customWidth="1"/>
    <col min="64" max="64" width="5.875" bestFit="1" customWidth="1"/>
    <col min="65" max="65" width="4.875" bestFit="1" customWidth="1"/>
    <col min="66" max="68" width="5.875" bestFit="1" customWidth="1"/>
    <col min="69" max="69" width="3.875" bestFit="1" customWidth="1"/>
    <col min="70" max="89" width="1.875" bestFit="1" customWidth="1"/>
    <col min="90" max="91" width="1.875" customWidth="1"/>
    <col min="92" max="92" width="1.875" bestFit="1" customWidth="1"/>
    <col min="93" max="93" width="8.625" bestFit="1" customWidth="1"/>
    <col min="94" max="94" width="10.125" bestFit="1" customWidth="1"/>
    <col min="95" max="95" width="8.625" bestFit="1" customWidth="1"/>
    <col min="96" max="96" width="10.125" bestFit="1" customWidth="1"/>
  </cols>
  <sheetData>
    <row r="1" spans="1:96">
      <c r="AA1" s="225" t="s">
        <v>325</v>
      </c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5"/>
      <c r="AZ1" s="225"/>
      <c r="BA1" s="225"/>
      <c r="BB1" s="225"/>
      <c r="BC1" s="225"/>
      <c r="BD1" s="225"/>
      <c r="BE1" s="225"/>
      <c r="BF1" s="225"/>
      <c r="BG1" s="225"/>
      <c r="BH1" s="225"/>
      <c r="BI1" s="225"/>
      <c r="BJ1" s="225"/>
      <c r="BK1" s="225"/>
      <c r="BL1" s="225"/>
      <c r="BM1" s="225"/>
      <c r="BN1" s="225"/>
      <c r="BO1" s="225"/>
      <c r="BP1" s="225"/>
      <c r="BQ1" s="225"/>
      <c r="BR1" s="225"/>
      <c r="BS1" s="225"/>
      <c r="BT1" s="225"/>
      <c r="BU1" s="225"/>
      <c r="BV1" s="225"/>
      <c r="BW1" s="225"/>
      <c r="BX1" s="225"/>
      <c r="BY1" s="225"/>
      <c r="BZ1" s="225"/>
      <c r="CA1" s="225"/>
      <c r="CB1" s="225"/>
      <c r="CC1" s="225"/>
      <c r="CD1" s="225"/>
      <c r="CE1" s="225"/>
      <c r="CF1" s="225"/>
      <c r="CG1" s="225"/>
      <c r="CH1" s="225"/>
      <c r="CI1" s="225"/>
      <c r="CJ1" s="225"/>
      <c r="CK1" s="225"/>
      <c r="CL1" s="225"/>
      <c r="CM1" s="225"/>
      <c r="CN1" s="225"/>
      <c r="CO1" s="225"/>
      <c r="CP1" s="225"/>
      <c r="CQ1" s="225"/>
      <c r="CR1" s="225"/>
    </row>
    <row r="2" spans="1:96" s="1" customFormat="1"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226" t="s">
        <v>326</v>
      </c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226"/>
      <c r="BT2" s="226"/>
      <c r="BU2" s="226"/>
      <c r="BV2" s="226"/>
      <c r="BW2" s="226"/>
      <c r="BX2" s="226"/>
      <c r="BY2" s="226"/>
      <c r="BZ2" s="226"/>
      <c r="CA2" s="226"/>
      <c r="CB2" s="226"/>
      <c r="CC2" s="226"/>
      <c r="CD2" s="226"/>
      <c r="CE2" s="226"/>
      <c r="CF2" s="226"/>
      <c r="CG2" s="226"/>
      <c r="CH2" s="226"/>
      <c r="CI2" s="226"/>
      <c r="CJ2" s="226"/>
      <c r="CK2" s="226"/>
      <c r="CL2" s="226"/>
      <c r="CM2" s="226"/>
      <c r="CN2" s="227"/>
      <c r="CO2" s="228" t="s">
        <v>327</v>
      </c>
      <c r="CP2" s="228"/>
      <c r="CQ2" s="229" t="s">
        <v>328</v>
      </c>
      <c r="CR2" s="229"/>
    </row>
    <row r="3" spans="1:96" s="1" customFormat="1">
      <c r="A3" s="84"/>
      <c r="B3" s="85"/>
      <c r="C3" s="86"/>
      <c r="D3" s="86"/>
      <c r="E3" s="86"/>
      <c r="F3" s="86"/>
      <c r="G3" s="86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230" t="s">
        <v>329</v>
      </c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0"/>
      <c r="BD3" s="230"/>
      <c r="BE3" s="230"/>
      <c r="BF3" s="230"/>
      <c r="BG3" s="231"/>
      <c r="BH3" s="232" t="s">
        <v>330</v>
      </c>
      <c r="BI3" s="233"/>
      <c r="BJ3" s="233"/>
      <c r="BK3" s="233"/>
      <c r="BL3" s="233"/>
      <c r="BM3" s="233"/>
      <c r="BN3" s="233"/>
      <c r="BO3" s="233"/>
      <c r="BP3" s="233"/>
      <c r="BQ3" s="233"/>
      <c r="BR3" s="233"/>
      <c r="BS3" s="233"/>
      <c r="BT3" s="233"/>
      <c r="BU3" s="233"/>
      <c r="BV3" s="233"/>
      <c r="BW3" s="233"/>
      <c r="BX3" s="233"/>
      <c r="BY3" s="233"/>
      <c r="BZ3" s="233"/>
      <c r="CA3" s="233"/>
      <c r="CB3" s="233"/>
      <c r="CC3" s="233"/>
      <c r="CD3" s="233"/>
      <c r="CE3" s="233"/>
      <c r="CF3" s="233"/>
      <c r="CG3" s="233"/>
      <c r="CH3" s="233"/>
      <c r="CI3" s="233"/>
      <c r="CJ3" s="233"/>
      <c r="CK3" s="233"/>
      <c r="CL3" s="233"/>
      <c r="CM3" s="233"/>
      <c r="CN3" s="234"/>
      <c r="CO3" s="235" t="s">
        <v>331</v>
      </c>
      <c r="CP3" s="235" t="s">
        <v>259</v>
      </c>
      <c r="CQ3" s="235" t="s">
        <v>331</v>
      </c>
      <c r="CR3" s="235" t="s">
        <v>259</v>
      </c>
    </row>
    <row r="4" spans="1:96" s="1" customFormat="1">
      <c r="A4" s="84"/>
      <c r="B4" s="85"/>
      <c r="C4" s="86"/>
      <c r="D4" s="86"/>
      <c r="E4" s="86"/>
      <c r="F4" s="86"/>
      <c r="G4" s="86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238" t="s">
        <v>139</v>
      </c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9"/>
      <c r="AM4" s="240" t="s">
        <v>162</v>
      </c>
      <c r="AN4" s="241"/>
      <c r="AO4" s="241"/>
      <c r="AP4" s="241"/>
      <c r="AQ4" s="241"/>
      <c r="AR4" s="241"/>
      <c r="AS4" s="241"/>
      <c r="AT4" s="241"/>
      <c r="AU4" s="242"/>
      <c r="AV4" s="243" t="s">
        <v>173</v>
      </c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5"/>
      <c r="BH4" s="249" t="s">
        <v>332</v>
      </c>
      <c r="BI4" s="238"/>
      <c r="BJ4" s="238"/>
      <c r="BK4" s="238"/>
      <c r="BL4" s="238"/>
      <c r="BM4" s="238"/>
      <c r="BN4" s="238"/>
      <c r="BO4" s="238"/>
      <c r="BP4" s="238"/>
      <c r="BQ4" s="238"/>
      <c r="BR4" s="238"/>
      <c r="BS4" s="239"/>
      <c r="BT4" s="240" t="s">
        <v>162</v>
      </c>
      <c r="BU4" s="241"/>
      <c r="BV4" s="241"/>
      <c r="BW4" s="241"/>
      <c r="BX4" s="241"/>
      <c r="BY4" s="241"/>
      <c r="BZ4" s="241"/>
      <c r="CA4" s="241"/>
      <c r="CB4" s="242"/>
      <c r="CC4" s="243" t="s">
        <v>173</v>
      </c>
      <c r="CD4" s="244"/>
      <c r="CE4" s="244"/>
      <c r="CF4" s="244"/>
      <c r="CG4" s="244"/>
      <c r="CH4" s="244"/>
      <c r="CI4" s="244"/>
      <c r="CJ4" s="244"/>
      <c r="CK4" s="244"/>
      <c r="CL4" s="244"/>
      <c r="CM4" s="244"/>
      <c r="CN4" s="245"/>
      <c r="CO4" s="236"/>
      <c r="CP4" s="236"/>
      <c r="CQ4" s="236"/>
      <c r="CR4" s="236"/>
    </row>
    <row r="5" spans="1:96" s="1" customFormat="1">
      <c r="A5" s="84"/>
      <c r="B5" s="85"/>
      <c r="C5" s="86"/>
      <c r="D5" s="86"/>
      <c r="E5" s="86"/>
      <c r="F5" s="86"/>
      <c r="G5" s="86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250" t="s">
        <v>119</v>
      </c>
      <c r="AB5" s="250"/>
      <c r="AC5" s="251"/>
      <c r="AD5" s="252" t="s">
        <v>43</v>
      </c>
      <c r="AE5" s="253"/>
      <c r="AF5" s="254"/>
      <c r="AG5" s="252" t="s">
        <v>40</v>
      </c>
      <c r="AH5" s="253"/>
      <c r="AI5" s="254"/>
      <c r="AJ5" s="252" t="s">
        <v>148</v>
      </c>
      <c r="AK5" s="253"/>
      <c r="AL5" s="254"/>
      <c r="AM5" s="255" t="s">
        <v>151</v>
      </c>
      <c r="AN5" s="256"/>
      <c r="AO5" s="257"/>
      <c r="AP5" s="255" t="s">
        <v>97</v>
      </c>
      <c r="AQ5" s="256"/>
      <c r="AR5" s="257"/>
      <c r="AS5" s="255" t="s">
        <v>41</v>
      </c>
      <c r="AT5" s="256"/>
      <c r="AU5" s="257"/>
      <c r="AV5" s="258" t="s">
        <v>42</v>
      </c>
      <c r="AW5" s="259"/>
      <c r="AX5" s="260"/>
      <c r="AY5" s="258" t="s">
        <v>65</v>
      </c>
      <c r="AZ5" s="259"/>
      <c r="BA5" s="260"/>
      <c r="BB5" s="258" t="s">
        <v>54</v>
      </c>
      <c r="BC5" s="259"/>
      <c r="BD5" s="260"/>
      <c r="BE5" s="258" t="s">
        <v>88</v>
      </c>
      <c r="BF5" s="259"/>
      <c r="BG5" s="260"/>
      <c r="BH5" s="246" t="s">
        <v>119</v>
      </c>
      <c r="BI5" s="247"/>
      <c r="BJ5" s="248"/>
      <c r="BK5" s="246" t="s">
        <v>43</v>
      </c>
      <c r="BL5" s="247"/>
      <c r="BM5" s="248"/>
      <c r="BN5" s="246" t="s">
        <v>40</v>
      </c>
      <c r="BO5" s="247"/>
      <c r="BP5" s="248"/>
      <c r="BQ5" s="246" t="s">
        <v>148</v>
      </c>
      <c r="BR5" s="247"/>
      <c r="BS5" s="248"/>
      <c r="BT5" s="255" t="s">
        <v>151</v>
      </c>
      <c r="BU5" s="256"/>
      <c r="BV5" s="257"/>
      <c r="BW5" s="255" t="s">
        <v>97</v>
      </c>
      <c r="BX5" s="256"/>
      <c r="BY5" s="257"/>
      <c r="BZ5" s="255" t="s">
        <v>41</v>
      </c>
      <c r="CA5" s="256"/>
      <c r="CB5" s="257"/>
      <c r="CC5" s="261" t="s">
        <v>42</v>
      </c>
      <c r="CD5" s="262"/>
      <c r="CE5" s="263"/>
      <c r="CF5" s="261" t="s">
        <v>65</v>
      </c>
      <c r="CG5" s="262"/>
      <c r="CH5" s="263"/>
      <c r="CI5" s="261" t="s">
        <v>54</v>
      </c>
      <c r="CJ5" s="262"/>
      <c r="CK5" s="263"/>
      <c r="CL5" s="261" t="s">
        <v>88</v>
      </c>
      <c r="CM5" s="262"/>
      <c r="CN5" s="263"/>
      <c r="CO5" s="236"/>
      <c r="CP5" s="236"/>
      <c r="CQ5" s="236"/>
      <c r="CR5" s="236"/>
    </row>
    <row r="6" spans="1:96" s="1" customFormat="1">
      <c r="A6" s="84"/>
      <c r="B6" s="85"/>
      <c r="C6" s="86"/>
      <c r="D6" s="86"/>
      <c r="E6" s="86"/>
      <c r="F6" s="86"/>
      <c r="G6" s="86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9"/>
      <c r="AB6" s="49"/>
      <c r="AC6" s="50"/>
      <c r="AD6" s="56"/>
      <c r="AE6" s="57"/>
      <c r="AF6" s="58"/>
      <c r="AG6" s="56"/>
      <c r="AH6" s="57"/>
      <c r="AI6" s="58"/>
      <c r="AJ6" s="56"/>
      <c r="AK6" s="57"/>
      <c r="AL6" s="58"/>
      <c r="AM6" s="38"/>
      <c r="AN6" s="39"/>
      <c r="AO6" s="40"/>
      <c r="AP6" s="38"/>
      <c r="AQ6" s="39"/>
      <c r="AR6" s="40"/>
      <c r="AS6" s="38"/>
      <c r="AT6" s="39"/>
      <c r="AU6" s="40"/>
      <c r="AV6" s="44"/>
      <c r="AW6" s="45"/>
      <c r="AX6" s="46"/>
      <c r="AY6" s="44"/>
      <c r="AZ6" s="45"/>
      <c r="BA6" s="46"/>
      <c r="BB6" s="44"/>
      <c r="BC6" s="45"/>
      <c r="BD6" s="46"/>
      <c r="BE6" s="44"/>
      <c r="BF6" s="45"/>
      <c r="BG6" s="46"/>
      <c r="BH6" s="35"/>
      <c r="BI6" s="36"/>
      <c r="BJ6" s="37"/>
      <c r="BK6" s="35"/>
      <c r="BL6" s="36"/>
      <c r="BM6" s="37"/>
      <c r="BN6" s="35"/>
      <c r="BO6" s="36"/>
      <c r="BP6" s="37"/>
      <c r="BQ6" s="35"/>
      <c r="BR6" s="36"/>
      <c r="BS6" s="37"/>
      <c r="BT6" s="38"/>
      <c r="BU6" s="39"/>
      <c r="BV6" s="40"/>
      <c r="BW6" s="38"/>
      <c r="BX6" s="39"/>
      <c r="BY6" s="40"/>
      <c r="BZ6" s="38"/>
      <c r="CA6" s="39"/>
      <c r="CB6" s="40"/>
      <c r="CC6" s="41"/>
      <c r="CD6" s="42"/>
      <c r="CE6" s="43"/>
      <c r="CF6" s="41"/>
      <c r="CG6" s="42"/>
      <c r="CH6" s="43"/>
      <c r="CI6" s="41"/>
      <c r="CJ6" s="42"/>
      <c r="CK6" s="43"/>
      <c r="CL6" s="41"/>
      <c r="CM6" s="42"/>
      <c r="CN6" s="43"/>
      <c r="CO6" s="236"/>
      <c r="CP6" s="236"/>
      <c r="CQ6" s="236"/>
      <c r="CR6" s="236"/>
    </row>
    <row r="7" spans="1:96" s="1" customFormat="1">
      <c r="A7" s="83" t="s">
        <v>0</v>
      </c>
      <c r="B7" s="85" t="s">
        <v>1</v>
      </c>
      <c r="C7" s="86" t="s">
        <v>2</v>
      </c>
      <c r="D7" s="86" t="s">
        <v>3</v>
      </c>
      <c r="E7" s="86" t="s">
        <v>4</v>
      </c>
      <c r="F7" s="86" t="s">
        <v>5</v>
      </c>
      <c r="G7" s="86" t="s">
        <v>6</v>
      </c>
      <c r="H7" s="48" t="s">
        <v>7</v>
      </c>
      <c r="I7" s="48" t="s">
        <v>8</v>
      </c>
      <c r="J7" s="48" t="s">
        <v>9</v>
      </c>
      <c r="K7" s="48" t="s">
        <v>253</v>
      </c>
      <c r="L7" s="48" t="s">
        <v>11</v>
      </c>
      <c r="M7" s="48" t="s">
        <v>12</v>
      </c>
      <c r="N7" s="48" t="s">
        <v>13</v>
      </c>
      <c r="O7" s="48" t="s">
        <v>14</v>
      </c>
      <c r="P7" s="48" t="s">
        <v>15</v>
      </c>
      <c r="Q7" s="48" t="s">
        <v>16</v>
      </c>
      <c r="R7" s="48" t="s">
        <v>254</v>
      </c>
      <c r="S7" s="48" t="s">
        <v>18</v>
      </c>
      <c r="T7" s="48" t="s">
        <v>19</v>
      </c>
      <c r="U7" s="48" t="s">
        <v>20</v>
      </c>
      <c r="V7" s="48" t="s">
        <v>21</v>
      </c>
      <c r="W7" s="48" t="s">
        <v>333</v>
      </c>
      <c r="X7" s="48" t="s">
        <v>334</v>
      </c>
      <c r="Y7" s="48" t="s">
        <v>335</v>
      </c>
      <c r="Z7" s="48" t="s">
        <v>336</v>
      </c>
      <c r="AA7" s="51">
        <v>1</v>
      </c>
      <c r="AB7" s="52">
        <v>2</v>
      </c>
      <c r="AC7" s="52">
        <v>3</v>
      </c>
      <c r="AD7" s="59">
        <v>1</v>
      </c>
      <c r="AE7" s="59">
        <v>2</v>
      </c>
      <c r="AF7" s="59">
        <v>3</v>
      </c>
      <c r="AG7" s="59">
        <v>1</v>
      </c>
      <c r="AH7" s="59">
        <v>2</v>
      </c>
      <c r="AI7" s="59">
        <v>3</v>
      </c>
      <c r="AJ7" s="59">
        <v>1</v>
      </c>
      <c r="AK7" s="59">
        <v>2</v>
      </c>
      <c r="AL7" s="59">
        <v>3</v>
      </c>
      <c r="AM7" s="6">
        <v>1</v>
      </c>
      <c r="AN7" s="6">
        <v>2</v>
      </c>
      <c r="AO7" s="6">
        <v>3</v>
      </c>
      <c r="AP7" s="6">
        <v>1</v>
      </c>
      <c r="AQ7" s="6">
        <v>2</v>
      </c>
      <c r="AR7" s="6">
        <v>3</v>
      </c>
      <c r="AS7" s="6">
        <v>1</v>
      </c>
      <c r="AT7" s="6">
        <v>2</v>
      </c>
      <c r="AU7" s="6">
        <v>3</v>
      </c>
      <c r="AV7" s="6">
        <v>1</v>
      </c>
      <c r="AW7" s="6">
        <v>2</v>
      </c>
      <c r="AX7" s="6">
        <v>3</v>
      </c>
      <c r="AY7" s="6">
        <v>1</v>
      </c>
      <c r="AZ7" s="6">
        <v>2</v>
      </c>
      <c r="BA7" s="6">
        <v>3</v>
      </c>
      <c r="BB7" s="6">
        <v>1</v>
      </c>
      <c r="BC7" s="6">
        <v>2</v>
      </c>
      <c r="BD7" s="6">
        <v>3</v>
      </c>
      <c r="BE7" s="6">
        <v>1</v>
      </c>
      <c r="BF7" s="6">
        <v>2</v>
      </c>
      <c r="BG7" s="6">
        <v>3</v>
      </c>
      <c r="BH7" s="6">
        <v>1</v>
      </c>
      <c r="BI7" s="6">
        <v>2</v>
      </c>
      <c r="BJ7" s="6">
        <v>3</v>
      </c>
      <c r="BK7" s="6">
        <v>1</v>
      </c>
      <c r="BL7" s="6">
        <v>2</v>
      </c>
      <c r="BM7" s="6">
        <v>3</v>
      </c>
      <c r="BN7" s="6">
        <v>1</v>
      </c>
      <c r="BO7" s="6">
        <v>2</v>
      </c>
      <c r="BP7" s="6">
        <v>3</v>
      </c>
      <c r="BQ7" s="6">
        <v>1</v>
      </c>
      <c r="BR7" s="6">
        <v>2</v>
      </c>
      <c r="BS7" s="6">
        <v>3</v>
      </c>
      <c r="BT7" s="6">
        <v>1</v>
      </c>
      <c r="BU7" s="6">
        <v>2</v>
      </c>
      <c r="BV7" s="6">
        <v>3</v>
      </c>
      <c r="BW7" s="6">
        <v>1</v>
      </c>
      <c r="BX7" s="6">
        <v>2</v>
      </c>
      <c r="BY7" s="6">
        <v>3</v>
      </c>
      <c r="BZ7" s="6">
        <v>1</v>
      </c>
      <c r="CA7" s="6">
        <v>2</v>
      </c>
      <c r="CB7" s="6">
        <v>3</v>
      </c>
      <c r="CC7" s="6">
        <v>1</v>
      </c>
      <c r="CD7" s="6">
        <v>2</v>
      </c>
      <c r="CE7" s="6">
        <v>3</v>
      </c>
      <c r="CF7" s="6">
        <v>1</v>
      </c>
      <c r="CG7" s="6">
        <v>2</v>
      </c>
      <c r="CH7" s="6">
        <v>3</v>
      </c>
      <c r="CI7" s="6">
        <v>1</v>
      </c>
      <c r="CJ7" s="6">
        <v>2</v>
      </c>
      <c r="CK7" s="6">
        <v>3</v>
      </c>
      <c r="CL7" s="6">
        <v>1</v>
      </c>
      <c r="CM7" s="6">
        <v>2</v>
      </c>
      <c r="CN7" s="6">
        <v>3</v>
      </c>
      <c r="CO7" s="237"/>
      <c r="CP7" s="237"/>
      <c r="CQ7" s="237"/>
      <c r="CR7" s="237"/>
    </row>
    <row r="8" spans="1:96" s="16" customFormat="1">
      <c r="A8" s="9">
        <v>1</v>
      </c>
      <c r="B8" s="10">
        <v>1012320173</v>
      </c>
      <c r="C8" s="11" t="s">
        <v>35</v>
      </c>
      <c r="D8" s="12" t="s">
        <v>36</v>
      </c>
      <c r="E8" s="13">
        <v>38096</v>
      </c>
      <c r="F8" s="14">
        <f t="shared" ref="F8:F81" ca="1" si="0">(TODAY()-E8)/365</f>
        <v>19.87123287671233</v>
      </c>
      <c r="G8" s="15" t="s">
        <v>37</v>
      </c>
      <c r="H8" s="15" t="s">
        <v>38</v>
      </c>
      <c r="I8" s="15" t="s">
        <v>39</v>
      </c>
      <c r="J8" s="15" t="s">
        <v>40</v>
      </c>
      <c r="K8" s="15">
        <v>8.6300000000000008</v>
      </c>
      <c r="L8" s="15" t="s">
        <v>39</v>
      </c>
      <c r="M8" s="15" t="s">
        <v>41</v>
      </c>
      <c r="N8" s="15" t="s">
        <v>39</v>
      </c>
      <c r="O8" s="15" t="s">
        <v>42</v>
      </c>
      <c r="P8" s="15" t="s">
        <v>39</v>
      </c>
      <c r="Q8" s="15" t="s">
        <v>43</v>
      </c>
      <c r="R8" s="15">
        <v>9.9499999999999993</v>
      </c>
      <c r="S8" s="15" t="s">
        <v>39</v>
      </c>
      <c r="T8" s="15" t="s">
        <v>41</v>
      </c>
      <c r="U8" s="15" t="s">
        <v>39</v>
      </c>
      <c r="V8" s="15" t="s">
        <v>42</v>
      </c>
      <c r="W8" s="70">
        <v>6.24</v>
      </c>
      <c r="X8" s="70"/>
      <c r="Y8" s="70">
        <v>3.28</v>
      </c>
      <c r="Z8" s="70">
        <v>3.08</v>
      </c>
      <c r="AA8" s="53"/>
      <c r="AB8" s="53"/>
      <c r="AC8" s="53"/>
      <c r="AD8" s="60"/>
      <c r="AE8" s="60"/>
      <c r="AF8" s="60"/>
      <c r="AG8" s="60">
        <v>8.6300000000000008</v>
      </c>
      <c r="AH8" s="60">
        <v>11.83</v>
      </c>
      <c r="AI8" s="60"/>
      <c r="AJ8" s="60"/>
      <c r="AK8" s="60"/>
      <c r="AL8" s="60"/>
      <c r="AM8" s="70"/>
      <c r="AN8" s="70"/>
      <c r="AO8" s="70"/>
      <c r="AP8" s="70"/>
      <c r="AQ8" s="70"/>
      <c r="AR8" s="70"/>
      <c r="AS8" s="70" t="s">
        <v>337</v>
      </c>
      <c r="AT8" s="70" t="s">
        <v>337</v>
      </c>
      <c r="AU8" s="70"/>
      <c r="AV8" s="70" t="s">
        <v>337</v>
      </c>
      <c r="AW8" s="70"/>
      <c r="AX8" s="70"/>
      <c r="AY8" s="70"/>
      <c r="AZ8" s="70"/>
      <c r="BA8" s="70"/>
      <c r="BB8" s="70"/>
      <c r="BC8" s="70" t="s">
        <v>337</v>
      </c>
      <c r="BD8" s="70"/>
      <c r="BE8" s="70"/>
      <c r="BF8" s="70"/>
      <c r="BG8" s="70"/>
      <c r="BH8" s="70"/>
      <c r="BI8" s="70"/>
      <c r="BJ8" s="70"/>
      <c r="BK8" s="70">
        <v>9.9499999999999993</v>
      </c>
      <c r="BL8" s="70">
        <v>10.19</v>
      </c>
      <c r="BM8" s="70"/>
      <c r="BN8" s="70"/>
      <c r="BO8" s="70"/>
      <c r="BP8" s="70">
        <v>2.83</v>
      </c>
      <c r="BQ8" s="70"/>
      <c r="BR8" s="70"/>
      <c r="BS8" s="70"/>
      <c r="BT8" s="70"/>
      <c r="BU8" s="70"/>
      <c r="BV8" s="70"/>
      <c r="BW8" s="70"/>
      <c r="BX8" s="70"/>
      <c r="BY8" s="70"/>
      <c r="BZ8" s="70" t="s">
        <v>337</v>
      </c>
      <c r="CA8" s="70" t="s">
        <v>337</v>
      </c>
      <c r="CB8" s="70" t="s">
        <v>337</v>
      </c>
      <c r="CC8" s="70" t="s">
        <v>337</v>
      </c>
      <c r="CD8" s="70"/>
      <c r="CE8" s="70" t="s">
        <v>337</v>
      </c>
      <c r="CF8" s="70"/>
      <c r="CG8" s="70" t="s">
        <v>337</v>
      </c>
      <c r="CH8" s="70"/>
      <c r="CI8" s="70"/>
      <c r="CJ8" s="70"/>
      <c r="CK8" s="70"/>
      <c r="CL8" s="70"/>
      <c r="CM8" s="70"/>
      <c r="CN8" s="70"/>
      <c r="CO8" s="70">
        <v>6.24</v>
      </c>
      <c r="CP8" s="70"/>
      <c r="CQ8" s="70">
        <v>3.28</v>
      </c>
      <c r="CR8" s="70">
        <v>3.08</v>
      </c>
    </row>
    <row r="9" spans="1:96" s="16" customFormat="1">
      <c r="A9" s="9">
        <v>1</v>
      </c>
      <c r="B9" s="10">
        <v>1012320173</v>
      </c>
      <c r="C9" s="11" t="s">
        <v>35</v>
      </c>
      <c r="D9" s="12" t="s">
        <v>36</v>
      </c>
      <c r="E9" s="13">
        <v>38096</v>
      </c>
      <c r="F9" s="14">
        <f t="shared" ca="1" si="0"/>
        <v>19.87123287671233</v>
      </c>
      <c r="G9" s="15" t="s">
        <v>37</v>
      </c>
      <c r="H9" s="15" t="s">
        <v>38</v>
      </c>
      <c r="I9" s="15" t="s">
        <v>53</v>
      </c>
      <c r="J9" s="15" t="s">
        <v>40</v>
      </c>
      <c r="K9" s="15">
        <v>11.83</v>
      </c>
      <c r="L9" s="15" t="s">
        <v>53</v>
      </c>
      <c r="M9" s="15" t="s">
        <v>41</v>
      </c>
      <c r="N9" s="15" t="s">
        <v>53</v>
      </c>
      <c r="O9" s="15" t="s">
        <v>54</v>
      </c>
      <c r="P9" s="15" t="s">
        <v>53</v>
      </c>
      <c r="Q9" s="15" t="s">
        <v>43</v>
      </c>
      <c r="R9" s="15">
        <v>10.199999999999999</v>
      </c>
      <c r="S9" s="15" t="s">
        <v>53</v>
      </c>
      <c r="T9" s="15" t="s">
        <v>41</v>
      </c>
      <c r="U9" s="15" t="s">
        <v>55</v>
      </c>
      <c r="V9" s="15" t="s">
        <v>42</v>
      </c>
      <c r="W9" s="70"/>
      <c r="X9" s="70"/>
      <c r="Y9" s="70"/>
      <c r="Z9" s="70"/>
      <c r="AA9" s="53"/>
      <c r="AB9" s="53"/>
      <c r="AC9" s="53"/>
      <c r="AD9" s="60"/>
      <c r="AE9" s="60"/>
      <c r="AF9" s="60"/>
      <c r="AG9" s="60">
        <v>8.6300000000000008</v>
      </c>
      <c r="AH9" s="60">
        <v>11.83</v>
      </c>
      <c r="AI9" s="60"/>
      <c r="AJ9" s="60"/>
      <c r="AK9" s="60"/>
      <c r="AL9" s="6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</row>
    <row r="10" spans="1:96" s="16" customFormat="1">
      <c r="A10" s="9">
        <v>1</v>
      </c>
      <c r="B10" s="10">
        <v>1012320173</v>
      </c>
      <c r="C10" s="11" t="s">
        <v>35</v>
      </c>
      <c r="D10" s="12" t="s">
        <v>36</v>
      </c>
      <c r="E10" s="13">
        <v>38097</v>
      </c>
      <c r="F10" s="14">
        <f t="shared" ca="1" si="0"/>
        <v>19.86849315068493</v>
      </c>
      <c r="G10" s="15" t="s">
        <v>37</v>
      </c>
      <c r="H10" s="15" t="s">
        <v>38</v>
      </c>
      <c r="I10" s="15"/>
      <c r="J10" s="15"/>
      <c r="K10" s="15"/>
      <c r="L10" s="15"/>
      <c r="M10" s="15"/>
      <c r="N10" s="15"/>
      <c r="O10" s="15"/>
      <c r="P10" s="15" t="s">
        <v>55</v>
      </c>
      <c r="Q10" s="15" t="s">
        <v>40</v>
      </c>
      <c r="R10" s="15">
        <v>2.83</v>
      </c>
      <c r="S10" s="15" t="s">
        <v>55</v>
      </c>
      <c r="T10" s="15" t="s">
        <v>41</v>
      </c>
      <c r="U10" s="15" t="s">
        <v>53</v>
      </c>
      <c r="V10" s="15" t="s">
        <v>65</v>
      </c>
      <c r="W10" s="70"/>
      <c r="X10" s="70"/>
      <c r="Y10" s="70"/>
      <c r="Z10" s="70"/>
      <c r="AA10" s="53"/>
      <c r="AB10" s="53"/>
      <c r="AC10" s="53"/>
      <c r="AD10" s="60"/>
      <c r="AE10" s="60"/>
      <c r="AF10" s="60"/>
      <c r="AG10" s="60"/>
      <c r="AH10" s="60"/>
      <c r="AI10" s="60"/>
      <c r="AJ10" s="60"/>
      <c r="AK10" s="60"/>
      <c r="AL10" s="6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</row>
    <row r="11" spans="1:96" s="16" customFormat="1">
      <c r="A11" s="16">
        <v>2</v>
      </c>
      <c r="B11" s="10">
        <v>100131674</v>
      </c>
      <c r="C11" s="11" t="s">
        <v>74</v>
      </c>
      <c r="D11" s="12" t="s">
        <v>75</v>
      </c>
      <c r="E11" s="13">
        <v>37726</v>
      </c>
      <c r="F11" s="14">
        <f t="shared" ca="1" si="0"/>
        <v>20.884931506849316</v>
      </c>
      <c r="G11" s="15">
        <v>35</v>
      </c>
      <c r="H11" s="15" t="s">
        <v>38</v>
      </c>
      <c r="I11" s="15" t="s">
        <v>53</v>
      </c>
      <c r="J11" s="15" t="s">
        <v>43</v>
      </c>
      <c r="K11" s="15">
        <v>6.53</v>
      </c>
      <c r="L11" s="15" t="s">
        <v>39</v>
      </c>
      <c r="M11" s="15" t="s">
        <v>41</v>
      </c>
      <c r="N11" s="15" t="s">
        <v>39</v>
      </c>
      <c r="O11" s="15" t="s">
        <v>42</v>
      </c>
      <c r="P11" s="15" t="s">
        <v>39</v>
      </c>
      <c r="Q11" s="15" t="s">
        <v>40</v>
      </c>
      <c r="R11" s="15">
        <v>8.56</v>
      </c>
      <c r="S11" s="15" t="s">
        <v>39</v>
      </c>
      <c r="T11" s="15" t="s">
        <v>41</v>
      </c>
      <c r="U11" s="15" t="s">
        <v>39</v>
      </c>
      <c r="V11" s="15" t="s">
        <v>42</v>
      </c>
      <c r="W11" s="70">
        <v>5.77</v>
      </c>
      <c r="X11" s="70">
        <v>5.99</v>
      </c>
      <c r="Y11" s="70">
        <v>2.4500000000000002</v>
      </c>
      <c r="Z11" s="70">
        <v>3.03</v>
      </c>
      <c r="AA11" s="53"/>
      <c r="AB11" s="53"/>
      <c r="AC11" s="53"/>
      <c r="AD11" s="60"/>
      <c r="AE11" s="60">
        <v>6.53</v>
      </c>
      <c r="AF11" s="60"/>
      <c r="AG11" s="60">
        <v>9.7200000000000006</v>
      </c>
      <c r="AH11" s="60"/>
      <c r="AI11" s="60"/>
      <c r="AJ11" s="60"/>
      <c r="AK11" s="60"/>
      <c r="AL11" s="60"/>
      <c r="AM11" s="70"/>
      <c r="AN11" s="70"/>
      <c r="AO11" s="70"/>
      <c r="AP11" s="70"/>
      <c r="AQ11" s="70"/>
      <c r="AR11" s="70"/>
      <c r="AS11" s="70" t="s">
        <v>337</v>
      </c>
      <c r="AT11" s="70" t="s">
        <v>337</v>
      </c>
      <c r="AU11" s="70"/>
      <c r="AV11" s="70" t="s">
        <v>337</v>
      </c>
      <c r="AW11" s="70"/>
      <c r="AX11" s="70"/>
      <c r="AY11" s="70"/>
      <c r="AZ11" s="70"/>
      <c r="BA11" s="70"/>
      <c r="BB11" s="70"/>
      <c r="BC11" s="70" t="s">
        <v>337</v>
      </c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>
        <v>8.56</v>
      </c>
      <c r="BO11" s="70">
        <v>9.9</v>
      </c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 t="s">
        <v>337</v>
      </c>
      <c r="CA11" s="70" t="s">
        <v>337</v>
      </c>
      <c r="CB11" s="70"/>
      <c r="CC11" s="70" t="s">
        <v>337</v>
      </c>
      <c r="CD11" s="70"/>
      <c r="CE11" s="70"/>
      <c r="CF11" s="70"/>
      <c r="CG11" s="70"/>
      <c r="CH11" s="70"/>
      <c r="CI11" s="70"/>
      <c r="CJ11" s="70"/>
      <c r="CK11" s="70"/>
      <c r="CL11" s="70" t="s">
        <v>337</v>
      </c>
      <c r="CM11" s="70"/>
      <c r="CN11" s="70"/>
      <c r="CO11" s="70">
        <v>5.77</v>
      </c>
      <c r="CP11" s="70">
        <v>5.99</v>
      </c>
      <c r="CQ11" s="70">
        <v>2.4500000000000002</v>
      </c>
      <c r="CR11" s="70">
        <v>3.03</v>
      </c>
    </row>
    <row r="12" spans="1:96" s="16" customFormat="1">
      <c r="A12" s="16">
        <v>2</v>
      </c>
      <c r="B12" s="10">
        <v>100131674</v>
      </c>
      <c r="C12" s="11" t="s">
        <v>74</v>
      </c>
      <c r="D12" s="12" t="s">
        <v>75</v>
      </c>
      <c r="E12" s="13">
        <v>37726</v>
      </c>
      <c r="F12" s="14">
        <f t="shared" ca="1" si="0"/>
        <v>20.884931506849316</v>
      </c>
      <c r="G12" s="15">
        <v>35</v>
      </c>
      <c r="H12" s="15" t="s">
        <v>38</v>
      </c>
      <c r="I12" s="15" t="s">
        <v>39</v>
      </c>
      <c r="J12" s="15" t="s">
        <v>40</v>
      </c>
      <c r="K12" s="15">
        <v>9.7200000000000006</v>
      </c>
      <c r="L12" s="15" t="s">
        <v>53</v>
      </c>
      <c r="M12" s="15" t="s">
        <v>41</v>
      </c>
      <c r="N12" s="15" t="s">
        <v>53</v>
      </c>
      <c r="O12" s="15" t="s">
        <v>54</v>
      </c>
      <c r="P12" s="15" t="s">
        <v>53</v>
      </c>
      <c r="Q12" s="15" t="s">
        <v>40</v>
      </c>
      <c r="R12" s="15">
        <v>9.9</v>
      </c>
      <c r="S12" s="15" t="s">
        <v>53</v>
      </c>
      <c r="T12" s="15" t="s">
        <v>41</v>
      </c>
      <c r="U12" s="15" t="s">
        <v>39</v>
      </c>
      <c r="V12" s="15" t="s">
        <v>88</v>
      </c>
      <c r="W12" s="70"/>
      <c r="X12" s="70"/>
      <c r="Y12" s="70"/>
      <c r="Z12" s="70"/>
      <c r="AA12" s="53"/>
      <c r="AB12" s="53"/>
      <c r="AC12" s="53"/>
      <c r="AD12" s="60"/>
      <c r="AE12" s="60">
        <v>6.53</v>
      </c>
      <c r="AF12" s="60"/>
      <c r="AG12" s="60">
        <v>9.7200000000000006</v>
      </c>
      <c r="AH12" s="60"/>
      <c r="AI12" s="60"/>
      <c r="AJ12" s="60"/>
      <c r="AK12" s="60"/>
      <c r="AL12" s="6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</row>
    <row r="13" spans="1:96" s="16" customFormat="1">
      <c r="A13" s="16">
        <v>3</v>
      </c>
      <c r="B13" s="10">
        <v>1140920369</v>
      </c>
      <c r="C13" s="11" t="s">
        <v>95</v>
      </c>
      <c r="D13" s="12" t="s">
        <v>75</v>
      </c>
      <c r="E13" s="13">
        <v>40004</v>
      </c>
      <c r="F13" s="14">
        <f t="shared" ca="1" si="0"/>
        <v>14.643835616438356</v>
      </c>
      <c r="G13" s="15" t="s">
        <v>96</v>
      </c>
      <c r="H13" s="15" t="s">
        <v>38</v>
      </c>
      <c r="I13" s="15" t="s">
        <v>39</v>
      </c>
      <c r="J13" s="15" t="s">
        <v>43</v>
      </c>
      <c r="K13" s="15">
        <v>4.08</v>
      </c>
      <c r="L13" s="15" t="s">
        <v>55</v>
      </c>
      <c r="M13" s="15" t="s">
        <v>97</v>
      </c>
      <c r="N13" s="15" t="s">
        <v>39</v>
      </c>
      <c r="O13" s="15" t="s">
        <v>54</v>
      </c>
      <c r="P13" s="15" t="s">
        <v>39</v>
      </c>
      <c r="Q13" s="15" t="s">
        <v>43</v>
      </c>
      <c r="R13" s="15">
        <v>2.94</v>
      </c>
      <c r="S13" s="15" t="s">
        <v>39</v>
      </c>
      <c r="T13" s="15" t="s">
        <v>41</v>
      </c>
      <c r="U13" s="15" t="s">
        <v>39</v>
      </c>
      <c r="V13" s="15" t="s">
        <v>42</v>
      </c>
      <c r="W13" s="70">
        <v>5.77</v>
      </c>
      <c r="X13" s="70">
        <v>6.45</v>
      </c>
      <c r="Y13" s="70"/>
      <c r="Z13" s="70">
        <v>2.94</v>
      </c>
      <c r="AA13" s="53"/>
      <c r="AB13" s="53"/>
      <c r="AC13" s="53"/>
      <c r="AD13" s="60">
        <v>4.08</v>
      </c>
      <c r="AE13" s="60"/>
      <c r="AF13" s="60"/>
      <c r="AG13" s="60"/>
      <c r="AH13" s="60">
        <v>5.0599999999999996</v>
      </c>
      <c r="AI13" s="60"/>
      <c r="AJ13" s="60"/>
      <c r="AK13" s="60"/>
      <c r="AL13" s="60"/>
      <c r="AM13" s="70"/>
      <c r="AN13" s="70"/>
      <c r="AO13" s="70"/>
      <c r="AP13" s="70"/>
      <c r="AQ13" s="70"/>
      <c r="AR13" s="70" t="s">
        <v>337</v>
      </c>
      <c r="AS13" s="70" t="s">
        <v>337</v>
      </c>
      <c r="AT13" s="70"/>
      <c r="AU13" s="70"/>
      <c r="AV13" s="70"/>
      <c r="AW13" s="70"/>
      <c r="AX13" s="70"/>
      <c r="AY13" s="70"/>
      <c r="AZ13" s="70"/>
      <c r="BA13" s="70"/>
      <c r="BB13" s="70" t="s">
        <v>337</v>
      </c>
      <c r="BC13" s="70"/>
      <c r="BD13" s="70"/>
      <c r="BE13" s="70"/>
      <c r="BF13" s="70" t="s">
        <v>337</v>
      </c>
      <c r="BG13" s="70"/>
      <c r="BH13" s="70"/>
      <c r="BI13" s="70"/>
      <c r="BJ13" s="70"/>
      <c r="BK13" s="70">
        <v>2.94</v>
      </c>
      <c r="BL13" s="70"/>
      <c r="BM13" s="70"/>
      <c r="BN13" s="70"/>
      <c r="BO13" s="70">
        <v>4.53</v>
      </c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 t="s">
        <v>337</v>
      </c>
      <c r="CA13" s="70" t="s">
        <v>337</v>
      </c>
      <c r="CB13" s="70"/>
      <c r="CC13" s="70" t="s">
        <v>337</v>
      </c>
      <c r="CD13" s="70" t="s">
        <v>337</v>
      </c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>
        <v>5.77</v>
      </c>
      <c r="CP13" s="70">
        <v>6.45</v>
      </c>
      <c r="CQ13" s="70"/>
      <c r="CR13" s="70">
        <v>2.94</v>
      </c>
    </row>
    <row r="14" spans="1:96" s="63" customFormat="1">
      <c r="A14" s="63">
        <v>3</v>
      </c>
      <c r="B14" s="64">
        <v>1140920369</v>
      </c>
      <c r="C14" s="65" t="s">
        <v>95</v>
      </c>
      <c r="D14" s="66" t="s">
        <v>75</v>
      </c>
      <c r="E14" s="67">
        <v>40004</v>
      </c>
      <c r="F14" s="68">
        <f t="shared" ca="1" si="0"/>
        <v>14.643835616438356</v>
      </c>
      <c r="G14" s="69" t="s">
        <v>96</v>
      </c>
      <c r="H14" s="69" t="s">
        <v>38</v>
      </c>
      <c r="I14" s="69" t="s">
        <v>53</v>
      </c>
      <c r="J14" s="69" t="s">
        <v>40</v>
      </c>
      <c r="K14" s="69">
        <v>5.0599999999999996</v>
      </c>
      <c r="L14" s="69" t="s">
        <v>39</v>
      </c>
      <c r="M14" s="69" t="s">
        <v>41</v>
      </c>
      <c r="N14" s="69" t="s">
        <v>53</v>
      </c>
      <c r="O14" s="69" t="s">
        <v>88</v>
      </c>
      <c r="P14" s="69" t="s">
        <v>53</v>
      </c>
      <c r="Q14" s="69" t="s">
        <v>40</v>
      </c>
      <c r="R14" s="69">
        <v>4.53</v>
      </c>
      <c r="S14" s="69" t="s">
        <v>53</v>
      </c>
      <c r="T14" s="69" t="s">
        <v>41</v>
      </c>
      <c r="U14" s="69" t="s">
        <v>53</v>
      </c>
      <c r="V14" s="69" t="s">
        <v>42</v>
      </c>
      <c r="W14" s="69"/>
      <c r="X14" s="69"/>
      <c r="Y14" s="69"/>
      <c r="Z14" s="69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</row>
    <row r="15" spans="1:96" s="16" customFormat="1">
      <c r="A15" s="9">
        <v>5</v>
      </c>
      <c r="B15" s="10">
        <v>1000577537</v>
      </c>
      <c r="C15" s="11" t="s">
        <v>113</v>
      </c>
      <c r="D15" s="12" t="s">
        <v>75</v>
      </c>
      <c r="E15" s="13">
        <v>36892</v>
      </c>
      <c r="F15" s="14">
        <f t="shared" ca="1" si="0"/>
        <v>23.169863013698631</v>
      </c>
      <c r="G15" s="15">
        <v>37</v>
      </c>
      <c r="H15" s="15" t="s">
        <v>38</v>
      </c>
      <c r="I15" s="11" t="s">
        <v>39</v>
      </c>
      <c r="J15" s="11" t="s">
        <v>40</v>
      </c>
      <c r="K15" s="15">
        <v>9.9600000000000009</v>
      </c>
      <c r="L15" s="11" t="s">
        <v>39</v>
      </c>
      <c r="M15" s="11" t="s">
        <v>97</v>
      </c>
      <c r="N15" s="11" t="s">
        <v>39</v>
      </c>
      <c r="O15" s="11" t="s">
        <v>42</v>
      </c>
      <c r="P15" s="11" t="s">
        <v>39</v>
      </c>
      <c r="Q15" s="11" t="s">
        <v>43</v>
      </c>
      <c r="R15" s="15">
        <v>10.65</v>
      </c>
      <c r="S15" s="11" t="s">
        <v>39</v>
      </c>
      <c r="T15" s="11" t="s">
        <v>41</v>
      </c>
      <c r="U15" s="11" t="s">
        <v>39</v>
      </c>
      <c r="V15" s="11" t="s">
        <v>42</v>
      </c>
      <c r="W15" s="15"/>
      <c r="X15" s="15"/>
      <c r="Y15" s="15"/>
      <c r="Z15" s="15"/>
      <c r="AA15" s="53"/>
      <c r="AB15" s="53"/>
      <c r="AC15" s="53"/>
      <c r="AD15" s="60"/>
      <c r="AE15" s="60"/>
      <c r="AF15" s="60"/>
      <c r="AG15" s="60">
        <v>9.9600000000000009</v>
      </c>
      <c r="AH15" s="60">
        <v>10.76</v>
      </c>
      <c r="AI15" s="60"/>
      <c r="AJ15" s="60"/>
      <c r="AK15" s="60"/>
      <c r="AL15" s="60"/>
      <c r="AM15" s="70"/>
      <c r="AN15" s="70"/>
      <c r="AO15" s="70"/>
      <c r="AP15" s="70" t="s">
        <v>338</v>
      </c>
      <c r="AQ15" s="70"/>
      <c r="AR15" s="70"/>
      <c r="AS15" s="70"/>
      <c r="AT15" s="70" t="s">
        <v>338</v>
      </c>
      <c r="AU15" s="70"/>
      <c r="AV15" s="70" t="s">
        <v>338</v>
      </c>
      <c r="AW15" s="70"/>
      <c r="AX15" s="70"/>
      <c r="AY15" s="70"/>
      <c r="AZ15" s="70"/>
      <c r="BA15" s="70"/>
      <c r="BB15" s="70"/>
      <c r="BC15" s="70"/>
      <c r="BD15" s="70"/>
      <c r="BE15" s="70" t="s">
        <v>338</v>
      </c>
      <c r="BF15" s="70"/>
      <c r="BG15" s="70"/>
      <c r="BH15" s="70"/>
      <c r="BI15" s="70">
        <v>10.72</v>
      </c>
      <c r="BJ15" s="70">
        <v>10.210000000000001</v>
      </c>
      <c r="BK15" s="70">
        <v>10.65</v>
      </c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 t="s">
        <v>338</v>
      </c>
      <c r="CA15" s="70" t="s">
        <v>338</v>
      </c>
      <c r="CB15" s="70" t="s">
        <v>338</v>
      </c>
      <c r="CC15" s="70" t="s">
        <v>338</v>
      </c>
      <c r="CD15" s="70" t="s">
        <v>338</v>
      </c>
      <c r="CE15" s="70"/>
      <c r="CF15" s="70"/>
      <c r="CG15" s="70"/>
      <c r="CH15" s="70" t="s">
        <v>338</v>
      </c>
      <c r="CI15" s="70"/>
      <c r="CJ15" s="70"/>
      <c r="CK15" s="11"/>
      <c r="CL15" s="11"/>
      <c r="CM15" s="11"/>
      <c r="CN15" s="11"/>
      <c r="CO15" s="11">
        <v>7.97</v>
      </c>
      <c r="CP15" s="11">
        <v>5.37</v>
      </c>
      <c r="CQ15" s="11">
        <v>3.16</v>
      </c>
      <c r="CR15" s="11"/>
    </row>
    <row r="16" spans="1:96" s="16" customFormat="1">
      <c r="B16" s="10"/>
      <c r="C16" s="11"/>
      <c r="D16" s="12"/>
      <c r="E16" s="13"/>
      <c r="F16" s="14">
        <v>22</v>
      </c>
      <c r="G16" s="15">
        <v>37</v>
      </c>
      <c r="H16" s="15" t="s">
        <v>38</v>
      </c>
      <c r="I16" s="11" t="s">
        <v>53</v>
      </c>
      <c r="J16" s="11" t="s">
        <v>40</v>
      </c>
      <c r="K16" s="15">
        <v>10.76</v>
      </c>
      <c r="L16" s="11" t="s">
        <v>53</v>
      </c>
      <c r="M16" s="11" t="s">
        <v>41</v>
      </c>
      <c r="N16" s="11" t="s">
        <v>53</v>
      </c>
      <c r="O16" s="11" t="s">
        <v>88</v>
      </c>
      <c r="P16" s="11" t="s">
        <v>53</v>
      </c>
      <c r="Q16" s="11" t="s">
        <v>119</v>
      </c>
      <c r="R16" s="15">
        <v>10.72</v>
      </c>
      <c r="S16" s="11" t="s">
        <v>53</v>
      </c>
      <c r="T16" s="11" t="s">
        <v>41</v>
      </c>
      <c r="U16" s="11" t="s">
        <v>53</v>
      </c>
      <c r="V16" s="11" t="s">
        <v>42</v>
      </c>
      <c r="W16" s="15"/>
      <c r="X16" s="15"/>
      <c r="Y16" s="15"/>
      <c r="Z16" s="15"/>
      <c r="AA16" s="53"/>
      <c r="AB16" s="53"/>
      <c r="AC16" s="53"/>
      <c r="AD16" s="60"/>
      <c r="AE16" s="60"/>
      <c r="AF16" s="60"/>
      <c r="AG16" s="60"/>
      <c r="AH16" s="60"/>
      <c r="AI16" s="60"/>
      <c r="AJ16" s="60"/>
      <c r="AK16" s="60"/>
      <c r="AL16" s="60"/>
      <c r="AM16" s="70"/>
      <c r="AN16" s="70"/>
      <c r="AO16" s="70"/>
      <c r="AP16" s="70"/>
      <c r="AQ16" s="70"/>
      <c r="AR16" s="70"/>
      <c r="AS16" s="70"/>
      <c r="AT16" s="70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  <c r="BS16" s="70"/>
      <c r="BT16" s="70"/>
      <c r="BU16" s="70"/>
      <c r="BV16" s="70"/>
      <c r="BW16" s="70"/>
      <c r="BX16" s="70"/>
      <c r="BY16" s="70"/>
      <c r="BZ16" s="70"/>
      <c r="CA16" s="70"/>
      <c r="CB16" s="70"/>
      <c r="CC16" s="70"/>
      <c r="CD16" s="70"/>
      <c r="CE16" s="70"/>
      <c r="CF16" s="70"/>
      <c r="CG16" s="70"/>
      <c r="CH16" s="70"/>
      <c r="CI16" s="70"/>
      <c r="CJ16" s="70"/>
      <c r="CK16" s="11"/>
      <c r="CL16" s="11"/>
      <c r="CM16" s="11"/>
      <c r="CN16" s="11"/>
      <c r="CO16" s="11"/>
      <c r="CP16" s="11"/>
      <c r="CQ16" s="11"/>
      <c r="CR16" s="11"/>
    </row>
    <row r="17" spans="1:96" s="16" customFormat="1">
      <c r="B17" s="10"/>
      <c r="C17" s="11"/>
      <c r="D17" s="12"/>
      <c r="E17" s="13"/>
      <c r="F17" s="14">
        <v>22</v>
      </c>
      <c r="G17" s="15">
        <v>37</v>
      </c>
      <c r="H17" s="15" t="s">
        <v>38</v>
      </c>
      <c r="I17" s="11"/>
      <c r="J17" s="11"/>
      <c r="K17" s="15"/>
      <c r="L17" s="11"/>
      <c r="M17" s="11"/>
      <c r="N17" s="11"/>
      <c r="O17" s="11"/>
      <c r="P17" s="11" t="s">
        <v>39</v>
      </c>
      <c r="Q17" s="11" t="s">
        <v>119</v>
      </c>
      <c r="R17" s="15">
        <v>10.210000000000001</v>
      </c>
      <c r="S17" s="11" t="s">
        <v>39</v>
      </c>
      <c r="T17" s="11" t="s">
        <v>41</v>
      </c>
      <c r="U17" s="11" t="s">
        <v>39</v>
      </c>
      <c r="V17" s="11" t="s">
        <v>65</v>
      </c>
      <c r="W17" s="72">
        <v>7.97</v>
      </c>
      <c r="X17" s="15">
        <v>5.37</v>
      </c>
      <c r="Y17" s="72">
        <v>3.16</v>
      </c>
      <c r="Z17" s="15"/>
      <c r="AA17" s="53"/>
      <c r="AB17" s="53"/>
      <c r="AC17" s="53"/>
      <c r="AD17" s="60"/>
      <c r="AE17" s="60"/>
      <c r="AF17" s="60"/>
      <c r="AG17" s="60"/>
      <c r="AH17" s="60"/>
      <c r="AI17" s="60"/>
      <c r="AJ17" s="60"/>
      <c r="AK17" s="60"/>
      <c r="AL17" s="60"/>
      <c r="AM17" s="70"/>
      <c r="AN17" s="70"/>
      <c r="AO17" s="70"/>
      <c r="AP17" s="70"/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/>
      <c r="CA17" s="70"/>
      <c r="CB17" s="70"/>
      <c r="CC17" s="70"/>
      <c r="CD17" s="70"/>
      <c r="CE17" s="70"/>
      <c r="CF17" s="70"/>
      <c r="CG17" s="70"/>
      <c r="CH17" s="70"/>
      <c r="CI17" s="70"/>
      <c r="CJ17" s="70"/>
      <c r="CK17" s="11"/>
      <c r="CL17" s="11"/>
      <c r="CM17" s="11"/>
      <c r="CN17" s="11"/>
      <c r="CO17" s="11"/>
      <c r="CP17" s="11"/>
      <c r="CQ17" s="11"/>
      <c r="CR17" s="11"/>
    </row>
    <row r="18" spans="1:96" s="16" customFormat="1">
      <c r="A18" s="16">
        <v>6</v>
      </c>
      <c r="B18" s="10">
        <v>1025548404</v>
      </c>
      <c r="C18" s="11" t="s">
        <v>136</v>
      </c>
      <c r="D18" s="12" t="s">
        <v>36</v>
      </c>
      <c r="E18" s="13">
        <v>40667</v>
      </c>
      <c r="F18" s="14">
        <f t="shared" ca="1" si="0"/>
        <v>12.827397260273973</v>
      </c>
      <c r="G18" s="15">
        <v>31</v>
      </c>
      <c r="H18" s="15" t="s">
        <v>38</v>
      </c>
      <c r="I18" s="15" t="s">
        <v>39</v>
      </c>
      <c r="J18" s="15" t="s">
        <v>40</v>
      </c>
      <c r="K18" s="15">
        <v>9.02</v>
      </c>
      <c r="L18" s="15" t="s">
        <v>39</v>
      </c>
      <c r="M18" s="15" t="s">
        <v>97</v>
      </c>
      <c r="N18" s="15" t="s">
        <v>39</v>
      </c>
      <c r="O18" s="15" t="s">
        <v>88</v>
      </c>
      <c r="P18" s="15" t="s">
        <v>39</v>
      </c>
      <c r="Q18" s="15" t="s">
        <v>119</v>
      </c>
      <c r="R18" s="15">
        <v>8.33</v>
      </c>
      <c r="S18" s="15" t="s">
        <v>39</v>
      </c>
      <c r="T18" s="15" t="s">
        <v>41</v>
      </c>
      <c r="U18" s="15" t="s">
        <v>39</v>
      </c>
      <c r="V18" s="15" t="s">
        <v>42</v>
      </c>
      <c r="W18" s="15"/>
      <c r="X18" s="15"/>
      <c r="Y18" s="15"/>
      <c r="Z18" s="15"/>
      <c r="AA18" s="53"/>
      <c r="AB18" s="53"/>
      <c r="AC18" s="53"/>
      <c r="AD18" s="60"/>
      <c r="AE18" s="60"/>
      <c r="AF18" s="60"/>
      <c r="AG18" s="60">
        <v>9.02</v>
      </c>
      <c r="AH18" s="60">
        <v>14.91</v>
      </c>
      <c r="AI18" s="60">
        <v>14.22</v>
      </c>
      <c r="AJ18" s="60"/>
      <c r="AK18" s="60"/>
      <c r="AL18" s="60"/>
      <c r="AM18" s="70"/>
      <c r="AN18" s="70"/>
      <c r="AO18" s="70"/>
      <c r="AP18" s="70" t="s">
        <v>338</v>
      </c>
      <c r="AQ18" s="70"/>
      <c r="AR18" s="70"/>
      <c r="AS18" s="70"/>
      <c r="AT18" s="70" t="s">
        <v>338</v>
      </c>
      <c r="AU18" s="70" t="s">
        <v>338</v>
      </c>
      <c r="AV18" s="70"/>
      <c r="AW18" s="70" t="s">
        <v>338</v>
      </c>
      <c r="AX18" s="70" t="s">
        <v>338</v>
      </c>
      <c r="AY18" s="70"/>
      <c r="AZ18" s="70"/>
      <c r="BA18" s="70"/>
      <c r="BB18" s="70"/>
      <c r="BC18" s="70"/>
      <c r="BD18" s="70"/>
      <c r="BE18" s="70" t="s">
        <v>338</v>
      </c>
      <c r="BF18" s="70"/>
      <c r="BG18" s="70"/>
      <c r="BH18" s="70">
        <v>8.33</v>
      </c>
      <c r="BI18" s="70">
        <v>10.59</v>
      </c>
      <c r="BJ18" s="70"/>
      <c r="BK18" s="70"/>
      <c r="BL18" s="70"/>
      <c r="BM18" s="70"/>
      <c r="BN18" s="70"/>
      <c r="BO18" s="70"/>
      <c r="BP18" s="70">
        <v>13.2</v>
      </c>
      <c r="BQ18" s="70"/>
      <c r="BR18" s="70"/>
      <c r="BS18" s="70"/>
      <c r="BT18" s="70"/>
      <c r="BU18" s="70"/>
      <c r="BV18" s="70" t="s">
        <v>338</v>
      </c>
      <c r="BW18" s="70"/>
      <c r="BX18" s="70"/>
      <c r="BY18" s="70"/>
      <c r="BZ18" s="70" t="s">
        <v>338</v>
      </c>
      <c r="CA18" s="70" t="s">
        <v>338</v>
      </c>
      <c r="CB18" s="70"/>
      <c r="CC18" s="70" t="s">
        <v>338</v>
      </c>
      <c r="CD18" s="70" t="s">
        <v>338</v>
      </c>
      <c r="CE18" s="70"/>
      <c r="CF18" s="70"/>
      <c r="CG18" s="70"/>
      <c r="CH18" s="70"/>
      <c r="CI18" s="70"/>
      <c r="CJ18" s="70"/>
      <c r="CK18" s="11"/>
      <c r="CL18" s="11"/>
      <c r="CM18" s="11"/>
      <c r="CN18" s="11" t="s">
        <v>338</v>
      </c>
      <c r="CO18" s="11"/>
      <c r="CP18" s="11"/>
      <c r="CQ18" s="11"/>
      <c r="CR18" s="11"/>
    </row>
    <row r="19" spans="1:96" s="16" customFormat="1">
      <c r="B19" s="10"/>
      <c r="C19" s="11"/>
      <c r="D19" s="12"/>
      <c r="E19" s="13"/>
      <c r="F19" s="14">
        <v>12</v>
      </c>
      <c r="G19" s="15">
        <v>31</v>
      </c>
      <c r="H19" s="15" t="s">
        <v>38</v>
      </c>
      <c r="I19" s="15" t="s">
        <v>53</v>
      </c>
      <c r="J19" s="15" t="s">
        <v>40</v>
      </c>
      <c r="K19" s="15">
        <v>14.91</v>
      </c>
      <c r="L19" s="15" t="s">
        <v>53</v>
      </c>
      <c r="M19" s="15" t="s">
        <v>97</v>
      </c>
      <c r="N19" s="15" t="s">
        <v>53</v>
      </c>
      <c r="O19" s="15" t="s">
        <v>42</v>
      </c>
      <c r="P19" s="15" t="s">
        <v>53</v>
      </c>
      <c r="Q19" s="15" t="s">
        <v>119</v>
      </c>
      <c r="R19" s="15">
        <v>10.59</v>
      </c>
      <c r="S19" s="15" t="s">
        <v>39</v>
      </c>
      <c r="T19" s="15" t="s">
        <v>41</v>
      </c>
      <c r="U19" s="15" t="s">
        <v>53</v>
      </c>
      <c r="V19" s="15" t="s">
        <v>42</v>
      </c>
      <c r="W19" s="15"/>
      <c r="X19" s="15"/>
      <c r="Y19" s="15"/>
      <c r="Z19" s="15"/>
      <c r="AA19" s="53"/>
      <c r="AB19" s="53"/>
      <c r="AC19" s="53"/>
      <c r="AD19" s="60"/>
      <c r="AE19" s="60"/>
      <c r="AF19" s="60"/>
      <c r="AG19" s="60"/>
      <c r="AH19" s="60"/>
      <c r="AI19" s="60"/>
      <c r="AJ19" s="60"/>
      <c r="AK19" s="60"/>
      <c r="AL19" s="60"/>
      <c r="AM19" s="70"/>
      <c r="AN19" s="70"/>
      <c r="AO19" s="70"/>
      <c r="AP19" s="70"/>
      <c r="AQ19" s="70"/>
      <c r="AR19" s="70"/>
      <c r="AS19" s="70"/>
      <c r="AT19" s="70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/>
      <c r="CA19" s="70"/>
      <c r="CB19" s="70"/>
      <c r="CC19" s="70"/>
      <c r="CD19" s="70"/>
      <c r="CE19" s="70"/>
      <c r="CF19" s="70"/>
      <c r="CG19" s="70"/>
      <c r="CH19" s="70"/>
      <c r="CI19" s="70"/>
      <c r="CJ19" s="70"/>
      <c r="CK19" s="11"/>
      <c r="CL19" s="11"/>
      <c r="CM19" s="11"/>
      <c r="CN19" s="11"/>
      <c r="CO19" s="11"/>
      <c r="CP19" s="11"/>
      <c r="CQ19" s="11"/>
      <c r="CR19" s="11"/>
    </row>
    <row r="20" spans="1:96" s="16" customFormat="1">
      <c r="B20" s="10"/>
      <c r="C20" s="11"/>
      <c r="D20" s="12"/>
      <c r="E20" s="13"/>
      <c r="F20" s="14">
        <v>12</v>
      </c>
      <c r="G20" s="15">
        <v>31</v>
      </c>
      <c r="H20" s="15" t="s">
        <v>38</v>
      </c>
      <c r="I20" s="15" t="s">
        <v>55</v>
      </c>
      <c r="J20" s="15" t="s">
        <v>40</v>
      </c>
      <c r="K20" s="15">
        <v>14.22</v>
      </c>
      <c r="L20" s="15" t="s">
        <v>55</v>
      </c>
      <c r="M20" s="15" t="s">
        <v>41</v>
      </c>
      <c r="N20" s="15" t="s">
        <v>55</v>
      </c>
      <c r="O20" s="15" t="s">
        <v>42</v>
      </c>
      <c r="P20" s="15" t="s">
        <v>55</v>
      </c>
      <c r="Q20" s="15" t="s">
        <v>40</v>
      </c>
      <c r="R20" s="15">
        <v>13.2</v>
      </c>
      <c r="S20" s="15" t="s">
        <v>39</v>
      </c>
      <c r="T20" s="15" t="s">
        <v>151</v>
      </c>
      <c r="U20" s="15" t="s">
        <v>55</v>
      </c>
      <c r="V20" s="15" t="s">
        <v>88</v>
      </c>
      <c r="W20" s="15"/>
      <c r="X20" s="15"/>
      <c r="Y20" s="15"/>
      <c r="Z20" s="15"/>
      <c r="AA20" s="53"/>
      <c r="AB20" s="53"/>
      <c r="AC20" s="53"/>
      <c r="AD20" s="60"/>
      <c r="AE20" s="60"/>
      <c r="AF20" s="60"/>
      <c r="AG20" s="60"/>
      <c r="AH20" s="60"/>
      <c r="AI20" s="60"/>
      <c r="AJ20" s="60"/>
      <c r="AK20" s="60"/>
      <c r="AL20" s="60"/>
      <c r="AM20" s="70"/>
      <c r="AN20" s="70"/>
      <c r="AO20" s="70"/>
      <c r="AP20" s="70"/>
      <c r="AQ20" s="70"/>
      <c r="AR20" s="70"/>
      <c r="AS20" s="70"/>
      <c r="AT20" s="70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/>
      <c r="CA20" s="70"/>
      <c r="CB20" s="70"/>
      <c r="CC20" s="70"/>
      <c r="CD20" s="70"/>
      <c r="CE20" s="70"/>
      <c r="CF20" s="70"/>
      <c r="CG20" s="70"/>
      <c r="CH20" s="70"/>
      <c r="CI20" s="70"/>
      <c r="CJ20" s="70"/>
      <c r="CK20" s="11"/>
      <c r="CL20" s="11"/>
      <c r="CM20" s="11"/>
      <c r="CN20" s="11"/>
      <c r="CO20" s="11"/>
      <c r="CP20" s="11"/>
      <c r="CQ20" s="11"/>
      <c r="CR20" s="11"/>
    </row>
    <row r="21" spans="1:96" s="16" customFormat="1">
      <c r="A21" s="16">
        <v>7</v>
      </c>
      <c r="B21" s="10">
        <v>52538384</v>
      </c>
      <c r="C21" s="11" t="s">
        <v>156</v>
      </c>
      <c r="D21" s="12" t="s">
        <v>75</v>
      </c>
      <c r="E21" s="13">
        <v>29067</v>
      </c>
      <c r="F21" s="14">
        <f t="shared" ca="1" si="0"/>
        <v>44.608219178082194</v>
      </c>
      <c r="G21" s="15">
        <v>42</v>
      </c>
      <c r="H21" s="15" t="s">
        <v>38</v>
      </c>
      <c r="I21" s="15" t="s">
        <v>39</v>
      </c>
      <c r="J21" s="15" t="s">
        <v>148</v>
      </c>
      <c r="K21" s="15">
        <v>7.51</v>
      </c>
      <c r="L21" s="15" t="s">
        <v>39</v>
      </c>
      <c r="M21" s="15" t="s">
        <v>97</v>
      </c>
      <c r="N21" s="15" t="s">
        <v>39</v>
      </c>
      <c r="O21" s="15" t="s">
        <v>88</v>
      </c>
      <c r="P21" s="15" t="s">
        <v>39</v>
      </c>
      <c r="Q21" s="15" t="s">
        <v>43</v>
      </c>
      <c r="R21" s="15">
        <v>10.02</v>
      </c>
      <c r="S21" s="15" t="s">
        <v>39</v>
      </c>
      <c r="T21" s="15" t="s">
        <v>41</v>
      </c>
      <c r="U21" s="15" t="s">
        <v>39</v>
      </c>
      <c r="V21" s="15" t="s">
        <v>42</v>
      </c>
      <c r="W21" s="72"/>
      <c r="X21" s="72"/>
      <c r="Y21" s="72"/>
      <c r="Z21" s="72"/>
      <c r="AA21" s="53"/>
      <c r="AB21" s="53"/>
      <c r="AC21" s="53"/>
      <c r="AD21" s="60"/>
      <c r="AE21" s="60"/>
      <c r="AF21" s="60"/>
      <c r="AG21" s="60"/>
      <c r="AH21" s="60"/>
      <c r="AI21" s="60"/>
      <c r="AJ21" s="60">
        <v>7.51</v>
      </c>
      <c r="AK21" s="60"/>
      <c r="AL21" s="60"/>
      <c r="AM21" s="70"/>
      <c r="AN21" s="70"/>
      <c r="AO21" s="70"/>
      <c r="AP21" s="70" t="s">
        <v>338</v>
      </c>
      <c r="AQ21" s="70"/>
      <c r="AR21" s="70"/>
      <c r="AS21" s="70" t="s">
        <v>338</v>
      </c>
      <c r="AT21" s="70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 t="s">
        <v>338</v>
      </c>
      <c r="BF21" s="70"/>
      <c r="BG21" s="70"/>
      <c r="BH21" s="70"/>
      <c r="BI21" s="70"/>
      <c r="BJ21" s="70"/>
      <c r="BK21" s="70">
        <v>10.02</v>
      </c>
      <c r="BL21" s="70"/>
      <c r="BM21" s="70"/>
      <c r="BN21" s="70"/>
      <c r="BO21" s="70">
        <v>10.61</v>
      </c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 t="s">
        <v>338</v>
      </c>
      <c r="CA21" s="70" t="s">
        <v>338</v>
      </c>
      <c r="CB21" s="70"/>
      <c r="CC21" s="70" t="s">
        <v>338</v>
      </c>
      <c r="CD21" s="70"/>
      <c r="CE21" s="70"/>
      <c r="CF21" s="70"/>
      <c r="CG21" s="70" t="s">
        <v>338</v>
      </c>
      <c r="CH21" s="70"/>
      <c r="CI21" s="70"/>
      <c r="CJ21" s="70"/>
      <c r="CK21" s="11"/>
      <c r="CL21" s="11"/>
      <c r="CM21" s="11"/>
      <c r="CN21" s="11"/>
      <c r="CO21" s="11">
        <v>5.03</v>
      </c>
      <c r="CP21" s="11">
        <v>4.97</v>
      </c>
      <c r="CQ21" s="11">
        <v>2.87</v>
      </c>
      <c r="CR21" s="11">
        <v>2.56</v>
      </c>
    </row>
    <row r="22" spans="1:96" s="16" customFormat="1">
      <c r="B22" s="10"/>
      <c r="C22" s="11"/>
      <c r="D22" s="12"/>
      <c r="E22" s="13"/>
      <c r="F22" s="14">
        <v>44</v>
      </c>
      <c r="G22" s="15">
        <v>42</v>
      </c>
      <c r="H22" s="15" t="s">
        <v>38</v>
      </c>
      <c r="I22" s="15"/>
      <c r="J22" s="15"/>
      <c r="K22" s="15"/>
      <c r="L22" s="15"/>
      <c r="M22" s="15"/>
      <c r="N22" s="15"/>
      <c r="O22" s="15"/>
      <c r="P22" s="15" t="s">
        <v>53</v>
      </c>
      <c r="Q22" s="15" t="s">
        <v>40</v>
      </c>
      <c r="R22" s="15">
        <v>10.61</v>
      </c>
      <c r="S22" s="15" t="s">
        <v>53</v>
      </c>
      <c r="T22" s="15" t="s">
        <v>41</v>
      </c>
      <c r="U22" s="15" t="s">
        <v>53</v>
      </c>
      <c r="V22" s="15" t="s">
        <v>65</v>
      </c>
      <c r="W22" s="72">
        <v>5.03</v>
      </c>
      <c r="X22" s="72">
        <v>4.97</v>
      </c>
      <c r="Y22" s="72">
        <v>2.87</v>
      </c>
      <c r="Z22" s="72">
        <v>2.56</v>
      </c>
      <c r="AA22" s="53"/>
      <c r="AB22" s="53"/>
      <c r="AC22" s="53"/>
      <c r="AD22" s="60"/>
      <c r="AE22" s="60"/>
      <c r="AF22" s="60"/>
      <c r="AG22" s="60"/>
      <c r="AH22" s="60"/>
      <c r="AI22" s="60"/>
      <c r="AJ22" s="60"/>
      <c r="AK22" s="60"/>
      <c r="AL22" s="60"/>
      <c r="AM22" s="70"/>
      <c r="AN22" s="70"/>
      <c r="AO22" s="70"/>
      <c r="AP22" s="70"/>
      <c r="AQ22" s="70"/>
      <c r="AR22" s="70"/>
      <c r="AS22" s="70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0"/>
      <c r="CE22" s="70"/>
      <c r="CF22" s="70"/>
      <c r="CG22" s="70"/>
      <c r="CH22" s="70"/>
      <c r="CI22" s="70"/>
      <c r="CJ22" s="70"/>
      <c r="CK22" s="11"/>
      <c r="CL22" s="11"/>
      <c r="CM22" s="11"/>
      <c r="CN22" s="11"/>
      <c r="CO22" s="11"/>
      <c r="CP22" s="11"/>
      <c r="CQ22" s="11"/>
      <c r="CR22" s="11"/>
    </row>
    <row r="23" spans="1:96" s="16" customFormat="1">
      <c r="A23" s="27">
        <v>8</v>
      </c>
      <c r="B23" s="18">
        <v>1032680818</v>
      </c>
      <c r="C23" s="19" t="s">
        <v>161</v>
      </c>
      <c r="D23" s="20" t="s">
        <v>75</v>
      </c>
      <c r="E23" s="21">
        <v>39746</v>
      </c>
      <c r="F23" s="14">
        <f t="shared" ca="1" si="0"/>
        <v>15.35068493150685</v>
      </c>
      <c r="G23" s="15">
        <v>12</v>
      </c>
      <c r="H23" s="15" t="s">
        <v>38</v>
      </c>
      <c r="I23" s="15" t="s">
        <v>39</v>
      </c>
      <c r="J23" s="15" t="s">
        <v>43</v>
      </c>
      <c r="K23" s="15">
        <v>9.67</v>
      </c>
      <c r="L23" s="15" t="s">
        <v>39</v>
      </c>
      <c r="M23" s="15" t="s">
        <v>97</v>
      </c>
      <c r="N23" s="15" t="s">
        <v>39</v>
      </c>
      <c r="O23" s="15" t="s">
        <v>42</v>
      </c>
      <c r="P23" s="15" t="s">
        <v>39</v>
      </c>
      <c r="Q23" s="15" t="s">
        <v>119</v>
      </c>
      <c r="R23" s="15">
        <v>9.07</v>
      </c>
      <c r="S23" s="15" t="s">
        <v>39</v>
      </c>
      <c r="T23" s="15" t="s">
        <v>97</v>
      </c>
      <c r="U23" s="15" t="s">
        <v>39</v>
      </c>
      <c r="V23" s="15" t="s">
        <v>88</v>
      </c>
      <c r="W23" s="72"/>
      <c r="X23" s="72"/>
      <c r="Y23" s="72"/>
      <c r="Z23" s="72"/>
      <c r="AA23" s="53"/>
      <c r="AB23" s="53"/>
      <c r="AC23" s="53"/>
      <c r="AD23" s="60">
        <v>9.67</v>
      </c>
      <c r="AE23" s="60"/>
      <c r="AF23" s="60"/>
      <c r="AG23" s="60"/>
      <c r="AH23" s="60"/>
      <c r="AI23" s="60"/>
      <c r="AJ23" s="60"/>
      <c r="AK23" s="60"/>
      <c r="AL23" s="60"/>
      <c r="AM23" s="70"/>
      <c r="AN23" s="70"/>
      <c r="AO23" s="70"/>
      <c r="AP23" s="70" t="s">
        <v>338</v>
      </c>
      <c r="AQ23" s="70"/>
      <c r="AR23" s="70"/>
      <c r="AS23" s="70"/>
      <c r="AT23" s="70"/>
      <c r="AU23" s="70"/>
      <c r="AV23" s="70" t="s">
        <v>337</v>
      </c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>
        <v>9.07</v>
      </c>
      <c r="BI23" s="70"/>
      <c r="BJ23" s="70"/>
      <c r="BK23" s="70"/>
      <c r="BL23" s="70"/>
      <c r="BM23" s="70"/>
      <c r="BN23" s="70"/>
      <c r="BO23" s="70">
        <v>9.8000000000000007</v>
      </c>
      <c r="BP23" s="70"/>
      <c r="BQ23" s="70"/>
      <c r="BR23" s="70"/>
      <c r="BS23" s="70"/>
      <c r="BT23" s="70"/>
      <c r="BU23" s="70"/>
      <c r="BV23" s="70"/>
      <c r="BW23" s="70" t="s">
        <v>338</v>
      </c>
      <c r="BX23" s="70"/>
      <c r="BY23" s="70"/>
      <c r="BZ23" s="70"/>
      <c r="CA23" s="70" t="s">
        <v>338</v>
      </c>
      <c r="CB23" s="70"/>
      <c r="CC23" s="70"/>
      <c r="CD23" s="70"/>
      <c r="CE23" s="70"/>
      <c r="CF23" s="70"/>
      <c r="CG23" s="70"/>
      <c r="CH23" s="70"/>
      <c r="CI23" s="70"/>
      <c r="CJ23" s="70"/>
      <c r="CK23" s="24"/>
      <c r="CL23" s="24" t="s">
        <v>338</v>
      </c>
      <c r="CM23" s="24" t="s">
        <v>338</v>
      </c>
      <c r="CN23" s="24"/>
      <c r="CO23" s="24">
        <v>6.53</v>
      </c>
      <c r="CP23" s="24">
        <v>7.8</v>
      </c>
      <c r="CQ23" s="24">
        <v>3.59</v>
      </c>
      <c r="CR23" s="24">
        <v>3.2</v>
      </c>
    </row>
    <row r="24" spans="1:96" s="16" customFormat="1">
      <c r="A24" s="17"/>
      <c r="B24" s="18"/>
      <c r="C24" s="19"/>
      <c r="D24" s="20"/>
      <c r="E24" s="21"/>
      <c r="F24" s="14">
        <v>14</v>
      </c>
      <c r="G24" s="15">
        <v>12</v>
      </c>
      <c r="H24" s="15" t="s">
        <v>38</v>
      </c>
      <c r="I24" s="15"/>
      <c r="J24" s="15"/>
      <c r="K24" s="15"/>
      <c r="L24" s="15"/>
      <c r="M24" s="15"/>
      <c r="N24" s="15"/>
      <c r="O24" s="15"/>
      <c r="P24" s="15" t="s">
        <v>53</v>
      </c>
      <c r="Q24" s="15" t="s">
        <v>40</v>
      </c>
      <c r="R24" s="15">
        <v>9.8000000000000007</v>
      </c>
      <c r="S24" s="15" t="s">
        <v>53</v>
      </c>
      <c r="T24" s="15" t="s">
        <v>41</v>
      </c>
      <c r="U24" s="15" t="s">
        <v>53</v>
      </c>
      <c r="V24" s="15" t="s">
        <v>88</v>
      </c>
      <c r="W24" s="72">
        <v>6.53</v>
      </c>
      <c r="X24" s="72">
        <v>7.08</v>
      </c>
      <c r="Y24" s="72">
        <v>3.59</v>
      </c>
      <c r="Z24" s="72">
        <v>3.2</v>
      </c>
      <c r="AA24" s="53"/>
      <c r="AB24" s="53"/>
      <c r="AC24" s="53"/>
      <c r="AD24" s="60"/>
      <c r="AE24" s="60"/>
      <c r="AF24" s="60"/>
      <c r="AG24" s="60"/>
      <c r="AH24" s="60"/>
      <c r="AI24" s="60"/>
      <c r="AJ24" s="60"/>
      <c r="AK24" s="60"/>
      <c r="AL24" s="60"/>
      <c r="AM24" s="70"/>
      <c r="AN24" s="70"/>
      <c r="AO24" s="70"/>
      <c r="AP24" s="70"/>
      <c r="AQ24" s="70"/>
      <c r="AR24" s="70"/>
      <c r="AS24" s="70"/>
      <c r="AT24" s="70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/>
      <c r="CA24" s="70"/>
      <c r="CB24" s="70"/>
      <c r="CC24" s="70"/>
      <c r="CD24" s="70"/>
      <c r="CE24" s="70"/>
      <c r="CF24" s="70"/>
      <c r="CG24" s="70"/>
      <c r="CH24" s="70"/>
      <c r="CI24" s="70"/>
      <c r="CJ24" s="70"/>
      <c r="CK24" s="24"/>
      <c r="CL24" s="24"/>
      <c r="CM24" s="24"/>
      <c r="CN24" s="24"/>
      <c r="CO24" s="24"/>
      <c r="CP24" s="24"/>
      <c r="CQ24" s="24"/>
      <c r="CR24" s="24"/>
    </row>
    <row r="25" spans="1:96" s="17" customFormat="1">
      <c r="A25" s="16">
        <v>9</v>
      </c>
      <c r="B25" s="10">
        <v>1083814023</v>
      </c>
      <c r="C25" s="11" t="s">
        <v>164</v>
      </c>
      <c r="D25" s="12" t="s">
        <v>75</v>
      </c>
      <c r="E25" s="13">
        <v>34651</v>
      </c>
      <c r="F25" s="14">
        <f t="shared" ca="1" si="0"/>
        <v>29.30958904109589</v>
      </c>
      <c r="G25" s="15" t="s">
        <v>165</v>
      </c>
      <c r="H25" s="15" t="s">
        <v>38</v>
      </c>
      <c r="I25" s="15" t="s">
        <v>39</v>
      </c>
      <c r="J25" s="15" t="s">
        <v>40</v>
      </c>
      <c r="K25" s="15">
        <v>8.4700000000000006</v>
      </c>
      <c r="L25" s="15" t="s">
        <v>39</v>
      </c>
      <c r="M25" s="15" t="s">
        <v>41</v>
      </c>
      <c r="N25" s="15" t="s">
        <v>39</v>
      </c>
      <c r="O25" s="15" t="s">
        <v>42</v>
      </c>
      <c r="P25" s="15" t="s">
        <v>39</v>
      </c>
      <c r="Q25" s="15" t="s">
        <v>119</v>
      </c>
      <c r="R25" s="15">
        <v>6.63</v>
      </c>
      <c r="S25" s="15" t="s">
        <v>39</v>
      </c>
      <c r="T25" s="15" t="s">
        <v>41</v>
      </c>
      <c r="U25" s="15" t="s">
        <v>39</v>
      </c>
      <c r="V25" s="15" t="s">
        <v>65</v>
      </c>
      <c r="W25" s="72"/>
      <c r="X25" s="72"/>
      <c r="Y25" s="72"/>
      <c r="Z25" s="72"/>
      <c r="AA25" s="53"/>
      <c r="AB25" s="53"/>
      <c r="AC25" s="53"/>
      <c r="AD25" s="60"/>
      <c r="AE25" s="60"/>
      <c r="AF25" s="60"/>
      <c r="AG25" s="60">
        <v>8.4700000000000006</v>
      </c>
      <c r="AH25" s="60">
        <v>9.61</v>
      </c>
      <c r="AI25" s="60"/>
      <c r="AJ25" s="60"/>
      <c r="AK25" s="60"/>
      <c r="AL25" s="60"/>
      <c r="AM25" s="70"/>
      <c r="AN25" s="70"/>
      <c r="AO25" s="70"/>
      <c r="AP25" s="70"/>
      <c r="AQ25" s="70"/>
      <c r="AR25" s="70"/>
      <c r="AS25" s="70" t="s">
        <v>338</v>
      </c>
      <c r="AT25" s="70" t="s">
        <v>338</v>
      </c>
      <c r="AU25" s="70"/>
      <c r="AV25" s="70" t="s">
        <v>338</v>
      </c>
      <c r="AW25" s="70"/>
      <c r="AX25" s="70"/>
      <c r="AY25" s="70"/>
      <c r="AZ25" s="70" t="s">
        <v>338</v>
      </c>
      <c r="BA25" s="70"/>
      <c r="BB25" s="70"/>
      <c r="BC25" s="70"/>
      <c r="BD25" s="70"/>
      <c r="BE25" s="70"/>
      <c r="BF25" s="70"/>
      <c r="BG25" s="70"/>
      <c r="BH25" s="70">
        <v>6.63</v>
      </c>
      <c r="BI25" s="70"/>
      <c r="BJ25" s="70"/>
      <c r="BK25" s="70"/>
      <c r="BL25" s="70"/>
      <c r="BM25" s="70"/>
      <c r="BN25" s="70"/>
      <c r="BO25" s="70">
        <v>9.93</v>
      </c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 t="s">
        <v>338</v>
      </c>
      <c r="CA25" s="70" t="s">
        <v>338</v>
      </c>
      <c r="CB25" s="70"/>
      <c r="CC25" s="70"/>
      <c r="CD25" s="70"/>
      <c r="CE25" s="70"/>
      <c r="CF25" s="70" t="s">
        <v>338</v>
      </c>
      <c r="CG25" s="70"/>
      <c r="CH25" s="70"/>
      <c r="CI25" s="70"/>
      <c r="CJ25" s="70"/>
      <c r="CK25" s="11"/>
      <c r="CL25" s="11"/>
      <c r="CM25" s="11"/>
      <c r="CN25" s="11"/>
      <c r="CO25" s="11">
        <v>7.7</v>
      </c>
      <c r="CP25" s="11"/>
      <c r="CQ25" s="11">
        <v>2.2000000000000002</v>
      </c>
      <c r="CR25" s="11"/>
    </row>
    <row r="26" spans="1:96" s="17" customFormat="1">
      <c r="A26" s="16"/>
      <c r="B26" s="10"/>
      <c r="C26" s="11"/>
      <c r="D26" s="12"/>
      <c r="E26" s="13"/>
      <c r="F26" s="14">
        <v>28</v>
      </c>
      <c r="G26" s="15" t="s">
        <v>165</v>
      </c>
      <c r="H26" s="15" t="s">
        <v>38</v>
      </c>
      <c r="I26" s="15" t="s">
        <v>53</v>
      </c>
      <c r="J26" s="15" t="s">
        <v>40</v>
      </c>
      <c r="K26" s="15">
        <v>9.61</v>
      </c>
      <c r="L26" s="15" t="s">
        <v>53</v>
      </c>
      <c r="M26" s="15" t="s">
        <v>41</v>
      </c>
      <c r="N26" s="15" t="s">
        <v>53</v>
      </c>
      <c r="O26" s="15" t="s">
        <v>65</v>
      </c>
      <c r="P26" s="15" t="s">
        <v>53</v>
      </c>
      <c r="Q26" s="15" t="s">
        <v>40</v>
      </c>
      <c r="R26" s="15">
        <v>9.93</v>
      </c>
      <c r="S26" s="15" t="s">
        <v>53</v>
      </c>
      <c r="T26" s="15" t="s">
        <v>41</v>
      </c>
      <c r="U26" s="15" t="s">
        <v>53</v>
      </c>
      <c r="V26" s="15" t="s">
        <v>65</v>
      </c>
      <c r="W26" s="72">
        <v>7.7</v>
      </c>
      <c r="X26" s="72"/>
      <c r="Y26" s="72">
        <v>2.2000000000000002</v>
      </c>
      <c r="Z26" s="72"/>
      <c r="AA26" s="53"/>
      <c r="AB26" s="53"/>
      <c r="AC26" s="53"/>
      <c r="AD26" s="60"/>
      <c r="AE26" s="60"/>
      <c r="AF26" s="60"/>
      <c r="AG26" s="60"/>
      <c r="AH26" s="60"/>
      <c r="AI26" s="60"/>
      <c r="AJ26" s="60"/>
      <c r="AK26" s="60"/>
      <c r="AL26" s="60"/>
      <c r="AM26" s="70"/>
      <c r="AN26" s="70"/>
      <c r="AO26" s="70"/>
      <c r="AP26" s="70"/>
      <c r="AQ26" s="70"/>
      <c r="AR26" s="70"/>
      <c r="AS26" s="70"/>
      <c r="AT26" s="70"/>
      <c r="AU26" s="70"/>
      <c r="AV26" s="70"/>
      <c r="AW26" s="70"/>
      <c r="AX26" s="70"/>
      <c r="AY26" s="70"/>
      <c r="AZ26" s="70" t="s">
        <v>338</v>
      </c>
      <c r="BA26" s="70" t="s">
        <v>338</v>
      </c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/>
      <c r="CA26" s="70"/>
      <c r="CB26" s="70"/>
      <c r="CC26" s="70"/>
      <c r="CD26" s="70"/>
      <c r="CE26" s="70"/>
      <c r="CF26" s="70"/>
      <c r="CG26" s="70"/>
      <c r="CH26" s="70"/>
      <c r="CI26" s="70"/>
      <c r="CJ26" s="70"/>
      <c r="CK26" s="11"/>
      <c r="CL26" s="11"/>
      <c r="CM26" s="11"/>
      <c r="CN26" s="11"/>
      <c r="CO26" s="11"/>
      <c r="CP26" s="11"/>
      <c r="CQ26" s="11"/>
      <c r="CR26" s="11"/>
    </row>
    <row r="27" spans="1:96" s="16" customFormat="1">
      <c r="A27" s="16">
        <v>10</v>
      </c>
      <c r="B27" s="10">
        <v>1013129067</v>
      </c>
      <c r="C27" s="11" t="s">
        <v>169</v>
      </c>
      <c r="D27" s="12" t="s">
        <v>36</v>
      </c>
      <c r="E27" s="13">
        <v>40150</v>
      </c>
      <c r="F27" s="14">
        <f t="shared" ca="1" si="0"/>
        <v>14.243835616438357</v>
      </c>
      <c r="G27" s="15">
        <v>24</v>
      </c>
      <c r="H27" s="15" t="s">
        <v>38</v>
      </c>
      <c r="I27" s="15" t="s">
        <v>39</v>
      </c>
      <c r="J27" s="15" t="s">
        <v>43</v>
      </c>
      <c r="K27" s="15">
        <v>5.65</v>
      </c>
      <c r="L27" s="15" t="s">
        <v>39</v>
      </c>
      <c r="M27" s="15" t="s">
        <v>41</v>
      </c>
      <c r="N27" s="15" t="s">
        <v>39</v>
      </c>
      <c r="O27" s="15" t="s">
        <v>54</v>
      </c>
      <c r="P27" s="15" t="s">
        <v>39</v>
      </c>
      <c r="Q27" s="15" t="s">
        <v>40</v>
      </c>
      <c r="R27" s="15">
        <v>7.57</v>
      </c>
      <c r="S27" s="15" t="s">
        <v>39</v>
      </c>
      <c r="T27" s="15" t="s">
        <v>41</v>
      </c>
      <c r="U27" s="15" t="s">
        <v>39</v>
      </c>
      <c r="V27" s="15" t="s">
        <v>42</v>
      </c>
      <c r="W27" s="72"/>
      <c r="X27" s="72"/>
      <c r="Y27" s="72"/>
      <c r="Z27" s="72"/>
      <c r="AA27" s="53"/>
      <c r="AB27" s="53"/>
      <c r="AC27" s="53"/>
      <c r="AD27" s="60">
        <v>5.65</v>
      </c>
      <c r="AE27" s="60"/>
      <c r="AF27" s="60"/>
      <c r="AG27" s="60"/>
      <c r="AH27" s="60">
        <v>8.32</v>
      </c>
      <c r="AI27" s="60">
        <v>9.23</v>
      </c>
      <c r="AJ27" s="60"/>
      <c r="AK27" s="60"/>
      <c r="AL27" s="60"/>
      <c r="AM27" s="70"/>
      <c r="AN27" s="70"/>
      <c r="AO27" s="70"/>
      <c r="AP27" s="70"/>
      <c r="AQ27" s="70"/>
      <c r="AR27" s="70"/>
      <c r="AS27" s="70" t="s">
        <v>337</v>
      </c>
      <c r="AT27" s="70" t="s">
        <v>337</v>
      </c>
      <c r="AU27" s="70" t="s">
        <v>337</v>
      </c>
      <c r="AV27" s="70"/>
      <c r="AW27" s="70" t="s">
        <v>337</v>
      </c>
      <c r="AX27" s="70" t="s">
        <v>337</v>
      </c>
      <c r="AY27" s="70"/>
      <c r="AZ27" s="70"/>
      <c r="BA27" s="70"/>
      <c r="BB27" s="70" t="s">
        <v>337</v>
      </c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>
        <v>7.57</v>
      </c>
      <c r="BO27" s="70">
        <v>11.26</v>
      </c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 t="s">
        <v>337</v>
      </c>
      <c r="CA27" s="70" t="s">
        <v>337</v>
      </c>
      <c r="CB27" s="70"/>
      <c r="CC27" s="70" t="s">
        <v>337</v>
      </c>
      <c r="CD27" s="70" t="s">
        <v>337</v>
      </c>
      <c r="CE27" s="70"/>
      <c r="CF27" s="70"/>
      <c r="CG27" s="70"/>
      <c r="CH27" s="70"/>
      <c r="CI27" s="70"/>
      <c r="CJ27" s="70"/>
      <c r="CK27" s="11"/>
      <c r="CL27" s="11"/>
      <c r="CM27" s="11"/>
      <c r="CN27" s="11"/>
      <c r="CO27" s="11">
        <v>6.64</v>
      </c>
      <c r="CP27" s="11"/>
      <c r="CQ27" s="11">
        <v>4.32</v>
      </c>
      <c r="CR27" s="11">
        <v>3.09</v>
      </c>
    </row>
    <row r="28" spans="1:96" s="16" customFormat="1">
      <c r="B28" s="10"/>
      <c r="C28" s="11"/>
      <c r="D28" s="12"/>
      <c r="E28" s="13"/>
      <c r="F28" s="14">
        <v>13</v>
      </c>
      <c r="G28" s="15">
        <v>24</v>
      </c>
      <c r="H28" s="15" t="s">
        <v>38</v>
      </c>
      <c r="I28" s="15" t="s">
        <v>53</v>
      </c>
      <c r="J28" s="15" t="s">
        <v>40</v>
      </c>
      <c r="K28" s="15">
        <v>8.32</v>
      </c>
      <c r="L28" s="15" t="s">
        <v>53</v>
      </c>
      <c r="M28" s="15" t="s">
        <v>41</v>
      </c>
      <c r="N28" s="15" t="s">
        <v>53</v>
      </c>
      <c r="O28" s="15" t="s">
        <v>42</v>
      </c>
      <c r="P28" s="15" t="s">
        <v>53</v>
      </c>
      <c r="Q28" s="15" t="s">
        <v>40</v>
      </c>
      <c r="R28" s="15">
        <v>11.26</v>
      </c>
      <c r="S28" s="15" t="s">
        <v>53</v>
      </c>
      <c r="T28" s="15" t="s">
        <v>41</v>
      </c>
      <c r="U28" s="15" t="s">
        <v>53</v>
      </c>
      <c r="V28" s="15" t="s">
        <v>42</v>
      </c>
      <c r="W28" s="72"/>
      <c r="X28" s="72"/>
      <c r="Y28" s="72"/>
      <c r="Z28" s="72"/>
      <c r="AA28" s="53"/>
      <c r="AB28" s="53"/>
      <c r="AC28" s="53"/>
      <c r="AD28" s="60"/>
      <c r="AE28" s="60"/>
      <c r="AF28" s="60"/>
      <c r="AG28" s="60"/>
      <c r="AH28" s="60"/>
      <c r="AI28" s="60"/>
      <c r="AJ28" s="60"/>
      <c r="AK28" s="60"/>
      <c r="AL28" s="60"/>
      <c r="AM28" s="70"/>
      <c r="AN28" s="70"/>
      <c r="AO28" s="70"/>
      <c r="AP28" s="70"/>
      <c r="AQ28" s="70"/>
      <c r="AR28" s="70"/>
      <c r="AS28" s="70"/>
      <c r="AT28" s="70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/>
      <c r="CA28" s="70"/>
      <c r="CB28" s="70"/>
      <c r="CC28" s="70"/>
      <c r="CD28" s="70"/>
      <c r="CE28" s="70"/>
      <c r="CF28" s="70"/>
      <c r="CG28" s="70"/>
      <c r="CH28" s="70"/>
      <c r="CI28" s="70"/>
      <c r="CJ28" s="70"/>
      <c r="CK28" s="11"/>
      <c r="CL28" s="11"/>
      <c r="CM28" s="11"/>
      <c r="CN28" s="11"/>
      <c r="CO28" s="11"/>
      <c r="CP28" s="11"/>
      <c r="CQ28" s="11"/>
      <c r="CR28" s="11"/>
    </row>
    <row r="29" spans="1:96" s="16" customFormat="1">
      <c r="B29" s="10"/>
      <c r="C29" s="11"/>
      <c r="D29" s="12"/>
      <c r="E29" s="13"/>
      <c r="F29" s="14">
        <v>13</v>
      </c>
      <c r="G29" s="15">
        <v>24</v>
      </c>
      <c r="H29" s="15" t="s">
        <v>38</v>
      </c>
      <c r="I29" s="15" t="s">
        <v>55</v>
      </c>
      <c r="J29" s="15" t="s">
        <v>40</v>
      </c>
      <c r="K29" s="15">
        <v>9.23</v>
      </c>
      <c r="L29" s="15" t="s">
        <v>55</v>
      </c>
      <c r="M29" s="15" t="s">
        <v>41</v>
      </c>
      <c r="N29" s="15" t="s">
        <v>55</v>
      </c>
      <c r="O29" s="15" t="s">
        <v>42</v>
      </c>
      <c r="P29" s="15"/>
      <c r="Q29" s="15"/>
      <c r="R29" s="15"/>
      <c r="S29" s="15"/>
      <c r="T29" s="15"/>
      <c r="U29" s="15"/>
      <c r="V29" s="15"/>
      <c r="W29" s="72">
        <v>6.64</v>
      </c>
      <c r="X29" s="72"/>
      <c r="Y29" s="72">
        <v>4.32</v>
      </c>
      <c r="Z29" s="72">
        <v>3.09</v>
      </c>
      <c r="AA29" s="53"/>
      <c r="AB29" s="53"/>
      <c r="AC29" s="53"/>
      <c r="AD29" s="60"/>
      <c r="AE29" s="60"/>
      <c r="AF29" s="60"/>
      <c r="AG29" s="60"/>
      <c r="AH29" s="60"/>
      <c r="AI29" s="60"/>
      <c r="AJ29" s="60"/>
      <c r="AK29" s="60"/>
      <c r="AL29" s="60"/>
      <c r="AM29" s="70"/>
      <c r="AN29" s="70"/>
      <c r="AO29" s="70"/>
      <c r="AP29" s="70"/>
      <c r="AQ29" s="70"/>
      <c r="AR29" s="70"/>
      <c r="AS29" s="70"/>
      <c r="AT29" s="70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/>
      <c r="CA29" s="70"/>
      <c r="CB29" s="70"/>
      <c r="CC29" s="70"/>
      <c r="CD29" s="70"/>
      <c r="CE29" s="70"/>
      <c r="CF29" s="70"/>
      <c r="CG29" s="70"/>
      <c r="CH29" s="70"/>
      <c r="CI29" s="70"/>
      <c r="CJ29" s="70"/>
      <c r="CK29" s="11"/>
      <c r="CL29" s="11"/>
      <c r="CM29" s="11"/>
      <c r="CN29" s="11"/>
      <c r="CO29" s="11"/>
      <c r="CP29" s="11"/>
      <c r="CQ29" s="11"/>
      <c r="CR29" s="11"/>
    </row>
    <row r="30" spans="1:96" s="16" customFormat="1">
      <c r="A30" s="27">
        <v>12</v>
      </c>
      <c r="B30" s="18">
        <v>1206213972</v>
      </c>
      <c r="C30" s="19" t="s">
        <v>175</v>
      </c>
      <c r="D30" s="20" t="s">
        <v>75</v>
      </c>
      <c r="E30" s="21">
        <v>40574</v>
      </c>
      <c r="F30" s="14">
        <f t="shared" ca="1" si="0"/>
        <v>13.082191780821917</v>
      </c>
      <c r="G30" s="15" t="s">
        <v>176</v>
      </c>
      <c r="H30" s="15" t="s">
        <v>38</v>
      </c>
      <c r="I30" s="15" t="s">
        <v>39</v>
      </c>
      <c r="J30" s="15" t="s">
        <v>43</v>
      </c>
      <c r="K30" s="15">
        <v>10.07</v>
      </c>
      <c r="L30" s="15" t="s">
        <v>39</v>
      </c>
      <c r="M30" s="15" t="s">
        <v>41</v>
      </c>
      <c r="N30" s="15" t="s">
        <v>39</v>
      </c>
      <c r="O30" s="15" t="s">
        <v>54</v>
      </c>
      <c r="P30" s="15" t="s">
        <v>39</v>
      </c>
      <c r="Q30" s="15" t="s">
        <v>119</v>
      </c>
      <c r="R30" s="15">
        <v>9.66</v>
      </c>
      <c r="S30" s="15" t="s">
        <v>39</v>
      </c>
      <c r="T30" s="15" t="s">
        <v>41</v>
      </c>
      <c r="U30" s="15" t="s">
        <v>39</v>
      </c>
      <c r="V30" s="15" t="s">
        <v>65</v>
      </c>
      <c r="W30" s="72">
        <v>5.63</v>
      </c>
      <c r="X30" s="72">
        <v>4.68</v>
      </c>
      <c r="Y30" s="72"/>
      <c r="Z30" s="72">
        <v>2.3199999999999998</v>
      </c>
      <c r="AA30" s="53"/>
      <c r="AB30" s="53"/>
      <c r="AC30" s="53"/>
      <c r="AD30" s="60">
        <v>10.07</v>
      </c>
      <c r="AE30" s="60"/>
      <c r="AF30" s="60"/>
      <c r="AG30" s="60"/>
      <c r="AH30" s="60"/>
      <c r="AI30" s="60"/>
      <c r="AJ30" s="60"/>
      <c r="AK30" s="60"/>
      <c r="AL30" s="60"/>
      <c r="AM30" s="70"/>
      <c r="AN30" s="70"/>
      <c r="AO30" s="70"/>
      <c r="AP30" s="70"/>
      <c r="AQ30" s="70"/>
      <c r="AR30" s="70"/>
      <c r="AS30" s="70" t="s">
        <v>337</v>
      </c>
      <c r="AT30" s="70"/>
      <c r="AU30" s="70"/>
      <c r="AV30" s="70"/>
      <c r="AW30" s="70"/>
      <c r="AX30" s="70"/>
      <c r="AY30" s="70"/>
      <c r="AZ30" s="70"/>
      <c r="BA30" s="70"/>
      <c r="BB30" s="70" t="s">
        <v>338</v>
      </c>
      <c r="BC30" s="70"/>
      <c r="BD30" s="70"/>
      <c r="BE30" s="70"/>
      <c r="BF30" s="70"/>
      <c r="BG30" s="70"/>
      <c r="BH30" s="70">
        <v>9.66</v>
      </c>
      <c r="BI30" s="70"/>
      <c r="BJ30" s="70"/>
      <c r="BK30" s="70"/>
      <c r="BL30" s="70"/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 t="s">
        <v>337</v>
      </c>
      <c r="CA30" s="70"/>
      <c r="CB30" s="70"/>
      <c r="CC30" s="70"/>
      <c r="CD30" s="70"/>
      <c r="CE30" s="70"/>
      <c r="CF30" s="70" t="s">
        <v>337</v>
      </c>
      <c r="CG30" s="70"/>
      <c r="CH30" s="70"/>
      <c r="CI30" s="70"/>
      <c r="CJ30" s="70"/>
      <c r="CK30" s="24"/>
      <c r="CL30" s="24"/>
      <c r="CM30" s="24"/>
      <c r="CN30" s="24"/>
      <c r="CO30" s="24">
        <v>5.73</v>
      </c>
      <c r="CP30" s="24">
        <v>4.8</v>
      </c>
      <c r="CQ30" s="24"/>
      <c r="CR30" s="24">
        <v>2.3199999999999998</v>
      </c>
    </row>
    <row r="31" spans="1:96" s="16" customFormat="1">
      <c r="A31" s="17">
        <v>13</v>
      </c>
      <c r="B31" s="18">
        <v>80728659</v>
      </c>
      <c r="C31" s="19" t="s">
        <v>177</v>
      </c>
      <c r="D31" s="20" t="s">
        <v>36</v>
      </c>
      <c r="E31" s="21">
        <v>30326</v>
      </c>
      <c r="F31" s="14">
        <v>40</v>
      </c>
      <c r="G31" s="15" t="s">
        <v>176</v>
      </c>
      <c r="H31" s="15" t="s">
        <v>38</v>
      </c>
      <c r="I31" s="15" t="s">
        <v>39</v>
      </c>
      <c r="J31" s="15" t="s">
        <v>43</v>
      </c>
      <c r="K31" s="15">
        <v>7.14</v>
      </c>
      <c r="L31" s="15" t="s">
        <v>39</v>
      </c>
      <c r="M31" s="15" t="s">
        <v>41</v>
      </c>
      <c r="N31" s="15" t="s">
        <v>39</v>
      </c>
      <c r="O31" s="15" t="s">
        <v>42</v>
      </c>
      <c r="P31" s="15" t="s">
        <v>39</v>
      </c>
      <c r="Q31" s="15" t="s">
        <v>119</v>
      </c>
      <c r="R31" s="15">
        <v>5.45</v>
      </c>
      <c r="S31" s="15" t="s">
        <v>39</v>
      </c>
      <c r="T31" s="15" t="s">
        <v>41</v>
      </c>
      <c r="U31" s="15" t="s">
        <v>39</v>
      </c>
      <c r="V31" s="15" t="s">
        <v>42</v>
      </c>
      <c r="W31" s="72"/>
      <c r="X31" s="72"/>
      <c r="Y31" s="72"/>
      <c r="Z31" s="72"/>
      <c r="AA31" s="53"/>
      <c r="AB31" s="53">
        <v>7.8</v>
      </c>
      <c r="AC31" s="53"/>
      <c r="AD31" s="60">
        <v>7.14</v>
      </c>
      <c r="AE31" s="60"/>
      <c r="AF31" s="60"/>
      <c r="AG31" s="60"/>
      <c r="AH31" s="60"/>
      <c r="AI31" s="60">
        <v>7</v>
      </c>
      <c r="AJ31" s="60"/>
      <c r="AK31" s="60"/>
      <c r="AL31" s="60"/>
      <c r="AM31" s="70"/>
      <c r="AN31" s="70"/>
      <c r="AO31" s="70"/>
      <c r="AP31" s="70"/>
      <c r="AQ31" s="70"/>
      <c r="AR31" s="70"/>
      <c r="AS31" s="70" t="s">
        <v>337</v>
      </c>
      <c r="AT31" s="70" t="s">
        <v>338</v>
      </c>
      <c r="AU31" s="70" t="s">
        <v>338</v>
      </c>
      <c r="AV31" s="70" t="s">
        <v>338</v>
      </c>
      <c r="AW31" s="70" t="s">
        <v>338</v>
      </c>
      <c r="AX31" s="70"/>
      <c r="AY31" s="70"/>
      <c r="AZ31" s="70"/>
      <c r="BA31" s="70"/>
      <c r="BB31" s="70"/>
      <c r="BC31" s="70"/>
      <c r="BD31" s="70"/>
      <c r="BE31" s="70"/>
      <c r="BF31" s="70"/>
      <c r="BG31" s="70" t="s">
        <v>338</v>
      </c>
      <c r="BH31" s="70">
        <v>5.45</v>
      </c>
      <c r="BI31" s="70"/>
      <c r="BJ31" s="70"/>
      <c r="BK31" s="70"/>
      <c r="BL31" s="70"/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/>
      <c r="BY31" s="70"/>
      <c r="BZ31" s="70" t="s">
        <v>337</v>
      </c>
      <c r="CA31" s="70" t="s">
        <v>338</v>
      </c>
      <c r="CB31" s="70"/>
      <c r="CC31" s="70" t="s">
        <v>338</v>
      </c>
      <c r="CD31" s="70"/>
      <c r="CE31" s="70"/>
      <c r="CF31" s="70"/>
      <c r="CG31" s="70"/>
      <c r="CH31" s="70"/>
      <c r="CI31" s="70" t="s">
        <v>337</v>
      </c>
      <c r="CJ31" s="70"/>
      <c r="CK31" s="24"/>
      <c r="CL31" s="24"/>
      <c r="CM31" s="24"/>
      <c r="CN31" s="24"/>
      <c r="CO31" s="24"/>
      <c r="CP31" s="24">
        <v>5.47</v>
      </c>
      <c r="CQ31" s="24"/>
      <c r="CR31" s="24">
        <v>3.81</v>
      </c>
    </row>
    <row r="32" spans="1:96" s="16" customFormat="1">
      <c r="A32" s="17"/>
      <c r="B32" s="18"/>
      <c r="C32" s="19"/>
      <c r="D32" s="20"/>
      <c r="E32" s="21"/>
      <c r="F32" s="14">
        <v>40</v>
      </c>
      <c r="G32" s="15" t="s">
        <v>176</v>
      </c>
      <c r="H32" s="15" t="s">
        <v>38</v>
      </c>
      <c r="I32" s="15" t="s">
        <v>53</v>
      </c>
      <c r="J32" s="15" t="s">
        <v>119</v>
      </c>
      <c r="K32" s="15">
        <v>7.8</v>
      </c>
      <c r="L32" s="15" t="s">
        <v>53</v>
      </c>
      <c r="M32" s="15" t="s">
        <v>41</v>
      </c>
      <c r="N32" s="15" t="s">
        <v>53</v>
      </c>
      <c r="O32" s="15" t="s">
        <v>42</v>
      </c>
      <c r="P32" s="15"/>
      <c r="Q32" s="15"/>
      <c r="R32" s="15"/>
      <c r="S32" s="15"/>
      <c r="T32" s="15"/>
      <c r="U32" s="15"/>
      <c r="V32" s="15"/>
      <c r="W32" s="72"/>
      <c r="X32" s="73">
        <v>5.47</v>
      </c>
      <c r="Y32" s="72"/>
      <c r="Z32" s="72">
        <v>3.81</v>
      </c>
      <c r="AA32" s="53"/>
      <c r="AB32" s="53"/>
      <c r="AC32" s="53"/>
      <c r="AD32" s="60"/>
      <c r="AE32" s="60"/>
      <c r="AF32" s="60"/>
      <c r="AG32" s="60"/>
      <c r="AH32" s="60"/>
      <c r="AI32" s="60"/>
      <c r="AJ32" s="60"/>
      <c r="AK32" s="60"/>
      <c r="AL32" s="60"/>
      <c r="AM32" s="70"/>
      <c r="AN32" s="70"/>
      <c r="AO32" s="70"/>
      <c r="AP32" s="70"/>
      <c r="AQ32" s="70"/>
      <c r="AR32" s="70"/>
      <c r="AS32" s="70"/>
      <c r="AT32" s="70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/>
      <c r="CA32" s="70"/>
      <c r="CB32" s="70"/>
      <c r="CC32" s="70"/>
      <c r="CD32" s="70"/>
      <c r="CE32" s="70"/>
      <c r="CF32" s="70"/>
      <c r="CG32" s="70"/>
      <c r="CH32" s="70"/>
      <c r="CI32" s="70"/>
      <c r="CJ32" s="70"/>
      <c r="CK32" s="24"/>
      <c r="CL32" s="24"/>
      <c r="CM32" s="24"/>
      <c r="CN32" s="24"/>
      <c r="CO32" s="24"/>
      <c r="CP32" s="24"/>
      <c r="CQ32" s="24"/>
      <c r="CR32" s="24"/>
    </row>
    <row r="33" spans="1:96" s="16" customFormat="1">
      <c r="A33" s="17"/>
      <c r="B33" s="18"/>
      <c r="C33" s="19"/>
      <c r="D33" s="20"/>
      <c r="E33" s="21"/>
      <c r="F33" s="14">
        <v>40</v>
      </c>
      <c r="G33" s="15" t="s">
        <v>176</v>
      </c>
      <c r="H33" s="15" t="s">
        <v>38</v>
      </c>
      <c r="I33" s="15" t="s">
        <v>55</v>
      </c>
      <c r="J33" s="15" t="s">
        <v>40</v>
      </c>
      <c r="K33" s="15">
        <v>7</v>
      </c>
      <c r="L33" s="15" t="s">
        <v>55</v>
      </c>
      <c r="M33" s="15" t="s">
        <v>41</v>
      </c>
      <c r="N33" s="15" t="s">
        <v>55</v>
      </c>
      <c r="O33" s="15" t="s">
        <v>88</v>
      </c>
      <c r="P33" s="15" t="s">
        <v>39</v>
      </c>
      <c r="Q33" s="15" t="s">
        <v>43</v>
      </c>
      <c r="R33" s="15">
        <v>8.02</v>
      </c>
      <c r="S33" s="15" t="s">
        <v>39</v>
      </c>
      <c r="T33" s="15" t="s">
        <v>41</v>
      </c>
      <c r="U33" s="15" t="s">
        <v>39</v>
      </c>
      <c r="V33" s="15" t="s">
        <v>42</v>
      </c>
      <c r="W33" s="72">
        <v>6</v>
      </c>
      <c r="X33" s="16">
        <v>4.88</v>
      </c>
      <c r="Y33" s="11"/>
      <c r="Z33" s="11">
        <v>3.99</v>
      </c>
      <c r="AA33" s="53"/>
      <c r="AB33" s="53"/>
      <c r="AC33" s="53"/>
      <c r="AD33" s="60"/>
      <c r="AE33" s="60"/>
      <c r="AF33" s="60"/>
      <c r="AG33" s="60"/>
      <c r="AH33" s="60"/>
      <c r="AI33" s="60"/>
      <c r="AJ33" s="60"/>
      <c r="AK33" s="60"/>
      <c r="AL33" s="60"/>
      <c r="AM33" s="70"/>
      <c r="AN33" s="70"/>
      <c r="AO33" s="70"/>
      <c r="AP33" s="70"/>
      <c r="AQ33" s="70"/>
      <c r="AR33" s="70"/>
      <c r="AS33" s="70"/>
      <c r="AT33" s="70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  <c r="BS33" s="70"/>
      <c r="BT33" s="70"/>
      <c r="BU33" s="70"/>
      <c r="BV33" s="70"/>
      <c r="BW33" s="70"/>
      <c r="BX33" s="70"/>
      <c r="BY33" s="70"/>
      <c r="BZ33" s="70"/>
      <c r="CA33" s="70"/>
      <c r="CB33" s="70"/>
      <c r="CC33" s="70"/>
      <c r="CD33" s="70"/>
      <c r="CE33" s="70"/>
      <c r="CF33" s="70"/>
      <c r="CG33" s="70"/>
      <c r="CH33" s="70"/>
      <c r="CI33" s="70"/>
      <c r="CJ33" s="70"/>
      <c r="CK33" s="24"/>
      <c r="CL33" s="24"/>
      <c r="CM33" s="24"/>
      <c r="CN33" s="24"/>
      <c r="CO33" s="24"/>
      <c r="CP33" s="24"/>
      <c r="CQ33" s="24"/>
      <c r="CR33" s="24"/>
    </row>
    <row r="34" spans="1:96" s="17" customFormat="1">
      <c r="A34" s="16">
        <v>14</v>
      </c>
      <c r="B34" s="10">
        <v>1026299779</v>
      </c>
      <c r="C34" s="11" t="s">
        <v>180</v>
      </c>
      <c r="D34" s="12" t="s">
        <v>36</v>
      </c>
      <c r="E34" s="13">
        <v>35705</v>
      </c>
      <c r="F34" s="14">
        <f t="shared" ca="1" si="0"/>
        <v>26.421917808219177</v>
      </c>
      <c r="G34" s="15">
        <v>12</v>
      </c>
      <c r="H34" s="15" t="s">
        <v>38</v>
      </c>
      <c r="I34" s="15" t="s">
        <v>39</v>
      </c>
      <c r="J34" s="15" t="s">
        <v>40</v>
      </c>
      <c r="K34" s="15">
        <v>7.08</v>
      </c>
      <c r="L34" s="15" t="s">
        <v>39</v>
      </c>
      <c r="M34" s="15" t="s">
        <v>41</v>
      </c>
      <c r="N34" s="15" t="s">
        <v>39</v>
      </c>
      <c r="O34" s="15" t="s">
        <v>88</v>
      </c>
      <c r="P34" s="15"/>
      <c r="Q34" s="15"/>
      <c r="R34" s="15"/>
      <c r="S34" s="15"/>
      <c r="T34" s="15"/>
      <c r="U34" s="15"/>
      <c r="V34" s="15"/>
      <c r="W34" s="72"/>
      <c r="X34" s="73"/>
      <c r="Y34" s="72"/>
      <c r="Z34" s="72"/>
      <c r="AA34" s="53"/>
      <c r="AB34" s="53"/>
      <c r="AC34" s="53"/>
      <c r="AD34" s="60"/>
      <c r="AE34" s="60"/>
      <c r="AF34" s="60"/>
      <c r="AG34" s="60">
        <v>7.08</v>
      </c>
      <c r="AH34" s="60">
        <v>8.0500000000000007</v>
      </c>
      <c r="AI34" s="60"/>
      <c r="AJ34" s="60"/>
      <c r="AK34" s="60"/>
      <c r="AL34" s="60"/>
      <c r="AM34" s="70"/>
      <c r="AN34" s="70"/>
      <c r="AO34" s="70"/>
      <c r="AP34" s="70"/>
      <c r="AQ34" s="70"/>
      <c r="AR34" s="70"/>
      <c r="AS34" s="70" t="s">
        <v>337</v>
      </c>
      <c r="AT34" s="70" t="s">
        <v>337</v>
      </c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 t="s">
        <v>337</v>
      </c>
      <c r="BF34" s="70" t="s">
        <v>337</v>
      </c>
      <c r="BG34" s="70"/>
      <c r="BH34" s="70"/>
      <c r="BI34" s="70"/>
      <c r="BJ34" s="70"/>
      <c r="BK34" s="70">
        <v>8.02</v>
      </c>
      <c r="BL34" s="70"/>
      <c r="BM34" s="70"/>
      <c r="BN34" s="70"/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 t="s">
        <v>337</v>
      </c>
      <c r="CA34" s="70"/>
      <c r="CB34" s="70"/>
      <c r="CC34" s="70" t="s">
        <v>337</v>
      </c>
      <c r="CD34" s="70"/>
      <c r="CE34" s="70"/>
      <c r="CF34" s="70"/>
      <c r="CG34" s="70"/>
      <c r="CH34" s="70"/>
      <c r="CI34" s="70"/>
      <c r="CJ34" s="70"/>
      <c r="CK34" s="11"/>
      <c r="CL34" s="11"/>
      <c r="CM34" s="11"/>
      <c r="CN34" s="11"/>
      <c r="CO34" s="11">
        <v>6</v>
      </c>
      <c r="CP34" s="11">
        <v>4.88</v>
      </c>
      <c r="CQ34" s="11">
        <v>3.99</v>
      </c>
      <c r="CR34" s="11"/>
    </row>
    <row r="35" spans="1:96" s="17" customFormat="1">
      <c r="A35" s="16"/>
      <c r="B35" s="10"/>
      <c r="C35" s="11"/>
      <c r="D35" s="12"/>
      <c r="E35" s="13"/>
      <c r="F35" s="14">
        <v>25</v>
      </c>
      <c r="G35" s="15">
        <v>12</v>
      </c>
      <c r="H35" s="15" t="s">
        <v>38</v>
      </c>
      <c r="I35" s="15" t="s">
        <v>53</v>
      </c>
      <c r="J35" s="15" t="s">
        <v>40</v>
      </c>
      <c r="K35" s="15">
        <v>8.0500000000000007</v>
      </c>
      <c r="L35" s="15" t="s">
        <v>53</v>
      </c>
      <c r="M35" s="15" t="s">
        <v>41</v>
      </c>
      <c r="N35" s="15" t="s">
        <v>53</v>
      </c>
      <c r="O35" s="15" t="s">
        <v>88</v>
      </c>
      <c r="P35" s="15"/>
      <c r="Q35" s="15"/>
      <c r="R35" s="15"/>
      <c r="S35" s="15"/>
      <c r="T35" s="15"/>
      <c r="U35" s="15"/>
      <c r="V35" s="15"/>
      <c r="W35" s="72"/>
      <c r="X35" s="72"/>
      <c r="Y35" s="72"/>
      <c r="Z35" s="72"/>
      <c r="AA35" s="53"/>
      <c r="AB35" s="53"/>
      <c r="AC35" s="53"/>
      <c r="AD35" s="60"/>
      <c r="AE35" s="60"/>
      <c r="AF35" s="60"/>
      <c r="AG35" s="60"/>
      <c r="AH35" s="60"/>
      <c r="AI35" s="60"/>
      <c r="AJ35" s="60"/>
      <c r="AK35" s="60"/>
      <c r="AL35" s="60"/>
      <c r="AM35" s="70"/>
      <c r="AN35" s="70"/>
      <c r="AO35" s="70"/>
      <c r="AP35" s="70"/>
      <c r="AQ35" s="70"/>
      <c r="AR35" s="70"/>
      <c r="AS35" s="70"/>
      <c r="AT35" s="70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  <c r="BS35" s="70"/>
      <c r="BT35" s="70"/>
      <c r="BU35" s="70"/>
      <c r="BV35" s="70"/>
      <c r="BW35" s="70"/>
      <c r="BX35" s="70"/>
      <c r="BY35" s="70"/>
      <c r="BZ35" s="70"/>
      <c r="CA35" s="70"/>
      <c r="CB35" s="70"/>
      <c r="CC35" s="70"/>
      <c r="CD35" s="70"/>
      <c r="CE35" s="70"/>
      <c r="CF35" s="70"/>
      <c r="CG35" s="70"/>
      <c r="CH35" s="70"/>
      <c r="CI35" s="70"/>
      <c r="CJ35" s="70"/>
      <c r="CK35" s="11"/>
      <c r="CL35" s="11"/>
      <c r="CM35" s="11"/>
      <c r="CN35" s="11"/>
      <c r="CO35" s="16"/>
      <c r="CP35" s="11"/>
      <c r="CQ35" s="11"/>
      <c r="CR35" s="11"/>
    </row>
    <row r="36" spans="1:96" s="17" customFormat="1">
      <c r="A36" s="27">
        <v>15</v>
      </c>
      <c r="B36" s="18">
        <v>1007648178</v>
      </c>
      <c r="C36" s="24" t="s">
        <v>186</v>
      </c>
      <c r="D36" s="20" t="s">
        <v>36</v>
      </c>
      <c r="E36" s="21">
        <v>36990</v>
      </c>
      <c r="F36" s="14">
        <f t="shared" ca="1" si="0"/>
        <v>22.901369863013699</v>
      </c>
      <c r="G36" s="15">
        <v>34</v>
      </c>
      <c r="H36" s="15" t="s">
        <v>38</v>
      </c>
      <c r="I36" s="15" t="s">
        <v>39</v>
      </c>
      <c r="J36" s="15" t="s">
        <v>40</v>
      </c>
      <c r="K36" s="15">
        <v>5.18</v>
      </c>
      <c r="L36" s="15" t="s">
        <v>39</v>
      </c>
      <c r="M36" s="15" t="s">
        <v>41</v>
      </c>
      <c r="N36" s="15" t="s">
        <v>39</v>
      </c>
      <c r="O36" s="15" t="s">
        <v>42</v>
      </c>
      <c r="P36" s="15" t="s">
        <v>39</v>
      </c>
      <c r="Q36" s="15" t="s">
        <v>43</v>
      </c>
      <c r="R36" s="15">
        <v>9.26</v>
      </c>
      <c r="S36" s="15" t="s">
        <v>39</v>
      </c>
      <c r="T36" s="15" t="s">
        <v>41</v>
      </c>
      <c r="U36" s="15" t="s">
        <v>39</v>
      </c>
      <c r="V36" s="15" t="s">
        <v>54</v>
      </c>
      <c r="W36" s="15"/>
      <c r="X36" s="15"/>
      <c r="Y36" s="72"/>
      <c r="Z36" s="72"/>
      <c r="AA36" s="53"/>
      <c r="AB36" s="53"/>
      <c r="AC36" s="53"/>
      <c r="AD36" s="60"/>
      <c r="AE36" s="60"/>
      <c r="AF36" s="60"/>
      <c r="AG36" s="60">
        <v>5.18</v>
      </c>
      <c r="AH36" s="60">
        <v>8.64</v>
      </c>
      <c r="AI36" s="60"/>
      <c r="AJ36" s="60"/>
      <c r="AK36" s="60"/>
      <c r="AL36" s="60"/>
      <c r="AM36" s="70"/>
      <c r="AN36" s="70"/>
      <c r="AO36" s="70"/>
      <c r="AP36" s="70"/>
      <c r="AQ36" s="70"/>
      <c r="AR36" s="70"/>
      <c r="AS36" s="70" t="s">
        <v>337</v>
      </c>
      <c r="AT36" s="70" t="s">
        <v>337</v>
      </c>
      <c r="AU36" s="70"/>
      <c r="AV36" s="70" t="s">
        <v>337</v>
      </c>
      <c r="AW36" s="70"/>
      <c r="AX36" s="70"/>
      <c r="AY36" s="70"/>
      <c r="AZ36" s="70"/>
      <c r="BA36" s="70"/>
      <c r="BB36" s="70"/>
      <c r="BC36" s="70"/>
      <c r="BD36" s="70"/>
      <c r="BE36" s="70"/>
      <c r="BF36" s="70" t="s">
        <v>337</v>
      </c>
      <c r="BG36" s="70"/>
      <c r="BH36" s="70"/>
      <c r="BI36" s="70"/>
      <c r="BJ36" s="70"/>
      <c r="BK36" s="70"/>
      <c r="BL36" s="70">
        <v>9.26</v>
      </c>
      <c r="BM36" s="70"/>
      <c r="BN36" s="70">
        <v>7.01</v>
      </c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 t="s">
        <v>337</v>
      </c>
      <c r="CA36" s="70" t="s">
        <v>337</v>
      </c>
      <c r="CB36" s="70"/>
      <c r="CC36" s="70"/>
      <c r="CD36" s="70"/>
      <c r="CE36" s="70"/>
      <c r="CF36" s="70"/>
      <c r="CG36" s="70"/>
      <c r="CH36" s="70"/>
      <c r="CI36" s="70" t="s">
        <v>337</v>
      </c>
      <c r="CJ36" s="70"/>
      <c r="CK36" s="24"/>
      <c r="CL36" s="24"/>
      <c r="CM36" s="24" t="s">
        <v>337</v>
      </c>
      <c r="CN36" s="24"/>
      <c r="CO36" s="17">
        <v>5.72</v>
      </c>
      <c r="CP36" s="24">
        <v>6.28</v>
      </c>
      <c r="CQ36" s="24">
        <v>2.58</v>
      </c>
      <c r="CR36" s="24">
        <v>2.58</v>
      </c>
    </row>
    <row r="37" spans="1:96" s="17" customFormat="1">
      <c r="B37" s="18"/>
      <c r="C37" s="24"/>
      <c r="D37" s="20"/>
      <c r="E37" s="21"/>
      <c r="F37" s="14">
        <v>22</v>
      </c>
      <c r="G37" s="15">
        <v>34</v>
      </c>
      <c r="H37" s="15" t="s">
        <v>38</v>
      </c>
      <c r="I37" s="15" t="s">
        <v>53</v>
      </c>
      <c r="J37" s="15" t="s">
        <v>40</v>
      </c>
      <c r="K37" s="15">
        <v>8.74</v>
      </c>
      <c r="L37" s="15" t="s">
        <v>53</v>
      </c>
      <c r="M37" s="15" t="s">
        <v>41</v>
      </c>
      <c r="N37" s="15" t="s">
        <v>53</v>
      </c>
      <c r="O37" s="15" t="s">
        <v>88</v>
      </c>
      <c r="P37" s="15" t="s">
        <v>53</v>
      </c>
      <c r="Q37" s="15" t="s">
        <v>40</v>
      </c>
      <c r="R37" s="15">
        <v>7.01</v>
      </c>
      <c r="S37" s="15" t="s">
        <v>53</v>
      </c>
      <c r="T37" s="15" t="s">
        <v>41</v>
      </c>
      <c r="U37" s="15" t="s">
        <v>53</v>
      </c>
      <c r="V37" s="15" t="s">
        <v>88</v>
      </c>
      <c r="W37" s="72">
        <v>5.62</v>
      </c>
      <c r="X37" s="72">
        <v>6.28</v>
      </c>
      <c r="Y37" s="72">
        <v>2.58</v>
      </c>
      <c r="Z37" s="72">
        <v>2.58</v>
      </c>
      <c r="AA37" s="53"/>
      <c r="AB37" s="53"/>
      <c r="AC37" s="53"/>
      <c r="AD37" s="60"/>
      <c r="AE37" s="60"/>
      <c r="AF37" s="60"/>
      <c r="AG37" s="60"/>
      <c r="AH37" s="60"/>
      <c r="AI37" s="60"/>
      <c r="AJ37" s="60"/>
      <c r="AK37" s="60"/>
      <c r="AL37" s="60"/>
      <c r="AM37" s="70"/>
      <c r="AN37" s="70"/>
      <c r="AO37" s="70"/>
      <c r="AP37" s="70"/>
      <c r="AQ37" s="70"/>
      <c r="AR37" s="70"/>
      <c r="AS37" s="70"/>
      <c r="AT37" s="70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/>
      <c r="CA37" s="70"/>
      <c r="CB37" s="70"/>
      <c r="CC37" s="70"/>
      <c r="CD37" s="70"/>
      <c r="CE37" s="70"/>
      <c r="CF37" s="70"/>
      <c r="CG37" s="70"/>
      <c r="CH37" s="70"/>
      <c r="CI37" s="70"/>
      <c r="CJ37" s="70"/>
      <c r="CK37" s="24"/>
      <c r="CL37" s="24"/>
      <c r="CM37" s="24"/>
      <c r="CN37" s="24"/>
      <c r="CP37" s="24"/>
      <c r="CQ37" s="24"/>
      <c r="CR37" s="24"/>
    </row>
    <row r="38" spans="1:96" s="16" customFormat="1">
      <c r="A38" s="16">
        <v>17</v>
      </c>
      <c r="B38" s="10">
        <v>1003579223</v>
      </c>
      <c r="C38" s="11" t="s">
        <v>187</v>
      </c>
      <c r="D38" s="12" t="s">
        <v>36</v>
      </c>
      <c r="E38" s="13">
        <v>37301</v>
      </c>
      <c r="F38" s="14">
        <f t="shared" ca="1" si="0"/>
        <v>22.049315068493151</v>
      </c>
      <c r="G38" s="15">
        <v>12</v>
      </c>
      <c r="H38" s="15" t="s">
        <v>38</v>
      </c>
      <c r="I38" s="15" t="s">
        <v>39</v>
      </c>
      <c r="J38" s="15" t="s">
        <v>119</v>
      </c>
      <c r="K38" s="15">
        <v>9.94</v>
      </c>
      <c r="L38" s="15" t="s">
        <v>39</v>
      </c>
      <c r="M38" s="15" t="s">
        <v>41</v>
      </c>
      <c r="N38" s="15" t="s">
        <v>39</v>
      </c>
      <c r="O38" s="15" t="s">
        <v>42</v>
      </c>
      <c r="P38" s="15" t="s">
        <v>39</v>
      </c>
      <c r="Q38" s="15" t="s">
        <v>43</v>
      </c>
      <c r="R38" s="15">
        <v>9.3000000000000007</v>
      </c>
      <c r="S38" s="15" t="s">
        <v>39</v>
      </c>
      <c r="T38" s="15" t="s">
        <v>41</v>
      </c>
      <c r="U38" s="15" t="s">
        <v>39</v>
      </c>
      <c r="V38" s="15" t="s">
        <v>42</v>
      </c>
      <c r="W38" s="15"/>
      <c r="X38" s="15"/>
      <c r="Y38" s="72"/>
      <c r="Z38" s="72"/>
      <c r="AA38" s="53">
        <v>9.94</v>
      </c>
      <c r="AB38" s="53">
        <v>8.08</v>
      </c>
      <c r="AC38" s="53"/>
      <c r="AD38" s="60"/>
      <c r="AE38" s="60"/>
      <c r="AF38" s="60"/>
      <c r="AG38" s="60"/>
      <c r="AH38" s="60"/>
      <c r="AI38" s="60"/>
      <c r="AJ38" s="60"/>
      <c r="AK38" s="60"/>
      <c r="AL38" s="60"/>
      <c r="AM38" s="70"/>
      <c r="AN38" s="70"/>
      <c r="AO38" s="70"/>
      <c r="AP38" s="70"/>
      <c r="AQ38" s="70"/>
      <c r="AR38" s="70"/>
      <c r="AS38" s="70" t="s">
        <v>337</v>
      </c>
      <c r="AT38" s="70" t="s">
        <v>337</v>
      </c>
      <c r="AU38" s="70"/>
      <c r="AV38" s="70" t="s">
        <v>337</v>
      </c>
      <c r="AW38" s="70"/>
      <c r="AX38" s="70"/>
      <c r="AY38" s="70"/>
      <c r="AZ38" s="70" t="s">
        <v>337</v>
      </c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>
        <v>9.3000000000000007</v>
      </c>
      <c r="BL38" s="70">
        <v>9.01</v>
      </c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 t="s">
        <v>337</v>
      </c>
      <c r="CA38" s="70" t="s">
        <v>337</v>
      </c>
      <c r="CB38" s="70"/>
      <c r="CC38" s="70" t="s">
        <v>337</v>
      </c>
      <c r="CD38" s="70"/>
      <c r="CE38" s="70"/>
      <c r="CF38" s="70"/>
      <c r="CG38" s="70" t="s">
        <v>337</v>
      </c>
      <c r="CH38" s="70"/>
      <c r="CI38" s="70"/>
      <c r="CJ38" s="70"/>
      <c r="CK38" s="11"/>
      <c r="CL38" s="11"/>
      <c r="CM38" s="11"/>
      <c r="CN38" s="11"/>
      <c r="CO38" s="11"/>
      <c r="CP38" s="11"/>
      <c r="CQ38" s="11">
        <v>3.24</v>
      </c>
      <c r="CR38" s="11">
        <v>3.24</v>
      </c>
    </row>
    <row r="39" spans="1:96" s="16" customFormat="1">
      <c r="B39" s="10"/>
      <c r="C39" s="11"/>
      <c r="D39" s="12"/>
      <c r="E39" s="13"/>
      <c r="F39" s="14">
        <v>21</v>
      </c>
      <c r="G39" s="15">
        <v>12</v>
      </c>
      <c r="H39" s="15" t="s">
        <v>38</v>
      </c>
      <c r="I39" s="15" t="s">
        <v>53</v>
      </c>
      <c r="J39" s="15" t="s">
        <v>119</v>
      </c>
      <c r="K39" s="15">
        <v>8.06</v>
      </c>
      <c r="L39" s="15" t="s">
        <v>53</v>
      </c>
      <c r="M39" s="15" t="s">
        <v>41</v>
      </c>
      <c r="N39" s="15" t="s">
        <v>53</v>
      </c>
      <c r="O39" s="15" t="s">
        <v>42</v>
      </c>
      <c r="P39" s="15" t="s">
        <v>53</v>
      </c>
      <c r="Q39" s="15" t="s">
        <v>43</v>
      </c>
      <c r="R39" s="15">
        <v>9.01</v>
      </c>
      <c r="S39" s="15" t="s">
        <v>53</v>
      </c>
      <c r="T39" s="15" t="s">
        <v>41</v>
      </c>
      <c r="U39" s="15" t="s">
        <v>53</v>
      </c>
      <c r="V39" s="15" t="s">
        <v>65</v>
      </c>
      <c r="W39" s="15"/>
      <c r="X39" s="15"/>
      <c r="Y39" s="72">
        <v>3.24</v>
      </c>
      <c r="Z39" s="72">
        <v>3.24</v>
      </c>
      <c r="AA39" s="53"/>
      <c r="AB39" s="53"/>
      <c r="AC39" s="53"/>
      <c r="AD39" s="60"/>
      <c r="AE39" s="60"/>
      <c r="AF39" s="60"/>
      <c r="AG39" s="60"/>
      <c r="AH39" s="60"/>
      <c r="AI39" s="60"/>
      <c r="AJ39" s="60"/>
      <c r="AK39" s="60"/>
      <c r="AL39" s="60"/>
      <c r="AM39" s="70"/>
      <c r="AN39" s="70"/>
      <c r="AO39" s="70"/>
      <c r="AP39" s="70"/>
      <c r="AQ39" s="70"/>
      <c r="AR39" s="70"/>
      <c r="AS39" s="70"/>
      <c r="AT39" s="70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  <c r="BS39" s="70"/>
      <c r="BT39" s="70"/>
      <c r="BU39" s="70"/>
      <c r="BV39" s="70"/>
      <c r="BW39" s="70"/>
      <c r="BX39" s="70"/>
      <c r="BY39" s="70"/>
      <c r="BZ39" s="70"/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11"/>
      <c r="CL39" s="11"/>
      <c r="CM39" s="11"/>
      <c r="CN39" s="11"/>
      <c r="CO39" s="11"/>
      <c r="CP39" s="11"/>
      <c r="CQ39" s="11"/>
      <c r="CR39" s="11"/>
    </row>
    <row r="40" spans="1:96" s="17" customFormat="1">
      <c r="A40" s="16">
        <v>18</v>
      </c>
      <c r="B40" s="10">
        <v>1015459156</v>
      </c>
      <c r="C40" s="11" t="s">
        <v>190</v>
      </c>
      <c r="D40" s="12" t="s">
        <v>36</v>
      </c>
      <c r="E40" s="13">
        <v>35064</v>
      </c>
      <c r="F40" s="14">
        <f t="shared" ca="1" si="0"/>
        <v>28.17808219178082</v>
      </c>
      <c r="G40" s="15" t="s">
        <v>191</v>
      </c>
      <c r="H40" s="15" t="s">
        <v>38</v>
      </c>
      <c r="I40" s="15" t="s">
        <v>39</v>
      </c>
      <c r="J40" s="15" t="s">
        <v>119</v>
      </c>
      <c r="K40" s="15">
        <v>10.45</v>
      </c>
      <c r="L40" s="15" t="s">
        <v>39</v>
      </c>
      <c r="M40" s="15" t="s">
        <v>41</v>
      </c>
      <c r="N40" s="15" t="s">
        <v>39</v>
      </c>
      <c r="O40" s="15" t="s">
        <v>42</v>
      </c>
      <c r="P40" s="15" t="s">
        <v>39</v>
      </c>
      <c r="Q40" s="15" t="s">
        <v>43</v>
      </c>
      <c r="R40" s="15">
        <v>9.49</v>
      </c>
      <c r="S40" s="15" t="s">
        <v>39</v>
      </c>
      <c r="T40" s="15" t="s">
        <v>41</v>
      </c>
      <c r="U40" s="15" t="s">
        <v>39</v>
      </c>
      <c r="V40" s="15" t="s">
        <v>42</v>
      </c>
      <c r="W40" s="72">
        <v>8.1300000000000008</v>
      </c>
      <c r="X40" s="72">
        <v>7.8</v>
      </c>
      <c r="Y40" s="72">
        <v>4.8</v>
      </c>
      <c r="Z40" s="72">
        <v>5.17</v>
      </c>
      <c r="AA40" s="53">
        <v>10.45</v>
      </c>
      <c r="AB40" s="53"/>
      <c r="AC40" s="53"/>
      <c r="AD40" s="60"/>
      <c r="AE40" s="60"/>
      <c r="AF40" s="60"/>
      <c r="AG40" s="60"/>
      <c r="AH40" s="60"/>
      <c r="AI40" s="60"/>
      <c r="AJ40" s="60"/>
      <c r="AK40" s="60"/>
      <c r="AL40" s="60"/>
      <c r="AM40" s="70"/>
      <c r="AN40" s="70"/>
      <c r="AO40" s="70"/>
      <c r="AP40" s="70"/>
      <c r="AQ40" s="70"/>
      <c r="AR40" s="70"/>
      <c r="AS40" s="70" t="s">
        <v>337</v>
      </c>
      <c r="AT40" s="70"/>
      <c r="AU40" s="70"/>
      <c r="AV40" s="70" t="s">
        <v>338</v>
      </c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>
        <v>9.49</v>
      </c>
      <c r="BL40" s="70"/>
      <c r="BM40" s="70"/>
      <c r="BN40" s="70"/>
      <c r="BO40" s="70"/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 t="s">
        <v>337</v>
      </c>
      <c r="CA40" s="70"/>
      <c r="CB40" s="70"/>
      <c r="CC40" s="70" t="s">
        <v>338</v>
      </c>
      <c r="CD40" s="70"/>
      <c r="CE40" s="70"/>
      <c r="CF40" s="70"/>
      <c r="CG40" s="70"/>
      <c r="CH40" s="70"/>
      <c r="CI40" s="70"/>
      <c r="CJ40" s="70"/>
      <c r="CK40" s="11"/>
      <c r="CL40" s="11"/>
      <c r="CM40" s="11"/>
      <c r="CN40" s="11"/>
      <c r="CO40" s="11">
        <v>8.1300000000000008</v>
      </c>
      <c r="CP40" s="11">
        <v>7.28</v>
      </c>
      <c r="CQ40" s="11">
        <v>4.8</v>
      </c>
      <c r="CR40" s="11">
        <v>5.17</v>
      </c>
    </row>
    <row r="41" spans="1:96" s="16" customFormat="1">
      <c r="A41" s="9">
        <v>19</v>
      </c>
      <c r="B41" s="10">
        <v>1023381606</v>
      </c>
      <c r="C41" s="11" t="s">
        <v>195</v>
      </c>
      <c r="D41" s="12" t="s">
        <v>75</v>
      </c>
      <c r="E41" s="13">
        <v>39720</v>
      </c>
      <c r="F41" s="14">
        <f t="shared" ca="1" si="0"/>
        <v>15.421917808219177</v>
      </c>
      <c r="G41" s="15">
        <v>23</v>
      </c>
      <c r="H41" s="15" t="s">
        <v>38</v>
      </c>
      <c r="I41" s="15" t="s">
        <v>39</v>
      </c>
      <c r="J41" s="15" t="s">
        <v>43</v>
      </c>
      <c r="K41" s="15">
        <v>6.95</v>
      </c>
      <c r="L41" s="15" t="s">
        <v>39</v>
      </c>
      <c r="M41" s="15" t="s">
        <v>97</v>
      </c>
      <c r="N41" s="15" t="s">
        <v>39</v>
      </c>
      <c r="O41" s="15" t="s">
        <v>88</v>
      </c>
      <c r="P41" s="15" t="s">
        <v>39</v>
      </c>
      <c r="Q41" s="15" t="s">
        <v>40</v>
      </c>
      <c r="R41" s="15">
        <v>9.52</v>
      </c>
      <c r="S41" s="15" t="s">
        <v>39</v>
      </c>
      <c r="T41" s="15" t="s">
        <v>41</v>
      </c>
      <c r="U41" s="15" t="s">
        <v>39</v>
      </c>
      <c r="V41" s="15" t="s">
        <v>42</v>
      </c>
      <c r="W41" s="72"/>
      <c r="X41" s="72"/>
      <c r="Y41" s="72"/>
      <c r="Z41" s="72"/>
      <c r="AA41" s="53"/>
      <c r="AB41" s="53"/>
      <c r="AC41" s="53"/>
      <c r="AD41" s="60"/>
      <c r="AE41" s="60">
        <v>6.95</v>
      </c>
      <c r="AF41" s="60"/>
      <c r="AG41" s="60"/>
      <c r="AH41" s="60"/>
      <c r="AI41" s="60"/>
      <c r="AJ41" s="60">
        <v>16.07</v>
      </c>
      <c r="AK41" s="60"/>
      <c r="AL41" s="60"/>
      <c r="AM41" s="70"/>
      <c r="AN41" s="70"/>
      <c r="AO41" s="70"/>
      <c r="AP41" s="70" t="s">
        <v>338</v>
      </c>
      <c r="AQ41" s="70"/>
      <c r="AR41" s="70"/>
      <c r="AS41" s="70"/>
      <c r="AT41" s="70" t="s">
        <v>338</v>
      </c>
      <c r="AU41" s="70"/>
      <c r="AV41" s="70"/>
      <c r="AW41" s="70" t="s">
        <v>338</v>
      </c>
      <c r="AX41" s="70"/>
      <c r="AY41" s="70"/>
      <c r="AZ41" s="70"/>
      <c r="BA41" s="70"/>
      <c r="BB41" s="70"/>
      <c r="BC41" s="70"/>
      <c r="BD41" s="70"/>
      <c r="BE41" s="70" t="s">
        <v>338</v>
      </c>
      <c r="BF41" s="70"/>
      <c r="BG41" s="70"/>
      <c r="BH41" s="70"/>
      <c r="BI41" s="70"/>
      <c r="BJ41" s="70"/>
      <c r="BK41" s="70"/>
      <c r="BL41" s="70"/>
      <c r="BM41" s="70"/>
      <c r="BN41" s="70">
        <v>9.52</v>
      </c>
      <c r="BO41" s="70">
        <v>7.33</v>
      </c>
      <c r="BP41" s="70"/>
      <c r="BQ41" s="70"/>
      <c r="BR41" s="70"/>
      <c r="BS41" s="70"/>
      <c r="BT41" s="70"/>
      <c r="BU41" s="70"/>
      <c r="BV41" s="70"/>
      <c r="BW41" s="70"/>
      <c r="BX41" s="70"/>
      <c r="BY41" s="70"/>
      <c r="BZ41" s="70" t="s">
        <v>338</v>
      </c>
      <c r="CA41" s="70" t="s">
        <v>338</v>
      </c>
      <c r="CB41" s="70"/>
      <c r="CC41" s="70" t="s">
        <v>338</v>
      </c>
      <c r="CD41" s="70" t="s">
        <v>338</v>
      </c>
      <c r="CE41" s="70"/>
      <c r="CF41" s="70"/>
      <c r="CG41" s="70"/>
      <c r="CH41" s="70"/>
      <c r="CI41" s="70"/>
      <c r="CJ41" s="70"/>
      <c r="CK41" s="11"/>
      <c r="CL41" s="11"/>
      <c r="CM41" s="11"/>
      <c r="CN41" s="11"/>
      <c r="CO41" s="11">
        <v>4.99</v>
      </c>
      <c r="CP41" s="11">
        <v>6.57</v>
      </c>
      <c r="CQ41" s="11">
        <v>1.45</v>
      </c>
      <c r="CR41" s="11">
        <v>2.17</v>
      </c>
    </row>
    <row r="42" spans="1:96" s="16" customFormat="1">
      <c r="B42" s="10"/>
      <c r="C42" s="11"/>
      <c r="D42" s="12"/>
      <c r="E42" s="13"/>
      <c r="F42" s="14">
        <v>14</v>
      </c>
      <c r="G42" s="15">
        <v>23</v>
      </c>
      <c r="H42" s="15" t="s">
        <v>38</v>
      </c>
      <c r="I42" s="15" t="s">
        <v>53</v>
      </c>
      <c r="J42" s="15" t="s">
        <v>148</v>
      </c>
      <c r="K42" s="15">
        <v>16.07</v>
      </c>
      <c r="L42" s="15" t="s">
        <v>53</v>
      </c>
      <c r="M42" s="15" t="s">
        <v>41</v>
      </c>
      <c r="N42" s="15" t="s">
        <v>53</v>
      </c>
      <c r="O42" s="15" t="s">
        <v>42</v>
      </c>
      <c r="P42" s="15" t="s">
        <v>53</v>
      </c>
      <c r="Q42" s="15" t="s">
        <v>40</v>
      </c>
      <c r="R42" s="15">
        <v>7.33</v>
      </c>
      <c r="S42" s="15" t="s">
        <v>53</v>
      </c>
      <c r="T42" s="15" t="s">
        <v>41</v>
      </c>
      <c r="U42" s="15" t="s">
        <v>39</v>
      </c>
      <c r="V42" s="15" t="s">
        <v>42</v>
      </c>
      <c r="W42" s="72">
        <v>4.99</v>
      </c>
      <c r="X42" s="72">
        <v>6.67</v>
      </c>
      <c r="Y42" s="72">
        <v>1.45</v>
      </c>
      <c r="Z42" s="72">
        <v>2.17</v>
      </c>
      <c r="AA42" s="53"/>
      <c r="AB42" s="53"/>
      <c r="AC42" s="53"/>
      <c r="AD42" s="60"/>
      <c r="AE42" s="60"/>
      <c r="AF42" s="60"/>
      <c r="AG42" s="60"/>
      <c r="AH42" s="60"/>
      <c r="AI42" s="60"/>
      <c r="AJ42" s="60"/>
      <c r="AK42" s="60"/>
      <c r="AL42" s="60"/>
      <c r="AM42" s="70"/>
      <c r="AN42" s="70"/>
      <c r="AO42" s="70"/>
      <c r="AP42" s="70"/>
      <c r="AQ42" s="70"/>
      <c r="AR42" s="70"/>
      <c r="AS42" s="70"/>
      <c r="AT42" s="70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  <c r="BS42" s="70"/>
      <c r="BT42" s="70"/>
      <c r="BU42" s="70"/>
      <c r="BV42" s="70"/>
      <c r="BW42" s="70"/>
      <c r="BX42" s="70"/>
      <c r="BY42" s="70"/>
      <c r="BZ42" s="70"/>
      <c r="CA42" s="70"/>
      <c r="CB42" s="70"/>
      <c r="CC42" s="70"/>
      <c r="CD42" s="70"/>
      <c r="CE42" s="70"/>
      <c r="CF42" s="70"/>
      <c r="CG42" s="70"/>
      <c r="CH42" s="70"/>
      <c r="CI42" s="70"/>
      <c r="CJ42" s="70"/>
      <c r="CK42" s="11"/>
      <c r="CL42" s="11"/>
      <c r="CM42" s="11"/>
      <c r="CN42" s="11"/>
      <c r="CO42" s="11"/>
      <c r="CP42" s="11"/>
      <c r="CQ42" s="11"/>
      <c r="CR42" s="11"/>
    </row>
    <row r="43" spans="1:96" s="16" customFormat="1">
      <c r="A43" s="11">
        <v>20</v>
      </c>
      <c r="B43" s="18">
        <v>1011320375</v>
      </c>
      <c r="C43" s="24" t="s">
        <v>201</v>
      </c>
      <c r="D43" s="20" t="s">
        <v>75</v>
      </c>
      <c r="E43" s="21">
        <v>38100</v>
      </c>
      <c r="F43" s="14">
        <f t="shared" ca="1" si="0"/>
        <v>19.860273972602741</v>
      </c>
      <c r="G43" s="15" t="s">
        <v>176</v>
      </c>
      <c r="H43" s="15" t="s">
        <v>38</v>
      </c>
      <c r="I43" s="15" t="s">
        <v>39</v>
      </c>
      <c r="J43" s="15" t="s">
        <v>119</v>
      </c>
      <c r="K43" s="15">
        <v>10.45</v>
      </c>
      <c r="L43" s="15" t="s">
        <v>39</v>
      </c>
      <c r="M43" s="15" t="s">
        <v>41</v>
      </c>
      <c r="N43" s="15" t="s">
        <v>39</v>
      </c>
      <c r="O43" s="15" t="s">
        <v>42</v>
      </c>
      <c r="P43" s="15" t="s">
        <v>39</v>
      </c>
      <c r="Q43" s="15" t="s">
        <v>43</v>
      </c>
      <c r="R43" s="15">
        <v>9.49</v>
      </c>
      <c r="S43" s="15" t="s">
        <v>39</v>
      </c>
      <c r="T43" s="15" t="s">
        <v>41</v>
      </c>
      <c r="U43" s="15" t="s">
        <v>39</v>
      </c>
      <c r="V43" s="15" t="s">
        <v>42</v>
      </c>
      <c r="W43" s="72">
        <v>8.1300000000000008</v>
      </c>
      <c r="X43" s="72">
        <v>7.28</v>
      </c>
      <c r="Y43" s="72">
        <v>4.8</v>
      </c>
      <c r="Z43" s="72">
        <v>5.17</v>
      </c>
      <c r="AA43" s="53">
        <v>10.45</v>
      </c>
      <c r="AB43" s="53"/>
      <c r="AC43" s="53"/>
      <c r="AD43" s="60"/>
      <c r="AE43" s="60"/>
      <c r="AF43" s="60"/>
      <c r="AG43" s="60"/>
      <c r="AH43" s="60"/>
      <c r="AI43" s="60"/>
      <c r="AJ43" s="60"/>
      <c r="AK43" s="60"/>
      <c r="AL43" s="60"/>
      <c r="AM43" s="70"/>
      <c r="AN43" s="70"/>
      <c r="AO43" s="70"/>
      <c r="AP43" s="70"/>
      <c r="AQ43" s="70"/>
      <c r="AR43" s="70"/>
      <c r="AS43" s="70" t="s">
        <v>337</v>
      </c>
      <c r="AT43" s="70"/>
      <c r="AU43" s="70"/>
      <c r="AV43" s="70" t="s">
        <v>338</v>
      </c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>
        <v>9.49</v>
      </c>
      <c r="BL43" s="70"/>
      <c r="BM43" s="70"/>
      <c r="BN43" s="70"/>
      <c r="BO43" s="70"/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0" t="s">
        <v>337</v>
      </c>
      <c r="CA43" s="70"/>
      <c r="CB43" s="70"/>
      <c r="CC43" s="70" t="s">
        <v>338</v>
      </c>
      <c r="CD43" s="70"/>
      <c r="CE43" s="70"/>
      <c r="CF43" s="70"/>
      <c r="CG43" s="70"/>
      <c r="CH43" s="70"/>
      <c r="CI43" s="70"/>
      <c r="CJ43" s="70"/>
      <c r="CK43" s="24"/>
      <c r="CL43" s="24"/>
      <c r="CM43" s="24"/>
      <c r="CN43" s="24"/>
      <c r="CO43" s="24">
        <v>8.1300000000000008</v>
      </c>
      <c r="CP43" s="24">
        <v>7.28</v>
      </c>
      <c r="CQ43" s="24">
        <v>4.8</v>
      </c>
      <c r="CR43" s="24">
        <v>5.17</v>
      </c>
    </row>
    <row r="44" spans="1:96" s="16" customFormat="1">
      <c r="A44" s="11">
        <v>21</v>
      </c>
      <c r="B44" s="18">
        <v>1141332591</v>
      </c>
      <c r="C44" s="24" t="s">
        <v>205</v>
      </c>
      <c r="D44" s="20" t="s">
        <v>75</v>
      </c>
      <c r="E44" s="21">
        <v>40688</v>
      </c>
      <c r="F44" s="14">
        <f t="shared" ca="1" si="0"/>
        <v>12.769863013698631</v>
      </c>
      <c r="G44" s="15" t="s">
        <v>206</v>
      </c>
      <c r="H44" s="15" t="s">
        <v>38</v>
      </c>
      <c r="I44" s="15" t="s">
        <v>39</v>
      </c>
      <c r="J44" s="15" t="s">
        <v>119</v>
      </c>
      <c r="K44" s="15">
        <v>8.75</v>
      </c>
      <c r="L44" s="15" t="s">
        <v>39</v>
      </c>
      <c r="M44" s="15" t="s">
        <v>41</v>
      </c>
      <c r="N44" s="15" t="s">
        <v>39</v>
      </c>
      <c r="O44" s="15" t="s">
        <v>88</v>
      </c>
      <c r="P44" s="15" t="s">
        <v>39</v>
      </c>
      <c r="Q44" s="15" t="s">
        <v>43</v>
      </c>
      <c r="R44" s="15">
        <v>10.38</v>
      </c>
      <c r="S44" s="15" t="s">
        <v>39</v>
      </c>
      <c r="T44" s="15" t="s">
        <v>41</v>
      </c>
      <c r="U44" s="15" t="s">
        <v>39</v>
      </c>
      <c r="V44" s="15" t="s">
        <v>54</v>
      </c>
      <c r="W44" s="72"/>
      <c r="X44" s="72"/>
      <c r="Y44" s="72"/>
      <c r="Z44" s="72"/>
      <c r="AA44" s="53">
        <v>8.75</v>
      </c>
      <c r="AB44" s="53"/>
      <c r="AC44" s="53"/>
      <c r="AD44" s="60"/>
      <c r="AE44" s="60"/>
      <c r="AF44" s="60">
        <v>11.87</v>
      </c>
      <c r="AG44" s="60"/>
      <c r="AH44" s="60">
        <v>13.34</v>
      </c>
      <c r="AI44" s="60"/>
      <c r="AJ44" s="60"/>
      <c r="AK44" s="60"/>
      <c r="AL44" s="60"/>
      <c r="AM44" s="70"/>
      <c r="AN44" s="70"/>
      <c r="AO44" s="70"/>
      <c r="AP44" s="70"/>
      <c r="AQ44" s="70"/>
      <c r="AR44" s="70"/>
      <c r="AS44" s="70" t="s">
        <v>337</v>
      </c>
      <c r="AT44" s="70" t="s">
        <v>337</v>
      </c>
      <c r="AU44" s="70" t="s">
        <v>337</v>
      </c>
      <c r="AV44" s="70"/>
      <c r="AW44" s="70"/>
      <c r="AX44" s="70"/>
      <c r="AY44" s="70"/>
      <c r="AZ44" s="70"/>
      <c r="BA44" s="70"/>
      <c r="BB44" s="70"/>
      <c r="BC44" s="70" t="s">
        <v>338</v>
      </c>
      <c r="BD44" s="70" t="s">
        <v>338</v>
      </c>
      <c r="BE44" s="70"/>
      <c r="BF44" s="70"/>
      <c r="BG44" s="70" t="s">
        <v>337</v>
      </c>
      <c r="BH44" s="70"/>
      <c r="BI44" s="70"/>
      <c r="BJ44" s="70"/>
      <c r="BK44" s="70">
        <v>10.38</v>
      </c>
      <c r="BL44" s="70"/>
      <c r="BM44" s="70">
        <v>9.48</v>
      </c>
      <c r="BN44" s="70"/>
      <c r="BO44" s="70">
        <v>8.2899999999999991</v>
      </c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 t="s">
        <v>337</v>
      </c>
      <c r="CA44" s="70" t="s">
        <v>337</v>
      </c>
      <c r="CB44" s="70" t="s">
        <v>337</v>
      </c>
      <c r="CC44" s="70"/>
      <c r="CD44" s="70" t="s">
        <v>337</v>
      </c>
      <c r="CE44" s="70"/>
      <c r="CF44" s="70"/>
      <c r="CG44" s="70"/>
      <c r="CH44" s="70"/>
      <c r="CI44" s="70" t="s">
        <v>337</v>
      </c>
      <c r="CJ44" s="70" t="s">
        <v>337</v>
      </c>
      <c r="CK44" s="24"/>
      <c r="CL44" s="24"/>
      <c r="CM44" s="24"/>
      <c r="CN44" s="24" t="s">
        <v>338</v>
      </c>
      <c r="CO44" s="24">
        <v>5.4</v>
      </c>
      <c r="CP44" s="24"/>
      <c r="CQ44" s="24"/>
      <c r="CR44" s="24">
        <v>4.37</v>
      </c>
    </row>
    <row r="45" spans="1:96" s="16" customFormat="1">
      <c r="A45" s="11"/>
      <c r="B45" s="18"/>
      <c r="C45" s="24"/>
      <c r="D45" s="20"/>
      <c r="E45" s="21"/>
      <c r="F45" s="14">
        <v>12</v>
      </c>
      <c r="G45" s="15" t="s">
        <v>206</v>
      </c>
      <c r="H45" s="15" t="s">
        <v>38</v>
      </c>
      <c r="I45" s="15" t="s">
        <v>53</v>
      </c>
      <c r="J45" s="15" t="s">
        <v>40</v>
      </c>
      <c r="K45" s="15">
        <v>13.34</v>
      </c>
      <c r="L45" s="15" t="s">
        <v>53</v>
      </c>
      <c r="M45" s="15" t="s">
        <v>41</v>
      </c>
      <c r="N45" s="15" t="s">
        <v>53</v>
      </c>
      <c r="O45" s="15" t="s">
        <v>54</v>
      </c>
      <c r="P45" s="15" t="s">
        <v>53</v>
      </c>
      <c r="Q45" s="15" t="s">
        <v>40</v>
      </c>
      <c r="R45" s="15">
        <v>8.2899999999999991</v>
      </c>
      <c r="S45" s="15" t="s">
        <v>53</v>
      </c>
      <c r="T45" s="15" t="s">
        <v>41</v>
      </c>
      <c r="U45" s="15" t="s">
        <v>53</v>
      </c>
      <c r="V45" s="15" t="s">
        <v>54</v>
      </c>
      <c r="W45" s="72"/>
      <c r="X45" s="72"/>
      <c r="Y45" s="72"/>
      <c r="Z45" s="72"/>
      <c r="AA45" s="53"/>
      <c r="AB45" s="53"/>
      <c r="AC45" s="53"/>
      <c r="AD45" s="60"/>
      <c r="AE45" s="60"/>
      <c r="AF45" s="60"/>
      <c r="AG45" s="60"/>
      <c r="AH45" s="60"/>
      <c r="AI45" s="60"/>
      <c r="AJ45" s="60"/>
      <c r="AK45" s="60"/>
      <c r="AL45" s="60"/>
      <c r="AM45" s="70"/>
      <c r="AN45" s="70"/>
      <c r="AO45" s="70"/>
      <c r="AP45" s="70"/>
      <c r="AQ45" s="70"/>
      <c r="AR45" s="70"/>
      <c r="AS45" s="70"/>
      <c r="AT45" s="70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/>
      <c r="CA45" s="70"/>
      <c r="CB45" s="70"/>
      <c r="CC45" s="70"/>
      <c r="CD45" s="70"/>
      <c r="CE45" s="70"/>
      <c r="CF45" s="70"/>
      <c r="CG45" s="70"/>
      <c r="CH45" s="70"/>
      <c r="CI45" s="70"/>
      <c r="CJ45" s="70"/>
      <c r="CK45" s="24"/>
      <c r="CL45" s="24"/>
      <c r="CM45" s="24"/>
      <c r="CN45" s="24"/>
      <c r="CO45" s="24"/>
      <c r="CP45" s="24"/>
      <c r="CQ45" s="24"/>
      <c r="CR45" s="24"/>
    </row>
    <row r="46" spans="1:96" s="16" customFormat="1">
      <c r="A46" s="11"/>
      <c r="B46" s="18"/>
      <c r="C46" s="24"/>
      <c r="D46" s="20"/>
      <c r="E46" s="21"/>
      <c r="F46" s="14">
        <v>12</v>
      </c>
      <c r="G46" s="15" t="s">
        <v>206</v>
      </c>
      <c r="H46" s="15" t="s">
        <v>38</v>
      </c>
      <c r="I46" s="15" t="s">
        <v>55</v>
      </c>
      <c r="J46" s="15" t="s">
        <v>43</v>
      </c>
      <c r="K46" s="15">
        <v>11.87</v>
      </c>
      <c r="L46" s="15" t="s">
        <v>55</v>
      </c>
      <c r="M46" s="15" t="s">
        <v>41</v>
      </c>
      <c r="N46" s="15" t="s">
        <v>55</v>
      </c>
      <c r="O46" s="15" t="s">
        <v>54</v>
      </c>
      <c r="P46" s="15" t="s">
        <v>55</v>
      </c>
      <c r="Q46" s="15" t="s">
        <v>43</v>
      </c>
      <c r="R46" s="15">
        <v>9.48</v>
      </c>
      <c r="S46" s="15" t="s">
        <v>55</v>
      </c>
      <c r="T46" s="15" t="s">
        <v>41</v>
      </c>
      <c r="U46" s="15" t="s">
        <v>55</v>
      </c>
      <c r="V46" s="15" t="s">
        <v>42</v>
      </c>
      <c r="W46" s="72">
        <v>5.4</v>
      </c>
      <c r="X46" s="72"/>
      <c r="Y46" s="72"/>
      <c r="Z46" s="72">
        <v>4.37</v>
      </c>
      <c r="AA46" s="53"/>
      <c r="AB46" s="53"/>
      <c r="AC46" s="53"/>
      <c r="AD46" s="60"/>
      <c r="AE46" s="60"/>
      <c r="AF46" s="60"/>
      <c r="AG46" s="60"/>
      <c r="AH46" s="60"/>
      <c r="AI46" s="60"/>
      <c r="AJ46" s="60"/>
      <c r="AK46" s="60"/>
      <c r="AL46" s="60"/>
      <c r="AM46" s="70"/>
      <c r="AN46" s="70"/>
      <c r="AO46" s="70"/>
      <c r="AP46" s="70"/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/>
      <c r="CA46" s="70"/>
      <c r="CB46" s="70"/>
      <c r="CC46" s="70"/>
      <c r="CD46" s="70"/>
      <c r="CE46" s="70"/>
      <c r="CF46" s="70"/>
      <c r="CG46" s="70"/>
      <c r="CH46" s="70"/>
      <c r="CI46" s="70"/>
      <c r="CJ46" s="70"/>
      <c r="CK46" s="24"/>
      <c r="CL46" s="24"/>
      <c r="CM46" s="24"/>
      <c r="CN46" s="24"/>
      <c r="CO46" s="24"/>
      <c r="CP46" s="24"/>
      <c r="CQ46" s="24"/>
      <c r="CR46" s="24"/>
    </row>
    <row r="47" spans="1:96" s="16" customFormat="1">
      <c r="A47" s="11">
        <v>22</v>
      </c>
      <c r="B47" s="10">
        <v>1019143341</v>
      </c>
      <c r="C47" s="11" t="s">
        <v>211</v>
      </c>
      <c r="D47" s="12" t="s">
        <v>75</v>
      </c>
      <c r="E47" s="13">
        <v>36073</v>
      </c>
      <c r="F47" s="10">
        <v>24</v>
      </c>
      <c r="G47" s="15" t="s">
        <v>212</v>
      </c>
      <c r="H47" s="15" t="s">
        <v>38</v>
      </c>
      <c r="I47" s="15" t="s">
        <v>39</v>
      </c>
      <c r="J47" s="15" t="s">
        <v>43</v>
      </c>
      <c r="K47" s="15">
        <v>5.46</v>
      </c>
      <c r="L47" s="15" t="s">
        <v>39</v>
      </c>
      <c r="M47" s="15" t="s">
        <v>41</v>
      </c>
      <c r="N47" s="15" t="s">
        <v>39</v>
      </c>
      <c r="O47" s="15" t="s">
        <v>65</v>
      </c>
      <c r="P47" s="15" t="s">
        <v>39</v>
      </c>
      <c r="Q47" s="15" t="s">
        <v>40</v>
      </c>
      <c r="R47" s="15">
        <v>9</v>
      </c>
      <c r="S47" s="15" t="s">
        <v>39</v>
      </c>
      <c r="T47" s="15" t="s">
        <v>97</v>
      </c>
      <c r="U47" s="15" t="s">
        <v>39</v>
      </c>
      <c r="V47" s="15" t="s">
        <v>88</v>
      </c>
      <c r="W47" s="72"/>
      <c r="X47" s="72"/>
      <c r="Y47" s="72"/>
      <c r="Z47" s="72"/>
      <c r="AA47" s="53"/>
      <c r="AB47" s="53"/>
      <c r="AC47" s="53"/>
      <c r="AD47" s="60">
        <v>5.46</v>
      </c>
      <c r="AE47" s="60"/>
      <c r="AF47" s="60"/>
      <c r="AG47" s="60"/>
      <c r="AH47" s="60">
        <v>7.71</v>
      </c>
      <c r="AI47" s="60"/>
      <c r="AJ47" s="60"/>
      <c r="AK47" s="60"/>
      <c r="AL47" s="60"/>
      <c r="AM47" s="70"/>
      <c r="AN47" s="70"/>
      <c r="AO47" s="70"/>
      <c r="AP47" s="70"/>
      <c r="AQ47" s="70"/>
      <c r="AR47" s="70"/>
      <c r="AS47" s="70" t="s">
        <v>337</v>
      </c>
      <c r="AT47" s="70" t="s">
        <v>337</v>
      </c>
      <c r="AU47" s="70"/>
      <c r="AV47" s="70"/>
      <c r="AW47" s="70"/>
      <c r="AX47" s="70"/>
      <c r="AY47" s="70" t="s">
        <v>337</v>
      </c>
      <c r="AZ47" s="70"/>
      <c r="BA47" s="70"/>
      <c r="BB47" s="70"/>
      <c r="BC47" s="70" t="s">
        <v>337</v>
      </c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>
        <v>9</v>
      </c>
      <c r="BO47" s="70">
        <v>9.68</v>
      </c>
      <c r="BP47" s="70"/>
      <c r="BQ47" s="70"/>
      <c r="BR47" s="70"/>
      <c r="BS47" s="70"/>
      <c r="BT47" s="70"/>
      <c r="BU47" s="70" t="s">
        <v>337</v>
      </c>
      <c r="BV47" s="70"/>
      <c r="BW47" s="70" t="s">
        <v>337</v>
      </c>
      <c r="BX47" s="70"/>
      <c r="BY47" s="70"/>
      <c r="BZ47" s="70"/>
      <c r="CA47" s="70"/>
      <c r="CB47" s="70"/>
      <c r="CC47" s="70"/>
      <c r="CD47" s="70"/>
      <c r="CE47" s="70"/>
      <c r="CF47" s="70"/>
      <c r="CG47" s="70"/>
      <c r="CH47" s="70"/>
      <c r="CI47" s="70"/>
      <c r="CJ47" s="70"/>
      <c r="CK47" s="11"/>
      <c r="CL47" s="11" t="s">
        <v>337</v>
      </c>
      <c r="CM47" s="11" t="s">
        <v>337</v>
      </c>
      <c r="CN47" s="11"/>
      <c r="CO47" s="11">
        <v>4.7300000000000004</v>
      </c>
      <c r="CP47" s="11">
        <v>7.59</v>
      </c>
      <c r="CQ47" s="11">
        <v>2.85</v>
      </c>
      <c r="CR47" s="11">
        <v>2.63</v>
      </c>
    </row>
    <row r="48" spans="1:96" s="16" customFormat="1">
      <c r="A48" s="11"/>
      <c r="B48" s="10"/>
      <c r="C48" s="11"/>
      <c r="D48" s="12"/>
      <c r="E48" s="13"/>
      <c r="F48" s="10">
        <v>24</v>
      </c>
      <c r="G48" s="15" t="s">
        <v>212</v>
      </c>
      <c r="H48" s="15" t="s">
        <v>38</v>
      </c>
      <c r="I48" s="15" t="s">
        <v>53</v>
      </c>
      <c r="J48" s="15" t="s">
        <v>40</v>
      </c>
      <c r="K48" s="15">
        <v>7.71</v>
      </c>
      <c r="L48" s="15" t="s">
        <v>53</v>
      </c>
      <c r="M48" s="15" t="s">
        <v>41</v>
      </c>
      <c r="N48" s="15" t="s">
        <v>53</v>
      </c>
      <c r="O48" s="15" t="s">
        <v>54</v>
      </c>
      <c r="P48" s="15" t="s">
        <v>53</v>
      </c>
      <c r="Q48" s="15" t="s">
        <v>40</v>
      </c>
      <c r="R48" s="15">
        <v>9.68</v>
      </c>
      <c r="S48" s="15" t="s">
        <v>53</v>
      </c>
      <c r="T48" s="15" t="s">
        <v>151</v>
      </c>
      <c r="U48" s="15" t="s">
        <v>53</v>
      </c>
      <c r="V48" s="15" t="s">
        <v>88</v>
      </c>
      <c r="W48" s="72">
        <v>4.7300000000000004</v>
      </c>
      <c r="X48" s="72">
        <v>7.59</v>
      </c>
      <c r="Y48" s="72">
        <v>2.85</v>
      </c>
      <c r="Z48" s="72">
        <v>2.63</v>
      </c>
      <c r="AA48" s="53"/>
      <c r="AB48" s="53"/>
      <c r="AC48" s="53"/>
      <c r="AD48" s="60"/>
      <c r="AE48" s="60"/>
      <c r="AF48" s="60"/>
      <c r="AG48" s="60"/>
      <c r="AH48" s="60"/>
      <c r="AI48" s="60"/>
      <c r="AJ48" s="60"/>
      <c r="AK48" s="60"/>
      <c r="AL48" s="60"/>
      <c r="AM48" s="70"/>
      <c r="AN48" s="70"/>
      <c r="AO48" s="70"/>
      <c r="AP48" s="70"/>
      <c r="AQ48" s="70"/>
      <c r="AR48" s="70"/>
      <c r="AS48" s="70"/>
      <c r="AT48" s="70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/>
      <c r="CA48" s="70"/>
      <c r="CB48" s="70"/>
      <c r="CC48" s="70"/>
      <c r="CD48" s="70"/>
      <c r="CE48" s="70"/>
      <c r="CF48" s="70"/>
      <c r="CG48" s="70"/>
      <c r="CH48" s="70"/>
      <c r="CI48" s="70"/>
      <c r="CJ48" s="70"/>
      <c r="CK48" s="11"/>
      <c r="CL48" s="11"/>
      <c r="CM48" s="11"/>
      <c r="CN48" s="11"/>
      <c r="CO48" s="11"/>
      <c r="CP48" s="11"/>
      <c r="CQ48" s="11"/>
      <c r="CR48" s="11"/>
    </row>
    <row r="49" spans="1:96" s="17" customFormat="1">
      <c r="A49" s="11">
        <v>23</v>
      </c>
      <c r="B49" s="10">
        <v>1074810165</v>
      </c>
      <c r="C49" s="11" t="s">
        <v>216</v>
      </c>
      <c r="D49" s="12" t="s">
        <v>36</v>
      </c>
      <c r="E49" s="13">
        <v>38647</v>
      </c>
      <c r="F49" s="14">
        <f t="shared" ca="1" si="0"/>
        <v>18.361643835616437</v>
      </c>
      <c r="G49" s="15">
        <v>22</v>
      </c>
      <c r="H49" s="15" t="s">
        <v>38</v>
      </c>
      <c r="I49" s="15" t="s">
        <v>39</v>
      </c>
      <c r="J49" s="15" t="s">
        <v>119</v>
      </c>
      <c r="K49" s="15">
        <v>6.2</v>
      </c>
      <c r="L49" s="15" t="s">
        <v>39</v>
      </c>
      <c r="M49" s="15" t="s">
        <v>41</v>
      </c>
      <c r="N49" s="15" t="s">
        <v>39</v>
      </c>
      <c r="O49" s="15" t="s">
        <v>54</v>
      </c>
      <c r="P49" s="15" t="s">
        <v>39</v>
      </c>
      <c r="Q49" s="15" t="s">
        <v>43</v>
      </c>
      <c r="R49" s="15">
        <v>7.8</v>
      </c>
      <c r="S49" s="15" t="s">
        <v>39</v>
      </c>
      <c r="T49" s="15" t="s">
        <v>41</v>
      </c>
      <c r="U49" s="15" t="s">
        <v>39</v>
      </c>
      <c r="V49" s="15" t="s">
        <v>42</v>
      </c>
      <c r="W49" s="72"/>
      <c r="X49" s="72"/>
      <c r="Y49" s="72"/>
      <c r="Z49" s="72"/>
      <c r="AA49" s="53">
        <v>6.2</v>
      </c>
      <c r="AB49" s="53">
        <v>7.01</v>
      </c>
      <c r="AC49" s="53"/>
      <c r="AD49" s="60"/>
      <c r="AE49" s="60"/>
      <c r="AF49" s="60"/>
      <c r="AG49" s="60"/>
      <c r="AH49" s="60"/>
      <c r="AI49" s="60"/>
      <c r="AJ49" s="60"/>
      <c r="AK49" s="60"/>
      <c r="AL49" s="60"/>
      <c r="AM49" s="70"/>
      <c r="AN49" s="70"/>
      <c r="AO49" s="70"/>
      <c r="AP49" s="70"/>
      <c r="AQ49" s="70"/>
      <c r="AR49" s="70"/>
      <c r="AS49" s="70" t="s">
        <v>337</v>
      </c>
      <c r="AT49" s="70" t="s">
        <v>338</v>
      </c>
      <c r="AU49" s="70"/>
      <c r="AV49" s="70"/>
      <c r="AW49" s="70"/>
      <c r="AX49" s="70"/>
      <c r="AY49" s="70"/>
      <c r="AZ49" s="70"/>
      <c r="BA49" s="70"/>
      <c r="BB49" s="70" t="s">
        <v>338</v>
      </c>
      <c r="BC49" s="70"/>
      <c r="BD49" s="70"/>
      <c r="BE49" s="70"/>
      <c r="BF49" s="70"/>
      <c r="BG49" s="70"/>
      <c r="BH49" s="70"/>
      <c r="BI49" s="70"/>
      <c r="BJ49" s="70"/>
      <c r="BK49" s="70">
        <v>7.8</v>
      </c>
      <c r="BL49" s="70">
        <v>9.3000000000000007</v>
      </c>
      <c r="BM49" s="70"/>
      <c r="BN49" s="70"/>
      <c r="BO49" s="70"/>
      <c r="BP49" s="70"/>
      <c r="BQ49" s="70"/>
      <c r="BR49" s="70"/>
      <c r="BS49" s="70"/>
      <c r="BT49" s="70"/>
      <c r="BU49" s="70"/>
      <c r="BV49" s="70"/>
      <c r="BW49" s="70"/>
      <c r="BX49" s="70" t="s">
        <v>338</v>
      </c>
      <c r="BY49" s="70"/>
      <c r="BZ49" s="70" t="s">
        <v>338</v>
      </c>
      <c r="CA49" s="70" t="s">
        <v>338</v>
      </c>
      <c r="CB49" s="70"/>
      <c r="CC49" s="70" t="s">
        <v>338</v>
      </c>
      <c r="CD49" s="70"/>
      <c r="CE49" s="70"/>
      <c r="CF49" s="70"/>
      <c r="CG49" s="70"/>
      <c r="CH49" s="70"/>
      <c r="CI49" s="70"/>
      <c r="CJ49" s="70"/>
      <c r="CK49" s="11"/>
      <c r="CL49" s="11"/>
      <c r="CM49" s="11"/>
      <c r="CN49" s="11"/>
      <c r="CO49" s="11">
        <v>4.2699999999999996</v>
      </c>
      <c r="CP49" s="11">
        <v>4.46</v>
      </c>
      <c r="CQ49" s="11">
        <v>2.42</v>
      </c>
      <c r="CR49" s="11">
        <v>2.63</v>
      </c>
    </row>
    <row r="50" spans="1:96" s="17" customFormat="1">
      <c r="A50" s="11"/>
      <c r="B50" s="10"/>
      <c r="C50" s="11"/>
      <c r="D50" s="12"/>
      <c r="E50" s="13"/>
      <c r="F50" s="14">
        <v>17</v>
      </c>
      <c r="G50" s="15">
        <v>22</v>
      </c>
      <c r="H50" s="15" t="s">
        <v>38</v>
      </c>
      <c r="I50" s="15" t="s">
        <v>53</v>
      </c>
      <c r="J50" s="15" t="s">
        <v>119</v>
      </c>
      <c r="K50" s="15">
        <v>7.01</v>
      </c>
      <c r="L50" s="15" t="s">
        <v>53</v>
      </c>
      <c r="M50" s="15" t="s">
        <v>41</v>
      </c>
      <c r="N50" s="15" t="s">
        <v>53</v>
      </c>
      <c r="O50" s="15" t="s">
        <v>42</v>
      </c>
      <c r="P50" s="15" t="s">
        <v>53</v>
      </c>
      <c r="Q50" s="15" t="s">
        <v>43</v>
      </c>
      <c r="R50" s="15">
        <v>9.3000000000000007</v>
      </c>
      <c r="S50" s="15" t="s">
        <v>53</v>
      </c>
      <c r="T50" s="15" t="s">
        <v>151</v>
      </c>
      <c r="U50" s="15" t="s">
        <v>53</v>
      </c>
      <c r="V50" s="15" t="s">
        <v>42</v>
      </c>
      <c r="W50" s="72">
        <v>4.2699999999999996</v>
      </c>
      <c r="X50" s="72">
        <v>4.46</v>
      </c>
      <c r="Y50" s="72">
        <v>2.42</v>
      </c>
      <c r="Z50" s="72">
        <v>2.63</v>
      </c>
      <c r="AA50" s="53"/>
      <c r="AB50" s="53"/>
      <c r="AC50" s="53"/>
      <c r="AD50" s="60"/>
      <c r="AE50" s="60"/>
      <c r="AF50" s="60"/>
      <c r="AG50" s="60"/>
      <c r="AH50" s="60"/>
      <c r="AI50" s="60"/>
      <c r="AJ50" s="60"/>
      <c r="AK50" s="60"/>
      <c r="AL50" s="60"/>
      <c r="AM50" s="70"/>
      <c r="AN50" s="70"/>
      <c r="AO50" s="70"/>
      <c r="AP50" s="70"/>
      <c r="AQ50" s="70"/>
      <c r="AR50" s="70"/>
      <c r="AS50" s="70"/>
      <c r="AT50" s="70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  <c r="BS50" s="70"/>
      <c r="BT50" s="70"/>
      <c r="BU50" s="70"/>
      <c r="BV50" s="70"/>
      <c r="BW50" s="70"/>
      <c r="BX50" s="70"/>
      <c r="BY50" s="70"/>
      <c r="BZ50" s="70"/>
      <c r="CA50" s="70"/>
      <c r="CB50" s="70"/>
      <c r="CC50" s="70"/>
      <c r="CD50" s="70"/>
      <c r="CE50" s="70"/>
      <c r="CF50" s="70"/>
      <c r="CG50" s="70"/>
      <c r="CH50" s="70"/>
      <c r="CI50" s="70"/>
      <c r="CJ50" s="70"/>
      <c r="CK50" s="11"/>
      <c r="CL50" s="11"/>
      <c r="CM50" s="11"/>
      <c r="CN50" s="11"/>
      <c r="CO50" s="11"/>
      <c r="CP50" s="11"/>
      <c r="CQ50" s="11"/>
      <c r="CR50" s="11"/>
    </row>
    <row r="51" spans="1:96" s="17" customFormat="1">
      <c r="A51" s="11">
        <v>24</v>
      </c>
      <c r="B51" s="18">
        <v>1000184823</v>
      </c>
      <c r="C51" s="24" t="s">
        <v>217</v>
      </c>
      <c r="D51" s="20" t="s">
        <v>36</v>
      </c>
      <c r="E51" s="21">
        <v>40724</v>
      </c>
      <c r="F51" s="14">
        <f t="shared" ca="1" si="0"/>
        <v>12.671232876712329</v>
      </c>
      <c r="G51" s="15">
        <v>32</v>
      </c>
      <c r="H51" s="15" t="s">
        <v>38</v>
      </c>
      <c r="I51" s="15" t="s">
        <v>39</v>
      </c>
      <c r="J51" s="15" t="s">
        <v>119</v>
      </c>
      <c r="K51" s="15">
        <v>9.07</v>
      </c>
      <c r="L51" s="15" t="s">
        <v>39</v>
      </c>
      <c r="M51" s="15" t="s">
        <v>41</v>
      </c>
      <c r="N51" s="15" t="s">
        <v>39</v>
      </c>
      <c r="O51" s="15" t="s">
        <v>42</v>
      </c>
      <c r="P51" s="15" t="s">
        <v>39</v>
      </c>
      <c r="Q51" s="15" t="s">
        <v>119</v>
      </c>
      <c r="R51" s="15">
        <v>8.6</v>
      </c>
      <c r="S51" s="15" t="s">
        <v>39</v>
      </c>
      <c r="T51" s="15" t="s">
        <v>41</v>
      </c>
      <c r="U51" s="15" t="s">
        <v>39</v>
      </c>
      <c r="V51" s="15" t="s">
        <v>65</v>
      </c>
      <c r="W51" s="72"/>
      <c r="X51" s="72"/>
      <c r="Y51" s="72"/>
      <c r="Z51" s="72"/>
      <c r="AA51" s="53">
        <v>9.07</v>
      </c>
      <c r="AB51" s="53">
        <v>7.09</v>
      </c>
      <c r="AC51" s="53"/>
      <c r="AD51" s="60"/>
      <c r="AE51" s="60"/>
      <c r="AF51" s="60"/>
      <c r="AG51" s="60"/>
      <c r="AH51" s="60"/>
      <c r="AI51" s="60"/>
      <c r="AJ51" s="60"/>
      <c r="AK51" s="60"/>
      <c r="AL51" s="60"/>
      <c r="AM51" s="70"/>
      <c r="AN51" s="70"/>
      <c r="AO51" s="70"/>
      <c r="AP51" s="70"/>
      <c r="AQ51" s="70"/>
      <c r="AR51" s="70"/>
      <c r="AS51" s="70" t="s">
        <v>337</v>
      </c>
      <c r="AT51" s="70" t="s">
        <v>338</v>
      </c>
      <c r="AU51" s="70"/>
      <c r="AV51" s="70" t="s">
        <v>338</v>
      </c>
      <c r="AW51" s="70"/>
      <c r="AX51" s="70"/>
      <c r="AY51" s="70"/>
      <c r="AZ51" s="70"/>
      <c r="BA51" s="70"/>
      <c r="BB51" s="70"/>
      <c r="BC51" s="70" t="s">
        <v>338</v>
      </c>
      <c r="BD51" s="70"/>
      <c r="BE51" s="70"/>
      <c r="BF51" s="70"/>
      <c r="BG51" s="70"/>
      <c r="BH51" s="70">
        <v>8.6999999999999993</v>
      </c>
      <c r="BI51" s="70"/>
      <c r="BJ51" s="70"/>
      <c r="BK51" s="70">
        <v>9.01</v>
      </c>
      <c r="BL51" s="70"/>
      <c r="BM51" s="70"/>
      <c r="BN51" s="70"/>
      <c r="BO51" s="70"/>
      <c r="BP51" s="70"/>
      <c r="BQ51" s="70"/>
      <c r="BR51" s="70"/>
      <c r="BS51" s="70"/>
      <c r="BT51" s="70"/>
      <c r="BU51" s="70"/>
      <c r="BV51" s="70"/>
      <c r="BW51" s="70"/>
      <c r="BX51" s="70"/>
      <c r="BY51" s="70"/>
      <c r="BZ51" s="70" t="s">
        <v>337</v>
      </c>
      <c r="CA51" s="70" t="s">
        <v>338</v>
      </c>
      <c r="CB51" s="70"/>
      <c r="CC51" s="70"/>
      <c r="CD51" s="70"/>
      <c r="CE51" s="70"/>
      <c r="CF51" s="70" t="s">
        <v>338</v>
      </c>
      <c r="CG51" s="70" t="s">
        <v>338</v>
      </c>
      <c r="CH51" s="70"/>
      <c r="CI51" s="70"/>
      <c r="CJ51" s="70"/>
      <c r="CK51" s="24"/>
      <c r="CL51" s="24"/>
      <c r="CM51" s="24"/>
      <c r="CN51" s="24"/>
      <c r="CO51" s="24">
        <v>8</v>
      </c>
      <c r="CP51" s="24">
        <v>5.58</v>
      </c>
      <c r="CQ51" s="24">
        <v>3.21</v>
      </c>
      <c r="CR51" s="24">
        <v>4.03</v>
      </c>
    </row>
    <row r="52" spans="1:96" s="17" customFormat="1">
      <c r="A52" s="11"/>
      <c r="B52" s="18"/>
      <c r="C52" s="24"/>
      <c r="D52" s="20"/>
      <c r="E52" s="21"/>
      <c r="F52" s="14">
        <v>12</v>
      </c>
      <c r="G52" s="15">
        <v>32</v>
      </c>
      <c r="H52" s="15" t="s">
        <v>38</v>
      </c>
      <c r="I52" s="15" t="s">
        <v>53</v>
      </c>
      <c r="J52" s="15" t="s">
        <v>119</v>
      </c>
      <c r="K52" s="15">
        <v>7.09</v>
      </c>
      <c r="L52" s="15" t="s">
        <v>53</v>
      </c>
      <c r="M52" s="15" t="s">
        <v>41</v>
      </c>
      <c r="N52" s="15" t="s">
        <v>53</v>
      </c>
      <c r="O52" s="15" t="s">
        <v>54</v>
      </c>
      <c r="P52" s="15" t="s">
        <v>53</v>
      </c>
      <c r="Q52" s="15" t="s">
        <v>43</v>
      </c>
      <c r="R52" s="15">
        <v>9.01</v>
      </c>
      <c r="S52" s="15" t="s">
        <v>53</v>
      </c>
      <c r="T52" s="15" t="s">
        <v>41</v>
      </c>
      <c r="U52" s="15" t="s">
        <v>53</v>
      </c>
      <c r="V52" s="15" t="s">
        <v>54</v>
      </c>
      <c r="W52" s="72">
        <v>8</v>
      </c>
      <c r="X52" s="72">
        <v>5.58</v>
      </c>
      <c r="Y52" s="72">
        <v>3.21</v>
      </c>
      <c r="Z52" s="72">
        <v>4.03</v>
      </c>
      <c r="AA52" s="53"/>
      <c r="AB52" s="53"/>
      <c r="AC52" s="53"/>
      <c r="AD52" s="60"/>
      <c r="AE52" s="60"/>
      <c r="AF52" s="60"/>
      <c r="AG52" s="60"/>
      <c r="AH52" s="60"/>
      <c r="AI52" s="60"/>
      <c r="AJ52" s="60"/>
      <c r="AK52" s="60"/>
      <c r="AL52" s="60"/>
      <c r="AM52" s="70"/>
      <c r="AN52" s="70"/>
      <c r="AO52" s="70"/>
      <c r="AP52" s="70"/>
      <c r="AQ52" s="70"/>
      <c r="AR52" s="70"/>
      <c r="AS52" s="70"/>
      <c r="AT52" s="70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/>
      <c r="CA52" s="70"/>
      <c r="CB52" s="70"/>
      <c r="CC52" s="70"/>
      <c r="CD52" s="70"/>
      <c r="CE52" s="70"/>
      <c r="CF52" s="70"/>
      <c r="CG52" s="70"/>
      <c r="CH52" s="70"/>
      <c r="CI52" s="70"/>
      <c r="CJ52" s="70"/>
      <c r="CK52" s="24"/>
      <c r="CL52" s="24"/>
      <c r="CM52" s="24"/>
      <c r="CN52" s="24"/>
      <c r="CO52" s="24"/>
      <c r="CP52" s="24"/>
      <c r="CQ52" s="24"/>
      <c r="CR52" s="24"/>
    </row>
    <row r="53" spans="1:96" s="16" customFormat="1">
      <c r="A53" s="11">
        <v>26</v>
      </c>
      <c r="B53" s="10">
        <v>1022366339</v>
      </c>
      <c r="C53" s="11" t="s">
        <v>218</v>
      </c>
      <c r="D53" s="12" t="s">
        <v>75</v>
      </c>
      <c r="E53" s="13">
        <v>33246</v>
      </c>
      <c r="F53" s="14">
        <f t="shared" ca="1" si="0"/>
        <v>33.158904109589038</v>
      </c>
      <c r="G53" s="15" t="s">
        <v>219</v>
      </c>
      <c r="H53" s="15" t="s">
        <v>38</v>
      </c>
      <c r="I53" s="15" t="s">
        <v>39</v>
      </c>
      <c r="J53" s="15" t="s">
        <v>40</v>
      </c>
      <c r="K53" s="15">
        <v>9.57</v>
      </c>
      <c r="L53" s="15" t="s">
        <v>39</v>
      </c>
      <c r="M53" s="15" t="s">
        <v>97</v>
      </c>
      <c r="N53" s="15" t="s">
        <v>39</v>
      </c>
      <c r="O53" s="15" t="s">
        <v>88</v>
      </c>
      <c r="P53" s="15" t="s">
        <v>39</v>
      </c>
      <c r="Q53" s="15" t="s">
        <v>40</v>
      </c>
      <c r="R53" s="15">
        <v>10.91</v>
      </c>
      <c r="S53" s="15" t="s">
        <v>39</v>
      </c>
      <c r="T53" s="15" t="s">
        <v>41</v>
      </c>
      <c r="U53" s="15" t="s">
        <v>39</v>
      </c>
      <c r="V53" s="15" t="s">
        <v>42</v>
      </c>
      <c r="W53" s="72"/>
      <c r="X53" s="72"/>
      <c r="Y53" s="72"/>
      <c r="Z53" s="72"/>
      <c r="AA53" s="53"/>
      <c r="AB53" s="53"/>
      <c r="AC53" s="53"/>
      <c r="AD53" s="60"/>
      <c r="AE53" s="60"/>
      <c r="AF53" s="60"/>
      <c r="AG53" s="60">
        <v>9.57</v>
      </c>
      <c r="AH53" s="60">
        <v>11.29</v>
      </c>
      <c r="AI53" s="60"/>
      <c r="AJ53" s="60"/>
      <c r="AK53" s="60"/>
      <c r="AL53" s="60"/>
      <c r="AM53" s="70"/>
      <c r="AN53" s="70"/>
      <c r="AO53" s="70"/>
      <c r="AP53" s="70" t="s">
        <v>337</v>
      </c>
      <c r="AQ53" s="70"/>
      <c r="AR53" s="70"/>
      <c r="AS53" s="70"/>
      <c r="AT53" s="70" t="s">
        <v>337</v>
      </c>
      <c r="AU53" s="70"/>
      <c r="AV53" s="70"/>
      <c r="AW53" s="70" t="s">
        <v>337</v>
      </c>
      <c r="AX53" s="70"/>
      <c r="AY53" s="70"/>
      <c r="AZ53" s="70"/>
      <c r="BA53" s="70"/>
      <c r="BB53" s="70"/>
      <c r="BC53" s="70"/>
      <c r="BD53" s="70"/>
      <c r="BE53" s="70" t="s">
        <v>337</v>
      </c>
      <c r="BF53" s="70"/>
      <c r="BG53" s="70"/>
      <c r="BH53" s="70"/>
      <c r="BI53" s="70"/>
      <c r="BJ53" s="70">
        <v>9.9700000000000006</v>
      </c>
      <c r="BK53" s="70"/>
      <c r="BL53" s="70"/>
      <c r="BM53" s="70"/>
      <c r="BN53" s="70"/>
      <c r="BO53" s="70">
        <v>10.91</v>
      </c>
      <c r="BP53" s="70"/>
      <c r="BQ53" s="70"/>
      <c r="BR53" s="70"/>
      <c r="BS53" s="70"/>
      <c r="BT53" s="70"/>
      <c r="BU53" s="70" t="s">
        <v>337</v>
      </c>
      <c r="BV53" s="70"/>
      <c r="BW53" s="70"/>
      <c r="BX53" s="70"/>
      <c r="BY53" s="70"/>
      <c r="BZ53" s="70" t="s">
        <v>337</v>
      </c>
      <c r="CA53" s="70"/>
      <c r="CB53" s="70"/>
      <c r="CC53" s="70" t="s">
        <v>337</v>
      </c>
      <c r="CD53" s="70"/>
      <c r="CE53" s="70"/>
      <c r="CF53" s="70"/>
      <c r="CG53" s="70"/>
      <c r="CH53" s="70"/>
      <c r="CI53" s="70"/>
      <c r="CJ53" s="70"/>
      <c r="CK53" s="11"/>
      <c r="CL53" s="11"/>
      <c r="CM53" s="11" t="s">
        <v>337</v>
      </c>
      <c r="CN53" s="11"/>
      <c r="CO53" s="11"/>
      <c r="CP53" s="11">
        <v>4.5999999999999996</v>
      </c>
      <c r="CQ53" s="11">
        <v>3.38</v>
      </c>
      <c r="CR53" s="11">
        <v>3.15</v>
      </c>
    </row>
    <row r="54" spans="1:96" s="16" customFormat="1">
      <c r="A54" s="11"/>
      <c r="B54" s="10"/>
      <c r="C54" s="11"/>
      <c r="D54" s="12"/>
      <c r="E54" s="13"/>
      <c r="F54" s="14">
        <v>32</v>
      </c>
      <c r="G54" s="15" t="s">
        <v>219</v>
      </c>
      <c r="H54" s="15" t="s">
        <v>38</v>
      </c>
      <c r="I54" s="15" t="s">
        <v>53</v>
      </c>
      <c r="J54" s="15" t="s">
        <v>40</v>
      </c>
      <c r="K54" s="15">
        <v>11.29</v>
      </c>
      <c r="L54" s="15" t="s">
        <v>53</v>
      </c>
      <c r="M54" s="15" t="s">
        <v>41</v>
      </c>
      <c r="N54" s="15" t="s">
        <v>53</v>
      </c>
      <c r="O54" s="15" t="s">
        <v>42</v>
      </c>
      <c r="P54" s="15" t="s">
        <v>53</v>
      </c>
      <c r="Q54" s="15" t="s">
        <v>119</v>
      </c>
      <c r="R54" s="15">
        <v>9.9700000000000006</v>
      </c>
      <c r="S54" s="15" t="s">
        <v>53</v>
      </c>
      <c r="T54" s="15" t="s">
        <v>151</v>
      </c>
      <c r="U54" s="15" t="s">
        <v>53</v>
      </c>
      <c r="V54" s="15" t="s">
        <v>88</v>
      </c>
      <c r="W54" s="72"/>
      <c r="X54" s="72">
        <v>4.5999999999999996</v>
      </c>
      <c r="Y54" s="72">
        <v>3.38</v>
      </c>
      <c r="Z54" s="72">
        <v>3.15</v>
      </c>
      <c r="AA54" s="53"/>
      <c r="AB54" s="53"/>
      <c r="AC54" s="53"/>
      <c r="AD54" s="60"/>
      <c r="AE54" s="60"/>
      <c r="AF54" s="60"/>
      <c r="AG54" s="60"/>
      <c r="AH54" s="60"/>
      <c r="AI54" s="60"/>
      <c r="AJ54" s="60"/>
      <c r="AK54" s="60"/>
      <c r="AL54" s="60"/>
      <c r="AM54" s="70"/>
      <c r="AN54" s="70"/>
      <c r="AO54" s="70"/>
      <c r="AP54" s="70"/>
      <c r="AQ54" s="70"/>
      <c r="AR54" s="70"/>
      <c r="AS54" s="70"/>
      <c r="AT54" s="70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  <c r="BS54" s="70"/>
      <c r="BT54" s="70"/>
      <c r="BU54" s="70"/>
      <c r="BV54" s="70"/>
      <c r="BW54" s="70"/>
      <c r="BX54" s="70"/>
      <c r="BY54" s="70"/>
      <c r="BZ54" s="70"/>
      <c r="CA54" s="70"/>
      <c r="CB54" s="70"/>
      <c r="CC54" s="70"/>
      <c r="CD54" s="70"/>
      <c r="CE54" s="70"/>
      <c r="CF54" s="70"/>
      <c r="CG54" s="70"/>
      <c r="CH54" s="70"/>
      <c r="CI54" s="70"/>
      <c r="CJ54" s="70"/>
      <c r="CK54" s="11"/>
      <c r="CL54" s="11"/>
      <c r="CM54" s="11"/>
      <c r="CN54" s="11"/>
      <c r="CO54" s="11"/>
      <c r="CP54" s="11"/>
      <c r="CQ54" s="11"/>
      <c r="CR54" s="11"/>
    </row>
    <row r="55" spans="1:96" s="16" customFormat="1">
      <c r="A55" s="11">
        <v>27</v>
      </c>
      <c r="B55" s="10">
        <v>1001205279</v>
      </c>
      <c r="C55" s="25" t="s">
        <v>220</v>
      </c>
      <c r="D55" s="12" t="s">
        <v>36</v>
      </c>
      <c r="E55" s="13">
        <v>37091</v>
      </c>
      <c r="F55" s="14">
        <f t="shared" ca="1" si="0"/>
        <v>22.624657534246577</v>
      </c>
      <c r="G55" s="15" t="s">
        <v>221</v>
      </c>
      <c r="H55" s="15" t="s">
        <v>38</v>
      </c>
      <c r="I55" s="15" t="s">
        <v>39</v>
      </c>
      <c r="J55" s="15" t="s">
        <v>40</v>
      </c>
      <c r="K55" s="15">
        <v>9.26</v>
      </c>
      <c r="L55" s="15" t="s">
        <v>39</v>
      </c>
      <c r="M55" s="15" t="s">
        <v>97</v>
      </c>
      <c r="N55" s="15" t="s">
        <v>39</v>
      </c>
      <c r="O55" s="15" t="s">
        <v>42</v>
      </c>
      <c r="P55" s="15" t="s">
        <v>39</v>
      </c>
      <c r="Q55" s="15" t="s">
        <v>40</v>
      </c>
      <c r="R55" s="15">
        <v>10.73</v>
      </c>
      <c r="S55" s="15" t="s">
        <v>39</v>
      </c>
      <c r="T55" s="15" t="s">
        <v>41</v>
      </c>
      <c r="U55" s="15" t="s">
        <v>39</v>
      </c>
      <c r="V55" s="15" t="s">
        <v>65</v>
      </c>
      <c r="W55" s="72"/>
      <c r="X55" s="72"/>
      <c r="Y55" s="72"/>
      <c r="Z55" s="72"/>
      <c r="AA55" s="53"/>
      <c r="AB55" s="53"/>
      <c r="AC55" s="53">
        <v>11.7</v>
      </c>
      <c r="AD55" s="60"/>
      <c r="AE55" s="60"/>
      <c r="AF55" s="60"/>
      <c r="AG55" s="60">
        <v>9.26</v>
      </c>
      <c r="AH55" s="60">
        <v>12.15</v>
      </c>
      <c r="AI55" s="60"/>
      <c r="AJ55" s="60"/>
      <c r="AK55" s="60"/>
      <c r="AL55" s="60"/>
      <c r="AM55" s="70"/>
      <c r="AN55" s="70"/>
      <c r="AO55" s="70"/>
      <c r="AP55" s="70" t="s">
        <v>338</v>
      </c>
      <c r="AQ55" s="70"/>
      <c r="AR55" s="70"/>
      <c r="AS55" s="70"/>
      <c r="AT55" s="70" t="s">
        <v>338</v>
      </c>
      <c r="AU55" s="70" t="s">
        <v>338</v>
      </c>
      <c r="AV55" s="70" t="s">
        <v>338</v>
      </c>
      <c r="AW55" s="70"/>
      <c r="AX55" s="70"/>
      <c r="AY55" s="70"/>
      <c r="AZ55" s="70"/>
      <c r="BA55" s="70" t="s">
        <v>338</v>
      </c>
      <c r="BB55" s="70"/>
      <c r="BC55" s="70"/>
      <c r="BD55" s="70"/>
      <c r="BE55" s="70" t="s">
        <v>338</v>
      </c>
      <c r="BF55" s="70"/>
      <c r="BG55" s="70"/>
      <c r="BH55" s="70"/>
      <c r="BI55" s="70">
        <v>11.7</v>
      </c>
      <c r="BJ55" s="70"/>
      <c r="BK55" s="70"/>
      <c r="BL55" s="70"/>
      <c r="BM55" s="70"/>
      <c r="BN55" s="70">
        <v>10.73</v>
      </c>
      <c r="BO55" s="70"/>
      <c r="BP55" s="70"/>
      <c r="BQ55" s="70"/>
      <c r="BR55" s="70"/>
      <c r="BS55" s="70"/>
      <c r="BT55" s="70"/>
      <c r="BU55" s="70"/>
      <c r="BV55" s="70"/>
      <c r="BW55" s="70"/>
      <c r="BX55" s="70"/>
      <c r="BY55" s="70"/>
      <c r="BZ55" s="70" t="s">
        <v>338</v>
      </c>
      <c r="CA55" s="70" t="s">
        <v>338</v>
      </c>
      <c r="CB55" s="70"/>
      <c r="CC55" s="70"/>
      <c r="CD55" s="70" t="s">
        <v>338</v>
      </c>
      <c r="CE55" s="70"/>
      <c r="CF55" s="70" t="s">
        <v>338</v>
      </c>
      <c r="CG55" s="70"/>
      <c r="CH55" s="70"/>
      <c r="CI55" s="70"/>
      <c r="CJ55" s="70"/>
      <c r="CK55" s="11"/>
      <c r="CL55" s="11"/>
      <c r="CM55" s="11"/>
      <c r="CN55" s="11"/>
      <c r="CO55" s="11">
        <v>7.86</v>
      </c>
      <c r="CP55" s="11">
        <v>5.46</v>
      </c>
      <c r="CQ55" s="11">
        <v>4.24</v>
      </c>
      <c r="CR55" s="11">
        <v>4.8499999999999996</v>
      </c>
    </row>
    <row r="56" spans="1:96" s="16" customFormat="1">
      <c r="A56" s="11"/>
      <c r="B56" s="10"/>
      <c r="C56" s="25"/>
      <c r="D56" s="12"/>
      <c r="E56" s="13"/>
      <c r="F56" s="14">
        <v>22</v>
      </c>
      <c r="G56" s="15" t="s">
        <v>221</v>
      </c>
      <c r="H56" s="15" t="s">
        <v>38</v>
      </c>
      <c r="I56" s="15" t="s">
        <v>53</v>
      </c>
      <c r="J56" s="15" t="s">
        <v>40</v>
      </c>
      <c r="K56" s="15">
        <v>12.15</v>
      </c>
      <c r="L56" s="15" t="s">
        <v>53</v>
      </c>
      <c r="M56" s="15" t="s">
        <v>41</v>
      </c>
      <c r="N56" s="15" t="s">
        <v>53</v>
      </c>
      <c r="O56" s="15" t="s">
        <v>88</v>
      </c>
      <c r="P56" s="15" t="s">
        <v>53</v>
      </c>
      <c r="Q56" s="15" t="s">
        <v>119</v>
      </c>
      <c r="R56" s="15">
        <v>11.7</v>
      </c>
      <c r="S56" s="15" t="s">
        <v>53</v>
      </c>
      <c r="T56" s="15" t="s">
        <v>41</v>
      </c>
      <c r="U56" s="15" t="s">
        <v>53</v>
      </c>
      <c r="V56" s="15" t="s">
        <v>42</v>
      </c>
      <c r="W56" s="72">
        <v>7.86</v>
      </c>
      <c r="X56" s="72">
        <v>5.46</v>
      </c>
      <c r="Y56" s="72">
        <v>4.24</v>
      </c>
      <c r="Z56" s="72">
        <v>4.8499999999999996</v>
      </c>
      <c r="AA56" s="53"/>
      <c r="AB56" s="53"/>
      <c r="AC56" s="53"/>
      <c r="AD56" s="60"/>
      <c r="AE56" s="60"/>
      <c r="AF56" s="60"/>
      <c r="AG56" s="60"/>
      <c r="AH56" s="60"/>
      <c r="AI56" s="60"/>
      <c r="AJ56" s="60"/>
      <c r="AK56" s="60"/>
      <c r="AL56" s="60"/>
      <c r="AM56" s="70"/>
      <c r="AN56" s="70"/>
      <c r="AO56" s="70"/>
      <c r="AP56" s="70"/>
      <c r="AQ56" s="70"/>
      <c r="AR56" s="70"/>
      <c r="AS56" s="70"/>
      <c r="AT56" s="70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  <c r="BS56" s="70"/>
      <c r="BT56" s="70"/>
      <c r="BU56" s="70"/>
      <c r="BV56" s="70"/>
      <c r="BW56" s="70"/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K56" s="11"/>
      <c r="CL56" s="11"/>
      <c r="CM56" s="11"/>
      <c r="CN56" s="11"/>
      <c r="CO56" s="11"/>
      <c r="CP56" s="11"/>
      <c r="CQ56" s="11"/>
      <c r="CR56" s="11"/>
    </row>
    <row r="57" spans="1:96" s="16" customFormat="1">
      <c r="A57" s="11"/>
      <c r="B57" s="10"/>
      <c r="C57" s="25"/>
      <c r="D57" s="12"/>
      <c r="E57" s="13"/>
      <c r="F57" s="14">
        <v>22</v>
      </c>
      <c r="G57" s="15" t="s">
        <v>221</v>
      </c>
      <c r="H57" s="15" t="s">
        <v>38</v>
      </c>
      <c r="I57" s="15" t="s">
        <v>55</v>
      </c>
      <c r="J57" s="15" t="s">
        <v>119</v>
      </c>
      <c r="K57" s="15">
        <v>11.7</v>
      </c>
      <c r="L57" s="15" t="s">
        <v>55</v>
      </c>
      <c r="M57" s="15" t="s">
        <v>41</v>
      </c>
      <c r="N57" s="15" t="s">
        <v>55</v>
      </c>
      <c r="O57" s="15" t="s">
        <v>65</v>
      </c>
      <c r="P57" s="15"/>
      <c r="Q57" s="15"/>
      <c r="R57" s="15"/>
      <c r="S57" s="15"/>
      <c r="T57" s="15"/>
      <c r="U57" s="15"/>
      <c r="V57" s="15"/>
      <c r="W57" s="72"/>
      <c r="X57" s="72"/>
      <c r="Y57" s="72"/>
      <c r="Z57" s="72"/>
      <c r="AA57" s="53"/>
      <c r="AB57" s="53"/>
      <c r="AC57" s="53"/>
      <c r="AD57" s="60"/>
      <c r="AE57" s="60"/>
      <c r="AF57" s="60"/>
      <c r="AG57" s="60"/>
      <c r="AH57" s="60"/>
      <c r="AI57" s="60"/>
      <c r="AJ57" s="60"/>
      <c r="AK57" s="60"/>
      <c r="AL57" s="6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  <c r="BS57" s="70"/>
      <c r="BT57" s="70"/>
      <c r="BU57" s="70"/>
      <c r="BV57" s="70"/>
      <c r="BW57" s="70"/>
      <c r="BX57" s="70"/>
      <c r="BY57" s="70"/>
      <c r="BZ57" s="70"/>
      <c r="CA57" s="70"/>
      <c r="CB57" s="70"/>
      <c r="CC57" s="70"/>
      <c r="CD57" s="70"/>
      <c r="CE57" s="70"/>
      <c r="CF57" s="70"/>
      <c r="CG57" s="70"/>
      <c r="CH57" s="70"/>
      <c r="CI57" s="70"/>
      <c r="CJ57" s="70"/>
      <c r="CK57" s="11"/>
      <c r="CL57" s="11"/>
      <c r="CM57" s="11"/>
      <c r="CN57" s="11"/>
      <c r="CO57" s="11"/>
      <c r="CP57" s="11"/>
      <c r="CQ57" s="11"/>
      <c r="CR57" s="11"/>
    </row>
    <row r="58" spans="1:96" s="17" customFormat="1">
      <c r="A58" s="11">
        <v>29</v>
      </c>
      <c r="B58" s="10">
        <v>52533784</v>
      </c>
      <c r="C58" s="11" t="s">
        <v>222</v>
      </c>
      <c r="D58" s="12" t="s">
        <v>75</v>
      </c>
      <c r="E58" s="13">
        <v>28762</v>
      </c>
      <c r="F58" s="14">
        <f t="shared" ca="1" si="0"/>
        <v>45.443835616438356</v>
      </c>
      <c r="G58" s="15">
        <v>12</v>
      </c>
      <c r="H58" s="15" t="s">
        <v>38</v>
      </c>
      <c r="I58" s="15" t="s">
        <v>39</v>
      </c>
      <c r="J58" s="15" t="s">
        <v>43</v>
      </c>
      <c r="K58" s="15">
        <v>9.67</v>
      </c>
      <c r="L58" s="15" t="s">
        <v>39</v>
      </c>
      <c r="M58" s="15" t="s">
        <v>97</v>
      </c>
      <c r="N58" s="15" t="s">
        <v>39</v>
      </c>
      <c r="O58" s="15" t="s">
        <v>42</v>
      </c>
      <c r="P58" s="15" t="s">
        <v>39</v>
      </c>
      <c r="Q58" s="15" t="s">
        <v>119</v>
      </c>
      <c r="R58" s="15">
        <v>9.07</v>
      </c>
      <c r="S58" s="15" t="s">
        <v>39</v>
      </c>
      <c r="T58" s="15" t="s">
        <v>97</v>
      </c>
      <c r="U58" s="15" t="s">
        <v>39</v>
      </c>
      <c r="V58" s="15" t="s">
        <v>88</v>
      </c>
      <c r="W58" s="72"/>
      <c r="X58" s="72"/>
      <c r="Y58" s="72"/>
      <c r="Z58" s="72"/>
      <c r="AA58" s="53"/>
      <c r="AB58" s="53"/>
      <c r="AC58" s="53"/>
      <c r="AD58" s="60">
        <v>9.67</v>
      </c>
      <c r="AE58" s="60"/>
      <c r="AF58" s="60"/>
      <c r="AG58" s="60"/>
      <c r="AH58" s="60"/>
      <c r="AI58" s="60"/>
      <c r="AJ58" s="60"/>
      <c r="AK58" s="60"/>
      <c r="AL58" s="60"/>
      <c r="AM58" s="70"/>
      <c r="AN58" s="70"/>
      <c r="AO58" s="70"/>
      <c r="AP58" s="70" t="s">
        <v>338</v>
      </c>
      <c r="AQ58" s="70"/>
      <c r="AR58" s="70"/>
      <c r="AS58" s="70"/>
      <c r="AT58" s="70"/>
      <c r="AU58" s="70"/>
      <c r="AV58" s="70" t="s">
        <v>337</v>
      </c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>
        <v>9.07</v>
      </c>
      <c r="BI58" s="70"/>
      <c r="BJ58" s="70"/>
      <c r="BK58" s="70"/>
      <c r="BL58" s="70"/>
      <c r="BM58" s="70"/>
      <c r="BN58" s="70"/>
      <c r="BO58" s="70">
        <v>9.8000000000000007</v>
      </c>
      <c r="BP58" s="70"/>
      <c r="BQ58" s="70"/>
      <c r="BR58" s="70"/>
      <c r="BS58" s="70"/>
      <c r="BT58" s="70"/>
      <c r="BU58" s="70"/>
      <c r="BV58" s="70"/>
      <c r="BW58" s="70" t="s">
        <v>338</v>
      </c>
      <c r="BX58" s="70"/>
      <c r="BY58" s="70"/>
      <c r="BZ58" s="70"/>
      <c r="CA58" s="70" t="s">
        <v>338</v>
      </c>
      <c r="CB58" s="70"/>
      <c r="CC58" s="70"/>
      <c r="CD58" s="70"/>
      <c r="CE58" s="70"/>
      <c r="CF58" s="70"/>
      <c r="CG58" s="70"/>
      <c r="CH58" s="70"/>
      <c r="CI58" s="70"/>
      <c r="CJ58" s="70"/>
      <c r="CK58" s="11"/>
      <c r="CL58" s="11" t="s">
        <v>338</v>
      </c>
      <c r="CM58" s="11" t="s">
        <v>338</v>
      </c>
      <c r="CN58" s="11"/>
      <c r="CO58" s="11">
        <v>6.53</v>
      </c>
      <c r="CP58" s="11">
        <v>7.8</v>
      </c>
      <c r="CQ58" s="11">
        <v>3.59</v>
      </c>
      <c r="CR58" s="11">
        <v>3.2</v>
      </c>
    </row>
    <row r="59" spans="1:96" s="17" customFormat="1">
      <c r="A59" s="11"/>
      <c r="B59" s="10"/>
      <c r="C59" s="11"/>
      <c r="D59" s="12"/>
      <c r="E59" s="13"/>
      <c r="F59" s="14">
        <v>44</v>
      </c>
      <c r="G59" s="15">
        <v>12</v>
      </c>
      <c r="H59" s="15" t="s">
        <v>38</v>
      </c>
      <c r="I59" s="15"/>
      <c r="J59" s="15"/>
      <c r="K59" s="15"/>
      <c r="L59" s="15"/>
      <c r="M59" s="15"/>
      <c r="N59" s="15"/>
      <c r="O59" s="15"/>
      <c r="P59" s="15"/>
      <c r="Q59" s="15" t="s">
        <v>40</v>
      </c>
      <c r="R59" s="15">
        <v>9.8000000000000007</v>
      </c>
      <c r="S59" s="15" t="s">
        <v>53</v>
      </c>
      <c r="T59" s="15" t="s">
        <v>41</v>
      </c>
      <c r="U59" s="15" t="s">
        <v>53</v>
      </c>
      <c r="V59" s="15" t="s">
        <v>88</v>
      </c>
      <c r="W59" s="72">
        <v>6.53</v>
      </c>
      <c r="X59" s="72">
        <v>7.8</v>
      </c>
      <c r="Y59" s="72">
        <v>3.59</v>
      </c>
      <c r="Z59" s="72">
        <v>3.2</v>
      </c>
      <c r="AA59" s="53"/>
      <c r="AB59" s="53"/>
      <c r="AC59" s="53"/>
      <c r="AD59" s="60"/>
      <c r="AE59" s="60"/>
      <c r="AF59" s="60"/>
      <c r="AG59" s="60"/>
      <c r="AH59" s="60"/>
      <c r="AI59" s="60"/>
      <c r="AJ59" s="60"/>
      <c r="AK59" s="60"/>
      <c r="AL59" s="6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  <c r="BS59" s="70"/>
      <c r="BT59" s="70"/>
      <c r="BU59" s="70"/>
      <c r="BV59" s="70"/>
      <c r="BW59" s="70"/>
      <c r="BX59" s="70"/>
      <c r="BY59" s="70"/>
      <c r="BZ59" s="70"/>
      <c r="CA59" s="70"/>
      <c r="CB59" s="70"/>
      <c r="CC59" s="70"/>
      <c r="CD59" s="70"/>
      <c r="CE59" s="70"/>
      <c r="CF59" s="70"/>
      <c r="CG59" s="70"/>
      <c r="CH59" s="70"/>
      <c r="CI59" s="70"/>
      <c r="CJ59" s="70"/>
      <c r="CK59" s="11"/>
      <c r="CL59" s="11"/>
      <c r="CM59" s="11"/>
      <c r="CN59" s="11"/>
      <c r="CO59" s="11"/>
      <c r="CP59" s="11"/>
      <c r="CQ59" s="11"/>
      <c r="CR59" s="16"/>
    </row>
    <row r="60" spans="1:96" s="17" customFormat="1">
      <c r="A60" s="11">
        <v>30</v>
      </c>
      <c r="B60" s="10">
        <v>98050863166</v>
      </c>
      <c r="C60" s="11" t="s">
        <v>223</v>
      </c>
      <c r="D60" s="12" t="s">
        <v>36</v>
      </c>
      <c r="E60" s="13">
        <v>35923</v>
      </c>
      <c r="F60" s="14">
        <f t="shared" ca="1" si="0"/>
        <v>25.824657534246576</v>
      </c>
      <c r="G60" s="15" t="s">
        <v>176</v>
      </c>
      <c r="H60" s="15" t="s">
        <v>38</v>
      </c>
      <c r="I60" s="15" t="s">
        <v>39</v>
      </c>
      <c r="J60" s="15" t="s">
        <v>119</v>
      </c>
      <c r="K60" s="15">
        <v>10.45</v>
      </c>
      <c r="L60" s="15" t="s">
        <v>39</v>
      </c>
      <c r="M60" s="15" t="s">
        <v>41</v>
      </c>
      <c r="N60" s="15" t="s">
        <v>39</v>
      </c>
      <c r="O60" s="15" t="s">
        <v>42</v>
      </c>
      <c r="P60" s="15" t="s">
        <v>39</v>
      </c>
      <c r="Q60" s="15" t="s">
        <v>43</v>
      </c>
      <c r="R60" s="15">
        <v>9.49</v>
      </c>
      <c r="S60" s="15" t="s">
        <v>39</v>
      </c>
      <c r="T60" s="15" t="s">
        <v>41</v>
      </c>
      <c r="U60" s="15" t="s">
        <v>39</v>
      </c>
      <c r="V60" s="15" t="s">
        <v>42</v>
      </c>
      <c r="W60" s="72">
        <v>8.1300000000000008</v>
      </c>
      <c r="X60" s="72">
        <v>7.28</v>
      </c>
      <c r="Y60" s="72">
        <v>4.8</v>
      </c>
      <c r="Z60" s="72">
        <v>5.17</v>
      </c>
      <c r="AA60" s="53">
        <v>10.45</v>
      </c>
      <c r="AB60" s="53"/>
      <c r="AC60" s="53"/>
      <c r="AD60" s="60"/>
      <c r="AE60" s="60"/>
      <c r="AF60" s="60"/>
      <c r="AG60" s="60"/>
      <c r="AH60" s="60"/>
      <c r="AI60" s="60"/>
      <c r="AJ60" s="60"/>
      <c r="AK60" s="60"/>
      <c r="AL60" s="60"/>
      <c r="AM60" s="70"/>
      <c r="AN60" s="70"/>
      <c r="AO60" s="70"/>
      <c r="AP60" s="70"/>
      <c r="AQ60" s="70"/>
      <c r="AR60" s="70"/>
      <c r="AS60" s="70" t="s">
        <v>337</v>
      </c>
      <c r="AT60" s="70"/>
      <c r="AU60" s="70"/>
      <c r="AV60" s="70" t="s">
        <v>338</v>
      </c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>
        <v>9.49</v>
      </c>
      <c r="BL60" s="70"/>
      <c r="BM60" s="70"/>
      <c r="BN60" s="70"/>
      <c r="BO60" s="70"/>
      <c r="BP60" s="70"/>
      <c r="BQ60" s="70"/>
      <c r="BR60" s="70"/>
      <c r="BS60" s="70"/>
      <c r="BT60" s="70"/>
      <c r="BU60" s="70"/>
      <c r="BV60" s="70"/>
      <c r="BW60" s="70"/>
      <c r="BX60" s="70"/>
      <c r="BY60" s="70"/>
      <c r="BZ60" s="70" t="s">
        <v>337</v>
      </c>
      <c r="CA60" s="70"/>
      <c r="CB60" s="70"/>
      <c r="CC60" s="70" t="s">
        <v>338</v>
      </c>
      <c r="CD60" s="70"/>
      <c r="CE60" s="70"/>
      <c r="CF60" s="70"/>
      <c r="CG60" s="70"/>
      <c r="CH60" s="70"/>
      <c r="CI60" s="70"/>
      <c r="CJ60" s="70"/>
      <c r="CK60" s="11"/>
      <c r="CL60" s="11"/>
      <c r="CM60" s="11"/>
      <c r="CN60" s="11"/>
      <c r="CO60" s="11">
        <v>8.1300000000000008</v>
      </c>
      <c r="CP60" s="11">
        <v>7.28</v>
      </c>
      <c r="CQ60" s="11">
        <v>4.8</v>
      </c>
      <c r="CR60" s="16">
        <v>5.17</v>
      </c>
    </row>
    <row r="61" spans="1:96" s="16" customFormat="1">
      <c r="A61" s="11">
        <v>31</v>
      </c>
      <c r="B61" s="18">
        <v>98080357214</v>
      </c>
      <c r="C61" s="24" t="s">
        <v>224</v>
      </c>
      <c r="D61" s="20" t="s">
        <v>75</v>
      </c>
      <c r="E61" s="21">
        <v>36010</v>
      </c>
      <c r="F61" s="14">
        <f t="shared" ca="1" si="0"/>
        <v>25.586301369863012</v>
      </c>
      <c r="G61" s="15" t="s">
        <v>225</v>
      </c>
      <c r="H61" s="15" t="s">
        <v>38</v>
      </c>
      <c r="I61" s="15" t="s">
        <v>39</v>
      </c>
      <c r="J61" s="15" t="s">
        <v>40</v>
      </c>
      <c r="K61" s="15">
        <v>7.08</v>
      </c>
      <c r="L61" s="15" t="s">
        <v>39</v>
      </c>
      <c r="M61" s="15" t="s">
        <v>41</v>
      </c>
      <c r="N61" s="15" t="s">
        <v>39</v>
      </c>
      <c r="O61" s="15" t="s">
        <v>88</v>
      </c>
      <c r="P61" s="15" t="s">
        <v>39</v>
      </c>
      <c r="Q61" s="15" t="s">
        <v>43</v>
      </c>
      <c r="R61" s="15">
        <v>8.02</v>
      </c>
      <c r="S61" s="15" t="s">
        <v>39</v>
      </c>
      <c r="T61" s="15" t="s">
        <v>41</v>
      </c>
      <c r="U61" s="15" t="s">
        <v>39</v>
      </c>
      <c r="V61" s="15" t="s">
        <v>42</v>
      </c>
      <c r="W61" s="72"/>
      <c r="X61" s="72"/>
      <c r="Y61" s="72"/>
      <c r="Z61" s="72"/>
      <c r="AA61" s="53"/>
      <c r="AB61" s="53"/>
      <c r="AC61" s="53"/>
      <c r="AD61" s="60"/>
      <c r="AE61" s="60"/>
      <c r="AF61" s="60"/>
      <c r="AG61" s="60">
        <v>7.08</v>
      </c>
      <c r="AH61" s="60">
        <v>8.0500000000000007</v>
      </c>
      <c r="AI61" s="60"/>
      <c r="AJ61" s="60"/>
      <c r="AK61" s="60"/>
      <c r="AL61" s="60"/>
      <c r="AM61" s="70"/>
      <c r="AN61" s="70"/>
      <c r="AO61" s="70"/>
      <c r="AP61" s="70"/>
      <c r="AQ61" s="70"/>
      <c r="AR61" s="70"/>
      <c r="AS61" s="70" t="s">
        <v>337</v>
      </c>
      <c r="AT61" s="70" t="s">
        <v>337</v>
      </c>
      <c r="AU61" s="70"/>
      <c r="AV61" s="70"/>
      <c r="AW61" s="70"/>
      <c r="AX61" s="70"/>
      <c r="AY61" s="70"/>
      <c r="AZ61" s="70"/>
      <c r="BA61" s="70"/>
      <c r="BB61" s="70"/>
      <c r="BC61" s="70"/>
      <c r="BD61" s="70"/>
      <c r="BE61" s="70" t="s">
        <v>337</v>
      </c>
      <c r="BF61" s="70" t="s">
        <v>337</v>
      </c>
      <c r="BG61" s="70"/>
      <c r="BH61" s="70"/>
      <c r="BI61" s="70"/>
      <c r="BJ61" s="70"/>
      <c r="BK61" s="70">
        <v>8.02</v>
      </c>
      <c r="BL61" s="70"/>
      <c r="BM61" s="70"/>
      <c r="BN61" s="70"/>
      <c r="BO61" s="70"/>
      <c r="BP61" s="70"/>
      <c r="BQ61" s="70"/>
      <c r="BR61" s="70"/>
      <c r="BS61" s="70"/>
      <c r="BT61" s="70"/>
      <c r="BU61" s="70"/>
      <c r="BV61" s="70"/>
      <c r="BW61" s="70"/>
      <c r="BX61" s="70"/>
      <c r="BY61" s="70"/>
      <c r="BZ61" s="70" t="s">
        <v>337</v>
      </c>
      <c r="CA61" s="70"/>
      <c r="CB61" s="70"/>
      <c r="CC61" s="70" t="s">
        <v>337</v>
      </c>
      <c r="CD61" s="70"/>
      <c r="CE61" s="70"/>
      <c r="CF61" s="70"/>
      <c r="CG61" s="70"/>
      <c r="CH61" s="70"/>
      <c r="CI61" s="70"/>
      <c r="CJ61" s="70"/>
      <c r="CK61" s="24"/>
      <c r="CL61" s="24"/>
      <c r="CM61" s="24"/>
      <c r="CN61" s="24"/>
      <c r="CO61" s="24">
        <v>6</v>
      </c>
      <c r="CP61" s="24">
        <v>4.88</v>
      </c>
      <c r="CQ61" s="24">
        <v>3.99</v>
      </c>
      <c r="CR61" s="17"/>
    </row>
    <row r="62" spans="1:96" s="16" customFormat="1">
      <c r="A62" s="11"/>
      <c r="B62" s="18"/>
      <c r="C62" s="24"/>
      <c r="D62" s="20"/>
      <c r="E62" s="21"/>
      <c r="F62" s="14">
        <v>25</v>
      </c>
      <c r="G62" s="15" t="s">
        <v>225</v>
      </c>
      <c r="H62" s="15" t="s">
        <v>38</v>
      </c>
      <c r="I62" s="15" t="s">
        <v>53</v>
      </c>
      <c r="J62" s="15" t="s">
        <v>40</v>
      </c>
      <c r="K62" s="15">
        <v>8.0500000000000007</v>
      </c>
      <c r="L62" s="15" t="s">
        <v>53</v>
      </c>
      <c r="M62" s="15" t="s">
        <v>41</v>
      </c>
      <c r="N62" s="15" t="s">
        <v>53</v>
      </c>
      <c r="O62" s="15" t="s">
        <v>88</v>
      </c>
      <c r="P62" s="15"/>
      <c r="Q62" s="15"/>
      <c r="R62" s="15"/>
      <c r="S62" s="15"/>
      <c r="T62" s="15"/>
      <c r="U62" s="15"/>
      <c r="V62" s="15"/>
      <c r="W62" s="72">
        <v>6</v>
      </c>
      <c r="X62" s="72">
        <v>4.88</v>
      </c>
      <c r="Y62" s="72">
        <v>3.99</v>
      </c>
      <c r="Z62" s="72"/>
      <c r="AA62" s="53"/>
      <c r="AB62" s="53"/>
      <c r="AC62" s="53"/>
      <c r="AD62" s="60"/>
      <c r="AE62" s="60"/>
      <c r="AF62" s="60"/>
      <c r="AG62" s="60"/>
      <c r="AH62" s="60"/>
      <c r="AI62" s="60"/>
      <c r="AJ62" s="60"/>
      <c r="AK62" s="60"/>
      <c r="AL62" s="6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  <c r="BS62" s="70"/>
      <c r="BT62" s="70"/>
      <c r="BU62" s="70"/>
      <c r="BV62" s="70"/>
      <c r="BW62" s="70"/>
      <c r="BX62" s="70"/>
      <c r="BY62" s="70"/>
      <c r="BZ62" s="70"/>
      <c r="CA62" s="70"/>
      <c r="CB62" s="70"/>
      <c r="CC62" s="70"/>
      <c r="CD62" s="70"/>
      <c r="CE62" s="70"/>
      <c r="CF62" s="70"/>
      <c r="CG62" s="70"/>
      <c r="CH62" s="70"/>
      <c r="CI62" s="70"/>
      <c r="CJ62" s="70"/>
      <c r="CK62" s="24"/>
      <c r="CL62" s="24"/>
      <c r="CM62" s="24"/>
      <c r="CN62" s="24"/>
      <c r="CO62" s="24"/>
      <c r="CP62" s="24"/>
      <c r="CQ62" s="24"/>
      <c r="CR62" s="17"/>
    </row>
    <row r="63" spans="1:96" s="16" customFormat="1">
      <c r="A63" s="11">
        <v>33</v>
      </c>
      <c r="B63" s="10">
        <v>1023912343</v>
      </c>
      <c r="C63" s="11" t="s">
        <v>226</v>
      </c>
      <c r="D63" s="12" t="s">
        <v>36</v>
      </c>
      <c r="E63" s="13">
        <v>33819</v>
      </c>
      <c r="F63" s="14">
        <f t="shared" ca="1" si="0"/>
        <v>31.589041095890412</v>
      </c>
      <c r="G63" s="15">
        <v>12</v>
      </c>
      <c r="H63" s="15" t="s">
        <v>38</v>
      </c>
      <c r="I63" s="15" t="s">
        <v>39</v>
      </c>
      <c r="J63" s="15" t="s">
        <v>119</v>
      </c>
      <c r="K63" s="15">
        <v>9.94</v>
      </c>
      <c r="L63" s="15" t="s">
        <v>39</v>
      </c>
      <c r="M63" s="15" t="s">
        <v>41</v>
      </c>
      <c r="N63" s="15" t="s">
        <v>39</v>
      </c>
      <c r="O63" s="15" t="s">
        <v>42</v>
      </c>
      <c r="P63" s="15" t="s">
        <v>39</v>
      </c>
      <c r="Q63" s="15" t="s">
        <v>43</v>
      </c>
      <c r="R63" s="15">
        <v>9.3000000000000007</v>
      </c>
      <c r="S63" s="15" t="s">
        <v>39</v>
      </c>
      <c r="T63" s="15" t="s">
        <v>41</v>
      </c>
      <c r="U63" s="15" t="s">
        <v>39</v>
      </c>
      <c r="V63" s="15" t="s">
        <v>42</v>
      </c>
      <c r="W63" s="72"/>
      <c r="X63" s="72"/>
      <c r="Y63" s="72"/>
      <c r="Z63" s="72"/>
      <c r="AA63" s="53">
        <v>9.94</v>
      </c>
      <c r="AB63" s="53">
        <v>8.08</v>
      </c>
      <c r="AC63" s="53"/>
      <c r="AD63" s="60"/>
      <c r="AE63" s="60"/>
      <c r="AF63" s="60"/>
      <c r="AG63" s="60"/>
      <c r="AH63" s="60"/>
      <c r="AI63" s="60"/>
      <c r="AJ63" s="60"/>
      <c r="AK63" s="60"/>
      <c r="AL63" s="60"/>
      <c r="AM63" s="70"/>
      <c r="AN63" s="70"/>
      <c r="AO63" s="70"/>
      <c r="AP63" s="70"/>
      <c r="AQ63" s="70"/>
      <c r="AR63" s="70"/>
      <c r="AS63" s="70" t="s">
        <v>337</v>
      </c>
      <c r="AT63" s="70" t="s">
        <v>337</v>
      </c>
      <c r="AU63" s="70"/>
      <c r="AV63" s="70" t="s">
        <v>337</v>
      </c>
      <c r="AW63" s="70"/>
      <c r="AX63" s="70"/>
      <c r="AY63" s="70"/>
      <c r="AZ63" s="70" t="s">
        <v>337</v>
      </c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>
        <v>9.3000000000000007</v>
      </c>
      <c r="BL63" s="70">
        <v>9.01</v>
      </c>
      <c r="BM63" s="70"/>
      <c r="BN63" s="70"/>
      <c r="BO63" s="70"/>
      <c r="BP63" s="70"/>
      <c r="BQ63" s="70"/>
      <c r="BR63" s="70"/>
      <c r="BS63" s="70"/>
      <c r="BT63" s="70"/>
      <c r="BU63" s="70"/>
      <c r="BV63" s="70"/>
      <c r="BW63" s="70"/>
      <c r="BX63" s="70"/>
      <c r="BY63" s="70"/>
      <c r="BZ63" s="70" t="s">
        <v>337</v>
      </c>
      <c r="CA63" s="70" t="s">
        <v>337</v>
      </c>
      <c r="CB63" s="70"/>
      <c r="CC63" s="70" t="s">
        <v>337</v>
      </c>
      <c r="CD63" s="70"/>
      <c r="CE63" s="70"/>
      <c r="CF63" s="70"/>
      <c r="CG63" s="70" t="s">
        <v>337</v>
      </c>
      <c r="CH63" s="70"/>
      <c r="CI63" s="70"/>
      <c r="CJ63" s="70"/>
      <c r="CK63" s="11"/>
      <c r="CL63" s="11"/>
      <c r="CM63" s="11"/>
      <c r="CN63" s="11"/>
      <c r="CO63" s="11"/>
      <c r="CP63" s="11"/>
      <c r="CQ63" s="11">
        <v>3.24</v>
      </c>
      <c r="CR63" s="11">
        <v>3.24</v>
      </c>
    </row>
    <row r="64" spans="1:96" s="16" customFormat="1">
      <c r="A64" s="11"/>
      <c r="B64" s="10"/>
      <c r="C64" s="11"/>
      <c r="D64" s="12"/>
      <c r="E64" s="13"/>
      <c r="F64" s="14">
        <v>31</v>
      </c>
      <c r="G64" s="15">
        <v>12</v>
      </c>
      <c r="H64" s="15" t="s">
        <v>38</v>
      </c>
      <c r="I64" s="15" t="s">
        <v>53</v>
      </c>
      <c r="J64" s="15" t="s">
        <v>119</v>
      </c>
      <c r="K64" s="15">
        <v>8.08</v>
      </c>
      <c r="L64" s="15" t="s">
        <v>53</v>
      </c>
      <c r="M64" s="15" t="s">
        <v>41</v>
      </c>
      <c r="N64" s="15" t="s">
        <v>53</v>
      </c>
      <c r="O64" s="15" t="s">
        <v>65</v>
      </c>
      <c r="P64" s="15" t="s">
        <v>53</v>
      </c>
      <c r="Q64" s="15" t="s">
        <v>43</v>
      </c>
      <c r="R64" s="15">
        <v>9.01</v>
      </c>
      <c r="S64" s="15" t="s">
        <v>53</v>
      </c>
      <c r="T64" s="15" t="s">
        <v>41</v>
      </c>
      <c r="U64" s="15" t="s">
        <v>53</v>
      </c>
      <c r="V64" s="15" t="s">
        <v>65</v>
      </c>
      <c r="W64" s="72"/>
      <c r="X64" s="72"/>
      <c r="Y64" s="72">
        <v>3.24</v>
      </c>
      <c r="Z64" s="72">
        <v>3.24</v>
      </c>
      <c r="AA64" s="53"/>
      <c r="AB64" s="53"/>
      <c r="AC64" s="53"/>
      <c r="AD64" s="60"/>
      <c r="AE64" s="60"/>
      <c r="AF64" s="60"/>
      <c r="AG64" s="60"/>
      <c r="AH64" s="60"/>
      <c r="AI64" s="60"/>
      <c r="AJ64" s="60"/>
      <c r="AK64" s="60"/>
      <c r="AL64" s="6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  <c r="BR64" s="70"/>
      <c r="BS64" s="70"/>
      <c r="BT64" s="70"/>
      <c r="BU64" s="70"/>
      <c r="BV64" s="70"/>
      <c r="BW64" s="70"/>
      <c r="BX64" s="70"/>
      <c r="BY64" s="70"/>
      <c r="BZ64" s="70"/>
      <c r="CA64" s="70"/>
      <c r="CB64" s="70"/>
      <c r="CC64" s="70"/>
      <c r="CD64" s="70"/>
      <c r="CE64" s="70"/>
      <c r="CF64" s="70"/>
      <c r="CG64" s="70"/>
      <c r="CH64" s="70"/>
      <c r="CI64" s="70"/>
      <c r="CJ64" s="70"/>
      <c r="CK64" s="11"/>
      <c r="CL64" s="11"/>
      <c r="CM64" s="11"/>
      <c r="CN64" s="11"/>
      <c r="CO64" s="11"/>
      <c r="CP64" s="11"/>
      <c r="CQ64" s="11"/>
      <c r="CR64" s="11"/>
    </row>
    <row r="65" spans="1:96" s="16" customFormat="1">
      <c r="A65" s="11">
        <v>35</v>
      </c>
      <c r="B65" s="10">
        <v>25126656</v>
      </c>
      <c r="C65" s="11" t="s">
        <v>227</v>
      </c>
      <c r="D65" s="12" t="s">
        <v>75</v>
      </c>
      <c r="E65" s="13">
        <v>21872</v>
      </c>
      <c r="F65" s="14">
        <f t="shared" ca="1" si="0"/>
        <v>64.320547945205476</v>
      </c>
      <c r="G65" s="15">
        <v>12</v>
      </c>
      <c r="H65" s="15" t="s">
        <v>38</v>
      </c>
      <c r="I65" s="15" t="s">
        <v>39</v>
      </c>
      <c r="J65" s="15" t="s">
        <v>43</v>
      </c>
      <c r="K65" s="15">
        <v>7.21</v>
      </c>
      <c r="L65" s="15" t="s">
        <v>39</v>
      </c>
      <c r="M65" s="15" t="s">
        <v>41</v>
      </c>
      <c r="N65" s="15" t="s">
        <v>39</v>
      </c>
      <c r="O65" s="15" t="s">
        <v>42</v>
      </c>
      <c r="P65" s="15" t="s">
        <v>39</v>
      </c>
      <c r="Q65" s="15" t="s">
        <v>43</v>
      </c>
      <c r="R65" s="15">
        <v>7.94</v>
      </c>
      <c r="S65" s="15" t="s">
        <v>39</v>
      </c>
      <c r="T65" s="15" t="s">
        <v>41</v>
      </c>
      <c r="U65" s="15" t="s">
        <v>39</v>
      </c>
      <c r="V65" s="15" t="s">
        <v>88</v>
      </c>
      <c r="W65" s="72"/>
      <c r="X65" s="72"/>
      <c r="Y65" s="72"/>
      <c r="Z65" s="72"/>
      <c r="AA65" s="53"/>
      <c r="AB65" s="53"/>
      <c r="AC65" s="53"/>
      <c r="AD65" s="60">
        <v>7.21</v>
      </c>
      <c r="AE65" s="60"/>
      <c r="AF65" s="60"/>
      <c r="AG65" s="60"/>
      <c r="AH65" s="60">
        <v>7.95</v>
      </c>
      <c r="AI65" s="60"/>
      <c r="AJ65" s="60"/>
      <c r="AK65" s="60"/>
      <c r="AL65" s="60"/>
      <c r="AM65" s="70"/>
      <c r="AN65" s="70"/>
      <c r="AO65" s="70"/>
      <c r="AP65" s="70"/>
      <c r="AQ65" s="70"/>
      <c r="AR65" s="70"/>
      <c r="AS65" s="70" t="s">
        <v>337</v>
      </c>
      <c r="AT65" s="70" t="s">
        <v>337</v>
      </c>
      <c r="AU65" s="70"/>
      <c r="AV65" s="70" t="s">
        <v>337</v>
      </c>
      <c r="AW65" s="70" t="s">
        <v>337</v>
      </c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>
        <v>7.94</v>
      </c>
      <c r="BL65" s="70"/>
      <c r="BM65" s="70"/>
      <c r="BN65" s="70"/>
      <c r="BO65" s="70">
        <v>8.9600000000000009</v>
      </c>
      <c r="BP65" s="70"/>
      <c r="BQ65" s="70"/>
      <c r="BR65" s="70"/>
      <c r="BS65" s="70"/>
      <c r="BT65" s="70"/>
      <c r="BU65" s="70" t="s">
        <v>337</v>
      </c>
      <c r="BV65" s="70"/>
      <c r="BW65" s="70"/>
      <c r="BX65" s="70"/>
      <c r="BY65" s="70"/>
      <c r="BZ65" s="70" t="s">
        <v>337</v>
      </c>
      <c r="CA65" s="70"/>
      <c r="CB65" s="70"/>
      <c r="CC65" s="70"/>
      <c r="CD65" s="70"/>
      <c r="CE65" s="70"/>
      <c r="CF65" s="70"/>
      <c r="CG65" s="70"/>
      <c r="CH65" s="70"/>
      <c r="CI65" s="70"/>
      <c r="CJ65" s="70"/>
      <c r="CK65" s="11"/>
      <c r="CL65" s="11"/>
      <c r="CM65" s="11" t="s">
        <v>337</v>
      </c>
      <c r="CN65" s="11"/>
      <c r="CO65" s="11">
        <v>7.86</v>
      </c>
      <c r="CP65" s="11">
        <v>9.7799999999999994</v>
      </c>
      <c r="CQ65" s="11"/>
      <c r="CR65" s="11"/>
    </row>
    <row r="66" spans="1:96" s="16" customFormat="1">
      <c r="A66" s="11"/>
      <c r="B66" s="10"/>
      <c r="C66" s="11"/>
      <c r="D66" s="12"/>
      <c r="E66" s="13"/>
      <c r="F66" s="14">
        <v>63</v>
      </c>
      <c r="G66" s="15">
        <v>12</v>
      </c>
      <c r="H66" s="15" t="s">
        <v>38</v>
      </c>
      <c r="I66" s="15" t="s">
        <v>53</v>
      </c>
      <c r="J66" s="15" t="s">
        <v>40</v>
      </c>
      <c r="K66" s="15">
        <v>7.95</v>
      </c>
      <c r="L66" s="15" t="s">
        <v>53</v>
      </c>
      <c r="M66" s="15" t="s">
        <v>41</v>
      </c>
      <c r="N66" s="15" t="s">
        <v>53</v>
      </c>
      <c r="O66" s="15" t="s">
        <v>42</v>
      </c>
      <c r="P66" s="15" t="s">
        <v>53</v>
      </c>
      <c r="Q66" s="15" t="s">
        <v>40</v>
      </c>
      <c r="R66" s="15">
        <v>8.9600000000000009</v>
      </c>
      <c r="S66" s="15" t="s">
        <v>53</v>
      </c>
      <c r="T66" s="15" t="s">
        <v>151</v>
      </c>
      <c r="U66" s="15" t="s">
        <v>53</v>
      </c>
      <c r="V66" s="15" t="s">
        <v>88</v>
      </c>
      <c r="W66" s="72">
        <v>7.86</v>
      </c>
      <c r="X66" s="72">
        <v>9.7799999999999994</v>
      </c>
      <c r="Y66" s="72"/>
      <c r="Z66" s="72"/>
      <c r="AA66" s="53"/>
      <c r="AB66" s="53"/>
      <c r="AC66" s="53"/>
      <c r="AD66" s="60"/>
      <c r="AE66" s="60"/>
      <c r="AF66" s="60"/>
      <c r="AG66" s="60"/>
      <c r="AH66" s="60"/>
      <c r="AI66" s="60"/>
      <c r="AJ66" s="60"/>
      <c r="AK66" s="60"/>
      <c r="AL66" s="6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0"/>
      <c r="BR66" s="70"/>
      <c r="BS66" s="70"/>
      <c r="BT66" s="70"/>
      <c r="BU66" s="70"/>
      <c r="BV66" s="70"/>
      <c r="BW66" s="70"/>
      <c r="BX66" s="70"/>
      <c r="BY66" s="70"/>
      <c r="BZ66" s="70"/>
      <c r="CA66" s="70"/>
      <c r="CB66" s="70"/>
      <c r="CC66" s="70"/>
      <c r="CD66" s="70"/>
      <c r="CE66" s="70"/>
      <c r="CF66" s="70"/>
      <c r="CG66" s="70"/>
      <c r="CH66" s="70"/>
      <c r="CI66" s="70"/>
      <c r="CJ66" s="70"/>
      <c r="CK66" s="11"/>
      <c r="CL66" s="11"/>
      <c r="CM66" s="11"/>
      <c r="CN66" s="11"/>
      <c r="CO66" s="11"/>
      <c r="CP66" s="11"/>
      <c r="CQ66" s="11"/>
      <c r="CR66" s="11"/>
    </row>
    <row r="67" spans="1:96" s="16" customFormat="1">
      <c r="A67" s="11">
        <v>36</v>
      </c>
      <c r="B67" s="10">
        <v>1000240420</v>
      </c>
      <c r="C67" s="11" t="s">
        <v>228</v>
      </c>
      <c r="D67" s="12" t="s">
        <v>75</v>
      </c>
      <c r="E67" s="13">
        <v>37241</v>
      </c>
      <c r="F67" s="14">
        <f t="shared" ca="1" si="0"/>
        <v>22.213698630136985</v>
      </c>
      <c r="G67" s="15">
        <v>34</v>
      </c>
      <c r="H67" s="15" t="s">
        <v>38</v>
      </c>
      <c r="I67" s="15" t="s">
        <v>39</v>
      </c>
      <c r="J67" s="15" t="s">
        <v>40</v>
      </c>
      <c r="K67" s="15">
        <v>8.99</v>
      </c>
      <c r="L67" s="15" t="s">
        <v>39</v>
      </c>
      <c r="M67" s="15" t="s">
        <v>41</v>
      </c>
      <c r="N67" s="15" t="s">
        <v>39</v>
      </c>
      <c r="O67" s="15" t="s">
        <v>42</v>
      </c>
      <c r="P67" s="15" t="s">
        <v>39</v>
      </c>
      <c r="Q67" s="15" t="s">
        <v>40</v>
      </c>
      <c r="R67" s="15">
        <v>8.15</v>
      </c>
      <c r="S67" s="15" t="s">
        <v>39</v>
      </c>
      <c r="T67" s="15" t="s">
        <v>41</v>
      </c>
      <c r="U67" s="15" t="s">
        <v>39</v>
      </c>
      <c r="V67" s="15" t="s">
        <v>42</v>
      </c>
      <c r="W67" s="72"/>
      <c r="X67" s="72"/>
      <c r="Y67" s="72"/>
      <c r="Z67" s="72"/>
      <c r="AA67" s="53"/>
      <c r="AB67" s="53"/>
      <c r="AC67" s="53"/>
      <c r="AD67" s="60"/>
      <c r="AE67" s="60"/>
      <c r="AF67" s="60"/>
      <c r="AG67" s="60">
        <v>8.99</v>
      </c>
      <c r="AH67" s="60">
        <v>6.52</v>
      </c>
      <c r="AI67" s="60"/>
      <c r="AJ67" s="60"/>
      <c r="AK67" s="60"/>
      <c r="AL67" s="60"/>
      <c r="AM67" s="70"/>
      <c r="AN67" s="70"/>
      <c r="AO67" s="70"/>
      <c r="AP67" s="70"/>
      <c r="AQ67" s="70"/>
      <c r="AR67" s="70"/>
      <c r="AS67" s="70" t="s">
        <v>337</v>
      </c>
      <c r="AT67" s="70" t="s">
        <v>337</v>
      </c>
      <c r="AU67" s="70"/>
      <c r="AV67" s="70" t="s">
        <v>337</v>
      </c>
      <c r="AW67" s="70" t="s">
        <v>337</v>
      </c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0"/>
      <c r="BL67" s="70"/>
      <c r="BM67" s="70"/>
      <c r="BN67" s="70">
        <v>8.15</v>
      </c>
      <c r="BO67" s="70">
        <v>11.42</v>
      </c>
      <c r="BP67" s="70"/>
      <c r="BQ67" s="70"/>
      <c r="BR67" s="70"/>
      <c r="BS67" s="70"/>
      <c r="BT67" s="70"/>
      <c r="BU67" s="70"/>
      <c r="BV67" s="70"/>
      <c r="BW67" s="70"/>
      <c r="BX67" s="70"/>
      <c r="BY67" s="70"/>
      <c r="BZ67" s="70" t="s">
        <v>337</v>
      </c>
      <c r="CA67" s="70" t="s">
        <v>337</v>
      </c>
      <c r="CB67" s="70"/>
      <c r="CC67" s="70" t="s">
        <v>337</v>
      </c>
      <c r="CD67" s="70"/>
      <c r="CE67" s="70"/>
      <c r="CF67" s="70" t="s">
        <v>337</v>
      </c>
      <c r="CG67" s="70"/>
      <c r="CH67" s="70"/>
      <c r="CI67" s="70"/>
      <c r="CJ67" s="70"/>
      <c r="CK67" s="11"/>
      <c r="CL67" s="11"/>
      <c r="CM67" s="11"/>
      <c r="CN67" s="11"/>
      <c r="CO67" s="11">
        <v>8.42</v>
      </c>
      <c r="CP67" s="11">
        <v>7.04</v>
      </c>
      <c r="CQ67" s="11"/>
      <c r="CR67" s="11"/>
    </row>
    <row r="68" spans="1:96" s="16" customFormat="1">
      <c r="A68" s="11"/>
      <c r="B68" s="10"/>
      <c r="C68" s="11"/>
      <c r="D68" s="12"/>
      <c r="E68" s="13"/>
      <c r="F68" s="14">
        <v>21</v>
      </c>
      <c r="G68" s="15">
        <v>34</v>
      </c>
      <c r="H68" s="15" t="s">
        <v>38</v>
      </c>
      <c r="I68" s="15" t="s">
        <v>53</v>
      </c>
      <c r="J68" s="15" t="s">
        <v>40</v>
      </c>
      <c r="K68" s="15">
        <v>6.52</v>
      </c>
      <c r="L68" s="15" t="s">
        <v>53</v>
      </c>
      <c r="M68" s="15" t="s">
        <v>41</v>
      </c>
      <c r="N68" s="15" t="s">
        <v>53</v>
      </c>
      <c r="O68" s="15" t="s">
        <v>42</v>
      </c>
      <c r="P68" s="15" t="s">
        <v>53</v>
      </c>
      <c r="Q68" s="15" t="s">
        <v>40</v>
      </c>
      <c r="R68" s="15">
        <v>11.42</v>
      </c>
      <c r="S68" s="15" t="s">
        <v>53</v>
      </c>
      <c r="T68" s="15" t="s">
        <v>41</v>
      </c>
      <c r="U68" s="15" t="s">
        <v>53</v>
      </c>
      <c r="V68" s="15" t="s">
        <v>65</v>
      </c>
      <c r="W68" s="72">
        <v>8.42</v>
      </c>
      <c r="X68" s="72">
        <v>7.04</v>
      </c>
      <c r="Y68" s="72"/>
      <c r="Z68" s="72"/>
      <c r="AA68" s="53"/>
      <c r="AB68" s="53"/>
      <c r="AC68" s="53"/>
      <c r="AD68" s="60"/>
      <c r="AE68" s="60"/>
      <c r="AF68" s="60"/>
      <c r="AG68" s="60"/>
      <c r="AH68" s="60"/>
      <c r="AI68" s="60"/>
      <c r="AJ68" s="60"/>
      <c r="AK68" s="60"/>
      <c r="AL68" s="6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70"/>
      <c r="BN68" s="70"/>
      <c r="BO68" s="70"/>
      <c r="BP68" s="70"/>
      <c r="BQ68" s="70"/>
      <c r="BR68" s="70"/>
      <c r="BS68" s="70"/>
      <c r="BT68" s="70"/>
      <c r="BU68" s="70"/>
      <c r="BV68" s="70"/>
      <c r="BW68" s="70"/>
      <c r="BX68" s="70"/>
      <c r="BY68" s="70"/>
      <c r="BZ68" s="70"/>
      <c r="CA68" s="70"/>
      <c r="CB68" s="70"/>
      <c r="CC68" s="70"/>
      <c r="CD68" s="70"/>
      <c r="CE68" s="70"/>
      <c r="CF68" s="70"/>
      <c r="CG68" s="70"/>
      <c r="CH68" s="70"/>
      <c r="CI68" s="70"/>
      <c r="CJ68" s="70"/>
      <c r="CK68" s="11"/>
      <c r="CL68" s="11"/>
      <c r="CM68" s="11"/>
      <c r="CN68" s="11"/>
      <c r="CO68" s="11"/>
      <c r="CP68" s="11"/>
      <c r="CQ68" s="11"/>
      <c r="CR68" s="11"/>
    </row>
    <row r="69" spans="1:96" s="16" customFormat="1">
      <c r="A69" s="11">
        <v>38</v>
      </c>
      <c r="B69" s="18">
        <v>1085255756</v>
      </c>
      <c r="C69" s="24" t="s">
        <v>229</v>
      </c>
      <c r="D69" s="20" t="s">
        <v>75</v>
      </c>
      <c r="E69" s="21">
        <v>31821</v>
      </c>
      <c r="F69" s="14">
        <f t="shared" ca="1" si="0"/>
        <v>37.063013698630137</v>
      </c>
      <c r="G69" s="15">
        <v>22</v>
      </c>
      <c r="H69" s="15" t="s">
        <v>38</v>
      </c>
      <c r="I69" s="15" t="s">
        <v>39</v>
      </c>
      <c r="J69" s="15" t="s">
        <v>119</v>
      </c>
      <c r="K69" s="15">
        <v>7.02</v>
      </c>
      <c r="L69" s="15" t="s">
        <v>39</v>
      </c>
      <c r="M69" s="15" t="s">
        <v>41</v>
      </c>
      <c r="N69" s="15" t="s">
        <v>39</v>
      </c>
      <c r="O69" s="15" t="s">
        <v>54</v>
      </c>
      <c r="P69" s="15" t="s">
        <v>39</v>
      </c>
      <c r="Q69" s="15" t="s">
        <v>43</v>
      </c>
      <c r="R69" s="15">
        <v>7.08</v>
      </c>
      <c r="S69" s="15" t="s">
        <v>39</v>
      </c>
      <c r="T69" s="15" t="s">
        <v>41</v>
      </c>
      <c r="U69" s="15" t="s">
        <v>39</v>
      </c>
      <c r="V69" s="15" t="s">
        <v>42</v>
      </c>
      <c r="W69" s="72"/>
      <c r="X69" s="72"/>
      <c r="Y69" s="72"/>
      <c r="Z69" s="72"/>
      <c r="AA69" s="53">
        <v>6.2</v>
      </c>
      <c r="AB69" s="53">
        <v>7.01</v>
      </c>
      <c r="AC69" s="53"/>
      <c r="AD69" s="60"/>
      <c r="AE69" s="60"/>
      <c r="AF69" s="60"/>
      <c r="AG69" s="60"/>
      <c r="AH69" s="60"/>
      <c r="AI69" s="60"/>
      <c r="AJ69" s="60"/>
      <c r="AK69" s="60"/>
      <c r="AL69" s="60"/>
      <c r="AM69" s="70"/>
      <c r="AN69" s="70"/>
      <c r="AO69" s="70"/>
      <c r="AP69" s="70"/>
      <c r="AQ69" s="70"/>
      <c r="AR69" s="70"/>
      <c r="AS69" s="70" t="s">
        <v>337</v>
      </c>
      <c r="AT69" s="70" t="s">
        <v>338</v>
      </c>
      <c r="AU69" s="70"/>
      <c r="AV69" s="70"/>
      <c r="AW69" s="70"/>
      <c r="AX69" s="70"/>
      <c r="AY69" s="70"/>
      <c r="AZ69" s="70"/>
      <c r="BA69" s="70"/>
      <c r="BB69" s="70" t="s">
        <v>338</v>
      </c>
      <c r="BC69" s="70"/>
      <c r="BD69" s="70"/>
      <c r="BE69" s="70"/>
      <c r="BF69" s="70"/>
      <c r="BG69" s="70"/>
      <c r="BH69" s="70"/>
      <c r="BI69" s="70"/>
      <c r="BJ69" s="70"/>
      <c r="BK69" s="70">
        <v>7.8</v>
      </c>
      <c r="BL69" s="70">
        <v>9.3000000000000007</v>
      </c>
      <c r="BM69" s="70"/>
      <c r="BN69" s="70"/>
      <c r="BO69" s="70"/>
      <c r="BP69" s="70"/>
      <c r="BQ69" s="70"/>
      <c r="BR69" s="70"/>
      <c r="BS69" s="70"/>
      <c r="BT69" s="70"/>
      <c r="BU69" s="70"/>
      <c r="BV69" s="70"/>
      <c r="BW69" s="70"/>
      <c r="BX69" s="70" t="s">
        <v>338</v>
      </c>
      <c r="BY69" s="70"/>
      <c r="BZ69" s="70" t="s">
        <v>338</v>
      </c>
      <c r="CA69" s="70" t="s">
        <v>338</v>
      </c>
      <c r="CB69" s="70"/>
      <c r="CC69" s="70" t="s">
        <v>338</v>
      </c>
      <c r="CD69" s="70"/>
      <c r="CE69" s="70"/>
      <c r="CF69" s="70"/>
      <c r="CG69" s="70"/>
      <c r="CH69" s="70"/>
      <c r="CI69" s="70"/>
      <c r="CJ69" s="70"/>
      <c r="CK69" s="24"/>
      <c r="CL69" s="24"/>
      <c r="CM69" s="24"/>
      <c r="CN69" s="24"/>
      <c r="CO69" s="24">
        <v>4.2699999999999996</v>
      </c>
      <c r="CP69" s="24">
        <v>4.46</v>
      </c>
      <c r="CQ69" s="24">
        <v>2.42</v>
      </c>
      <c r="CR69" s="24">
        <v>2.63</v>
      </c>
    </row>
    <row r="70" spans="1:96" s="16" customFormat="1">
      <c r="A70" s="11"/>
      <c r="B70" s="18"/>
      <c r="C70" s="24"/>
      <c r="D70" s="20"/>
      <c r="E70" s="21"/>
      <c r="F70" s="14">
        <v>36</v>
      </c>
      <c r="G70" s="15">
        <v>22</v>
      </c>
      <c r="H70" s="15" t="s">
        <v>38</v>
      </c>
      <c r="I70" s="15" t="s">
        <v>53</v>
      </c>
      <c r="J70" s="15" t="s">
        <v>119</v>
      </c>
      <c r="K70" s="15">
        <v>7.01</v>
      </c>
      <c r="L70" s="15" t="s">
        <v>53</v>
      </c>
      <c r="M70" s="15" t="s">
        <v>41</v>
      </c>
      <c r="N70" s="15" t="s">
        <v>53</v>
      </c>
      <c r="O70" s="15" t="s">
        <v>54</v>
      </c>
      <c r="P70" s="15" t="s">
        <v>53</v>
      </c>
      <c r="Q70" s="15" t="s">
        <v>43</v>
      </c>
      <c r="R70" s="15">
        <v>9.3000000000000007</v>
      </c>
      <c r="S70" s="15" t="s">
        <v>53</v>
      </c>
      <c r="T70" s="15" t="s">
        <v>97</v>
      </c>
      <c r="U70" s="15" t="s">
        <v>53</v>
      </c>
      <c r="V70" s="15" t="s">
        <v>88</v>
      </c>
      <c r="W70" s="72">
        <v>4.2699999999999996</v>
      </c>
      <c r="X70" s="72">
        <v>4.46</v>
      </c>
      <c r="Y70" s="72">
        <v>2.42</v>
      </c>
      <c r="Z70" s="72">
        <v>2.63</v>
      </c>
      <c r="AA70" s="53"/>
      <c r="AB70" s="53"/>
      <c r="AC70" s="53"/>
      <c r="AD70" s="60"/>
      <c r="AE70" s="60"/>
      <c r="AF70" s="60"/>
      <c r="AG70" s="60"/>
      <c r="AH70" s="60"/>
      <c r="AI70" s="60"/>
      <c r="AJ70" s="60"/>
      <c r="AK70" s="60"/>
      <c r="AL70" s="6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/>
      <c r="BO70" s="70"/>
      <c r="BP70" s="70"/>
      <c r="BQ70" s="70"/>
      <c r="BR70" s="70"/>
      <c r="BS70" s="70"/>
      <c r="BT70" s="70"/>
      <c r="BU70" s="70"/>
      <c r="BV70" s="70"/>
      <c r="BW70" s="70"/>
      <c r="BX70" s="70"/>
      <c r="BY70" s="70"/>
      <c r="BZ70" s="70"/>
      <c r="CA70" s="70"/>
      <c r="CB70" s="70"/>
      <c r="CC70" s="70"/>
      <c r="CD70" s="70"/>
      <c r="CE70" s="70"/>
      <c r="CF70" s="70"/>
      <c r="CG70" s="70"/>
      <c r="CH70" s="70"/>
      <c r="CI70" s="70"/>
      <c r="CJ70" s="70"/>
      <c r="CK70" s="24"/>
      <c r="CL70" s="24"/>
      <c r="CM70" s="24"/>
      <c r="CN70" s="24"/>
      <c r="CO70" s="24"/>
      <c r="CP70" s="24"/>
      <c r="CQ70" s="24"/>
      <c r="CR70" s="24"/>
    </row>
    <row r="71" spans="1:96" s="17" customFormat="1">
      <c r="A71" s="11">
        <v>39</v>
      </c>
      <c r="B71" s="10">
        <v>1010760751</v>
      </c>
      <c r="C71" s="11" t="s">
        <v>230</v>
      </c>
      <c r="D71" s="12" t="s">
        <v>36</v>
      </c>
      <c r="E71" s="13">
        <v>38264</v>
      </c>
      <c r="F71" s="14">
        <f t="shared" ca="1" si="0"/>
        <v>19.410958904109588</v>
      </c>
      <c r="G71" s="15" t="s">
        <v>231</v>
      </c>
      <c r="H71" s="15" t="s">
        <v>38</v>
      </c>
      <c r="I71" s="15" t="s">
        <v>39</v>
      </c>
      <c r="J71" s="15" t="s">
        <v>43</v>
      </c>
      <c r="K71" s="15">
        <v>8.8699999999999992</v>
      </c>
      <c r="L71" s="15" t="s">
        <v>39</v>
      </c>
      <c r="M71" s="15" t="s">
        <v>41</v>
      </c>
      <c r="N71" s="15" t="s">
        <v>39</v>
      </c>
      <c r="O71" s="15" t="s">
        <v>42</v>
      </c>
      <c r="P71" s="15" t="s">
        <v>39</v>
      </c>
      <c r="Q71" s="15" t="s">
        <v>43</v>
      </c>
      <c r="R71" s="15">
        <v>8.31</v>
      </c>
      <c r="S71" s="15" t="s">
        <v>39</v>
      </c>
      <c r="T71" s="15" t="s">
        <v>41</v>
      </c>
      <c r="U71" s="15" t="s">
        <v>39</v>
      </c>
      <c r="V71" s="15" t="s">
        <v>42</v>
      </c>
      <c r="W71" s="72"/>
      <c r="X71" s="72"/>
      <c r="Y71" s="72"/>
      <c r="Z71" s="72"/>
      <c r="AA71" s="53"/>
      <c r="AB71" s="53"/>
      <c r="AC71" s="53"/>
      <c r="AD71" s="60">
        <v>8.8699999999999992</v>
      </c>
      <c r="AE71" s="60"/>
      <c r="AF71" s="60"/>
      <c r="AG71" s="60"/>
      <c r="AH71" s="60">
        <v>9.77</v>
      </c>
      <c r="AI71" s="60">
        <v>12.08</v>
      </c>
      <c r="AJ71" s="60"/>
      <c r="AK71" s="60"/>
      <c r="AL71" s="60"/>
      <c r="AM71" s="70"/>
      <c r="AN71" s="70"/>
      <c r="AO71" s="70"/>
      <c r="AP71" s="70"/>
      <c r="AQ71" s="70"/>
      <c r="AR71" s="70"/>
      <c r="AS71" s="70" t="s">
        <v>338</v>
      </c>
      <c r="AT71" s="70" t="s">
        <v>338</v>
      </c>
      <c r="AU71" s="70" t="s">
        <v>338</v>
      </c>
      <c r="AV71" s="70" t="s">
        <v>338</v>
      </c>
      <c r="AW71" s="70" t="s">
        <v>338</v>
      </c>
      <c r="AX71" s="70"/>
      <c r="AY71" s="70"/>
      <c r="AZ71" s="70" t="s">
        <v>338</v>
      </c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>
        <v>8.31</v>
      </c>
      <c r="BL71" s="70"/>
      <c r="BM71" s="70"/>
      <c r="BN71" s="70"/>
      <c r="BO71" s="70">
        <v>10.83</v>
      </c>
      <c r="BP71" s="70">
        <v>11.53</v>
      </c>
      <c r="BQ71" s="70"/>
      <c r="BR71" s="70"/>
      <c r="BS71" s="70"/>
      <c r="BT71" s="70"/>
      <c r="BU71" s="70"/>
      <c r="BV71" s="70"/>
      <c r="BW71" s="70"/>
      <c r="BX71" s="70"/>
      <c r="BY71" s="70"/>
      <c r="BZ71" s="70" t="s">
        <v>338</v>
      </c>
      <c r="CA71" s="70" t="s">
        <v>338</v>
      </c>
      <c r="CB71" s="70" t="s">
        <v>338</v>
      </c>
      <c r="CC71" s="70" t="s">
        <v>338</v>
      </c>
      <c r="CD71" s="70" t="s">
        <v>338</v>
      </c>
      <c r="CE71" s="70" t="s">
        <v>338</v>
      </c>
      <c r="CF71" s="70"/>
      <c r="CG71" s="70"/>
      <c r="CH71" s="70"/>
      <c r="CI71" s="70"/>
      <c r="CJ71" s="70"/>
      <c r="CK71" s="11"/>
      <c r="CL71" s="11"/>
      <c r="CM71" s="11"/>
      <c r="CN71" s="11"/>
      <c r="CO71" s="11"/>
      <c r="CP71" s="11"/>
      <c r="CQ71" s="11">
        <v>4.53</v>
      </c>
      <c r="CR71" s="11">
        <v>3.31</v>
      </c>
    </row>
    <row r="72" spans="1:96" s="17" customFormat="1">
      <c r="A72" s="11"/>
      <c r="B72" s="10"/>
      <c r="C72" s="11"/>
      <c r="D72" s="12"/>
      <c r="E72" s="13"/>
      <c r="F72" s="14">
        <v>18</v>
      </c>
      <c r="G72" s="15" t="s">
        <v>231</v>
      </c>
      <c r="H72" s="15" t="s">
        <v>38</v>
      </c>
      <c r="I72" s="15" t="s">
        <v>53</v>
      </c>
      <c r="J72" s="15" t="s">
        <v>40</v>
      </c>
      <c r="K72" s="15">
        <v>9.77</v>
      </c>
      <c r="L72" s="15" t="s">
        <v>53</v>
      </c>
      <c r="M72" s="15" t="s">
        <v>41</v>
      </c>
      <c r="N72" s="15" t="s">
        <v>53</v>
      </c>
      <c r="O72" s="15" t="s">
        <v>42</v>
      </c>
      <c r="P72" s="15" t="s">
        <v>53</v>
      </c>
      <c r="Q72" s="15" t="s">
        <v>40</v>
      </c>
      <c r="R72" s="15">
        <v>10.83</v>
      </c>
      <c r="S72" s="15" t="s">
        <v>53</v>
      </c>
      <c r="T72" s="15" t="s">
        <v>41</v>
      </c>
      <c r="U72" s="15" t="s">
        <v>53</v>
      </c>
      <c r="V72" s="15" t="s">
        <v>42</v>
      </c>
      <c r="W72" s="72"/>
      <c r="X72" s="72"/>
      <c r="Y72" s="72"/>
      <c r="Z72" s="72"/>
      <c r="AA72" s="53"/>
      <c r="AB72" s="53"/>
      <c r="AC72" s="53"/>
      <c r="AD72" s="60"/>
      <c r="AE72" s="60"/>
      <c r="AF72" s="60"/>
      <c r="AG72" s="60"/>
      <c r="AH72" s="60"/>
      <c r="AI72" s="60"/>
      <c r="AJ72" s="60"/>
      <c r="AK72" s="60"/>
      <c r="AL72" s="6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0"/>
      <c r="BR72" s="70"/>
      <c r="BS72" s="70"/>
      <c r="BT72" s="70"/>
      <c r="BU72" s="70"/>
      <c r="BV72" s="70"/>
      <c r="BW72" s="70"/>
      <c r="BX72" s="70"/>
      <c r="BY72" s="70"/>
      <c r="BZ72" s="70"/>
      <c r="CA72" s="70"/>
      <c r="CB72" s="70"/>
      <c r="CC72" s="70"/>
      <c r="CD72" s="70"/>
      <c r="CE72" s="70"/>
      <c r="CF72" s="70"/>
      <c r="CG72" s="70"/>
      <c r="CH72" s="70"/>
      <c r="CI72" s="70"/>
      <c r="CJ72" s="70"/>
      <c r="CK72" s="11"/>
      <c r="CL72" s="11"/>
      <c r="CM72" s="11"/>
      <c r="CN72" s="11"/>
      <c r="CO72" s="11"/>
      <c r="CP72" s="11"/>
      <c r="CQ72" s="11"/>
      <c r="CR72" s="11"/>
    </row>
    <row r="73" spans="1:96" s="17" customFormat="1">
      <c r="A73" s="11"/>
      <c r="B73" s="10"/>
      <c r="C73" s="11"/>
      <c r="D73" s="12"/>
      <c r="E73" s="13"/>
      <c r="F73" s="14">
        <v>18</v>
      </c>
      <c r="G73" s="15" t="s">
        <v>231</v>
      </c>
      <c r="H73" s="15" t="s">
        <v>38</v>
      </c>
      <c r="I73" s="15" t="s">
        <v>55</v>
      </c>
      <c r="J73" s="15" t="s">
        <v>40</v>
      </c>
      <c r="K73" s="15">
        <v>12.08</v>
      </c>
      <c r="L73" s="15" t="s">
        <v>55</v>
      </c>
      <c r="M73" s="15" t="s">
        <v>41</v>
      </c>
      <c r="N73" s="15" t="s">
        <v>55</v>
      </c>
      <c r="O73" s="15" t="s">
        <v>42</v>
      </c>
      <c r="P73" s="15" t="s">
        <v>55</v>
      </c>
      <c r="Q73" s="15" t="s">
        <v>40</v>
      </c>
      <c r="R73" s="15">
        <v>11.53</v>
      </c>
      <c r="S73" s="15" t="s">
        <v>55</v>
      </c>
      <c r="T73" s="15" t="s">
        <v>41</v>
      </c>
      <c r="U73" s="15" t="s">
        <v>55</v>
      </c>
      <c r="V73" s="15" t="s">
        <v>42</v>
      </c>
      <c r="W73" s="72"/>
      <c r="X73" s="72"/>
      <c r="Y73" s="72">
        <v>4.53</v>
      </c>
      <c r="Z73" s="72">
        <v>3.31</v>
      </c>
      <c r="AA73" s="53"/>
      <c r="AB73" s="53"/>
      <c r="AC73" s="53"/>
      <c r="AD73" s="60"/>
      <c r="AE73" s="60"/>
      <c r="AF73" s="60"/>
      <c r="AG73" s="60"/>
      <c r="AH73" s="60"/>
      <c r="AI73" s="60"/>
      <c r="AJ73" s="60"/>
      <c r="AK73" s="60"/>
      <c r="AL73" s="6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/>
      <c r="BQ73" s="70"/>
      <c r="BR73" s="70"/>
      <c r="BS73" s="70"/>
      <c r="BT73" s="70"/>
      <c r="BU73" s="70"/>
      <c r="BV73" s="70"/>
      <c r="BW73" s="70"/>
      <c r="BX73" s="70"/>
      <c r="BY73" s="70"/>
      <c r="BZ73" s="70"/>
      <c r="CA73" s="70"/>
      <c r="CB73" s="70"/>
      <c r="CC73" s="70"/>
      <c r="CD73" s="70"/>
      <c r="CE73" s="70"/>
      <c r="CF73" s="70"/>
      <c r="CG73" s="70"/>
      <c r="CH73" s="70"/>
      <c r="CI73" s="70"/>
      <c r="CJ73" s="70"/>
      <c r="CK73" s="11"/>
      <c r="CL73" s="11"/>
      <c r="CM73" s="11"/>
      <c r="CN73" s="11"/>
      <c r="CO73" s="11"/>
      <c r="CP73" s="11"/>
      <c r="CQ73" s="11"/>
      <c r="CR73" s="11"/>
    </row>
    <row r="74" spans="1:96" s="17" customFormat="1">
      <c r="A74" s="11">
        <v>40</v>
      </c>
      <c r="B74" s="10">
        <v>10188476996</v>
      </c>
      <c r="C74" s="11" t="s">
        <v>232</v>
      </c>
      <c r="D74" s="12" t="s">
        <v>36</v>
      </c>
      <c r="E74" s="13">
        <v>34834</v>
      </c>
      <c r="F74" s="14">
        <f t="shared" ca="1" si="0"/>
        <v>28.80821917808219</v>
      </c>
      <c r="G74" s="15">
        <v>34</v>
      </c>
      <c r="H74" s="15" t="s">
        <v>38</v>
      </c>
      <c r="I74" s="15" t="s">
        <v>39</v>
      </c>
      <c r="J74" s="15" t="s">
        <v>40</v>
      </c>
      <c r="K74" s="15">
        <v>7.77</v>
      </c>
      <c r="L74" s="15" t="s">
        <v>39</v>
      </c>
      <c r="M74" s="15" t="s">
        <v>41</v>
      </c>
      <c r="N74" s="15" t="s">
        <v>39</v>
      </c>
      <c r="O74" s="15" t="s">
        <v>42</v>
      </c>
      <c r="P74" s="15" t="s">
        <v>39</v>
      </c>
      <c r="Q74" s="15" t="s">
        <v>43</v>
      </c>
      <c r="R74" s="15">
        <v>8.0500000000000007</v>
      </c>
      <c r="S74" s="15" t="s">
        <v>39</v>
      </c>
      <c r="T74" s="15" t="s">
        <v>41</v>
      </c>
      <c r="U74" s="15" t="s">
        <v>39</v>
      </c>
      <c r="V74" s="15" t="s">
        <v>42</v>
      </c>
      <c r="W74" s="72"/>
      <c r="X74" s="72"/>
      <c r="Y74" s="72"/>
      <c r="Z74" s="72"/>
      <c r="AA74" s="53"/>
      <c r="AB74" s="53"/>
      <c r="AC74" s="53"/>
      <c r="AD74" s="60"/>
      <c r="AE74" s="60"/>
      <c r="AF74" s="60"/>
      <c r="AG74" s="60">
        <v>7.67</v>
      </c>
      <c r="AH74" s="60">
        <v>12.44</v>
      </c>
      <c r="AI74" s="60"/>
      <c r="AJ74" s="60"/>
      <c r="AK74" s="60"/>
      <c r="AL74" s="60"/>
      <c r="AM74" s="70"/>
      <c r="AN74" s="70"/>
      <c r="AO74" s="70"/>
      <c r="AP74" s="70"/>
      <c r="AQ74" s="70"/>
      <c r="AR74" s="70" t="s">
        <v>338</v>
      </c>
      <c r="AS74" s="70" t="s">
        <v>338</v>
      </c>
      <c r="AT74" s="70"/>
      <c r="AU74" s="70" t="s">
        <v>338</v>
      </c>
      <c r="AV74" s="70" t="s">
        <v>338</v>
      </c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>
        <v>8.0500000000000007</v>
      </c>
      <c r="BL74" s="70"/>
      <c r="BM74" s="70"/>
      <c r="BN74" s="70"/>
      <c r="BO74" s="70">
        <v>8.27</v>
      </c>
      <c r="BP74" s="70"/>
      <c r="BQ74" s="70"/>
      <c r="BR74" s="70"/>
      <c r="BS74" s="70"/>
      <c r="BT74" s="70"/>
      <c r="BU74" s="70"/>
      <c r="BV74" s="70"/>
      <c r="BW74" s="70"/>
      <c r="BX74" s="70"/>
      <c r="BY74" s="70"/>
      <c r="BZ74" s="70" t="s">
        <v>338</v>
      </c>
      <c r="CA74" s="70" t="s">
        <v>338</v>
      </c>
      <c r="CB74" s="70"/>
      <c r="CC74" s="70" t="s">
        <v>338</v>
      </c>
      <c r="CD74" s="70"/>
      <c r="CE74" s="70"/>
      <c r="CF74" s="70"/>
      <c r="CG74" s="70"/>
      <c r="CH74" s="70"/>
      <c r="CI74" s="70"/>
      <c r="CJ74" s="70"/>
      <c r="CK74" s="11"/>
      <c r="CL74" s="11" t="s">
        <v>338</v>
      </c>
      <c r="CM74" s="11"/>
      <c r="CN74" s="11"/>
      <c r="CO74" s="11">
        <v>5.85</v>
      </c>
      <c r="CP74" s="11">
        <v>6.16</v>
      </c>
      <c r="CQ74" s="11">
        <v>2.12</v>
      </c>
      <c r="CR74" s="11"/>
    </row>
    <row r="75" spans="1:96" s="17" customFormat="1">
      <c r="A75" s="11"/>
      <c r="B75" s="10"/>
      <c r="C75" s="11"/>
      <c r="D75" s="12"/>
      <c r="E75" s="13"/>
      <c r="F75" s="14">
        <v>28</v>
      </c>
      <c r="G75" s="15">
        <v>34</v>
      </c>
      <c r="H75" s="15" t="s">
        <v>38</v>
      </c>
      <c r="I75" s="15" t="s">
        <v>53</v>
      </c>
      <c r="J75" s="15" t="s">
        <v>40</v>
      </c>
      <c r="K75" s="15">
        <v>12.44</v>
      </c>
      <c r="L75" s="15" t="s">
        <v>53</v>
      </c>
      <c r="M75" s="15" t="s">
        <v>97</v>
      </c>
      <c r="N75" s="15" t="s">
        <v>53</v>
      </c>
      <c r="O75" s="15" t="s">
        <v>42</v>
      </c>
      <c r="P75" s="15" t="s">
        <v>53</v>
      </c>
      <c r="Q75" s="15" t="s">
        <v>40</v>
      </c>
      <c r="R75" s="15">
        <v>8.27</v>
      </c>
      <c r="S75" s="15" t="s">
        <v>53</v>
      </c>
      <c r="T75" s="15" t="s">
        <v>41</v>
      </c>
      <c r="U75" s="15" t="s">
        <v>53</v>
      </c>
      <c r="V75" s="15" t="s">
        <v>88</v>
      </c>
      <c r="W75" s="72">
        <v>5.85</v>
      </c>
      <c r="X75" s="72">
        <v>6.16</v>
      </c>
      <c r="Y75" s="72">
        <v>2.2000000000000002</v>
      </c>
      <c r="Z75" s="72"/>
      <c r="AA75" s="53"/>
      <c r="AB75" s="53"/>
      <c r="AC75" s="53"/>
      <c r="AD75" s="60"/>
      <c r="AE75" s="60"/>
      <c r="AF75" s="60"/>
      <c r="AG75" s="60"/>
      <c r="AH75" s="60"/>
      <c r="AI75" s="60"/>
      <c r="AJ75" s="60"/>
      <c r="AK75" s="60"/>
      <c r="AL75" s="6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0"/>
      <c r="BM75" s="70"/>
      <c r="BN75" s="70"/>
      <c r="BO75" s="70"/>
      <c r="BP75" s="70"/>
      <c r="BQ75" s="70"/>
      <c r="BR75" s="70"/>
      <c r="BS75" s="70"/>
      <c r="BT75" s="70"/>
      <c r="BU75" s="70"/>
      <c r="BV75" s="70"/>
      <c r="BW75" s="70"/>
      <c r="BX75" s="70"/>
      <c r="BY75" s="70"/>
      <c r="BZ75" s="70"/>
      <c r="CA75" s="70"/>
      <c r="CB75" s="70"/>
      <c r="CC75" s="70"/>
      <c r="CD75" s="70"/>
      <c r="CE75" s="70"/>
      <c r="CF75" s="70"/>
      <c r="CG75" s="70"/>
      <c r="CH75" s="70"/>
      <c r="CI75" s="70"/>
      <c r="CJ75" s="70"/>
      <c r="CK75" s="11"/>
      <c r="CL75" s="11"/>
      <c r="CM75" s="11"/>
      <c r="CN75" s="11"/>
      <c r="CO75" s="11"/>
      <c r="CP75" s="11"/>
      <c r="CQ75" s="11"/>
      <c r="CR75" s="11"/>
    </row>
    <row r="76" spans="1:96" s="16" customFormat="1">
      <c r="A76" s="11">
        <v>41</v>
      </c>
      <c r="B76" s="10">
        <v>1150184542</v>
      </c>
      <c r="C76" s="11" t="s">
        <v>233</v>
      </c>
      <c r="D76" s="12" t="s">
        <v>36</v>
      </c>
      <c r="E76" s="13">
        <v>39728</v>
      </c>
      <c r="F76" s="14">
        <f t="shared" ca="1" si="0"/>
        <v>15.4</v>
      </c>
      <c r="G76" s="15">
        <v>14</v>
      </c>
      <c r="H76" s="15" t="s">
        <v>38</v>
      </c>
      <c r="I76" s="15" t="s">
        <v>39</v>
      </c>
      <c r="J76" s="15" t="s">
        <v>43</v>
      </c>
      <c r="K76" s="15">
        <v>8.2200000000000006</v>
      </c>
      <c r="L76" s="15" t="s">
        <v>39</v>
      </c>
      <c r="M76" s="15" t="s">
        <v>41</v>
      </c>
      <c r="N76" s="15" t="s">
        <v>39</v>
      </c>
      <c r="O76" s="15" t="s">
        <v>42</v>
      </c>
      <c r="P76" s="15" t="s">
        <v>39</v>
      </c>
      <c r="Q76" s="15" t="s">
        <v>43</v>
      </c>
      <c r="R76" s="15">
        <v>7.9</v>
      </c>
      <c r="S76" s="15" t="s">
        <v>39</v>
      </c>
      <c r="T76" s="15" t="s">
        <v>41</v>
      </c>
      <c r="U76" s="15" t="s">
        <v>39</v>
      </c>
      <c r="V76" s="15" t="s">
        <v>42</v>
      </c>
      <c r="W76" s="72"/>
      <c r="X76" s="72"/>
      <c r="Y76" s="72"/>
      <c r="Z76" s="72"/>
      <c r="AA76" s="53"/>
      <c r="AB76" s="53"/>
      <c r="AC76" s="53"/>
      <c r="AD76" s="60">
        <v>8.2200000000000006</v>
      </c>
      <c r="AE76" s="60">
        <v>11.02</v>
      </c>
      <c r="AF76" s="60"/>
      <c r="AG76" s="60"/>
      <c r="AH76" s="60"/>
      <c r="AI76" s="60"/>
      <c r="AJ76" s="60"/>
      <c r="AK76" s="60"/>
      <c r="AL76" s="60"/>
      <c r="AM76" s="70"/>
      <c r="AN76" s="70"/>
      <c r="AO76" s="70"/>
      <c r="AP76" s="70"/>
      <c r="AQ76" s="70"/>
      <c r="AR76" s="70"/>
      <c r="AS76" s="70" t="s">
        <v>338</v>
      </c>
      <c r="AT76" s="70" t="s">
        <v>338</v>
      </c>
      <c r="AU76" s="70"/>
      <c r="AV76" s="70" t="s">
        <v>338</v>
      </c>
      <c r="AW76" s="70" t="s">
        <v>338</v>
      </c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>
        <v>7.9</v>
      </c>
      <c r="BL76" s="70"/>
      <c r="BM76" s="70"/>
      <c r="BN76" s="70"/>
      <c r="BO76" s="70">
        <v>9.4499999999999993</v>
      </c>
      <c r="BP76" s="70"/>
      <c r="BQ76" s="70"/>
      <c r="BR76" s="70"/>
      <c r="BS76" s="70"/>
      <c r="BT76" s="70"/>
      <c r="BU76" s="70"/>
      <c r="BV76" s="70"/>
      <c r="BW76" s="70"/>
      <c r="BX76" s="70"/>
      <c r="BY76" s="70"/>
      <c r="BZ76" s="70" t="s">
        <v>338</v>
      </c>
      <c r="CA76" s="70" t="s">
        <v>338</v>
      </c>
      <c r="CB76" s="70"/>
      <c r="CC76" s="70" t="s">
        <v>338</v>
      </c>
      <c r="CD76" s="70"/>
      <c r="CE76" s="70"/>
      <c r="CF76" s="70"/>
      <c r="CG76" s="70" t="s">
        <v>338</v>
      </c>
      <c r="CH76" s="70"/>
      <c r="CI76" s="70"/>
      <c r="CJ76" s="70"/>
      <c r="CK76" s="11"/>
      <c r="CL76" s="11"/>
      <c r="CM76" s="11"/>
      <c r="CN76" s="11"/>
      <c r="CO76" s="11">
        <v>6.24</v>
      </c>
      <c r="CP76" s="11">
        <v>5.45</v>
      </c>
      <c r="CQ76" s="11">
        <v>2.4900000000000002</v>
      </c>
      <c r="CR76" s="11">
        <v>2.4300000000000002</v>
      </c>
    </row>
    <row r="77" spans="1:96" s="16" customFormat="1">
      <c r="A77" s="11"/>
      <c r="B77" s="10"/>
      <c r="C77" s="11"/>
      <c r="D77" s="12"/>
      <c r="E77" s="13"/>
      <c r="F77" s="14">
        <v>14</v>
      </c>
      <c r="G77" s="15">
        <v>14</v>
      </c>
      <c r="H77" s="15" t="s">
        <v>38</v>
      </c>
      <c r="I77" s="15" t="s">
        <v>53</v>
      </c>
      <c r="J77" s="15" t="s">
        <v>43</v>
      </c>
      <c r="K77" s="15">
        <v>11.02</v>
      </c>
      <c r="L77" s="15" t="s">
        <v>53</v>
      </c>
      <c r="M77" s="15" t="s">
        <v>41</v>
      </c>
      <c r="N77" s="15" t="s">
        <v>53</v>
      </c>
      <c r="O77" s="15" t="s">
        <v>42</v>
      </c>
      <c r="P77" s="15" t="s">
        <v>53</v>
      </c>
      <c r="Q77" s="15" t="s">
        <v>40</v>
      </c>
      <c r="R77" s="15">
        <v>9.4499999999999993</v>
      </c>
      <c r="S77" s="15" t="s">
        <v>53</v>
      </c>
      <c r="T77" s="15" t="s">
        <v>41</v>
      </c>
      <c r="U77" s="15" t="s">
        <v>53</v>
      </c>
      <c r="V77" s="15" t="s">
        <v>65</v>
      </c>
      <c r="W77" s="72">
        <v>6.24</v>
      </c>
      <c r="X77" s="72">
        <v>5.45</v>
      </c>
      <c r="Y77" s="72">
        <v>2.4900000000000002</v>
      </c>
      <c r="Z77" s="72">
        <v>2.4300000000000002</v>
      </c>
      <c r="AA77" s="53"/>
      <c r="AB77" s="53"/>
      <c r="AC77" s="53"/>
      <c r="AD77" s="60"/>
      <c r="AE77" s="60"/>
      <c r="AF77" s="60"/>
      <c r="AG77" s="60"/>
      <c r="AH77" s="60"/>
      <c r="AI77" s="60"/>
      <c r="AJ77" s="60"/>
      <c r="AK77" s="60"/>
      <c r="AL77" s="6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0"/>
      <c r="BO77" s="70"/>
      <c r="BP77" s="70"/>
      <c r="BQ77" s="70"/>
      <c r="BR77" s="70"/>
      <c r="BS77" s="70"/>
      <c r="BT77" s="70"/>
      <c r="BU77" s="70"/>
      <c r="BV77" s="70"/>
      <c r="BW77" s="70"/>
      <c r="BX77" s="70"/>
      <c r="BY77" s="70"/>
      <c r="BZ77" s="70"/>
      <c r="CA77" s="70"/>
      <c r="CB77" s="70"/>
      <c r="CC77" s="70"/>
      <c r="CD77" s="70"/>
      <c r="CE77" s="70"/>
      <c r="CF77" s="70"/>
      <c r="CG77" s="70"/>
      <c r="CH77" s="70"/>
      <c r="CI77" s="70"/>
      <c r="CJ77" s="70"/>
      <c r="CK77" s="11"/>
      <c r="CL77" s="11"/>
      <c r="CM77" s="11"/>
      <c r="CN77" s="11"/>
      <c r="CO77" s="11"/>
      <c r="CP77" s="11"/>
      <c r="CQ77" s="11"/>
      <c r="CR77" s="11"/>
    </row>
    <row r="78" spans="1:96" s="16" customFormat="1">
      <c r="A78" s="11">
        <v>42</v>
      </c>
      <c r="B78" s="18">
        <v>80728570</v>
      </c>
      <c r="C78" s="24" t="s">
        <v>234</v>
      </c>
      <c r="D78" s="20" t="s">
        <v>36</v>
      </c>
      <c r="E78" s="21">
        <v>30317</v>
      </c>
      <c r="F78" s="14">
        <f t="shared" ca="1" si="0"/>
        <v>41.183561643835617</v>
      </c>
      <c r="G78" s="15">
        <v>23</v>
      </c>
      <c r="H78" s="15" t="s">
        <v>38</v>
      </c>
      <c r="I78" s="15" t="s">
        <v>39</v>
      </c>
      <c r="J78" s="15" t="s">
        <v>119</v>
      </c>
      <c r="K78" s="15">
        <v>5.4</v>
      </c>
      <c r="L78" s="15" t="s">
        <v>39</v>
      </c>
      <c r="M78" s="15" t="s">
        <v>41</v>
      </c>
      <c r="N78" s="15" t="s">
        <v>39</v>
      </c>
      <c r="O78" s="15" t="s">
        <v>42</v>
      </c>
      <c r="P78" s="15" t="s">
        <v>39</v>
      </c>
      <c r="Q78" s="15" t="s">
        <v>119</v>
      </c>
      <c r="R78" s="15">
        <v>4.29</v>
      </c>
      <c r="S78" s="15" t="s">
        <v>39</v>
      </c>
      <c r="T78" s="15" t="s">
        <v>41</v>
      </c>
      <c r="U78" s="15" t="s">
        <v>39</v>
      </c>
      <c r="V78" s="15" t="s">
        <v>42</v>
      </c>
      <c r="W78" s="15"/>
      <c r="X78" s="15"/>
      <c r="Y78" s="15"/>
      <c r="Z78" s="15"/>
      <c r="AA78" s="53">
        <v>5.4</v>
      </c>
      <c r="AB78" s="53"/>
      <c r="AC78" s="53"/>
      <c r="AD78" s="60"/>
      <c r="AE78" s="60">
        <v>9.85</v>
      </c>
      <c r="AF78" s="60"/>
      <c r="AG78" s="60"/>
      <c r="AH78" s="60"/>
      <c r="AI78" s="60"/>
      <c r="AJ78" s="60"/>
      <c r="AK78" s="60"/>
      <c r="AL78" s="60"/>
      <c r="AM78" s="70"/>
      <c r="AN78" s="70"/>
      <c r="AO78" s="70"/>
      <c r="AP78" s="70"/>
      <c r="AQ78" s="70"/>
      <c r="AR78" s="70"/>
      <c r="AS78" s="70" t="s">
        <v>337</v>
      </c>
      <c r="AT78" s="70" t="s">
        <v>337</v>
      </c>
      <c r="AU78" s="70"/>
      <c r="AV78" s="70" t="s">
        <v>338</v>
      </c>
      <c r="AW78" s="70" t="s">
        <v>338</v>
      </c>
      <c r="AX78" s="70"/>
      <c r="AY78" s="70"/>
      <c r="AZ78" s="70"/>
      <c r="BA78" s="70"/>
      <c r="BB78" s="70"/>
      <c r="BC78" s="70" t="s">
        <v>338</v>
      </c>
      <c r="BD78" s="70"/>
      <c r="BE78" s="70"/>
      <c r="BF78" s="70"/>
      <c r="BG78" s="70"/>
      <c r="BH78" s="70">
        <v>4.29</v>
      </c>
      <c r="BI78" s="70">
        <v>9.7799999999999994</v>
      </c>
      <c r="BJ78" s="70"/>
      <c r="BK78" s="70"/>
      <c r="BL78" s="70"/>
      <c r="BM78" s="70"/>
      <c r="BN78" s="70"/>
      <c r="BO78" s="70"/>
      <c r="BP78" s="70"/>
      <c r="BQ78" s="70"/>
      <c r="BR78" s="70"/>
      <c r="BS78" s="70"/>
      <c r="BT78" s="70"/>
      <c r="BU78" s="70"/>
      <c r="BV78" s="70"/>
      <c r="BW78" s="70"/>
      <c r="BX78" s="70"/>
      <c r="BY78" s="70"/>
      <c r="BZ78" s="70" t="s">
        <v>337</v>
      </c>
      <c r="CA78" s="70" t="s">
        <v>337</v>
      </c>
      <c r="CB78" s="70"/>
      <c r="CC78" s="70" t="s">
        <v>338</v>
      </c>
      <c r="CD78" s="70" t="s">
        <v>338</v>
      </c>
      <c r="CE78" s="70"/>
      <c r="CF78" s="70"/>
      <c r="CG78" s="70"/>
      <c r="CH78" s="70"/>
      <c r="CI78" s="70"/>
      <c r="CJ78" s="70"/>
      <c r="CK78" s="24"/>
      <c r="CL78" s="24"/>
      <c r="CM78" s="24"/>
      <c r="CN78" s="24"/>
      <c r="CO78" s="24">
        <v>7.88</v>
      </c>
      <c r="CP78" s="24">
        <v>8.2200000000000006</v>
      </c>
      <c r="CQ78" s="24">
        <v>4.26</v>
      </c>
      <c r="CR78" s="24"/>
    </row>
    <row r="79" spans="1:96" s="16" customFormat="1">
      <c r="A79" s="11"/>
      <c r="B79" s="18"/>
      <c r="C79" s="24"/>
      <c r="D79" s="20"/>
      <c r="E79" s="21"/>
      <c r="F79" s="14">
        <v>40</v>
      </c>
      <c r="G79" s="15">
        <v>23</v>
      </c>
      <c r="H79" s="15" t="s">
        <v>38</v>
      </c>
      <c r="I79" s="15" t="s">
        <v>53</v>
      </c>
      <c r="J79" s="15" t="s">
        <v>43</v>
      </c>
      <c r="K79" s="15">
        <v>9.85</v>
      </c>
      <c r="L79" s="15" t="s">
        <v>53</v>
      </c>
      <c r="M79" s="15" t="s">
        <v>41</v>
      </c>
      <c r="N79" s="15" t="s">
        <v>53</v>
      </c>
      <c r="O79" s="15" t="s">
        <v>42</v>
      </c>
      <c r="P79" s="15" t="s">
        <v>53</v>
      </c>
      <c r="Q79" s="15" t="s">
        <v>119</v>
      </c>
      <c r="R79" s="15">
        <v>9.7799999999999994</v>
      </c>
      <c r="S79" s="15" t="s">
        <v>53</v>
      </c>
      <c r="T79" s="15" t="s">
        <v>41</v>
      </c>
      <c r="U79" s="15" t="s">
        <v>53</v>
      </c>
      <c r="V79" s="15" t="s">
        <v>42</v>
      </c>
      <c r="W79" s="72">
        <v>7.88</v>
      </c>
      <c r="X79" s="72">
        <v>8.2200000000000006</v>
      </c>
      <c r="Y79" s="72">
        <v>4.26</v>
      </c>
      <c r="Z79" s="15"/>
      <c r="AA79" s="53"/>
      <c r="AB79" s="53"/>
      <c r="AC79" s="53"/>
      <c r="AD79" s="60"/>
      <c r="AE79" s="60"/>
      <c r="AF79" s="60"/>
      <c r="AG79" s="60"/>
      <c r="AH79" s="60"/>
      <c r="AI79" s="60"/>
      <c r="AJ79" s="60"/>
      <c r="AK79" s="60"/>
      <c r="AL79" s="6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/>
      <c r="BO79" s="70"/>
      <c r="BP79" s="70"/>
      <c r="BQ79" s="70"/>
      <c r="BR79" s="70"/>
      <c r="BS79" s="70"/>
      <c r="BT79" s="70"/>
      <c r="BU79" s="70"/>
      <c r="BV79" s="70"/>
      <c r="BW79" s="70"/>
      <c r="BX79" s="70"/>
      <c r="BY79" s="70"/>
      <c r="BZ79" s="70"/>
      <c r="CA79" s="70"/>
      <c r="CB79" s="70"/>
      <c r="CC79" s="70"/>
      <c r="CD79" s="70"/>
      <c r="CE79" s="70"/>
      <c r="CF79" s="70"/>
      <c r="CG79" s="70"/>
      <c r="CH79" s="70"/>
      <c r="CI79" s="70"/>
      <c r="CJ79" s="70"/>
      <c r="CK79" s="24"/>
      <c r="CL79" s="24"/>
      <c r="CM79" s="24"/>
      <c r="CN79" s="24"/>
      <c r="CO79" s="24"/>
      <c r="CP79" s="24"/>
      <c r="CQ79" s="24"/>
      <c r="CR79" s="24"/>
    </row>
    <row r="80" spans="1:96" s="16" customFormat="1">
      <c r="A80" s="11">
        <v>43</v>
      </c>
      <c r="B80" s="18">
        <v>1071631611</v>
      </c>
      <c r="C80" s="24" t="s">
        <v>235</v>
      </c>
      <c r="D80" s="20" t="s">
        <v>75</v>
      </c>
      <c r="E80" s="21">
        <v>35294</v>
      </c>
      <c r="F80" s="14">
        <f t="shared" ca="1" si="0"/>
        <v>27.547945205479451</v>
      </c>
      <c r="G80" s="15">
        <v>22</v>
      </c>
      <c r="H80" s="15" t="s">
        <v>38</v>
      </c>
      <c r="I80" s="15" t="s">
        <v>39</v>
      </c>
      <c r="J80" s="15" t="s">
        <v>40</v>
      </c>
      <c r="K80" s="15">
        <v>10.61</v>
      </c>
      <c r="L80" s="15" t="s">
        <v>39</v>
      </c>
      <c r="M80" s="15" t="s">
        <v>97</v>
      </c>
      <c r="N80" s="15" t="s">
        <v>39</v>
      </c>
      <c r="O80" s="15" t="s">
        <v>88</v>
      </c>
      <c r="P80" s="15" t="s">
        <v>39</v>
      </c>
      <c r="Q80" s="15" t="s">
        <v>40</v>
      </c>
      <c r="R80" s="15">
        <v>9.7200000000000006</v>
      </c>
      <c r="S80" s="15" t="s">
        <v>39</v>
      </c>
      <c r="T80" s="15" t="s">
        <v>41</v>
      </c>
      <c r="U80" s="15" t="s">
        <v>39</v>
      </c>
      <c r="V80" s="15" t="s">
        <v>42</v>
      </c>
      <c r="W80" s="72">
        <v>5.87</v>
      </c>
      <c r="X80" s="72">
        <v>6.43</v>
      </c>
      <c r="Y80" s="72">
        <v>2.68</v>
      </c>
      <c r="Z80" s="72">
        <v>4.76</v>
      </c>
      <c r="AA80" s="53"/>
      <c r="AB80" s="53"/>
      <c r="AC80" s="53"/>
      <c r="AD80" s="60"/>
      <c r="AE80" s="60"/>
      <c r="AF80" s="60"/>
      <c r="AG80" s="60">
        <v>10.61</v>
      </c>
      <c r="AH80" s="60"/>
      <c r="AI80" s="60"/>
      <c r="AJ80" s="60"/>
      <c r="AK80" s="60"/>
      <c r="AL80" s="60"/>
      <c r="AM80" s="70"/>
      <c r="AN80" s="70"/>
      <c r="AO80" s="70"/>
      <c r="AP80" s="70" t="s">
        <v>337</v>
      </c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 t="s">
        <v>337</v>
      </c>
      <c r="BF80" s="70"/>
      <c r="BG80" s="70"/>
      <c r="BH80" s="70"/>
      <c r="BI80" s="70"/>
      <c r="BJ80" s="70"/>
      <c r="BK80" s="70"/>
      <c r="BL80" s="70"/>
      <c r="BM80" s="70"/>
      <c r="BN80" s="70">
        <v>9.7200000000000006</v>
      </c>
      <c r="BO80" s="70"/>
      <c r="BP80" s="70"/>
      <c r="BQ80" s="70"/>
      <c r="BR80" s="70"/>
      <c r="BS80" s="70"/>
      <c r="BT80" s="70"/>
      <c r="BU80" s="70"/>
      <c r="BV80" s="70"/>
      <c r="BW80" s="70"/>
      <c r="BX80" s="70"/>
      <c r="BY80" s="70"/>
      <c r="BZ80" s="70" t="s">
        <v>337</v>
      </c>
      <c r="CA80" s="70"/>
      <c r="CB80" s="70"/>
      <c r="CC80" s="70" t="s">
        <v>337</v>
      </c>
      <c r="CD80" s="70"/>
      <c r="CE80" s="70"/>
      <c r="CF80" s="70"/>
      <c r="CG80" s="70"/>
      <c r="CH80" s="70"/>
      <c r="CI80" s="70"/>
      <c r="CJ80" s="70"/>
      <c r="CK80" s="24"/>
      <c r="CL80" s="24"/>
      <c r="CM80" s="24"/>
      <c r="CN80" s="24"/>
      <c r="CO80" s="24">
        <v>5.87</v>
      </c>
      <c r="CP80" s="24">
        <v>6.43</v>
      </c>
      <c r="CQ80" s="24">
        <v>2.68</v>
      </c>
      <c r="CR80" s="24">
        <v>4.76</v>
      </c>
    </row>
    <row r="81" spans="1:96" s="16" customFormat="1">
      <c r="A81" s="11">
        <v>44</v>
      </c>
      <c r="B81" s="18">
        <v>1000796269</v>
      </c>
      <c r="C81" s="24" t="s">
        <v>236</v>
      </c>
      <c r="D81" s="20" t="s">
        <v>75</v>
      </c>
      <c r="E81" s="21">
        <v>39467</v>
      </c>
      <c r="F81" s="14">
        <f t="shared" ca="1" si="0"/>
        <v>16.115068493150684</v>
      </c>
      <c r="G81" s="15">
        <v>12</v>
      </c>
      <c r="H81" s="15" t="s">
        <v>38</v>
      </c>
      <c r="I81" s="15" t="s">
        <v>39</v>
      </c>
      <c r="J81" s="15" t="s">
        <v>119</v>
      </c>
      <c r="K81" s="15">
        <v>9.94</v>
      </c>
      <c r="L81" s="15" t="s">
        <v>39</v>
      </c>
      <c r="M81" s="15" t="s">
        <v>41</v>
      </c>
      <c r="N81" s="15" t="s">
        <v>39</v>
      </c>
      <c r="O81" s="15" t="s">
        <v>42</v>
      </c>
      <c r="P81" s="15" t="s">
        <v>39</v>
      </c>
      <c r="Q81" s="15" t="s">
        <v>43</v>
      </c>
      <c r="R81" s="15">
        <v>9.3000000000000007</v>
      </c>
      <c r="S81" s="15" t="s">
        <v>39</v>
      </c>
      <c r="T81" s="15" t="s">
        <v>41</v>
      </c>
      <c r="U81" s="15" t="s">
        <v>39</v>
      </c>
      <c r="V81" s="15" t="s">
        <v>42</v>
      </c>
      <c r="W81" s="15"/>
      <c r="X81" s="15"/>
      <c r="Y81" s="15"/>
      <c r="Z81" s="15"/>
      <c r="AA81" s="53">
        <v>9.94</v>
      </c>
      <c r="AB81" s="53">
        <v>8.08</v>
      </c>
      <c r="AC81" s="53"/>
      <c r="AD81" s="60"/>
      <c r="AE81" s="60"/>
      <c r="AF81" s="60"/>
      <c r="AG81" s="60"/>
      <c r="AH81" s="60"/>
      <c r="AI81" s="60"/>
      <c r="AJ81" s="60"/>
      <c r="AK81" s="60"/>
      <c r="AL81" s="60"/>
      <c r="AM81" s="70"/>
      <c r="AN81" s="70"/>
      <c r="AO81" s="70"/>
      <c r="AP81" s="70"/>
      <c r="AQ81" s="70"/>
      <c r="AR81" s="70"/>
      <c r="AS81" s="70" t="s">
        <v>337</v>
      </c>
      <c r="AT81" s="70" t="s">
        <v>337</v>
      </c>
      <c r="AU81" s="70"/>
      <c r="AV81" s="70" t="s">
        <v>337</v>
      </c>
      <c r="AW81" s="70"/>
      <c r="AX81" s="70"/>
      <c r="AY81" s="70"/>
      <c r="AZ81" s="70" t="s">
        <v>337</v>
      </c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>
        <v>9.3000000000000007</v>
      </c>
      <c r="BL81" s="70">
        <v>9.01</v>
      </c>
      <c r="BM81" s="70"/>
      <c r="BN81" s="70"/>
      <c r="BO81" s="70"/>
      <c r="BP81" s="70"/>
      <c r="BQ81" s="70"/>
      <c r="BR81" s="70"/>
      <c r="BS81" s="70"/>
      <c r="BT81" s="70"/>
      <c r="BU81" s="70"/>
      <c r="BV81" s="70"/>
      <c r="BW81" s="70"/>
      <c r="BX81" s="70"/>
      <c r="BY81" s="70"/>
      <c r="BZ81" s="70" t="s">
        <v>337</v>
      </c>
      <c r="CA81" s="70" t="s">
        <v>337</v>
      </c>
      <c r="CB81" s="70"/>
      <c r="CC81" s="70" t="s">
        <v>337</v>
      </c>
      <c r="CD81" s="70"/>
      <c r="CE81" s="70"/>
      <c r="CF81" s="70"/>
      <c r="CG81" s="70" t="s">
        <v>337</v>
      </c>
      <c r="CH81" s="70"/>
      <c r="CI81" s="70"/>
      <c r="CJ81" s="70"/>
      <c r="CK81" s="24"/>
      <c r="CL81" s="24"/>
      <c r="CM81" s="24"/>
      <c r="CN81" s="24"/>
      <c r="CO81" s="24"/>
      <c r="CP81" s="24"/>
      <c r="CQ81" s="24">
        <v>3.24</v>
      </c>
      <c r="CR81" s="24">
        <v>3.24</v>
      </c>
    </row>
    <row r="82" spans="1:96" s="16" customFormat="1">
      <c r="A82" s="11"/>
      <c r="B82" s="18"/>
      <c r="C82" s="24"/>
      <c r="D82" s="20"/>
      <c r="E82" s="21"/>
      <c r="F82" s="14">
        <v>15</v>
      </c>
      <c r="G82" s="15">
        <v>12</v>
      </c>
      <c r="H82" s="15" t="s">
        <v>38</v>
      </c>
      <c r="I82" s="15" t="s">
        <v>53</v>
      </c>
      <c r="J82" s="15" t="s">
        <v>119</v>
      </c>
      <c r="K82" s="15">
        <v>8.08</v>
      </c>
      <c r="L82" s="15" t="s">
        <v>53</v>
      </c>
      <c r="M82" s="15" t="s">
        <v>41</v>
      </c>
      <c r="N82" s="15" t="s">
        <v>53</v>
      </c>
      <c r="O82" s="15" t="s">
        <v>65</v>
      </c>
      <c r="P82" s="15" t="s">
        <v>53</v>
      </c>
      <c r="Q82" s="15" t="s">
        <v>43</v>
      </c>
      <c r="R82" s="15">
        <v>9.01</v>
      </c>
      <c r="S82" s="15" t="s">
        <v>53</v>
      </c>
      <c r="T82" s="15" t="s">
        <v>41</v>
      </c>
      <c r="U82" s="15" t="s">
        <v>53</v>
      </c>
      <c r="V82" s="15" t="s">
        <v>65</v>
      </c>
      <c r="W82" s="15"/>
      <c r="X82" s="15"/>
      <c r="Y82" s="15">
        <v>3.24</v>
      </c>
      <c r="Z82" s="15">
        <v>3.24</v>
      </c>
      <c r="AA82" s="53"/>
      <c r="AB82" s="53"/>
      <c r="AC82" s="53"/>
      <c r="AD82" s="60"/>
      <c r="AE82" s="60"/>
      <c r="AF82" s="60"/>
      <c r="AG82" s="60"/>
      <c r="AH82" s="60"/>
      <c r="AI82" s="60"/>
      <c r="AJ82" s="60"/>
      <c r="AK82" s="60"/>
      <c r="AL82" s="6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/>
      <c r="BS82" s="70"/>
      <c r="BT82" s="70"/>
      <c r="BU82" s="70"/>
      <c r="BV82" s="70"/>
      <c r="BW82" s="70"/>
      <c r="BX82" s="70"/>
      <c r="BY82" s="70"/>
      <c r="BZ82" s="70"/>
      <c r="CA82" s="70"/>
      <c r="CB82" s="70"/>
      <c r="CC82" s="70"/>
      <c r="CD82" s="70"/>
      <c r="CE82" s="70"/>
      <c r="CF82" s="70"/>
      <c r="CG82" s="70"/>
      <c r="CH82" s="70"/>
      <c r="CI82" s="70"/>
      <c r="CJ82" s="70"/>
      <c r="CK82" s="24"/>
      <c r="CL82" s="24"/>
      <c r="CM82" s="24"/>
      <c r="CN82" s="24"/>
      <c r="CO82" s="24"/>
      <c r="CP82" s="24"/>
      <c r="CQ82" s="24"/>
      <c r="CR82" s="24"/>
    </row>
    <row r="83" spans="1:96" s="16" customFormat="1">
      <c r="A83" s="11">
        <v>45</v>
      </c>
      <c r="B83" s="10">
        <v>304382</v>
      </c>
      <c r="C83" s="11" t="s">
        <v>237</v>
      </c>
      <c r="D83" s="12" t="s">
        <v>75</v>
      </c>
      <c r="E83" s="12"/>
      <c r="F83" s="14">
        <v>38</v>
      </c>
      <c r="G83" s="15" t="s">
        <v>231</v>
      </c>
      <c r="H83" s="15" t="s">
        <v>38</v>
      </c>
      <c r="I83" s="15" t="s">
        <v>39</v>
      </c>
      <c r="J83" s="15" t="s">
        <v>40</v>
      </c>
      <c r="K83" s="15">
        <v>8.85</v>
      </c>
      <c r="L83" s="15" t="s">
        <v>39</v>
      </c>
      <c r="M83" s="15" t="s">
        <v>41</v>
      </c>
      <c r="N83" s="15" t="s">
        <v>39</v>
      </c>
      <c r="O83" s="15" t="s">
        <v>42</v>
      </c>
      <c r="P83" s="15" t="s">
        <v>39</v>
      </c>
      <c r="Q83" s="15" t="s">
        <v>43</v>
      </c>
      <c r="R83" s="15">
        <v>9.65</v>
      </c>
      <c r="S83" s="15" t="s">
        <v>39</v>
      </c>
      <c r="T83" s="15" t="s">
        <v>41</v>
      </c>
      <c r="U83" s="15" t="s">
        <v>39</v>
      </c>
      <c r="V83" s="15" t="s">
        <v>42</v>
      </c>
      <c r="W83" s="15"/>
      <c r="X83" s="15"/>
      <c r="Y83" s="15"/>
      <c r="Z83" s="15"/>
      <c r="AA83" s="53"/>
      <c r="AB83" s="53"/>
      <c r="AC83" s="53"/>
      <c r="AD83" s="60"/>
      <c r="AE83" s="60"/>
      <c r="AF83" s="60"/>
      <c r="AG83" s="60">
        <v>8.85</v>
      </c>
      <c r="AH83" s="60"/>
      <c r="AI83" s="60"/>
      <c r="AJ83" s="60"/>
      <c r="AK83" s="60"/>
      <c r="AL83" s="60"/>
      <c r="AM83" s="70"/>
      <c r="AN83" s="70"/>
      <c r="AO83" s="70"/>
      <c r="AP83" s="70"/>
      <c r="AQ83" s="70"/>
      <c r="AR83" s="70"/>
      <c r="AS83" s="70" t="s">
        <v>338</v>
      </c>
      <c r="AT83" s="70"/>
      <c r="AU83" s="70" t="s">
        <v>338</v>
      </c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>
        <v>9.65</v>
      </c>
      <c r="BL83" s="70">
        <v>8.92</v>
      </c>
      <c r="BM83" s="70"/>
      <c r="BN83" s="70"/>
      <c r="BO83" s="70"/>
      <c r="BP83" s="70"/>
      <c r="BQ83" s="70"/>
      <c r="BR83" s="70"/>
      <c r="BS83" s="70"/>
      <c r="BT83" s="70"/>
      <c r="BU83" s="70"/>
      <c r="BV83" s="70"/>
      <c r="BW83" s="70"/>
      <c r="BX83" s="70"/>
      <c r="BY83" s="70"/>
      <c r="BZ83" s="70" t="s">
        <v>338</v>
      </c>
      <c r="CA83" s="70" t="s">
        <v>338</v>
      </c>
      <c r="CB83" s="70"/>
      <c r="CC83" s="70" t="s">
        <v>338</v>
      </c>
      <c r="CD83" s="70" t="s">
        <v>338</v>
      </c>
      <c r="CE83" s="70"/>
      <c r="CF83" s="70"/>
      <c r="CG83" s="70"/>
      <c r="CH83" s="70"/>
      <c r="CI83" s="70"/>
      <c r="CJ83" s="70"/>
      <c r="CK83" s="11"/>
      <c r="CL83" s="11"/>
      <c r="CM83" s="11"/>
      <c r="CN83" s="11"/>
      <c r="CO83" s="11">
        <v>7.52</v>
      </c>
      <c r="CP83" s="11">
        <v>8.85</v>
      </c>
      <c r="CQ83" s="11">
        <v>3.71</v>
      </c>
      <c r="CR83" s="11"/>
    </row>
    <row r="84" spans="1:96" s="16" customFormat="1">
      <c r="A84" s="11"/>
      <c r="B84" s="10"/>
      <c r="C84" s="11"/>
      <c r="D84" s="12"/>
      <c r="E84" s="12"/>
      <c r="F84" s="14">
        <v>38</v>
      </c>
      <c r="G84" s="15" t="s">
        <v>231</v>
      </c>
      <c r="H84" s="15" t="s">
        <v>38</v>
      </c>
      <c r="I84" s="15"/>
      <c r="J84" s="15"/>
      <c r="K84" s="15"/>
      <c r="L84" s="15"/>
      <c r="M84" s="15"/>
      <c r="N84" s="15"/>
      <c r="O84" s="15"/>
      <c r="P84" s="15" t="s">
        <v>53</v>
      </c>
      <c r="Q84" s="15" t="s">
        <v>43</v>
      </c>
      <c r="R84" s="15">
        <v>8.92</v>
      </c>
      <c r="S84" s="15" t="s">
        <v>53</v>
      </c>
      <c r="T84" s="15" t="s">
        <v>41</v>
      </c>
      <c r="U84" s="15" t="s">
        <v>53</v>
      </c>
      <c r="V84" s="15" t="s">
        <v>42</v>
      </c>
      <c r="W84" s="72">
        <v>7.52</v>
      </c>
      <c r="X84" s="72">
        <v>8.85</v>
      </c>
      <c r="Y84" s="72">
        <v>3.71</v>
      </c>
      <c r="Z84" s="15"/>
      <c r="AA84" s="53"/>
      <c r="AB84" s="53"/>
      <c r="AC84" s="53"/>
      <c r="AD84" s="60"/>
      <c r="AE84" s="60"/>
      <c r="AF84" s="60"/>
      <c r="AG84" s="60"/>
      <c r="AH84" s="60"/>
      <c r="AI84" s="60"/>
      <c r="AJ84" s="60"/>
      <c r="AK84" s="60"/>
      <c r="AL84" s="60"/>
      <c r="AM84" s="70"/>
      <c r="AN84" s="70"/>
      <c r="AO84" s="70"/>
      <c r="AP84" s="70"/>
      <c r="AQ84" s="70"/>
      <c r="AR84" s="70"/>
      <c r="AS84" s="70"/>
      <c r="AT84" s="70"/>
      <c r="AU84" s="70"/>
      <c r="AV84" s="70"/>
      <c r="AW84" s="70"/>
      <c r="AX84" s="70"/>
      <c r="AY84" s="70"/>
      <c r="AZ84" s="70"/>
      <c r="BA84" s="70"/>
      <c r="BB84" s="70"/>
      <c r="BC84" s="70"/>
      <c r="BD84" s="70"/>
      <c r="BE84" s="70"/>
      <c r="BF84" s="70"/>
      <c r="BG84" s="70"/>
      <c r="BH84" s="70"/>
      <c r="BI84" s="70"/>
      <c r="BJ84" s="70"/>
      <c r="BK84" s="70"/>
      <c r="BL84" s="70"/>
      <c r="BM84" s="70"/>
      <c r="BN84" s="70"/>
      <c r="BO84" s="70"/>
      <c r="BP84" s="70"/>
      <c r="BQ84" s="70"/>
      <c r="BR84" s="70"/>
      <c r="BS84" s="70"/>
      <c r="BT84" s="70"/>
      <c r="BU84" s="70"/>
      <c r="BV84" s="70"/>
      <c r="BW84" s="70"/>
      <c r="BX84" s="70"/>
      <c r="BY84" s="70"/>
      <c r="BZ84" s="70"/>
      <c r="CA84" s="70"/>
      <c r="CB84" s="70"/>
      <c r="CC84" s="70"/>
      <c r="CD84" s="70"/>
      <c r="CE84" s="70"/>
      <c r="CF84" s="70"/>
      <c r="CG84" s="70"/>
      <c r="CH84" s="70"/>
      <c r="CI84" s="70"/>
      <c r="CJ84" s="70"/>
      <c r="CK84" s="11"/>
      <c r="CL84" s="11"/>
      <c r="CM84" s="11"/>
      <c r="CN84" s="11"/>
      <c r="CO84" s="11"/>
      <c r="CP84" s="11"/>
      <c r="CQ84" s="11"/>
      <c r="CR84" s="11"/>
    </row>
    <row r="85" spans="1:96" s="17" customFormat="1">
      <c r="A85" s="11">
        <v>4</v>
      </c>
      <c r="B85" s="10">
        <v>1141114019</v>
      </c>
      <c r="C85" s="11" t="s">
        <v>238</v>
      </c>
      <c r="D85" s="12" t="s">
        <v>36</v>
      </c>
      <c r="E85" s="13">
        <v>38767</v>
      </c>
      <c r="F85" s="14">
        <f t="shared" ref="F85:F105" ca="1" si="1">(TODAY()-E85)/365</f>
        <v>18.032876712328768</v>
      </c>
      <c r="G85" s="15" t="s">
        <v>239</v>
      </c>
      <c r="H85" s="15" t="s">
        <v>26</v>
      </c>
      <c r="I85" s="15" t="s">
        <v>39</v>
      </c>
      <c r="J85" s="15" t="s">
        <v>43</v>
      </c>
      <c r="K85" s="15">
        <v>8.65</v>
      </c>
      <c r="L85" s="15" t="s">
        <v>39</v>
      </c>
      <c r="M85" s="15" t="s">
        <v>41</v>
      </c>
      <c r="N85" s="15" t="s">
        <v>39</v>
      </c>
      <c r="O85" s="15" t="s">
        <v>42</v>
      </c>
      <c r="P85" s="15" t="s">
        <v>39</v>
      </c>
      <c r="Q85" s="15" t="s">
        <v>40</v>
      </c>
      <c r="R85" s="15">
        <v>9.6199999999999992</v>
      </c>
      <c r="S85" s="15" t="s">
        <v>39</v>
      </c>
      <c r="T85" s="15" t="s">
        <v>151</v>
      </c>
      <c r="U85" s="15" t="s">
        <v>39</v>
      </c>
      <c r="V85" s="15" t="s">
        <v>88</v>
      </c>
      <c r="W85" s="15"/>
      <c r="X85" s="15"/>
      <c r="Y85" s="15"/>
      <c r="Z85" s="15"/>
      <c r="AA85" s="53"/>
      <c r="AB85" s="53"/>
      <c r="AC85" s="53"/>
      <c r="AD85" s="60">
        <v>8.65</v>
      </c>
      <c r="AE85" s="60"/>
      <c r="AF85" s="60"/>
      <c r="AG85" s="60"/>
      <c r="AH85" s="60">
        <v>10.02</v>
      </c>
      <c r="AI85" s="60">
        <v>8.6999999999999993</v>
      </c>
      <c r="AJ85" s="60"/>
      <c r="AK85" s="60"/>
      <c r="AL85" s="60"/>
      <c r="AM85" s="70"/>
      <c r="AN85" s="70"/>
      <c r="AO85" s="70"/>
      <c r="AP85" s="70"/>
      <c r="AQ85" s="70" t="s">
        <v>338</v>
      </c>
      <c r="AR85" s="70" t="s">
        <v>338</v>
      </c>
      <c r="AS85" s="70" t="s">
        <v>338</v>
      </c>
      <c r="AT85" s="70"/>
      <c r="AU85" s="70"/>
      <c r="AV85" s="70" t="s">
        <v>338</v>
      </c>
      <c r="AW85" s="70"/>
      <c r="AX85" s="70"/>
      <c r="AY85" s="70"/>
      <c r="AZ85" s="70"/>
      <c r="BA85" s="70"/>
      <c r="BB85" s="70"/>
      <c r="BC85" s="70"/>
      <c r="BD85" s="70"/>
      <c r="BE85" s="70"/>
      <c r="BF85" s="70" t="s">
        <v>338</v>
      </c>
      <c r="BG85" s="70" t="s">
        <v>338</v>
      </c>
      <c r="BH85" s="70"/>
      <c r="BI85" s="70"/>
      <c r="BJ85" s="70"/>
      <c r="BK85" s="70"/>
      <c r="BL85" s="70"/>
      <c r="BM85" s="70"/>
      <c r="BN85" s="70">
        <v>9.6199999999999992</v>
      </c>
      <c r="BO85" s="70">
        <v>10.029999999999999</v>
      </c>
      <c r="BP85" s="70"/>
      <c r="BQ85" s="70"/>
      <c r="BR85" s="70"/>
      <c r="BS85" s="70"/>
      <c r="BT85" s="70" t="s">
        <v>338</v>
      </c>
      <c r="BU85" s="70"/>
      <c r="BV85" s="70"/>
      <c r="BW85" s="70"/>
      <c r="BX85" s="70"/>
      <c r="BY85" s="70"/>
      <c r="BZ85" s="70"/>
      <c r="CA85" s="70" t="s">
        <v>338</v>
      </c>
      <c r="CB85" s="70"/>
      <c r="CC85" s="70"/>
      <c r="CD85" s="70" t="s">
        <v>338</v>
      </c>
      <c r="CE85" s="70"/>
      <c r="CF85" s="70"/>
      <c r="CG85" s="70"/>
      <c r="CH85" s="70"/>
      <c r="CI85" s="70"/>
      <c r="CJ85" s="70"/>
      <c r="CK85" s="11"/>
      <c r="CL85" s="11" t="s">
        <v>338</v>
      </c>
      <c r="CM85" s="11"/>
      <c r="CN85" s="11"/>
      <c r="CO85" s="11"/>
      <c r="CP85" s="11">
        <v>7.08</v>
      </c>
      <c r="CQ85" s="11">
        <v>3.93</v>
      </c>
      <c r="CR85" s="11"/>
    </row>
    <row r="86" spans="1:96" s="17" customFormat="1">
      <c r="A86" s="11"/>
      <c r="B86" s="10"/>
      <c r="C86" s="11"/>
      <c r="D86" s="12"/>
      <c r="E86" s="13"/>
      <c r="F86" s="14">
        <v>17</v>
      </c>
      <c r="G86" s="15" t="s">
        <v>239</v>
      </c>
      <c r="H86" s="15" t="s">
        <v>26</v>
      </c>
      <c r="I86" s="15" t="s">
        <v>53</v>
      </c>
      <c r="J86" s="15" t="s">
        <v>40</v>
      </c>
      <c r="K86" s="15">
        <v>10.02</v>
      </c>
      <c r="L86" s="15" t="s">
        <v>53</v>
      </c>
      <c r="M86" s="15" t="s">
        <v>41</v>
      </c>
      <c r="N86" s="15" t="s">
        <v>53</v>
      </c>
      <c r="O86" s="15" t="s">
        <v>88</v>
      </c>
      <c r="P86" s="15" t="s">
        <v>53</v>
      </c>
      <c r="Q86" s="15" t="s">
        <v>40</v>
      </c>
      <c r="R86" s="15">
        <v>10.029999999999999</v>
      </c>
      <c r="S86" s="15" t="s">
        <v>53</v>
      </c>
      <c r="T86" s="15" t="s">
        <v>41</v>
      </c>
      <c r="U86" s="15" t="s">
        <v>39</v>
      </c>
      <c r="V86" s="15" t="s">
        <v>42</v>
      </c>
      <c r="W86" s="15"/>
      <c r="X86" s="15">
        <v>7.08</v>
      </c>
      <c r="Y86" s="72">
        <v>3.93</v>
      </c>
      <c r="Z86" s="15"/>
      <c r="AA86" s="53"/>
      <c r="AB86" s="53"/>
      <c r="AC86" s="53"/>
      <c r="AD86" s="60"/>
      <c r="AE86" s="60"/>
      <c r="AF86" s="60"/>
      <c r="AG86" s="60"/>
      <c r="AH86" s="60"/>
      <c r="AI86" s="60"/>
      <c r="AJ86" s="60"/>
      <c r="AK86" s="60"/>
      <c r="AL86" s="6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/>
      <c r="BS86" s="70"/>
      <c r="BT86" s="70"/>
      <c r="BU86" s="70"/>
      <c r="BV86" s="70"/>
      <c r="BW86" s="70"/>
      <c r="BX86" s="70"/>
      <c r="BY86" s="70"/>
      <c r="BZ86" s="70"/>
      <c r="CA86" s="70"/>
      <c r="CB86" s="70"/>
      <c r="CC86" s="70"/>
      <c r="CD86" s="70"/>
      <c r="CE86" s="70"/>
      <c r="CF86" s="70"/>
      <c r="CG86" s="70"/>
      <c r="CH86" s="70"/>
      <c r="CI86" s="70"/>
      <c r="CJ86" s="70"/>
      <c r="CK86" s="11"/>
      <c r="CL86" s="11"/>
      <c r="CM86" s="11"/>
      <c r="CN86" s="11"/>
      <c r="CO86" s="11"/>
      <c r="CP86" s="11"/>
      <c r="CQ86" s="11"/>
      <c r="CR86" s="11"/>
    </row>
    <row r="87" spans="1:96" s="17" customFormat="1">
      <c r="A87" s="11"/>
      <c r="B87" s="10"/>
      <c r="C87" s="11"/>
      <c r="D87" s="12"/>
      <c r="E87" s="13"/>
      <c r="F87" s="14">
        <v>17</v>
      </c>
      <c r="G87" s="15" t="s">
        <v>239</v>
      </c>
      <c r="H87" s="15" t="s">
        <v>26</v>
      </c>
      <c r="I87" s="15" t="s">
        <v>55</v>
      </c>
      <c r="J87" s="15" t="s">
        <v>40</v>
      </c>
      <c r="K87" s="15">
        <v>8.6</v>
      </c>
      <c r="L87" s="15" t="s">
        <v>55</v>
      </c>
      <c r="M87" s="15" t="s">
        <v>97</v>
      </c>
      <c r="N87" s="15" t="s">
        <v>55</v>
      </c>
      <c r="O87" s="15" t="s">
        <v>88</v>
      </c>
      <c r="P87" s="15"/>
      <c r="Q87" s="15"/>
      <c r="R87" s="15"/>
      <c r="S87" s="15"/>
      <c r="T87" s="15"/>
      <c r="U87" s="15"/>
      <c r="V87" s="15"/>
      <c r="W87" s="15"/>
      <c r="X87" s="15"/>
      <c r="Y87" s="15"/>
      <c r="Z87" s="15"/>
      <c r="AA87" s="53"/>
      <c r="AB87" s="53"/>
      <c r="AC87" s="53"/>
      <c r="AD87" s="60"/>
      <c r="AE87" s="60"/>
      <c r="AF87" s="60"/>
      <c r="AG87" s="60"/>
      <c r="AH87" s="60"/>
      <c r="AI87" s="60"/>
      <c r="AJ87" s="60"/>
      <c r="AK87" s="60"/>
      <c r="AL87" s="6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0"/>
      <c r="BS87" s="70"/>
      <c r="BT87" s="70"/>
      <c r="BU87" s="70"/>
      <c r="BV87" s="70"/>
      <c r="BW87" s="70"/>
      <c r="BX87" s="70"/>
      <c r="BY87" s="70"/>
      <c r="BZ87" s="70"/>
      <c r="CA87" s="70"/>
      <c r="CB87" s="70"/>
      <c r="CC87" s="70"/>
      <c r="CD87" s="70"/>
      <c r="CE87" s="70"/>
      <c r="CF87" s="70"/>
      <c r="CG87" s="70"/>
      <c r="CH87" s="70"/>
      <c r="CI87" s="70"/>
      <c r="CJ87" s="70"/>
      <c r="CK87" s="11"/>
      <c r="CL87" s="11"/>
      <c r="CM87" s="11"/>
      <c r="CN87" s="11"/>
      <c r="CO87" s="11"/>
      <c r="CP87" s="11"/>
      <c r="CQ87" s="11"/>
      <c r="CR87" s="11"/>
    </row>
    <row r="88" spans="1:96" s="16" customFormat="1">
      <c r="A88" s="11">
        <v>11</v>
      </c>
      <c r="B88" s="10">
        <v>111793151</v>
      </c>
      <c r="C88" s="25" t="s">
        <v>240</v>
      </c>
      <c r="D88" s="12" t="s">
        <v>75</v>
      </c>
      <c r="E88" s="13">
        <v>41942</v>
      </c>
      <c r="F88" s="14">
        <f t="shared" ca="1" si="1"/>
        <v>9.3342465753424655</v>
      </c>
      <c r="G88" s="15" t="s">
        <v>241</v>
      </c>
      <c r="H88" s="15" t="s">
        <v>26</v>
      </c>
      <c r="I88" s="15" t="s">
        <v>39</v>
      </c>
      <c r="J88" s="15" t="s">
        <v>40</v>
      </c>
      <c r="K88" s="15">
        <v>8.86</v>
      </c>
      <c r="L88" s="15" t="s">
        <v>39</v>
      </c>
      <c r="M88" s="15" t="s">
        <v>151</v>
      </c>
      <c r="N88" s="15" t="s">
        <v>39</v>
      </c>
      <c r="O88" s="15" t="s">
        <v>88</v>
      </c>
      <c r="P88" s="15" t="s">
        <v>39</v>
      </c>
      <c r="Q88" s="15" t="s">
        <v>43</v>
      </c>
      <c r="R88" s="15">
        <v>8.26</v>
      </c>
      <c r="S88" s="15" t="s">
        <v>39</v>
      </c>
      <c r="T88" s="15" t="s">
        <v>41</v>
      </c>
      <c r="U88" s="15" t="s">
        <v>39</v>
      </c>
      <c r="V88" s="15" t="s">
        <v>42</v>
      </c>
      <c r="W88" s="15"/>
      <c r="X88" s="15"/>
      <c r="Y88" s="15"/>
      <c r="Z88" s="15"/>
      <c r="AA88" s="53"/>
      <c r="AB88" s="53"/>
      <c r="AC88" s="53"/>
      <c r="AD88" s="60"/>
      <c r="AE88" s="60"/>
      <c r="AF88" s="60"/>
      <c r="AG88" s="60">
        <v>8.86</v>
      </c>
      <c r="AH88" s="60">
        <v>7.64</v>
      </c>
      <c r="AI88" s="60">
        <v>8.75</v>
      </c>
      <c r="AJ88" s="60"/>
      <c r="AK88" s="60"/>
      <c r="AL88" s="60"/>
      <c r="AM88" s="70"/>
      <c r="AN88" s="70"/>
      <c r="AO88" s="70"/>
      <c r="AP88" s="70" t="s">
        <v>338</v>
      </c>
      <c r="AQ88" s="70"/>
      <c r="AR88" s="70"/>
      <c r="AS88" s="70"/>
      <c r="AT88" s="70" t="s">
        <v>338</v>
      </c>
      <c r="AU88" s="70" t="s">
        <v>338</v>
      </c>
      <c r="AV88" s="70"/>
      <c r="AW88" s="70"/>
      <c r="AX88" s="70"/>
      <c r="AY88" s="70"/>
      <c r="AZ88" s="70" t="s">
        <v>338</v>
      </c>
      <c r="BA88" s="70"/>
      <c r="BB88" s="70"/>
      <c r="BC88" s="70"/>
      <c r="BD88" s="70"/>
      <c r="BE88" s="70" t="s">
        <v>338</v>
      </c>
      <c r="BF88" s="70"/>
      <c r="BG88" s="70" t="s">
        <v>338</v>
      </c>
      <c r="BH88" s="70"/>
      <c r="BI88" s="70"/>
      <c r="BJ88" s="70"/>
      <c r="BK88" s="70">
        <v>8.26</v>
      </c>
      <c r="BL88" s="70"/>
      <c r="BM88" s="70"/>
      <c r="BN88" s="70"/>
      <c r="BO88" s="70">
        <v>9.23</v>
      </c>
      <c r="BP88" s="70">
        <v>9.39</v>
      </c>
      <c r="BQ88" s="70"/>
      <c r="BR88" s="70"/>
      <c r="BS88" s="70"/>
      <c r="BT88" s="70"/>
      <c r="BU88" s="70"/>
      <c r="BV88" s="70"/>
      <c r="BW88" s="70"/>
      <c r="BX88" s="70"/>
      <c r="BY88" s="70"/>
      <c r="BZ88" s="70" t="s">
        <v>338</v>
      </c>
      <c r="CA88" s="70" t="s">
        <v>338</v>
      </c>
      <c r="CB88" s="70" t="s">
        <v>338</v>
      </c>
      <c r="CC88" s="70" t="s">
        <v>338</v>
      </c>
      <c r="CD88" s="70" t="s">
        <v>338</v>
      </c>
      <c r="CE88" s="70" t="s">
        <v>338</v>
      </c>
      <c r="CF88" s="70"/>
      <c r="CG88" s="70"/>
      <c r="CH88" s="70"/>
      <c r="CI88" s="70"/>
      <c r="CJ88" s="70"/>
      <c r="CK88" s="11"/>
      <c r="CL88" s="11"/>
      <c r="CM88" s="11"/>
      <c r="CN88" s="11"/>
      <c r="CO88" s="11">
        <v>4.9800000000000004</v>
      </c>
      <c r="CP88" s="11">
        <v>8.61</v>
      </c>
      <c r="CQ88" s="11">
        <v>1.6</v>
      </c>
      <c r="CR88" s="11">
        <v>3.39</v>
      </c>
    </row>
    <row r="89" spans="1:96" s="16" customFormat="1">
      <c r="A89" s="11"/>
      <c r="B89" s="10"/>
      <c r="C89" s="25"/>
      <c r="D89" s="12"/>
      <c r="E89" s="13"/>
      <c r="F89" s="14">
        <v>8</v>
      </c>
      <c r="G89" s="15" t="s">
        <v>241</v>
      </c>
      <c r="H89" s="15" t="s">
        <v>26</v>
      </c>
      <c r="I89" s="15" t="s">
        <v>53</v>
      </c>
      <c r="J89" s="15" t="s">
        <v>40</v>
      </c>
      <c r="K89" s="15">
        <v>7.64</v>
      </c>
      <c r="L89" s="15" t="s">
        <v>53</v>
      </c>
      <c r="M89" s="15" t="s">
        <v>41</v>
      </c>
      <c r="N89" s="15" t="s">
        <v>53</v>
      </c>
      <c r="O89" s="15" t="s">
        <v>65</v>
      </c>
      <c r="P89" s="15" t="s">
        <v>53</v>
      </c>
      <c r="Q89" s="15" t="s">
        <v>40</v>
      </c>
      <c r="R89" s="15">
        <v>9.23</v>
      </c>
      <c r="S89" s="15" t="s">
        <v>53</v>
      </c>
      <c r="T89" s="15" t="s">
        <v>41</v>
      </c>
      <c r="U89" s="15" t="s">
        <v>53</v>
      </c>
      <c r="V89" s="15" t="s">
        <v>42</v>
      </c>
      <c r="W89" s="15"/>
      <c r="X89" s="15"/>
      <c r="Y89" s="15"/>
      <c r="Z89" s="15"/>
      <c r="AA89" s="53"/>
      <c r="AB89" s="53"/>
      <c r="AC89" s="53"/>
      <c r="AD89" s="60"/>
      <c r="AE89" s="60"/>
      <c r="AF89" s="60"/>
      <c r="AG89" s="60"/>
      <c r="AH89" s="60"/>
      <c r="AI89" s="60"/>
      <c r="AJ89" s="60"/>
      <c r="AK89" s="60"/>
      <c r="AL89" s="6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  <c r="BS89" s="70"/>
      <c r="BT89" s="70"/>
      <c r="BU89" s="70"/>
      <c r="BV89" s="70"/>
      <c r="BW89" s="70"/>
      <c r="BX89" s="70"/>
      <c r="BY89" s="70"/>
      <c r="BZ89" s="70"/>
      <c r="CA89" s="70"/>
      <c r="CB89" s="70"/>
      <c r="CC89" s="70"/>
      <c r="CD89" s="70"/>
      <c r="CE89" s="70"/>
      <c r="CF89" s="70"/>
      <c r="CG89" s="70"/>
      <c r="CH89" s="70"/>
      <c r="CI89" s="70"/>
      <c r="CJ89" s="70"/>
      <c r="CK89" s="11"/>
      <c r="CL89" s="11"/>
      <c r="CM89" s="11"/>
      <c r="CN89" s="11"/>
      <c r="CO89" s="11"/>
      <c r="CP89" s="11"/>
      <c r="CQ89" s="11"/>
      <c r="CR89" s="11"/>
    </row>
    <row r="90" spans="1:96" s="16" customFormat="1">
      <c r="A90" s="11"/>
      <c r="B90" s="10"/>
      <c r="C90" s="25"/>
      <c r="D90" s="12"/>
      <c r="E90" s="13"/>
      <c r="F90" s="14">
        <v>8</v>
      </c>
      <c r="G90" s="15" t="s">
        <v>241</v>
      </c>
      <c r="H90" s="15" t="s">
        <v>26</v>
      </c>
      <c r="I90" s="15" t="s">
        <v>55</v>
      </c>
      <c r="J90" s="15" t="s">
        <v>40</v>
      </c>
      <c r="K90" s="15">
        <v>8.75</v>
      </c>
      <c r="L90" s="15" t="s">
        <v>55</v>
      </c>
      <c r="M90" s="15" t="s">
        <v>41</v>
      </c>
      <c r="N90" s="15" t="s">
        <v>55</v>
      </c>
      <c r="O90" s="15" t="s">
        <v>88</v>
      </c>
      <c r="P90" s="15" t="s">
        <v>55</v>
      </c>
      <c r="Q90" s="15" t="s">
        <v>40</v>
      </c>
      <c r="R90" s="15">
        <v>9.39</v>
      </c>
      <c r="S90" s="15" t="s">
        <v>55</v>
      </c>
      <c r="T90" s="15" t="s">
        <v>41</v>
      </c>
      <c r="U90" s="15" t="s">
        <v>55</v>
      </c>
      <c r="V90" s="15" t="s">
        <v>42</v>
      </c>
      <c r="W90" s="15">
        <v>4.9800000000000004</v>
      </c>
      <c r="X90" s="15">
        <v>8.61</v>
      </c>
      <c r="Y90" s="16">
        <v>1.6</v>
      </c>
      <c r="Z90" s="15">
        <v>3.39</v>
      </c>
      <c r="AA90" s="53"/>
      <c r="AB90" s="53"/>
      <c r="AC90" s="53"/>
      <c r="AD90" s="60"/>
      <c r="AE90" s="60"/>
      <c r="AF90" s="60"/>
      <c r="AG90" s="60"/>
      <c r="AH90" s="60"/>
      <c r="AI90" s="60"/>
      <c r="AJ90" s="60"/>
      <c r="AK90" s="60"/>
      <c r="AL90" s="6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  <c r="BS90" s="70"/>
      <c r="BT90" s="70"/>
      <c r="BU90" s="70"/>
      <c r="BV90" s="70"/>
      <c r="BW90" s="70"/>
      <c r="BX90" s="70"/>
      <c r="BY90" s="70"/>
      <c r="BZ90" s="70"/>
      <c r="CA90" s="70"/>
      <c r="CB90" s="70"/>
      <c r="CC90" s="70"/>
      <c r="CD90" s="70"/>
      <c r="CE90" s="70"/>
      <c r="CF90" s="70"/>
      <c r="CG90" s="70"/>
      <c r="CH90" s="70"/>
      <c r="CI90" s="70"/>
      <c r="CJ90" s="70"/>
      <c r="CK90" s="11"/>
      <c r="CL90" s="11"/>
      <c r="CM90" s="11"/>
      <c r="CN90" s="11"/>
      <c r="CO90" s="11"/>
      <c r="CP90" s="11"/>
      <c r="CQ90" s="11"/>
      <c r="CR90" s="11"/>
    </row>
    <row r="91" spans="1:96" s="16" customFormat="1">
      <c r="A91" s="11">
        <v>16</v>
      </c>
      <c r="B91" s="10">
        <v>52485501</v>
      </c>
      <c r="C91" s="11" t="s">
        <v>242</v>
      </c>
      <c r="D91" s="12" t="s">
        <v>75</v>
      </c>
      <c r="E91" s="13">
        <v>32952</v>
      </c>
      <c r="F91" s="14">
        <f t="shared" ca="1" si="1"/>
        <v>33.964383561643835</v>
      </c>
      <c r="G91" s="15" t="s">
        <v>243</v>
      </c>
      <c r="H91" s="15" t="s">
        <v>26</v>
      </c>
      <c r="I91" s="15" t="s">
        <v>39</v>
      </c>
      <c r="J91" s="15" t="s">
        <v>43</v>
      </c>
      <c r="K91" s="15">
        <v>8.65</v>
      </c>
      <c r="L91" s="15" t="s">
        <v>39</v>
      </c>
      <c r="M91" s="15" t="s">
        <v>41</v>
      </c>
      <c r="N91" s="15" t="s">
        <v>39</v>
      </c>
      <c r="O91" s="15" t="s">
        <v>42</v>
      </c>
      <c r="P91" s="15" t="s">
        <v>39</v>
      </c>
      <c r="Q91" s="15" t="s">
        <v>40</v>
      </c>
      <c r="R91" s="15">
        <v>10.77</v>
      </c>
      <c r="S91" s="15" t="s">
        <v>39</v>
      </c>
      <c r="T91" s="15" t="s">
        <v>151</v>
      </c>
      <c r="U91" s="15" t="s">
        <v>39</v>
      </c>
      <c r="V91" s="15" t="s">
        <v>88</v>
      </c>
      <c r="W91" s="15"/>
      <c r="X91" s="15"/>
      <c r="Y91" s="15"/>
      <c r="Z91" s="15"/>
      <c r="AA91" s="53"/>
      <c r="AB91" s="53"/>
      <c r="AC91" s="53"/>
      <c r="AD91" s="60">
        <v>8.65</v>
      </c>
      <c r="AE91" s="60">
        <v>7.46</v>
      </c>
      <c r="AF91" s="60"/>
      <c r="AG91" s="60"/>
      <c r="AH91" s="60"/>
      <c r="AI91" s="60">
        <v>11.06</v>
      </c>
      <c r="AJ91" s="60"/>
      <c r="AK91" s="60"/>
      <c r="AL91" s="60"/>
      <c r="AM91" s="70"/>
      <c r="AN91" s="70"/>
      <c r="AO91" s="70"/>
      <c r="AP91" s="70"/>
      <c r="AQ91" s="70"/>
      <c r="AR91" s="70"/>
      <c r="AS91" s="70" t="s">
        <v>338</v>
      </c>
      <c r="AT91" s="70" t="s">
        <v>338</v>
      </c>
      <c r="AU91" s="70" t="s">
        <v>338</v>
      </c>
      <c r="AV91" s="70" t="s">
        <v>338</v>
      </c>
      <c r="AW91" s="70" t="s">
        <v>338</v>
      </c>
      <c r="AX91" s="70" t="s">
        <v>338</v>
      </c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/>
      <c r="BK91" s="70"/>
      <c r="BL91" s="70"/>
      <c r="BM91" s="70"/>
      <c r="BN91" s="70">
        <v>10.77</v>
      </c>
      <c r="BO91" s="70">
        <v>9.74</v>
      </c>
      <c r="BP91" s="70"/>
      <c r="BQ91" s="70"/>
      <c r="BR91" s="70"/>
      <c r="BS91" s="70"/>
      <c r="BT91" s="70" t="s">
        <v>338</v>
      </c>
      <c r="BU91" s="70"/>
      <c r="BV91" s="70"/>
      <c r="BW91" s="70"/>
      <c r="BX91" s="70"/>
      <c r="BY91" s="70"/>
      <c r="BZ91" s="70"/>
      <c r="CA91" s="70" t="s">
        <v>338</v>
      </c>
      <c r="CB91" s="70"/>
      <c r="CC91" s="70" t="s">
        <v>338</v>
      </c>
      <c r="CD91" s="70"/>
      <c r="CE91" s="70"/>
      <c r="CF91" s="70"/>
      <c r="CG91" s="70"/>
      <c r="CH91" s="70"/>
      <c r="CI91" s="70"/>
      <c r="CJ91" s="70"/>
      <c r="CK91" s="11"/>
      <c r="CL91" s="11" t="s">
        <v>338</v>
      </c>
      <c r="CM91" s="11"/>
      <c r="CN91" s="11"/>
      <c r="CO91" s="11"/>
      <c r="CP91" s="11">
        <v>5.44</v>
      </c>
      <c r="CQ91" s="11"/>
      <c r="CR91" s="11"/>
    </row>
    <row r="92" spans="1:96" s="16" customFormat="1">
      <c r="A92" s="11"/>
      <c r="B92" s="10"/>
      <c r="C92" s="11"/>
      <c r="D92" s="12"/>
      <c r="E92" s="13"/>
      <c r="F92" s="14">
        <v>33</v>
      </c>
      <c r="G92" s="15" t="s">
        <v>243</v>
      </c>
      <c r="H92" s="15" t="s">
        <v>26</v>
      </c>
      <c r="I92" s="15" t="s">
        <v>53</v>
      </c>
      <c r="J92" s="15" t="s">
        <v>43</v>
      </c>
      <c r="K92" s="15">
        <v>7.46</v>
      </c>
      <c r="L92" s="15" t="s">
        <v>53</v>
      </c>
      <c r="M92" s="15" t="s">
        <v>41</v>
      </c>
      <c r="N92" s="15" t="s">
        <v>53</v>
      </c>
      <c r="O92" s="15" t="s">
        <v>42</v>
      </c>
      <c r="P92" s="15" t="s">
        <v>53</v>
      </c>
      <c r="Q92" s="15" t="s">
        <v>40</v>
      </c>
      <c r="R92" s="15">
        <v>9.74</v>
      </c>
      <c r="S92" s="15" t="s">
        <v>53</v>
      </c>
      <c r="T92" s="15" t="s">
        <v>41</v>
      </c>
      <c r="U92" s="15" t="s">
        <v>53</v>
      </c>
      <c r="V92" s="15" t="s">
        <v>88</v>
      </c>
      <c r="W92" s="15"/>
      <c r="X92" s="15">
        <v>5.44</v>
      </c>
      <c r="Y92" s="15"/>
      <c r="Z92" s="15"/>
      <c r="AA92" s="53"/>
      <c r="AB92" s="53"/>
      <c r="AC92" s="53"/>
      <c r="AD92" s="60"/>
      <c r="AE92" s="60"/>
      <c r="AF92" s="60"/>
      <c r="AG92" s="60"/>
      <c r="AH92" s="60"/>
      <c r="AI92" s="60"/>
      <c r="AJ92" s="60"/>
      <c r="AK92" s="60"/>
      <c r="AL92" s="6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  <c r="BS92" s="70"/>
      <c r="BT92" s="70"/>
      <c r="BU92" s="70"/>
      <c r="BV92" s="70"/>
      <c r="BW92" s="70"/>
      <c r="BX92" s="70"/>
      <c r="BY92" s="70"/>
      <c r="BZ92" s="70"/>
      <c r="CA92" s="70"/>
      <c r="CB92" s="70"/>
      <c r="CC92" s="70"/>
      <c r="CD92" s="70"/>
      <c r="CE92" s="70"/>
      <c r="CF92" s="70"/>
      <c r="CG92" s="70"/>
      <c r="CH92" s="70"/>
      <c r="CI92" s="70"/>
      <c r="CJ92" s="70"/>
      <c r="CK92" s="11"/>
      <c r="CL92" s="11"/>
      <c r="CM92" s="11"/>
      <c r="CN92" s="11"/>
      <c r="CO92" s="11"/>
      <c r="CP92" s="11"/>
      <c r="CQ92" s="11"/>
      <c r="CR92" s="11"/>
    </row>
    <row r="93" spans="1:96" s="16" customFormat="1">
      <c r="A93" s="11"/>
      <c r="B93" s="10"/>
      <c r="C93" s="11"/>
      <c r="D93" s="12"/>
      <c r="E93" s="13"/>
      <c r="F93" s="14">
        <v>33</v>
      </c>
      <c r="G93" s="15" t="s">
        <v>243</v>
      </c>
      <c r="H93" s="15" t="s">
        <v>26</v>
      </c>
      <c r="I93" s="15" t="s">
        <v>55</v>
      </c>
      <c r="J93" s="15" t="s">
        <v>40</v>
      </c>
      <c r="K93" s="15">
        <v>11.06</v>
      </c>
      <c r="L93" s="15" t="s">
        <v>55</v>
      </c>
      <c r="M93" s="15" t="s">
        <v>41</v>
      </c>
      <c r="N93" s="15" t="s">
        <v>55</v>
      </c>
      <c r="O93" s="15" t="s">
        <v>42</v>
      </c>
      <c r="P93" s="15"/>
      <c r="Q93" s="15"/>
      <c r="R93" s="15"/>
      <c r="S93" s="15"/>
      <c r="T93" s="15"/>
      <c r="U93" s="15"/>
      <c r="V93" s="15"/>
      <c r="W93" s="15"/>
      <c r="X93" s="15"/>
      <c r="Y93" s="15"/>
      <c r="Z93" s="15"/>
      <c r="AA93" s="53"/>
      <c r="AB93" s="53"/>
      <c r="AC93" s="53"/>
      <c r="AD93" s="60"/>
      <c r="AE93" s="60"/>
      <c r="AF93" s="60"/>
      <c r="AG93" s="60"/>
      <c r="AH93" s="60"/>
      <c r="AI93" s="60"/>
      <c r="AJ93" s="60"/>
      <c r="AK93" s="60"/>
      <c r="AL93" s="6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/>
      <c r="BS93" s="70"/>
      <c r="BT93" s="70"/>
      <c r="BU93" s="70"/>
      <c r="BV93" s="70"/>
      <c r="BW93" s="70"/>
      <c r="BX93" s="70"/>
      <c r="BY93" s="70"/>
      <c r="BZ93" s="70"/>
      <c r="CA93" s="70"/>
      <c r="CB93" s="70"/>
      <c r="CC93" s="70"/>
      <c r="CD93" s="70"/>
      <c r="CE93" s="70"/>
      <c r="CF93" s="70"/>
      <c r="CG93" s="70"/>
      <c r="CH93" s="70"/>
      <c r="CI93" s="70"/>
      <c r="CJ93" s="70"/>
      <c r="CK93" s="11"/>
      <c r="CL93" s="11"/>
      <c r="CM93" s="11"/>
      <c r="CN93" s="11"/>
      <c r="CO93" s="11"/>
      <c r="CP93" s="11"/>
      <c r="CQ93" s="11"/>
      <c r="CR93" s="11"/>
    </row>
    <row r="94" spans="1:96" s="16" customFormat="1">
      <c r="A94" s="11">
        <v>25</v>
      </c>
      <c r="B94" s="18">
        <v>1014258440</v>
      </c>
      <c r="C94" s="24" t="s">
        <v>244</v>
      </c>
      <c r="D94" s="20" t="s">
        <v>36</v>
      </c>
      <c r="E94" s="21">
        <v>34587</v>
      </c>
      <c r="F94" s="14">
        <f t="shared" ca="1" si="1"/>
        <v>29.484931506849314</v>
      </c>
      <c r="G94" s="15" t="s">
        <v>245</v>
      </c>
      <c r="H94" s="15" t="s">
        <v>26</v>
      </c>
      <c r="I94" s="15" t="s">
        <v>39</v>
      </c>
      <c r="J94" s="15" t="s">
        <v>40</v>
      </c>
      <c r="K94" s="15">
        <v>6</v>
      </c>
      <c r="L94" s="15" t="s">
        <v>39</v>
      </c>
      <c r="M94" s="15" t="s">
        <v>41</v>
      </c>
      <c r="N94" s="15" t="s">
        <v>39</v>
      </c>
      <c r="O94" s="15" t="s">
        <v>42</v>
      </c>
      <c r="P94" s="15" t="s">
        <v>39</v>
      </c>
      <c r="Q94" s="15" t="s">
        <v>43</v>
      </c>
      <c r="R94" s="15">
        <v>7</v>
      </c>
      <c r="S94" s="15" t="s">
        <v>39</v>
      </c>
      <c r="T94" s="15" t="s">
        <v>41</v>
      </c>
      <c r="U94" s="15" t="s">
        <v>39</v>
      </c>
      <c r="V94" s="15" t="s">
        <v>42</v>
      </c>
      <c r="W94" s="15"/>
      <c r="X94" s="15"/>
      <c r="Y94" s="15"/>
      <c r="Z94" s="15"/>
      <c r="AA94" s="53"/>
      <c r="AB94" s="53"/>
      <c r="AC94" s="53"/>
      <c r="AD94" s="60"/>
      <c r="AE94" s="60"/>
      <c r="AF94" s="60"/>
      <c r="AG94" s="60">
        <v>6</v>
      </c>
      <c r="AH94" s="60">
        <v>6.03</v>
      </c>
      <c r="AI94" s="60"/>
      <c r="AJ94" s="60"/>
      <c r="AK94" s="60"/>
      <c r="AL94" s="60"/>
      <c r="AM94" s="70"/>
      <c r="AN94" s="70"/>
      <c r="AO94" s="70"/>
      <c r="AP94" s="70"/>
      <c r="AQ94" s="70"/>
      <c r="AR94" s="70"/>
      <c r="AS94" s="70" t="s">
        <v>337</v>
      </c>
      <c r="AT94" s="70" t="s">
        <v>337</v>
      </c>
      <c r="AU94" s="70"/>
      <c r="AV94" s="70" t="s">
        <v>337</v>
      </c>
      <c r="AW94" s="70" t="s">
        <v>337</v>
      </c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>
        <v>7</v>
      </c>
      <c r="BL94" s="70"/>
      <c r="BM94" s="70"/>
      <c r="BN94" s="70"/>
      <c r="BO94" s="70">
        <v>7.35</v>
      </c>
      <c r="BP94" s="70"/>
      <c r="BQ94" s="70"/>
      <c r="BR94" s="70"/>
      <c r="BS94" s="70"/>
      <c r="BT94" s="70"/>
      <c r="BU94" s="70"/>
      <c r="BV94" s="70"/>
      <c r="BW94" s="70"/>
      <c r="BX94" s="70"/>
      <c r="BY94" s="70"/>
      <c r="BZ94" s="70" t="s">
        <v>337</v>
      </c>
      <c r="CA94" s="70" t="s">
        <v>337</v>
      </c>
      <c r="CB94" s="70"/>
      <c r="CC94" s="70" t="s">
        <v>337</v>
      </c>
      <c r="CD94" s="70" t="s">
        <v>337</v>
      </c>
      <c r="CE94" s="70"/>
      <c r="CF94" s="70"/>
      <c r="CG94" s="70"/>
      <c r="CH94" s="70"/>
      <c r="CI94" s="70"/>
      <c r="CJ94" s="70"/>
      <c r="CK94" s="24"/>
      <c r="CL94" s="24"/>
      <c r="CM94" s="24"/>
      <c r="CN94" s="24"/>
      <c r="CO94" s="24">
        <v>5.05</v>
      </c>
      <c r="CP94" s="24">
        <v>5.01</v>
      </c>
      <c r="CQ94" s="24">
        <v>2.61</v>
      </c>
      <c r="CR94" s="24">
        <v>2.48</v>
      </c>
    </row>
    <row r="95" spans="1:96" s="16" customFormat="1">
      <c r="A95" s="11"/>
      <c r="B95" s="18"/>
      <c r="C95" s="24"/>
      <c r="D95" s="20"/>
      <c r="E95" s="21"/>
      <c r="F95" s="14">
        <v>29</v>
      </c>
      <c r="G95" s="15" t="s">
        <v>245</v>
      </c>
      <c r="H95" s="15" t="s">
        <v>26</v>
      </c>
      <c r="I95" s="15" t="s">
        <v>53</v>
      </c>
      <c r="J95" s="15" t="s">
        <v>40</v>
      </c>
      <c r="K95" s="15">
        <v>6.03</v>
      </c>
      <c r="L95" s="15" t="s">
        <v>53</v>
      </c>
      <c r="M95" s="15" t="s">
        <v>41</v>
      </c>
      <c r="N95" s="15" t="s">
        <v>53</v>
      </c>
      <c r="O95" s="15" t="s">
        <v>42</v>
      </c>
      <c r="P95" s="15" t="s">
        <v>53</v>
      </c>
      <c r="Q95" s="15" t="s">
        <v>40</v>
      </c>
      <c r="R95" s="15">
        <v>7.35</v>
      </c>
      <c r="S95" s="15" t="s">
        <v>53</v>
      </c>
      <c r="T95" s="15" t="s">
        <v>41</v>
      </c>
      <c r="U95" s="15" t="s">
        <v>53</v>
      </c>
      <c r="V95" s="15" t="s">
        <v>42</v>
      </c>
      <c r="W95" s="15">
        <v>5.05</v>
      </c>
      <c r="X95" s="15">
        <v>5.01</v>
      </c>
      <c r="Y95" s="15">
        <v>2.61</v>
      </c>
      <c r="Z95" s="15">
        <v>2.48</v>
      </c>
      <c r="AA95" s="53"/>
      <c r="AB95" s="53"/>
      <c r="AC95" s="53"/>
      <c r="AD95" s="60"/>
      <c r="AE95" s="60"/>
      <c r="AF95" s="60"/>
      <c r="AG95" s="60"/>
      <c r="AH95" s="60"/>
      <c r="AI95" s="60"/>
      <c r="AJ95" s="60"/>
      <c r="AK95" s="60"/>
      <c r="AL95" s="6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/>
      <c r="BS95" s="70"/>
      <c r="BT95" s="70"/>
      <c r="BU95" s="70"/>
      <c r="BV95" s="70"/>
      <c r="BW95" s="70"/>
      <c r="BX95" s="70"/>
      <c r="BY95" s="70"/>
      <c r="BZ95" s="70"/>
      <c r="CA95" s="70"/>
      <c r="CB95" s="70"/>
      <c r="CC95" s="70"/>
      <c r="CD95" s="70"/>
      <c r="CE95" s="70"/>
      <c r="CF95" s="70"/>
      <c r="CG95" s="70"/>
      <c r="CH95" s="70"/>
      <c r="CI95" s="70"/>
      <c r="CJ95" s="70"/>
      <c r="CK95" s="24"/>
      <c r="CL95" s="24"/>
      <c r="CM95" s="24"/>
      <c r="CN95" s="24"/>
      <c r="CO95" s="24"/>
      <c r="CP95" s="24"/>
      <c r="CQ95" s="24"/>
      <c r="CR95" s="24"/>
    </row>
    <row r="96" spans="1:96" s="17" customFormat="1">
      <c r="A96" s="11">
        <v>28</v>
      </c>
      <c r="B96" s="10">
        <v>1072648049</v>
      </c>
      <c r="C96" s="11" t="s">
        <v>246</v>
      </c>
      <c r="D96" s="12" t="s">
        <v>75</v>
      </c>
      <c r="E96" s="13">
        <v>32151</v>
      </c>
      <c r="F96" s="14">
        <f t="shared" ca="1" si="1"/>
        <v>36.158904109589038</v>
      </c>
      <c r="G96" s="15" t="s">
        <v>247</v>
      </c>
      <c r="H96" s="15" t="s">
        <v>26</v>
      </c>
      <c r="I96" s="15" t="s">
        <v>39</v>
      </c>
      <c r="J96" s="15" t="s">
        <v>43</v>
      </c>
      <c r="K96" s="15">
        <v>8.24</v>
      </c>
      <c r="L96" s="15" t="s">
        <v>39</v>
      </c>
      <c r="M96" s="15" t="s">
        <v>41</v>
      </c>
      <c r="N96" s="15" t="s">
        <v>39</v>
      </c>
      <c r="O96" s="15" t="s">
        <v>42</v>
      </c>
      <c r="P96" s="15" t="s">
        <v>39</v>
      </c>
      <c r="Q96" s="15" t="s">
        <v>43</v>
      </c>
      <c r="R96" s="15">
        <v>6.69</v>
      </c>
      <c r="S96" s="15" t="s">
        <v>39</v>
      </c>
      <c r="T96" s="15" t="s">
        <v>41</v>
      </c>
      <c r="U96" s="15" t="s">
        <v>39</v>
      </c>
      <c r="V96" s="15" t="s">
        <v>65</v>
      </c>
      <c r="W96" s="15"/>
      <c r="X96" s="15"/>
      <c r="Y96" s="15"/>
      <c r="Z96" s="15"/>
      <c r="AA96" s="53"/>
      <c r="AB96" s="53"/>
      <c r="AC96" s="53"/>
      <c r="AD96" s="60">
        <v>8.24</v>
      </c>
      <c r="AE96" s="60"/>
      <c r="AF96" s="60"/>
      <c r="AG96" s="60">
        <v>11.09</v>
      </c>
      <c r="AH96" s="60"/>
      <c r="AI96" s="60">
        <v>12</v>
      </c>
      <c r="AJ96" s="60"/>
      <c r="AK96" s="60"/>
      <c r="AL96" s="60"/>
      <c r="AM96" s="70"/>
      <c r="AN96" s="70" t="s">
        <v>338</v>
      </c>
      <c r="AO96" s="70" t="s">
        <v>338</v>
      </c>
      <c r="AP96" s="70"/>
      <c r="AQ96" s="70"/>
      <c r="AR96" s="70"/>
      <c r="AS96" s="70" t="s">
        <v>338</v>
      </c>
      <c r="AT96" s="70"/>
      <c r="AU96" s="70"/>
      <c r="AV96" s="70" t="s">
        <v>338</v>
      </c>
      <c r="AW96" s="70"/>
      <c r="AX96" s="70"/>
      <c r="AY96" s="70"/>
      <c r="AZ96" s="70"/>
      <c r="BA96" s="70"/>
      <c r="BB96" s="70"/>
      <c r="BC96" s="70"/>
      <c r="BD96" s="70"/>
      <c r="BE96" s="70"/>
      <c r="BF96" s="70" t="s">
        <v>338</v>
      </c>
      <c r="BG96" s="70" t="s">
        <v>338</v>
      </c>
      <c r="BH96" s="70"/>
      <c r="BI96" s="70"/>
      <c r="BJ96" s="70"/>
      <c r="BK96" s="70">
        <v>6.69</v>
      </c>
      <c r="BL96" s="70">
        <v>7.4</v>
      </c>
      <c r="BM96" s="70"/>
      <c r="BN96" s="70"/>
      <c r="BO96" s="70"/>
      <c r="BP96" s="70">
        <v>8.3699999999999992</v>
      </c>
      <c r="BQ96" s="70"/>
      <c r="BR96" s="70"/>
      <c r="BS96" s="70"/>
      <c r="BT96" s="70"/>
      <c r="BU96" s="70"/>
      <c r="BV96" s="70"/>
      <c r="BW96" s="70"/>
      <c r="BX96" s="70"/>
      <c r="BY96" s="70"/>
      <c r="BZ96" s="70" t="s">
        <v>338</v>
      </c>
      <c r="CA96" s="70" t="s">
        <v>338</v>
      </c>
      <c r="CB96" s="70" t="s">
        <v>338</v>
      </c>
      <c r="CC96" s="70"/>
      <c r="CD96" s="70" t="s">
        <v>338</v>
      </c>
      <c r="CE96" s="70"/>
      <c r="CF96" s="70" t="s">
        <v>338</v>
      </c>
      <c r="CG96" s="70"/>
      <c r="CH96" s="70"/>
      <c r="CI96" s="70"/>
      <c r="CJ96" s="70"/>
      <c r="CK96" s="11" t="s">
        <v>338</v>
      </c>
      <c r="CL96" s="11"/>
      <c r="CM96" s="11"/>
      <c r="CN96" s="11"/>
      <c r="CO96" s="11"/>
      <c r="CP96" s="11">
        <v>4.37</v>
      </c>
      <c r="CQ96" s="11">
        <v>2.2799999999999998</v>
      </c>
      <c r="CR96" s="11">
        <v>2.5299999999999998</v>
      </c>
    </row>
    <row r="97" spans="1:96" s="17" customFormat="1">
      <c r="A97" s="11"/>
      <c r="B97" s="76"/>
      <c r="C97" s="77"/>
      <c r="D97" s="78"/>
      <c r="E97" s="79"/>
      <c r="F97" s="14">
        <v>35</v>
      </c>
      <c r="G97" s="15" t="s">
        <v>247</v>
      </c>
      <c r="H97" s="15" t="s">
        <v>26</v>
      </c>
      <c r="I97" s="15" t="s">
        <v>53</v>
      </c>
      <c r="J97" s="15" t="s">
        <v>40</v>
      </c>
      <c r="K97" s="15">
        <v>11.09</v>
      </c>
      <c r="L97" s="15" t="s">
        <v>53</v>
      </c>
      <c r="M97" s="15" t="s">
        <v>151</v>
      </c>
      <c r="N97" s="15" t="s">
        <v>53</v>
      </c>
      <c r="O97" s="15" t="s">
        <v>88</v>
      </c>
      <c r="P97" s="15" t="s">
        <v>53</v>
      </c>
      <c r="Q97" s="15" t="s">
        <v>43</v>
      </c>
      <c r="R97" s="15">
        <v>7.4</v>
      </c>
      <c r="S97" s="15" t="s">
        <v>53</v>
      </c>
      <c r="T97" s="15" t="s">
        <v>41</v>
      </c>
      <c r="U97" s="15" t="s">
        <v>53</v>
      </c>
      <c r="V97" s="15" t="s">
        <v>42</v>
      </c>
      <c r="W97" s="15"/>
      <c r="X97" s="15"/>
      <c r="Y97" s="15"/>
      <c r="Z97" s="15"/>
      <c r="AA97" s="54"/>
      <c r="AB97" s="54"/>
      <c r="AC97" s="54"/>
      <c r="AD97" s="61"/>
      <c r="AE97" s="61"/>
      <c r="AF97" s="61"/>
      <c r="AG97" s="61"/>
      <c r="AH97" s="61"/>
      <c r="AI97" s="61"/>
      <c r="AJ97" s="61"/>
      <c r="AK97" s="61"/>
      <c r="AL97" s="61"/>
      <c r="AM97" s="71"/>
      <c r="AN97" s="71"/>
      <c r="AO97" s="71"/>
      <c r="AP97" s="71"/>
      <c r="AQ97" s="71"/>
      <c r="AR97" s="71"/>
      <c r="AS97" s="71"/>
      <c r="AT97" s="71"/>
      <c r="AU97" s="71"/>
      <c r="AV97" s="71"/>
      <c r="AW97" s="71"/>
      <c r="AX97" s="71"/>
      <c r="AY97" s="71"/>
      <c r="AZ97" s="71"/>
      <c r="BA97" s="71"/>
      <c r="BB97" s="71"/>
      <c r="BC97" s="71"/>
      <c r="BD97" s="71"/>
      <c r="BE97" s="71"/>
      <c r="BF97" s="71"/>
      <c r="BG97" s="71"/>
      <c r="BH97" s="71"/>
      <c r="BI97" s="71"/>
      <c r="BJ97" s="71"/>
      <c r="BK97" s="71"/>
      <c r="BL97" s="71"/>
      <c r="BM97" s="71"/>
      <c r="BN97" s="71"/>
      <c r="BO97" s="71"/>
      <c r="BP97" s="71"/>
      <c r="BQ97" s="71"/>
      <c r="BR97" s="71"/>
      <c r="BS97" s="71"/>
      <c r="BT97" s="71"/>
      <c r="BU97" s="71"/>
      <c r="BV97" s="71"/>
      <c r="BW97" s="71"/>
      <c r="BX97" s="71"/>
      <c r="BY97" s="71"/>
      <c r="BZ97" s="71"/>
      <c r="CA97" s="71"/>
      <c r="CB97" s="71"/>
      <c r="CC97" s="71"/>
      <c r="CD97" s="71"/>
      <c r="CE97" s="71"/>
      <c r="CF97" s="71"/>
      <c r="CG97" s="71"/>
      <c r="CH97" s="71"/>
      <c r="CI97" s="71"/>
      <c r="CJ97" s="71"/>
      <c r="CK97" s="77"/>
      <c r="CL97" s="77"/>
      <c r="CM97" s="77"/>
      <c r="CN97" s="77"/>
      <c r="CO97" s="77"/>
      <c r="CP97" s="77"/>
      <c r="CQ97" s="77"/>
      <c r="CR97" s="77"/>
    </row>
    <row r="98" spans="1:96" s="17" customFormat="1">
      <c r="A98" s="11"/>
      <c r="B98" s="76"/>
      <c r="C98" s="77"/>
      <c r="D98" s="78"/>
      <c r="E98" s="79"/>
      <c r="F98" s="14">
        <v>35</v>
      </c>
      <c r="G98" s="15" t="s">
        <v>247</v>
      </c>
      <c r="H98" s="15" t="s">
        <v>26</v>
      </c>
      <c r="I98" s="15" t="s">
        <v>55</v>
      </c>
      <c r="J98" s="15" t="s">
        <v>40</v>
      </c>
      <c r="K98" s="15">
        <v>12</v>
      </c>
      <c r="L98" s="15" t="s">
        <v>55</v>
      </c>
      <c r="M98" s="15" t="s">
        <v>151</v>
      </c>
      <c r="N98" s="15" t="s">
        <v>55</v>
      </c>
      <c r="O98" s="15" t="s">
        <v>88</v>
      </c>
      <c r="P98" s="15" t="s">
        <v>55</v>
      </c>
      <c r="Q98" s="15" t="s">
        <v>40</v>
      </c>
      <c r="R98" s="15">
        <v>8.3699999999999992</v>
      </c>
      <c r="S98" s="15" t="s">
        <v>55</v>
      </c>
      <c r="T98" s="15" t="s">
        <v>41</v>
      </c>
      <c r="U98" s="15" t="s">
        <v>55</v>
      </c>
      <c r="V98" s="15" t="s">
        <v>54</v>
      </c>
      <c r="W98" s="15"/>
      <c r="X98" s="15">
        <v>4.37</v>
      </c>
      <c r="Y98" s="15">
        <v>2.2799999999999998</v>
      </c>
      <c r="Z98" s="15">
        <v>2.5299999999999998</v>
      </c>
      <c r="AA98" s="54"/>
      <c r="AB98" s="54"/>
      <c r="AC98" s="54"/>
      <c r="AD98" s="61"/>
      <c r="AE98" s="61"/>
      <c r="AF98" s="61"/>
      <c r="AG98" s="61"/>
      <c r="AH98" s="61"/>
      <c r="AI98" s="61"/>
      <c r="AJ98" s="61"/>
      <c r="AK98" s="61"/>
      <c r="AL98" s="61"/>
      <c r="AM98" s="71"/>
      <c r="AN98" s="71"/>
      <c r="AO98" s="71"/>
      <c r="AP98" s="71"/>
      <c r="AQ98" s="71"/>
      <c r="AR98" s="71"/>
      <c r="AS98" s="71"/>
      <c r="AT98" s="71"/>
      <c r="AU98" s="71"/>
      <c r="AV98" s="71"/>
      <c r="AW98" s="71"/>
      <c r="AX98" s="71"/>
      <c r="AY98" s="71"/>
      <c r="AZ98" s="71"/>
      <c r="BA98" s="71"/>
      <c r="BB98" s="71"/>
      <c r="BC98" s="71"/>
      <c r="BD98" s="71"/>
      <c r="BE98" s="71"/>
      <c r="BF98" s="71"/>
      <c r="BG98" s="71"/>
      <c r="BH98" s="71"/>
      <c r="BI98" s="71"/>
      <c r="BJ98" s="71"/>
      <c r="BK98" s="71"/>
      <c r="BL98" s="71"/>
      <c r="BM98" s="71"/>
      <c r="BN98" s="71"/>
      <c r="BO98" s="71"/>
      <c r="BP98" s="71"/>
      <c r="BQ98" s="71"/>
      <c r="BR98" s="71"/>
      <c r="BS98" s="71"/>
      <c r="BT98" s="71"/>
      <c r="BU98" s="71"/>
      <c r="BV98" s="71"/>
      <c r="BW98" s="71"/>
      <c r="BX98" s="71"/>
      <c r="BY98" s="71"/>
      <c r="BZ98" s="71"/>
      <c r="CA98" s="71"/>
      <c r="CB98" s="71"/>
      <c r="CC98" s="71"/>
      <c r="CD98" s="71"/>
      <c r="CE98" s="71"/>
      <c r="CF98" s="71"/>
      <c r="CG98" s="71"/>
      <c r="CH98" s="71"/>
      <c r="CI98" s="71"/>
      <c r="CJ98" s="71"/>
      <c r="CK98" s="77"/>
      <c r="CL98" s="77"/>
      <c r="CM98" s="77"/>
      <c r="CN98" s="77"/>
      <c r="CO98" s="77"/>
      <c r="CP98" s="77"/>
      <c r="CQ98" s="77"/>
      <c r="CR98" s="77"/>
    </row>
    <row r="99" spans="1:96" s="17" customFormat="1">
      <c r="A99" s="11">
        <v>32</v>
      </c>
      <c r="B99" s="30">
        <v>98050863166</v>
      </c>
      <c r="C99" s="29" t="s">
        <v>248</v>
      </c>
      <c r="D99" s="31" t="s">
        <v>36</v>
      </c>
      <c r="E99" s="32">
        <v>40306</v>
      </c>
      <c r="F99" s="14">
        <f t="shared" ca="1" si="1"/>
        <v>13.816438356164383</v>
      </c>
      <c r="G99" s="15" t="s">
        <v>249</v>
      </c>
      <c r="H99" s="15" t="s">
        <v>26</v>
      </c>
      <c r="I99" s="15" t="s">
        <v>39</v>
      </c>
      <c r="J99" s="15" t="s">
        <v>43</v>
      </c>
      <c r="K99" s="15">
        <v>7.26</v>
      </c>
      <c r="L99" s="15" t="s">
        <v>39</v>
      </c>
      <c r="M99" s="15" t="s">
        <v>41</v>
      </c>
      <c r="N99" s="15" t="s">
        <v>39</v>
      </c>
      <c r="O99" s="15" t="s">
        <v>65</v>
      </c>
      <c r="P99" s="15" t="s">
        <v>39</v>
      </c>
      <c r="Q99" s="15" t="s">
        <v>148</v>
      </c>
      <c r="R99" s="15">
        <v>8.5</v>
      </c>
      <c r="S99" s="15" t="s">
        <v>39</v>
      </c>
      <c r="T99" s="15" t="s">
        <v>151</v>
      </c>
      <c r="U99" s="15" t="s">
        <v>39</v>
      </c>
      <c r="V99" s="15" t="s">
        <v>88</v>
      </c>
      <c r="W99" s="15"/>
      <c r="X99" s="15"/>
      <c r="Y99" s="15"/>
      <c r="Z99" s="15"/>
      <c r="AA99" s="54"/>
      <c r="AB99" s="54"/>
      <c r="AC99" s="54"/>
      <c r="AD99" s="61">
        <v>7.26</v>
      </c>
      <c r="AE99" s="61">
        <v>6</v>
      </c>
      <c r="AF99" s="61"/>
      <c r="AG99" s="61"/>
      <c r="AH99" s="61"/>
      <c r="AI99" s="61">
        <v>8.69</v>
      </c>
      <c r="AJ99" s="61"/>
      <c r="AK99" s="61"/>
      <c r="AL99" s="61"/>
      <c r="AM99" s="71"/>
      <c r="AN99" s="71"/>
      <c r="AO99" s="71"/>
      <c r="AP99" s="71"/>
      <c r="AQ99" s="71"/>
      <c r="AR99" s="71"/>
      <c r="AS99" s="71" t="s">
        <v>337</v>
      </c>
      <c r="AT99" s="71" t="s">
        <v>337</v>
      </c>
      <c r="AU99" s="71" t="s">
        <v>337</v>
      </c>
      <c r="AV99" s="71"/>
      <c r="AW99" s="71"/>
      <c r="AX99" s="71"/>
      <c r="AY99" s="71" t="s">
        <v>337</v>
      </c>
      <c r="AZ99" s="71" t="s">
        <v>337</v>
      </c>
      <c r="BA99" s="71"/>
      <c r="BB99" s="71"/>
      <c r="BC99" s="71"/>
      <c r="BD99" s="71"/>
      <c r="BE99" s="71" t="s">
        <v>337</v>
      </c>
      <c r="BF99" s="71"/>
      <c r="BG99" s="71"/>
      <c r="BH99" s="71"/>
      <c r="BI99" s="71"/>
      <c r="BJ99" s="71"/>
      <c r="BK99" s="71"/>
      <c r="BL99" s="71"/>
      <c r="BM99" s="71"/>
      <c r="BN99" s="71"/>
      <c r="BO99" s="71"/>
      <c r="BP99" s="71"/>
      <c r="BQ99" s="71">
        <v>8.5</v>
      </c>
      <c r="BR99" s="71"/>
      <c r="BS99" s="71"/>
      <c r="BT99" s="71" t="s">
        <v>337</v>
      </c>
      <c r="BU99" s="71"/>
      <c r="BV99" s="71"/>
      <c r="BW99" s="71"/>
      <c r="BX99" s="71"/>
      <c r="BY99" s="71"/>
      <c r="BZ99" s="71"/>
      <c r="CA99" s="71"/>
      <c r="CB99" s="71"/>
      <c r="CC99" s="71"/>
      <c r="CD99" s="71"/>
      <c r="CE99" s="71"/>
      <c r="CF99" s="71"/>
      <c r="CG99" s="71"/>
      <c r="CH99" s="71"/>
      <c r="CI99" s="71"/>
      <c r="CJ99" s="71"/>
      <c r="CK99" s="29"/>
      <c r="CL99" s="29" t="s">
        <v>337</v>
      </c>
      <c r="CM99" s="29"/>
      <c r="CN99" s="29"/>
      <c r="CO99" s="29">
        <v>5.14</v>
      </c>
      <c r="CP99" s="29">
        <v>4.72</v>
      </c>
      <c r="CQ99" s="29">
        <v>2.7</v>
      </c>
      <c r="CR99" s="29">
        <v>2.2400000000000002</v>
      </c>
    </row>
    <row r="100" spans="1:96" s="17" customFormat="1">
      <c r="A100" s="11"/>
      <c r="B100" s="30"/>
      <c r="C100" s="29"/>
      <c r="D100" s="31"/>
      <c r="E100" s="32"/>
      <c r="F100" s="14">
        <v>13</v>
      </c>
      <c r="G100" s="15" t="s">
        <v>249</v>
      </c>
      <c r="H100" s="15" t="s">
        <v>26</v>
      </c>
      <c r="I100" s="15" t="s">
        <v>53</v>
      </c>
      <c r="J100" s="15" t="s">
        <v>43</v>
      </c>
      <c r="K100" s="15">
        <v>6</v>
      </c>
      <c r="L100" s="15" t="s">
        <v>53</v>
      </c>
      <c r="M100" s="15" t="s">
        <v>41</v>
      </c>
      <c r="N100" s="15" t="s">
        <v>53</v>
      </c>
      <c r="O100" s="15" t="s">
        <v>65</v>
      </c>
      <c r="P100" s="15"/>
      <c r="Q100" s="15"/>
      <c r="R100" s="15"/>
      <c r="S100" s="15"/>
      <c r="T100" s="15"/>
      <c r="U100" s="15"/>
      <c r="V100" s="15"/>
      <c r="W100" s="15"/>
      <c r="X100" s="15"/>
      <c r="Y100" s="15"/>
      <c r="Z100" s="15"/>
      <c r="AA100" s="54"/>
      <c r="AB100" s="54"/>
      <c r="AC100" s="54"/>
      <c r="AD100" s="61"/>
      <c r="AE100" s="61"/>
      <c r="AF100" s="61"/>
      <c r="AG100" s="61"/>
      <c r="AH100" s="61"/>
      <c r="AI100" s="61"/>
      <c r="AJ100" s="61"/>
      <c r="AK100" s="61"/>
      <c r="AL100" s="61"/>
      <c r="AM100" s="71"/>
      <c r="AN100" s="71"/>
      <c r="AO100" s="71"/>
      <c r="AP100" s="71"/>
      <c r="AQ100" s="71"/>
      <c r="AR100" s="71"/>
      <c r="AS100" s="71"/>
      <c r="AT100" s="71"/>
      <c r="AU100" s="71"/>
      <c r="AV100" s="71"/>
      <c r="AW100" s="71"/>
      <c r="AX100" s="71"/>
      <c r="AY100" s="71"/>
      <c r="AZ100" s="71"/>
      <c r="BA100" s="71"/>
      <c r="BB100" s="71"/>
      <c r="BC100" s="71"/>
      <c r="BD100" s="71"/>
      <c r="BE100" s="71"/>
      <c r="BF100" s="71"/>
      <c r="BG100" s="71"/>
      <c r="BH100" s="71"/>
      <c r="BI100" s="71"/>
      <c r="BJ100" s="71"/>
      <c r="BK100" s="71"/>
      <c r="BL100" s="71"/>
      <c r="BM100" s="71"/>
      <c r="BN100" s="71"/>
      <c r="BO100" s="71"/>
      <c r="BP100" s="71"/>
      <c r="BQ100" s="71"/>
      <c r="BR100" s="71"/>
      <c r="BS100" s="71"/>
      <c r="BT100" s="71"/>
      <c r="BU100" s="71"/>
      <c r="BV100" s="71"/>
      <c r="BW100" s="71"/>
      <c r="BX100" s="71"/>
      <c r="BY100" s="71"/>
      <c r="BZ100" s="71"/>
      <c r="CA100" s="71"/>
      <c r="CB100" s="71"/>
      <c r="CC100" s="71"/>
      <c r="CD100" s="71"/>
      <c r="CE100" s="71"/>
      <c r="CF100" s="71"/>
      <c r="CG100" s="71"/>
      <c r="CH100" s="71"/>
      <c r="CI100" s="71"/>
      <c r="CJ100" s="71"/>
      <c r="CK100" s="29"/>
      <c r="CL100" s="29"/>
      <c r="CM100" s="29"/>
      <c r="CN100" s="29"/>
      <c r="CO100" s="29"/>
      <c r="CP100" s="29"/>
      <c r="CQ100" s="29"/>
      <c r="CR100" s="29"/>
    </row>
    <row r="101" spans="1:96" s="17" customFormat="1">
      <c r="A101" s="11"/>
      <c r="B101" s="30"/>
      <c r="C101" s="29"/>
      <c r="D101" s="31"/>
      <c r="E101" s="32"/>
      <c r="F101" s="14">
        <v>13</v>
      </c>
      <c r="G101" s="15" t="s">
        <v>249</v>
      </c>
      <c r="H101" s="15" t="s">
        <v>26</v>
      </c>
      <c r="I101" s="15" t="s">
        <v>55</v>
      </c>
      <c r="J101" s="15" t="s">
        <v>40</v>
      </c>
      <c r="K101" s="15">
        <v>8.69</v>
      </c>
      <c r="L101" s="15" t="s">
        <v>55</v>
      </c>
      <c r="M101" s="15" t="s">
        <v>41</v>
      </c>
      <c r="N101" s="15" t="s">
        <v>55</v>
      </c>
      <c r="O101" s="15" t="s">
        <v>88</v>
      </c>
      <c r="P101" s="15"/>
      <c r="Q101" s="15"/>
      <c r="R101" s="15"/>
      <c r="S101" s="15"/>
      <c r="T101" s="15"/>
      <c r="U101" s="15"/>
      <c r="V101" s="15"/>
      <c r="W101" s="72">
        <v>5.14</v>
      </c>
      <c r="X101" s="72">
        <v>4.72</v>
      </c>
      <c r="Y101" s="72">
        <v>2.7</v>
      </c>
      <c r="Z101" s="72">
        <v>2.2400000000000002</v>
      </c>
      <c r="AA101" s="54"/>
      <c r="AB101" s="54"/>
      <c r="AC101" s="54"/>
      <c r="AD101" s="61"/>
      <c r="AE101" s="61"/>
      <c r="AF101" s="61"/>
      <c r="AG101" s="61"/>
      <c r="AH101" s="61"/>
      <c r="AI101" s="61"/>
      <c r="AJ101" s="61"/>
      <c r="AK101" s="61"/>
      <c r="AL101" s="61"/>
      <c r="AM101" s="71"/>
      <c r="AN101" s="71"/>
      <c r="AO101" s="71"/>
      <c r="AP101" s="71"/>
      <c r="AQ101" s="71"/>
      <c r="AR101" s="71"/>
      <c r="AS101" s="71"/>
      <c r="AT101" s="71"/>
      <c r="AU101" s="71"/>
      <c r="AV101" s="71"/>
      <c r="AW101" s="71"/>
      <c r="AX101" s="71"/>
      <c r="AY101" s="71"/>
      <c r="AZ101" s="71"/>
      <c r="BA101" s="71"/>
      <c r="BB101" s="71"/>
      <c r="BC101" s="71"/>
      <c r="BD101" s="71"/>
      <c r="BE101" s="71"/>
      <c r="BF101" s="71"/>
      <c r="BG101" s="71"/>
      <c r="BH101" s="71"/>
      <c r="BI101" s="71"/>
      <c r="BJ101" s="71"/>
      <c r="BK101" s="71"/>
      <c r="BL101" s="71"/>
      <c r="BM101" s="71"/>
      <c r="BN101" s="71"/>
      <c r="BO101" s="71"/>
      <c r="BP101" s="71"/>
      <c r="BQ101" s="71"/>
      <c r="BR101" s="71"/>
      <c r="BS101" s="71"/>
      <c r="BT101" s="71"/>
      <c r="BU101" s="71"/>
      <c r="BV101" s="71"/>
      <c r="BW101" s="71"/>
      <c r="BX101" s="71"/>
      <c r="BY101" s="71"/>
      <c r="BZ101" s="71"/>
      <c r="CA101" s="71"/>
      <c r="CB101" s="71"/>
      <c r="CC101" s="71"/>
      <c r="CD101" s="71"/>
      <c r="CE101" s="71"/>
      <c r="CF101" s="71"/>
      <c r="CG101" s="71"/>
      <c r="CH101" s="71"/>
      <c r="CI101" s="71"/>
      <c r="CJ101" s="71"/>
      <c r="CK101" s="29"/>
      <c r="CL101" s="29"/>
      <c r="CM101" s="29"/>
      <c r="CN101" s="29"/>
      <c r="CO101" s="29"/>
      <c r="CP101" s="29"/>
      <c r="CQ101" s="29"/>
      <c r="CR101" s="29"/>
    </row>
    <row r="102" spans="1:96" s="24" customFormat="1">
      <c r="A102" s="11">
        <v>34</v>
      </c>
      <c r="B102" s="10">
        <v>1030546097</v>
      </c>
      <c r="C102" s="11" t="s">
        <v>250</v>
      </c>
      <c r="D102" s="12" t="s">
        <v>36</v>
      </c>
      <c r="E102" s="13">
        <v>38860</v>
      </c>
      <c r="F102" s="14">
        <f t="shared" ca="1" si="1"/>
        <v>17.778082191780822</v>
      </c>
      <c r="G102" s="15" t="s">
        <v>239</v>
      </c>
      <c r="H102" s="15" t="s">
        <v>26</v>
      </c>
      <c r="I102" s="15" t="s">
        <v>39</v>
      </c>
      <c r="J102" s="15" t="s">
        <v>119</v>
      </c>
      <c r="K102" s="15">
        <v>8.7899999999999991</v>
      </c>
      <c r="L102" s="15" t="s">
        <v>39</v>
      </c>
      <c r="M102" s="15" t="s">
        <v>41</v>
      </c>
      <c r="N102" s="15" t="s">
        <v>39</v>
      </c>
      <c r="O102" s="15" t="s">
        <v>65</v>
      </c>
      <c r="P102" s="15" t="s">
        <v>39</v>
      </c>
      <c r="Q102" s="15" t="s">
        <v>40</v>
      </c>
      <c r="R102" s="15">
        <v>8.33</v>
      </c>
      <c r="S102" s="15" t="s">
        <v>39</v>
      </c>
      <c r="T102" s="15" t="s">
        <v>151</v>
      </c>
      <c r="U102" s="15" t="s">
        <v>39</v>
      </c>
      <c r="V102" s="15" t="s">
        <v>88</v>
      </c>
      <c r="W102" s="15"/>
      <c r="X102" s="15"/>
      <c r="Y102" s="15"/>
      <c r="Z102" s="15"/>
      <c r="AA102" s="53">
        <v>8.7899999999999991</v>
      </c>
      <c r="AB102" s="53"/>
      <c r="AC102" s="53"/>
      <c r="AD102" s="60"/>
      <c r="AE102" s="60"/>
      <c r="AF102" s="60"/>
      <c r="AG102" s="60"/>
      <c r="AH102" s="60">
        <v>12.59</v>
      </c>
      <c r="AI102" s="60"/>
      <c r="AJ102" s="60"/>
      <c r="AK102" s="60"/>
      <c r="AL102" s="60"/>
      <c r="AM102" s="70"/>
      <c r="AN102" s="70"/>
      <c r="AO102" s="70"/>
      <c r="AP102" s="70"/>
      <c r="AQ102" s="70"/>
      <c r="AR102" s="70"/>
      <c r="AS102" s="70" t="s">
        <v>337</v>
      </c>
      <c r="AT102" s="70" t="s">
        <v>337</v>
      </c>
      <c r="AU102" s="70"/>
      <c r="AV102" s="70"/>
      <c r="AW102" s="70" t="s">
        <v>337</v>
      </c>
      <c r="AX102" s="70"/>
      <c r="AY102" s="70" t="s">
        <v>337</v>
      </c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0"/>
      <c r="BN102" s="70">
        <v>8.33</v>
      </c>
      <c r="BO102" s="70">
        <v>8.49</v>
      </c>
      <c r="BP102" s="70">
        <v>10.52</v>
      </c>
      <c r="BQ102" s="70"/>
      <c r="BR102" s="70"/>
      <c r="BS102" s="70"/>
      <c r="BT102" s="70" t="s">
        <v>337</v>
      </c>
      <c r="BU102" s="70"/>
      <c r="BV102" s="70"/>
      <c r="BW102" s="70"/>
      <c r="BX102" s="70"/>
      <c r="BY102" s="70" t="s">
        <v>337</v>
      </c>
      <c r="BZ102" s="70"/>
      <c r="CA102" s="70" t="s">
        <v>337</v>
      </c>
      <c r="CB102" s="70"/>
      <c r="CC102" s="70"/>
      <c r="CD102" s="70" t="s">
        <v>337</v>
      </c>
      <c r="CE102" s="70"/>
      <c r="CF102" s="70"/>
      <c r="CG102" s="70"/>
      <c r="CH102" s="70" t="s">
        <v>337</v>
      </c>
      <c r="CI102" s="70"/>
      <c r="CJ102" s="70"/>
      <c r="CK102" s="11"/>
      <c r="CL102" s="11" t="s">
        <v>337</v>
      </c>
      <c r="CM102" s="11"/>
      <c r="CN102" s="11"/>
      <c r="CO102" s="11"/>
      <c r="CP102" s="11">
        <v>6.12</v>
      </c>
      <c r="CQ102" s="11">
        <v>3.9</v>
      </c>
      <c r="CR102" s="11"/>
    </row>
    <row r="103" spans="1:96" s="24" customFormat="1">
      <c r="A103" s="11"/>
      <c r="B103" s="10"/>
      <c r="C103" s="11"/>
      <c r="D103" s="12"/>
      <c r="E103" s="13"/>
      <c r="F103" s="14">
        <v>17</v>
      </c>
      <c r="G103" s="15" t="s">
        <v>239</v>
      </c>
      <c r="H103" s="15" t="s">
        <v>26</v>
      </c>
      <c r="I103" s="15" t="s">
        <v>53</v>
      </c>
      <c r="J103" s="15" t="s">
        <v>40</v>
      </c>
      <c r="K103" s="15">
        <v>12.59</v>
      </c>
      <c r="L103" s="15" t="s">
        <v>53</v>
      </c>
      <c r="M103" s="15" t="s">
        <v>41</v>
      </c>
      <c r="N103" s="15" t="s">
        <v>53</v>
      </c>
      <c r="O103" s="15" t="s">
        <v>42</v>
      </c>
      <c r="P103" s="15" t="s">
        <v>53</v>
      </c>
      <c r="Q103" s="15" t="s">
        <v>40</v>
      </c>
      <c r="R103" s="15">
        <v>8.49</v>
      </c>
      <c r="S103" s="15" t="s">
        <v>53</v>
      </c>
      <c r="T103" s="15" t="s">
        <v>41</v>
      </c>
      <c r="U103" s="15" t="s">
        <v>53</v>
      </c>
      <c r="V103" s="15" t="s">
        <v>42</v>
      </c>
      <c r="W103" s="15"/>
      <c r="X103" s="15"/>
      <c r="Y103" s="15"/>
      <c r="Z103" s="15"/>
      <c r="AA103" s="53"/>
      <c r="AB103" s="53"/>
      <c r="AC103" s="53"/>
      <c r="AD103" s="60"/>
      <c r="AE103" s="60"/>
      <c r="AF103" s="60"/>
      <c r="AG103" s="60"/>
      <c r="AH103" s="60"/>
      <c r="AI103" s="60"/>
      <c r="AJ103" s="60"/>
      <c r="AK103" s="60"/>
      <c r="AL103" s="6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  <c r="BS103" s="70"/>
      <c r="BT103" s="70"/>
      <c r="BU103" s="70"/>
      <c r="BV103" s="70"/>
      <c r="BW103" s="70"/>
      <c r="BX103" s="70"/>
      <c r="BY103" s="70"/>
      <c r="BZ103" s="70"/>
      <c r="CA103" s="70"/>
      <c r="CB103" s="70"/>
      <c r="CC103" s="70"/>
      <c r="CD103" s="70"/>
      <c r="CE103" s="70"/>
      <c r="CF103" s="70"/>
      <c r="CG103" s="70"/>
      <c r="CH103" s="70"/>
      <c r="CI103" s="70"/>
      <c r="CJ103" s="70"/>
      <c r="CK103" s="11"/>
      <c r="CL103" s="11"/>
      <c r="CM103" s="11"/>
      <c r="CN103" s="11"/>
      <c r="CO103" s="11"/>
      <c r="CP103" s="11"/>
      <c r="CQ103" s="11"/>
      <c r="CR103" s="11"/>
    </row>
    <row r="104" spans="1:96" s="24" customFormat="1">
      <c r="A104" s="11"/>
      <c r="B104" s="10"/>
      <c r="C104" s="11"/>
      <c r="D104" s="12"/>
      <c r="E104" s="13"/>
      <c r="F104" s="14">
        <v>17</v>
      </c>
      <c r="G104" s="15" t="s">
        <v>239</v>
      </c>
      <c r="H104" s="15" t="s">
        <v>26</v>
      </c>
      <c r="I104" s="15"/>
      <c r="J104" s="15"/>
      <c r="K104" s="15"/>
      <c r="L104" s="15"/>
      <c r="M104" s="15"/>
      <c r="N104" s="15"/>
      <c r="O104" s="15"/>
      <c r="P104" s="15" t="s">
        <v>55</v>
      </c>
      <c r="Q104" s="15" t="s">
        <v>40</v>
      </c>
      <c r="R104" s="15">
        <v>10.52</v>
      </c>
      <c r="S104" s="15" t="s">
        <v>55</v>
      </c>
      <c r="T104" s="15" t="s">
        <v>97</v>
      </c>
      <c r="U104" s="15" t="s">
        <v>55</v>
      </c>
      <c r="V104" s="15" t="s">
        <v>65</v>
      </c>
      <c r="W104" s="15"/>
      <c r="X104" s="15">
        <v>6.12</v>
      </c>
      <c r="Y104" s="15">
        <v>3.9</v>
      </c>
      <c r="Z104" s="15"/>
      <c r="AA104" s="53"/>
      <c r="AB104" s="53"/>
      <c r="AC104" s="53"/>
      <c r="AD104" s="60"/>
      <c r="AE104" s="60"/>
      <c r="AF104" s="60"/>
      <c r="AG104" s="60"/>
      <c r="AH104" s="60"/>
      <c r="AI104" s="60"/>
      <c r="AJ104" s="60"/>
      <c r="AK104" s="60"/>
      <c r="AL104" s="6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/>
      <c r="BO104" s="70"/>
      <c r="BP104" s="70"/>
      <c r="BQ104" s="70"/>
      <c r="BR104" s="70"/>
      <c r="BS104" s="70"/>
      <c r="BT104" s="70"/>
      <c r="BU104" s="70"/>
      <c r="BV104" s="70"/>
      <c r="BW104" s="70"/>
      <c r="BX104" s="70"/>
      <c r="BY104" s="70"/>
      <c r="BZ104" s="70"/>
      <c r="CA104" s="70"/>
      <c r="CB104" s="70"/>
      <c r="CC104" s="70"/>
      <c r="CD104" s="70"/>
      <c r="CE104" s="70"/>
      <c r="CF104" s="70"/>
      <c r="CG104" s="70"/>
      <c r="CH104" s="70"/>
      <c r="CI104" s="70"/>
      <c r="CJ104" s="70"/>
      <c r="CK104" s="11"/>
      <c r="CL104" s="11"/>
      <c r="CM104" s="11"/>
      <c r="CN104" s="11"/>
      <c r="CO104" s="11"/>
      <c r="CP104" s="11"/>
      <c r="CQ104" s="11"/>
      <c r="CR104" s="11"/>
    </row>
    <row r="105" spans="1:96" s="11" customFormat="1">
      <c r="A105" s="11">
        <v>37</v>
      </c>
      <c r="B105" s="10">
        <v>1030539438</v>
      </c>
      <c r="C105" s="11" t="s">
        <v>251</v>
      </c>
      <c r="D105" s="12" t="s">
        <v>75</v>
      </c>
      <c r="E105" s="13">
        <v>31867</v>
      </c>
      <c r="F105" s="14">
        <f t="shared" ca="1" si="1"/>
        <v>36.936986301369863</v>
      </c>
      <c r="G105" s="15" t="s">
        <v>252</v>
      </c>
      <c r="H105" s="15" t="s">
        <v>26</v>
      </c>
      <c r="I105" s="15" t="s">
        <v>39</v>
      </c>
      <c r="J105" s="15" t="s">
        <v>119</v>
      </c>
      <c r="K105" s="15">
        <v>5.81</v>
      </c>
      <c r="L105" s="15" t="s">
        <v>39</v>
      </c>
      <c r="M105" s="15" t="s">
        <v>41</v>
      </c>
      <c r="N105" s="15" t="s">
        <v>39</v>
      </c>
      <c r="O105" s="15" t="s">
        <v>65</v>
      </c>
      <c r="P105" s="15" t="s">
        <v>39</v>
      </c>
      <c r="Q105" s="15" t="s">
        <v>40</v>
      </c>
      <c r="R105" s="15">
        <v>8.73</v>
      </c>
      <c r="S105" s="15" t="s">
        <v>39</v>
      </c>
      <c r="T105" s="15" t="s">
        <v>97</v>
      </c>
      <c r="U105" s="15" t="s">
        <v>39</v>
      </c>
      <c r="V105" s="15" t="s">
        <v>88</v>
      </c>
      <c r="W105" s="15"/>
      <c r="X105" s="15">
        <v>5.96</v>
      </c>
      <c r="Y105" s="15"/>
      <c r="Z105" s="15"/>
      <c r="AA105" s="53">
        <v>5.81</v>
      </c>
      <c r="AB105" s="53"/>
      <c r="AC105" s="53"/>
      <c r="AD105" s="60"/>
      <c r="AE105" s="60"/>
      <c r="AF105" s="60"/>
      <c r="AG105" s="60"/>
      <c r="AH105" s="60">
        <v>9.52</v>
      </c>
      <c r="AI105" s="60"/>
      <c r="AJ105" s="60"/>
      <c r="AK105" s="60"/>
      <c r="AL105" s="60"/>
      <c r="AM105" s="70"/>
      <c r="AN105" s="70"/>
      <c r="AO105" s="70"/>
      <c r="AP105" s="70"/>
      <c r="AQ105" s="70"/>
      <c r="AR105" s="70"/>
      <c r="AS105" s="70" t="s">
        <v>337</v>
      </c>
      <c r="AT105" s="70" t="s">
        <v>337</v>
      </c>
      <c r="AU105" s="70"/>
      <c r="AV105" s="70"/>
      <c r="AW105" s="70" t="s">
        <v>337</v>
      </c>
      <c r="AX105" s="70"/>
      <c r="AY105" s="70" t="s">
        <v>337</v>
      </c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0"/>
      <c r="BN105" s="70">
        <v>8.73</v>
      </c>
      <c r="BO105" s="70"/>
      <c r="BP105" s="70"/>
      <c r="BQ105" s="70"/>
      <c r="BR105" s="70"/>
      <c r="BS105" s="70"/>
      <c r="BT105" s="70"/>
      <c r="BU105" s="70"/>
      <c r="BV105" s="70"/>
      <c r="BW105" s="70" t="s">
        <v>337</v>
      </c>
      <c r="BX105" s="70"/>
      <c r="BY105" s="70"/>
      <c r="BZ105" s="70"/>
      <c r="CA105" s="70"/>
      <c r="CB105" s="70"/>
      <c r="CC105" s="70"/>
      <c r="CD105" s="70"/>
      <c r="CE105" s="70"/>
      <c r="CF105" s="70"/>
      <c r="CG105" s="70"/>
      <c r="CH105" s="70"/>
      <c r="CI105" s="70"/>
      <c r="CJ105" s="70"/>
      <c r="CL105" s="11" t="s">
        <v>337</v>
      </c>
      <c r="CP105" s="11">
        <v>5.96</v>
      </c>
    </row>
    <row r="106" spans="1:96" s="16" customFormat="1">
      <c r="A106" s="11"/>
      <c r="B106" s="10"/>
      <c r="C106" s="11"/>
      <c r="D106" s="12"/>
      <c r="E106" s="13"/>
      <c r="F106" s="14">
        <v>36</v>
      </c>
      <c r="G106" s="15" t="s">
        <v>252</v>
      </c>
      <c r="H106" s="15" t="s">
        <v>26</v>
      </c>
      <c r="I106" s="15" t="s">
        <v>53</v>
      </c>
      <c r="J106" s="15" t="s">
        <v>40</v>
      </c>
      <c r="K106" s="15">
        <v>9.52</v>
      </c>
      <c r="L106" s="15" t="s">
        <v>53</v>
      </c>
      <c r="M106" s="15" t="s">
        <v>41</v>
      </c>
      <c r="N106" s="15" t="s">
        <v>53</v>
      </c>
      <c r="O106" s="15" t="s">
        <v>42</v>
      </c>
      <c r="P106" s="15"/>
      <c r="Q106" s="15"/>
      <c r="R106" s="15"/>
      <c r="S106" s="15"/>
      <c r="T106" s="15"/>
      <c r="U106" s="15"/>
      <c r="V106" s="15"/>
      <c r="W106" s="15"/>
      <c r="X106" s="15"/>
      <c r="Y106" s="15"/>
      <c r="Z106" s="15"/>
      <c r="AA106" s="80"/>
      <c r="AB106" s="80"/>
      <c r="AC106" s="80"/>
      <c r="AD106" s="81"/>
      <c r="AE106" s="81"/>
      <c r="AF106" s="81"/>
      <c r="AG106" s="81"/>
      <c r="AH106" s="81"/>
      <c r="AI106" s="81"/>
      <c r="AJ106" s="81"/>
      <c r="AK106" s="81"/>
      <c r="AL106" s="81"/>
      <c r="AM106" s="82"/>
      <c r="AN106" s="82"/>
      <c r="AO106" s="82"/>
      <c r="AP106" s="82"/>
      <c r="AQ106" s="82"/>
      <c r="AR106" s="82"/>
      <c r="AS106" s="82"/>
      <c r="AT106" s="82"/>
      <c r="AU106" s="82"/>
      <c r="AV106" s="82"/>
      <c r="AW106" s="82"/>
      <c r="AX106" s="82"/>
      <c r="AY106" s="82"/>
      <c r="AZ106" s="82"/>
      <c r="BA106" s="82"/>
      <c r="BB106" s="82"/>
      <c r="BC106" s="82"/>
      <c r="BD106" s="82"/>
      <c r="BE106" s="82"/>
      <c r="BF106" s="82"/>
      <c r="BG106" s="82"/>
      <c r="BH106" s="82"/>
      <c r="BI106" s="82"/>
      <c r="BJ106" s="82"/>
      <c r="BK106" s="82"/>
      <c r="BL106" s="82"/>
      <c r="BM106" s="82"/>
      <c r="BN106" s="82"/>
      <c r="BO106" s="82"/>
      <c r="BP106" s="82"/>
      <c r="BQ106" s="82"/>
      <c r="BR106" s="82"/>
      <c r="BS106" s="82"/>
      <c r="BT106" s="82"/>
      <c r="BU106" s="82"/>
      <c r="BV106" s="82"/>
      <c r="BW106" s="82"/>
      <c r="BX106" s="82"/>
      <c r="BY106" s="82"/>
      <c r="BZ106" s="82"/>
      <c r="CA106" s="82"/>
      <c r="CB106" s="82"/>
      <c r="CC106" s="82"/>
      <c r="CD106" s="82"/>
      <c r="CE106" s="82"/>
      <c r="CF106" s="82"/>
      <c r="CG106" s="82"/>
      <c r="CH106" s="82"/>
      <c r="CI106" s="82"/>
      <c r="CJ106" s="82"/>
    </row>
    <row r="107" spans="1:96">
      <c r="G107" s="74"/>
      <c r="I107" s="75"/>
    </row>
    <row r="108" spans="1:96">
      <c r="I108" s="75"/>
    </row>
  </sheetData>
  <autoFilter ref="A1:CR106" xr:uid="{697C64EF-B97A-4FD1-9797-6B94DCC0A380}"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0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88" showButton="0"/>
    <filterColumn colId="89" showButton="0"/>
    <filterColumn colId="90" showButton="0"/>
    <filterColumn colId="91" showButton="0"/>
    <filterColumn colId="92" showButton="0"/>
    <filterColumn colId="93" showButton="0"/>
    <filterColumn colId="94" showButton="0"/>
  </autoFilter>
  <mergeCells count="38">
    <mergeCell ref="CC5:CE5"/>
    <mergeCell ref="BN5:BP5"/>
    <mergeCell ref="BQ5:BS5"/>
    <mergeCell ref="BT5:BV5"/>
    <mergeCell ref="BW5:BY5"/>
    <mergeCell ref="BZ5:CB5"/>
    <mergeCell ref="CC4:CN4"/>
    <mergeCell ref="AA5:AC5"/>
    <mergeCell ref="AD5:AF5"/>
    <mergeCell ref="AG5:AI5"/>
    <mergeCell ref="AJ5:AL5"/>
    <mergeCell ref="AM5:AO5"/>
    <mergeCell ref="AP5:AR5"/>
    <mergeCell ref="AS5:AU5"/>
    <mergeCell ref="AV5:AX5"/>
    <mergeCell ref="AY5:BA5"/>
    <mergeCell ref="BB5:BD5"/>
    <mergeCell ref="BE5:BG5"/>
    <mergeCell ref="BH5:BJ5"/>
    <mergeCell ref="CF5:CH5"/>
    <mergeCell ref="CI5:CK5"/>
    <mergeCell ref="CL5:CN5"/>
    <mergeCell ref="AA1:CR1"/>
    <mergeCell ref="AA2:CN2"/>
    <mergeCell ref="CO2:CP2"/>
    <mergeCell ref="CQ2:CR2"/>
    <mergeCell ref="AA3:BG3"/>
    <mergeCell ref="BH3:CN3"/>
    <mergeCell ref="CO3:CO7"/>
    <mergeCell ref="CP3:CP7"/>
    <mergeCell ref="CQ3:CQ7"/>
    <mergeCell ref="CR3:CR7"/>
    <mergeCell ref="AA4:AL4"/>
    <mergeCell ref="AM4:AU4"/>
    <mergeCell ref="AV4:BG4"/>
    <mergeCell ref="BK5:BM5"/>
    <mergeCell ref="BH4:BS4"/>
    <mergeCell ref="BT4:CB4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CA9B0-2B6A-4D65-9BDA-E76F802063E8}">
  <dimension ref="A1:CR56"/>
  <sheetViews>
    <sheetView zoomScale="90" zoomScaleNormal="90" workbookViewId="0">
      <selection activeCell="P23" sqref="P23"/>
    </sheetView>
  </sheetViews>
  <sheetFormatPr defaultColWidth="11" defaultRowHeight="15.75"/>
  <cols>
    <col min="1" max="1" width="7.5" customWidth="1"/>
    <col min="2" max="2" width="17.125" style="2" hidden="1" customWidth="1"/>
    <col min="3" max="3" width="34.875" hidden="1" customWidth="1"/>
    <col min="4" max="4" width="8.375" style="7" hidden="1" customWidth="1"/>
    <col min="5" max="5" width="20.5" style="7" hidden="1" customWidth="1"/>
    <col min="6" max="6" width="11.375" style="2" customWidth="1"/>
    <col min="7" max="7" width="10" customWidth="1"/>
    <col min="8" max="26" width="11" customWidth="1"/>
    <col min="27" max="29" width="2.5" style="55" customWidth="1"/>
    <col min="30" max="35" width="6.5" style="62" customWidth="1"/>
    <col min="36" max="38" width="2.5" style="62" customWidth="1"/>
    <col min="39" max="39" width="6.375" customWidth="1"/>
    <col min="40" max="40" width="2.625" customWidth="1"/>
    <col min="41" max="41" width="2.5" customWidth="1"/>
    <col min="42" max="42" width="4" customWidth="1"/>
    <col min="43" max="43" width="3.875" customWidth="1"/>
    <col min="44" max="44" width="4.5" customWidth="1"/>
    <col min="45" max="47" width="4.625" customWidth="1"/>
    <col min="48" max="59" width="1.875" customWidth="1"/>
    <col min="60" max="61" width="7.125" customWidth="1"/>
    <col min="62" max="62" width="5.125" customWidth="1"/>
    <col min="63" max="63" width="5.875" customWidth="1"/>
    <col min="64" max="64" width="5.125" customWidth="1"/>
    <col min="65" max="65" width="4.5" customWidth="1"/>
    <col min="66" max="66" width="6.5" customWidth="1"/>
    <col min="67" max="67" width="5.5" customWidth="1"/>
    <col min="68" max="68" width="5.625" customWidth="1"/>
    <col min="69" max="69" width="4.875" customWidth="1"/>
    <col min="70" max="70" width="4.125" customWidth="1"/>
    <col min="71" max="71" width="4.5" customWidth="1"/>
    <col min="72" max="72" width="5.125" customWidth="1"/>
    <col min="73" max="73" width="2.625" customWidth="1"/>
    <col min="74" max="74" width="3.625" customWidth="1"/>
    <col min="75" max="76" width="2.625" customWidth="1"/>
    <col min="77" max="79" width="2.125" customWidth="1"/>
    <col min="80" max="80" width="2.5" customWidth="1"/>
    <col min="81" max="89" width="1.875" bestFit="1" customWidth="1"/>
    <col min="90" max="91" width="1.875" customWidth="1"/>
    <col min="92" max="92" width="2.5" bestFit="1" customWidth="1"/>
    <col min="93" max="93" width="9.375" customWidth="1"/>
    <col min="94" max="94" width="10.625" customWidth="1"/>
    <col min="95" max="95" width="8.125" customWidth="1"/>
    <col min="96" max="96" width="13.125" customWidth="1"/>
  </cols>
  <sheetData>
    <row r="1" spans="1:96">
      <c r="AA1" s="225" t="s">
        <v>325</v>
      </c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5"/>
      <c r="AZ1" s="225"/>
      <c r="BA1" s="225"/>
      <c r="BB1" s="225"/>
      <c r="BC1" s="225"/>
      <c r="BD1" s="225"/>
      <c r="BE1" s="225"/>
      <c r="BF1" s="225"/>
      <c r="BG1" s="225"/>
      <c r="BH1" s="225"/>
      <c r="BI1" s="225"/>
      <c r="BJ1" s="225"/>
      <c r="BK1" s="225"/>
      <c r="BL1" s="225"/>
      <c r="BM1" s="225"/>
      <c r="BN1" s="225"/>
      <c r="BO1" s="225"/>
      <c r="BP1" s="225"/>
      <c r="BQ1" s="225"/>
      <c r="BR1" s="225"/>
      <c r="BS1" s="225"/>
      <c r="BT1" s="225"/>
      <c r="BU1" s="225"/>
      <c r="BV1" s="225"/>
      <c r="BW1" s="225"/>
      <c r="BX1" s="225"/>
      <c r="BY1" s="225"/>
      <c r="BZ1" s="225"/>
      <c r="CA1" s="225"/>
      <c r="CB1" s="225"/>
      <c r="CC1" s="225"/>
      <c r="CD1" s="225"/>
      <c r="CE1" s="225"/>
      <c r="CF1" s="225"/>
      <c r="CG1" s="225"/>
      <c r="CH1" s="225"/>
      <c r="CI1" s="225"/>
      <c r="CJ1" s="225"/>
      <c r="CK1" s="225"/>
      <c r="CL1" s="225"/>
      <c r="CM1" s="225"/>
      <c r="CN1" s="225"/>
      <c r="CO1" s="225"/>
      <c r="CP1" s="225"/>
      <c r="CQ1" s="225"/>
      <c r="CR1" s="225"/>
    </row>
    <row r="2" spans="1:96" s="1" customFormat="1">
      <c r="A2" s="264" t="s">
        <v>0</v>
      </c>
      <c r="B2" s="267" t="s">
        <v>1</v>
      </c>
      <c r="C2" s="268" t="s">
        <v>2</v>
      </c>
      <c r="D2" s="268" t="s">
        <v>3</v>
      </c>
      <c r="E2" s="268" t="s">
        <v>4</v>
      </c>
      <c r="F2" s="268" t="s">
        <v>5</v>
      </c>
      <c r="G2" s="268" t="s">
        <v>6</v>
      </c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226" t="s">
        <v>326</v>
      </c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226"/>
      <c r="BT2" s="226"/>
      <c r="BU2" s="226"/>
      <c r="BV2" s="226"/>
      <c r="BW2" s="226"/>
      <c r="BX2" s="226"/>
      <c r="BY2" s="226"/>
      <c r="BZ2" s="226"/>
      <c r="CA2" s="226"/>
      <c r="CB2" s="226"/>
      <c r="CC2" s="226"/>
      <c r="CD2" s="226"/>
      <c r="CE2" s="226"/>
      <c r="CF2" s="226"/>
      <c r="CG2" s="226"/>
      <c r="CH2" s="226"/>
      <c r="CI2" s="226"/>
      <c r="CJ2" s="226"/>
      <c r="CK2" s="226"/>
      <c r="CL2" s="226"/>
      <c r="CM2" s="226"/>
      <c r="CN2" s="227"/>
      <c r="CO2" s="228" t="s">
        <v>327</v>
      </c>
      <c r="CP2" s="228"/>
      <c r="CQ2" s="229" t="s">
        <v>328</v>
      </c>
      <c r="CR2" s="229"/>
    </row>
    <row r="3" spans="1:96" s="1" customFormat="1">
      <c r="A3" s="265"/>
      <c r="B3" s="267"/>
      <c r="C3" s="268"/>
      <c r="D3" s="268"/>
      <c r="E3" s="268"/>
      <c r="F3" s="268"/>
      <c r="G3" s="268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7"/>
      <c r="U3" s="47"/>
      <c r="V3" s="47"/>
      <c r="W3" s="47"/>
      <c r="X3" s="47"/>
      <c r="Y3" s="47"/>
      <c r="Z3" s="47"/>
      <c r="AA3" s="230" t="s">
        <v>329</v>
      </c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0"/>
      <c r="AQ3" s="230"/>
      <c r="AR3" s="230"/>
      <c r="AS3" s="230"/>
      <c r="AT3" s="230"/>
      <c r="AU3" s="230"/>
      <c r="AV3" s="230"/>
      <c r="AW3" s="230"/>
      <c r="AX3" s="230"/>
      <c r="AY3" s="230"/>
      <c r="AZ3" s="230"/>
      <c r="BA3" s="230"/>
      <c r="BB3" s="230"/>
      <c r="BC3" s="230"/>
      <c r="BD3" s="230"/>
      <c r="BE3" s="230"/>
      <c r="BF3" s="230"/>
      <c r="BG3" s="231"/>
      <c r="BH3" s="232" t="s">
        <v>330</v>
      </c>
      <c r="BI3" s="233"/>
      <c r="BJ3" s="233"/>
      <c r="BK3" s="233"/>
      <c r="BL3" s="233"/>
      <c r="BM3" s="233"/>
      <c r="BN3" s="233"/>
      <c r="BO3" s="233"/>
      <c r="BP3" s="233"/>
      <c r="BQ3" s="233"/>
      <c r="BR3" s="233"/>
      <c r="BS3" s="233"/>
      <c r="BT3" s="233"/>
      <c r="BU3" s="233"/>
      <c r="BV3" s="233"/>
      <c r="BW3" s="233"/>
      <c r="BX3" s="233"/>
      <c r="BY3" s="233"/>
      <c r="BZ3" s="233"/>
      <c r="CA3" s="233"/>
      <c r="CB3" s="233"/>
      <c r="CC3" s="233"/>
      <c r="CD3" s="233"/>
      <c r="CE3" s="233"/>
      <c r="CF3" s="233"/>
      <c r="CG3" s="233"/>
      <c r="CH3" s="233"/>
      <c r="CI3" s="233"/>
      <c r="CJ3" s="233"/>
      <c r="CK3" s="233"/>
      <c r="CL3" s="233"/>
      <c r="CM3" s="233"/>
      <c r="CN3" s="234"/>
      <c r="CO3" s="235" t="s">
        <v>331</v>
      </c>
      <c r="CP3" s="235" t="s">
        <v>259</v>
      </c>
      <c r="CQ3" s="235" t="s">
        <v>331</v>
      </c>
      <c r="CR3" s="235" t="s">
        <v>259</v>
      </c>
    </row>
    <row r="4" spans="1:96" s="1" customFormat="1">
      <c r="A4" s="265"/>
      <c r="B4" s="267"/>
      <c r="C4" s="268"/>
      <c r="D4" s="268"/>
      <c r="E4" s="268"/>
      <c r="F4" s="268"/>
      <c r="G4" s="268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7"/>
      <c r="X4" s="47"/>
      <c r="Y4" s="47"/>
      <c r="Z4" s="47"/>
      <c r="AA4" s="238" t="s">
        <v>139</v>
      </c>
      <c r="AB4" s="238"/>
      <c r="AC4" s="238"/>
      <c r="AD4" s="238"/>
      <c r="AE4" s="238"/>
      <c r="AF4" s="238"/>
      <c r="AG4" s="238"/>
      <c r="AH4" s="238"/>
      <c r="AI4" s="238"/>
      <c r="AJ4" s="238"/>
      <c r="AK4" s="238"/>
      <c r="AL4" s="239"/>
      <c r="AM4" s="240" t="s">
        <v>162</v>
      </c>
      <c r="AN4" s="241"/>
      <c r="AO4" s="241"/>
      <c r="AP4" s="241"/>
      <c r="AQ4" s="241"/>
      <c r="AR4" s="241"/>
      <c r="AS4" s="241"/>
      <c r="AT4" s="241"/>
      <c r="AU4" s="242"/>
      <c r="AV4" s="243" t="s">
        <v>173</v>
      </c>
      <c r="AW4" s="244"/>
      <c r="AX4" s="244"/>
      <c r="AY4" s="244"/>
      <c r="AZ4" s="244"/>
      <c r="BA4" s="244"/>
      <c r="BB4" s="244"/>
      <c r="BC4" s="244"/>
      <c r="BD4" s="244"/>
      <c r="BE4" s="244"/>
      <c r="BF4" s="244"/>
      <c r="BG4" s="245"/>
      <c r="BH4" s="249" t="s">
        <v>332</v>
      </c>
      <c r="BI4" s="238"/>
      <c r="BJ4" s="238"/>
      <c r="BK4" s="238"/>
      <c r="BL4" s="238"/>
      <c r="BM4" s="238"/>
      <c r="BN4" s="238"/>
      <c r="BO4" s="238"/>
      <c r="BP4" s="238"/>
      <c r="BQ4" s="238"/>
      <c r="BR4" s="238"/>
      <c r="BS4" s="239"/>
      <c r="BT4" s="240" t="s">
        <v>162</v>
      </c>
      <c r="BU4" s="241"/>
      <c r="BV4" s="241"/>
      <c r="BW4" s="241"/>
      <c r="BX4" s="241"/>
      <c r="BY4" s="241"/>
      <c r="BZ4" s="241"/>
      <c r="CA4" s="241"/>
      <c r="CB4" s="242"/>
      <c r="CC4" s="243" t="s">
        <v>173</v>
      </c>
      <c r="CD4" s="244"/>
      <c r="CE4" s="244"/>
      <c r="CF4" s="244"/>
      <c r="CG4" s="244"/>
      <c r="CH4" s="244"/>
      <c r="CI4" s="244"/>
      <c r="CJ4" s="244"/>
      <c r="CK4" s="244"/>
      <c r="CL4" s="244"/>
      <c r="CM4" s="244"/>
      <c r="CN4" s="245"/>
      <c r="CO4" s="236"/>
      <c r="CP4" s="236"/>
      <c r="CQ4" s="236"/>
      <c r="CR4" s="236"/>
    </row>
    <row r="5" spans="1:96" s="1" customFormat="1">
      <c r="A5" s="265"/>
      <c r="B5" s="267"/>
      <c r="C5" s="268"/>
      <c r="D5" s="268"/>
      <c r="E5" s="268"/>
      <c r="F5" s="268"/>
      <c r="G5" s="268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/>
      <c r="Y5" s="47"/>
      <c r="Z5" s="47"/>
      <c r="AA5" s="250" t="s">
        <v>119</v>
      </c>
      <c r="AB5" s="250"/>
      <c r="AC5" s="251"/>
      <c r="AD5" s="252" t="s">
        <v>43</v>
      </c>
      <c r="AE5" s="253"/>
      <c r="AF5" s="254"/>
      <c r="AG5" s="252" t="s">
        <v>40</v>
      </c>
      <c r="AH5" s="253"/>
      <c r="AI5" s="254"/>
      <c r="AJ5" s="252" t="s">
        <v>148</v>
      </c>
      <c r="AK5" s="253"/>
      <c r="AL5" s="254"/>
      <c r="AM5" s="255" t="s">
        <v>151</v>
      </c>
      <c r="AN5" s="256"/>
      <c r="AO5" s="257"/>
      <c r="AP5" s="255" t="s">
        <v>97</v>
      </c>
      <c r="AQ5" s="256"/>
      <c r="AR5" s="257"/>
      <c r="AS5" s="255" t="s">
        <v>41</v>
      </c>
      <c r="AT5" s="256"/>
      <c r="AU5" s="257"/>
      <c r="AV5" s="258" t="s">
        <v>42</v>
      </c>
      <c r="AW5" s="259"/>
      <c r="AX5" s="260"/>
      <c r="AY5" s="258" t="s">
        <v>65</v>
      </c>
      <c r="AZ5" s="259"/>
      <c r="BA5" s="260"/>
      <c r="BB5" s="258" t="s">
        <v>54</v>
      </c>
      <c r="BC5" s="259"/>
      <c r="BD5" s="260"/>
      <c r="BE5" s="258" t="s">
        <v>88</v>
      </c>
      <c r="BF5" s="259"/>
      <c r="BG5" s="260"/>
      <c r="BH5" s="246" t="s">
        <v>119</v>
      </c>
      <c r="BI5" s="247"/>
      <c r="BJ5" s="248"/>
      <c r="BK5" s="246" t="s">
        <v>43</v>
      </c>
      <c r="BL5" s="247"/>
      <c r="BM5" s="248"/>
      <c r="BN5" s="246" t="s">
        <v>40</v>
      </c>
      <c r="BO5" s="247"/>
      <c r="BP5" s="248"/>
      <c r="BQ5" s="246" t="s">
        <v>148</v>
      </c>
      <c r="BR5" s="247"/>
      <c r="BS5" s="248"/>
      <c r="BT5" s="255" t="s">
        <v>151</v>
      </c>
      <c r="BU5" s="256"/>
      <c r="BV5" s="257"/>
      <c r="BW5" s="255" t="s">
        <v>97</v>
      </c>
      <c r="BX5" s="256"/>
      <c r="BY5" s="257"/>
      <c r="BZ5" s="255" t="s">
        <v>41</v>
      </c>
      <c r="CA5" s="256"/>
      <c r="CB5" s="257"/>
      <c r="CC5" s="261" t="s">
        <v>42</v>
      </c>
      <c r="CD5" s="262"/>
      <c r="CE5" s="263"/>
      <c r="CF5" s="261" t="s">
        <v>65</v>
      </c>
      <c r="CG5" s="262"/>
      <c r="CH5" s="263"/>
      <c r="CI5" s="261" t="s">
        <v>54</v>
      </c>
      <c r="CJ5" s="262"/>
      <c r="CK5" s="263"/>
      <c r="CL5" s="261" t="s">
        <v>88</v>
      </c>
      <c r="CM5" s="262"/>
      <c r="CN5" s="263"/>
      <c r="CO5" s="236"/>
      <c r="CP5" s="236"/>
      <c r="CQ5" s="236"/>
      <c r="CR5" s="236"/>
    </row>
    <row r="6" spans="1:96" s="1" customFormat="1">
      <c r="A6" s="265"/>
      <c r="B6" s="267"/>
      <c r="C6" s="268"/>
      <c r="D6" s="268"/>
      <c r="E6" s="268"/>
      <c r="F6" s="268"/>
      <c r="G6" s="268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7"/>
      <c r="Y6" s="47"/>
      <c r="Z6" s="47"/>
      <c r="AA6" s="49"/>
      <c r="AB6" s="49"/>
      <c r="AC6" s="50"/>
      <c r="AD6" s="56"/>
      <c r="AE6" s="57"/>
      <c r="AF6" s="58"/>
      <c r="AG6" s="56"/>
      <c r="AH6" s="57"/>
      <c r="AI6" s="58"/>
      <c r="AJ6" s="56"/>
      <c r="AK6" s="57"/>
      <c r="AL6" s="58"/>
      <c r="AM6" s="38"/>
      <c r="AN6" s="39"/>
      <c r="AO6" s="40"/>
      <c r="AP6" s="38"/>
      <c r="AQ6" s="39"/>
      <c r="AR6" s="40"/>
      <c r="AS6" s="38"/>
      <c r="AT6" s="39"/>
      <c r="AU6" s="40"/>
      <c r="AV6" s="44"/>
      <c r="AW6" s="45"/>
      <c r="AX6" s="46"/>
      <c r="AY6" s="44"/>
      <c r="AZ6" s="45"/>
      <c r="BA6" s="46"/>
      <c r="BB6" s="44"/>
      <c r="BC6" s="45"/>
      <c r="BD6" s="46"/>
      <c r="BE6" s="44"/>
      <c r="BF6" s="45"/>
      <c r="BG6" s="46"/>
      <c r="BH6" s="35"/>
      <c r="BI6" s="36"/>
      <c r="BJ6" s="37"/>
      <c r="BK6" s="35"/>
      <c r="BL6" s="36"/>
      <c r="BM6" s="37"/>
      <c r="BN6" s="35"/>
      <c r="BO6" s="36"/>
      <c r="BP6" s="37"/>
      <c r="BQ6" s="35"/>
      <c r="BR6" s="36"/>
      <c r="BS6" s="37"/>
      <c r="BT6" s="38"/>
      <c r="BU6" s="39"/>
      <c r="BV6" s="40"/>
      <c r="BW6" s="38"/>
      <c r="BX6" s="39"/>
      <c r="BY6" s="40"/>
      <c r="BZ6" s="38"/>
      <c r="CA6" s="39"/>
      <c r="CB6" s="40"/>
      <c r="CC6" s="41"/>
      <c r="CD6" s="42"/>
      <c r="CE6" s="43"/>
      <c r="CF6" s="41"/>
      <c r="CG6" s="42"/>
      <c r="CH6" s="43"/>
      <c r="CI6" s="41"/>
      <c r="CJ6" s="42"/>
      <c r="CK6" s="43"/>
      <c r="CL6" s="41"/>
      <c r="CM6" s="42"/>
      <c r="CN6" s="43"/>
      <c r="CO6" s="236"/>
      <c r="CP6" s="236"/>
      <c r="CQ6" s="236"/>
      <c r="CR6" s="236"/>
    </row>
    <row r="7" spans="1:96" s="1" customFormat="1">
      <c r="A7" s="266"/>
      <c r="B7" s="267"/>
      <c r="C7" s="268"/>
      <c r="D7" s="268"/>
      <c r="E7" s="268"/>
      <c r="F7" s="268"/>
      <c r="G7" s="268"/>
      <c r="H7" s="48" t="s">
        <v>7</v>
      </c>
      <c r="I7" s="48" t="s">
        <v>8</v>
      </c>
      <c r="J7" s="48" t="s">
        <v>9</v>
      </c>
      <c r="K7" s="48" t="s">
        <v>253</v>
      </c>
      <c r="L7" s="48" t="s">
        <v>11</v>
      </c>
      <c r="M7" s="48" t="s">
        <v>12</v>
      </c>
      <c r="N7" s="48" t="s">
        <v>13</v>
      </c>
      <c r="O7" s="48" t="s">
        <v>14</v>
      </c>
      <c r="P7" s="48" t="s">
        <v>15</v>
      </c>
      <c r="Q7" s="48" t="s">
        <v>16</v>
      </c>
      <c r="R7" s="48" t="s">
        <v>254</v>
      </c>
      <c r="S7" s="48" t="s">
        <v>18</v>
      </c>
      <c r="T7" s="48" t="s">
        <v>19</v>
      </c>
      <c r="U7" s="48" t="s">
        <v>20</v>
      </c>
      <c r="V7" s="48" t="s">
        <v>21</v>
      </c>
      <c r="W7" s="48" t="s">
        <v>333</v>
      </c>
      <c r="X7" s="48" t="s">
        <v>334</v>
      </c>
      <c r="Y7" s="48" t="s">
        <v>335</v>
      </c>
      <c r="Z7" s="48" t="s">
        <v>336</v>
      </c>
      <c r="AA7" s="51">
        <v>1</v>
      </c>
      <c r="AB7" s="52">
        <v>2</v>
      </c>
      <c r="AC7" s="52">
        <v>3</v>
      </c>
      <c r="AD7" s="59">
        <v>1</v>
      </c>
      <c r="AE7" s="59">
        <v>2</v>
      </c>
      <c r="AF7" s="59">
        <v>3</v>
      </c>
      <c r="AG7" s="59">
        <v>1</v>
      </c>
      <c r="AH7" s="59">
        <v>2</v>
      </c>
      <c r="AI7" s="59">
        <v>3</v>
      </c>
      <c r="AJ7" s="59">
        <v>1</v>
      </c>
      <c r="AK7" s="59">
        <v>2</v>
      </c>
      <c r="AL7" s="59">
        <v>3</v>
      </c>
      <c r="AM7" s="6">
        <v>1</v>
      </c>
      <c r="AN7" s="6">
        <v>2</v>
      </c>
      <c r="AO7" s="6">
        <v>3</v>
      </c>
      <c r="AP7" s="6">
        <v>1</v>
      </c>
      <c r="AQ7" s="6">
        <v>2</v>
      </c>
      <c r="AR7" s="6">
        <v>3</v>
      </c>
      <c r="AS7" s="6">
        <v>1</v>
      </c>
      <c r="AT7" s="6">
        <v>2</v>
      </c>
      <c r="AU7" s="6">
        <v>3</v>
      </c>
      <c r="AV7" s="6">
        <v>1</v>
      </c>
      <c r="AW7" s="6">
        <v>2</v>
      </c>
      <c r="AX7" s="6">
        <v>3</v>
      </c>
      <c r="AY7" s="6">
        <v>1</v>
      </c>
      <c r="AZ7" s="6">
        <v>2</v>
      </c>
      <c r="BA7" s="6">
        <v>3</v>
      </c>
      <c r="BB7" s="6">
        <v>1</v>
      </c>
      <c r="BC7" s="6">
        <v>2</v>
      </c>
      <c r="BD7" s="6">
        <v>3</v>
      </c>
      <c r="BE7" s="6">
        <v>1</v>
      </c>
      <c r="BF7" s="6">
        <v>2</v>
      </c>
      <c r="BG7" s="6">
        <v>3</v>
      </c>
      <c r="BH7" s="6">
        <v>1</v>
      </c>
      <c r="BI7" s="6">
        <v>2</v>
      </c>
      <c r="BJ7" s="6">
        <v>3</v>
      </c>
      <c r="BK7" s="6">
        <v>1</v>
      </c>
      <c r="BL7" s="6">
        <v>2</v>
      </c>
      <c r="BM7" s="6">
        <v>3</v>
      </c>
      <c r="BN7" s="6">
        <v>1</v>
      </c>
      <c r="BO7" s="6">
        <v>2</v>
      </c>
      <c r="BP7" s="6">
        <v>3</v>
      </c>
      <c r="BQ7" s="6">
        <v>1</v>
      </c>
      <c r="BR7" s="6">
        <v>2</v>
      </c>
      <c r="BS7" s="6">
        <v>3</v>
      </c>
      <c r="BT7" s="6">
        <v>1</v>
      </c>
      <c r="BU7" s="6">
        <v>2</v>
      </c>
      <c r="BV7" s="6">
        <v>3</v>
      </c>
      <c r="BW7" s="6">
        <v>1</v>
      </c>
      <c r="BX7" s="6">
        <v>2</v>
      </c>
      <c r="BY7" s="6">
        <v>3</v>
      </c>
      <c r="BZ7" s="6">
        <v>1</v>
      </c>
      <c r="CA7" s="6">
        <v>2</v>
      </c>
      <c r="CB7" s="6">
        <v>3</v>
      </c>
      <c r="CC7" s="6">
        <v>1</v>
      </c>
      <c r="CD7" s="6">
        <v>2</v>
      </c>
      <c r="CE7" s="6">
        <v>3</v>
      </c>
      <c r="CF7" s="6">
        <v>1</v>
      </c>
      <c r="CG7" s="6">
        <v>2</v>
      </c>
      <c r="CH7" s="6">
        <v>3</v>
      </c>
      <c r="CI7" s="6">
        <v>1</v>
      </c>
      <c r="CJ7" s="6">
        <v>2</v>
      </c>
      <c r="CK7" s="6">
        <v>3</v>
      </c>
      <c r="CL7" s="6">
        <v>1</v>
      </c>
      <c r="CM7" s="6">
        <v>2</v>
      </c>
      <c r="CN7" s="6">
        <v>3</v>
      </c>
      <c r="CO7" s="237"/>
      <c r="CP7" s="237"/>
      <c r="CQ7" s="237"/>
      <c r="CR7" s="237"/>
    </row>
    <row r="8" spans="1:96" s="16" customFormat="1">
      <c r="A8" s="9">
        <v>1</v>
      </c>
      <c r="B8" s="10">
        <v>1012320173</v>
      </c>
      <c r="C8" s="11" t="s">
        <v>35</v>
      </c>
      <c r="D8" s="12" t="s">
        <v>36</v>
      </c>
      <c r="E8" s="13">
        <v>38096</v>
      </c>
      <c r="F8" s="14">
        <f t="shared" ref="F8:F47" ca="1" si="0">(TODAY()-E8)/365</f>
        <v>19.87123287671233</v>
      </c>
      <c r="G8" s="15" t="s">
        <v>37</v>
      </c>
      <c r="H8" s="15" t="s">
        <v>38</v>
      </c>
      <c r="I8" s="15" t="s">
        <v>39</v>
      </c>
      <c r="J8" s="15" t="s">
        <v>40</v>
      </c>
      <c r="K8" s="15">
        <v>8.6300000000000008</v>
      </c>
      <c r="L8" s="15" t="s">
        <v>39</v>
      </c>
      <c r="M8" s="15" t="s">
        <v>41</v>
      </c>
      <c r="N8" s="15" t="s">
        <v>39</v>
      </c>
      <c r="O8" s="15" t="s">
        <v>42</v>
      </c>
      <c r="P8" s="15" t="s">
        <v>39</v>
      </c>
      <c r="Q8" s="15" t="s">
        <v>43</v>
      </c>
      <c r="R8" s="15">
        <v>9.9499999999999993</v>
      </c>
      <c r="S8" s="15" t="s">
        <v>39</v>
      </c>
      <c r="T8" s="15" t="s">
        <v>41</v>
      </c>
      <c r="U8" s="15" t="s">
        <v>39</v>
      </c>
      <c r="V8" s="15" t="s">
        <v>42</v>
      </c>
      <c r="W8" s="70">
        <v>6.24</v>
      </c>
      <c r="X8" s="70"/>
      <c r="Y8" s="70">
        <v>3.28</v>
      </c>
      <c r="Z8" s="70">
        <v>3.08</v>
      </c>
      <c r="AA8" s="53"/>
      <c r="AB8" s="53"/>
      <c r="AC8" s="53"/>
      <c r="AD8" s="60"/>
      <c r="AE8" s="60"/>
      <c r="AF8" s="60"/>
      <c r="AG8" s="60">
        <v>8.6300000000000008</v>
      </c>
      <c r="AH8" s="60">
        <v>11.83</v>
      </c>
      <c r="AI8" s="60"/>
      <c r="AJ8" s="60"/>
      <c r="AK8" s="60"/>
      <c r="AL8" s="60"/>
      <c r="AM8" s="70"/>
      <c r="AN8" s="70"/>
      <c r="AO8" s="70"/>
      <c r="AP8" s="70"/>
      <c r="AQ8" s="70"/>
      <c r="AR8" s="70"/>
      <c r="AS8" s="70" t="s">
        <v>337</v>
      </c>
      <c r="AT8" s="70" t="s">
        <v>337</v>
      </c>
      <c r="AU8" s="70"/>
      <c r="AV8" s="70" t="s">
        <v>337</v>
      </c>
      <c r="AW8" s="70"/>
      <c r="AX8" s="70"/>
      <c r="AY8" s="70"/>
      <c r="AZ8" s="70"/>
      <c r="BA8" s="70"/>
      <c r="BB8" s="70"/>
      <c r="BC8" s="70" t="s">
        <v>337</v>
      </c>
      <c r="BD8" s="70"/>
      <c r="BE8" s="70"/>
      <c r="BF8" s="70"/>
      <c r="BG8" s="70"/>
      <c r="BH8" s="70"/>
      <c r="BI8" s="70"/>
      <c r="BJ8" s="70"/>
      <c r="BK8" s="70">
        <v>9.9499999999999993</v>
      </c>
      <c r="BL8" s="70">
        <v>10.19</v>
      </c>
      <c r="BM8" s="70"/>
      <c r="BN8" s="70"/>
      <c r="BO8" s="70"/>
      <c r="BP8" s="70">
        <v>2.83</v>
      </c>
      <c r="BQ8" s="70"/>
      <c r="BR8" s="70"/>
      <c r="BS8" s="70"/>
      <c r="BT8" s="70"/>
      <c r="BU8" s="70"/>
      <c r="BV8" s="70"/>
      <c r="BW8" s="70"/>
      <c r="BX8" s="70"/>
      <c r="BY8" s="70"/>
      <c r="BZ8" s="70" t="s">
        <v>337</v>
      </c>
      <c r="CA8" s="70" t="s">
        <v>337</v>
      </c>
      <c r="CB8" s="70" t="s">
        <v>337</v>
      </c>
      <c r="CC8" s="70" t="s">
        <v>337</v>
      </c>
      <c r="CD8" s="70"/>
      <c r="CE8" s="70" t="s">
        <v>337</v>
      </c>
      <c r="CF8" s="70"/>
      <c r="CG8" s="70" t="s">
        <v>337</v>
      </c>
      <c r="CH8" s="70"/>
      <c r="CI8" s="70"/>
      <c r="CJ8" s="70"/>
      <c r="CK8" s="70"/>
      <c r="CL8" s="70"/>
      <c r="CM8" s="70"/>
      <c r="CN8" s="70"/>
      <c r="CO8" s="70">
        <v>6.24</v>
      </c>
      <c r="CP8" s="70"/>
      <c r="CQ8" s="70">
        <v>3.28</v>
      </c>
      <c r="CR8" s="70">
        <v>3.08</v>
      </c>
    </row>
    <row r="9" spans="1:96" s="16" customFormat="1">
      <c r="A9" s="9">
        <v>1</v>
      </c>
      <c r="B9" s="10">
        <v>1012320173</v>
      </c>
      <c r="C9" s="11" t="s">
        <v>35</v>
      </c>
      <c r="D9" s="12" t="s">
        <v>36</v>
      </c>
      <c r="E9" s="13">
        <v>38096</v>
      </c>
      <c r="F9" s="14">
        <f t="shared" ca="1" si="0"/>
        <v>19.87123287671233</v>
      </c>
      <c r="G9" s="15" t="s">
        <v>37</v>
      </c>
      <c r="H9" s="15" t="s">
        <v>38</v>
      </c>
      <c r="I9" s="15" t="s">
        <v>53</v>
      </c>
      <c r="J9" s="15" t="s">
        <v>40</v>
      </c>
      <c r="K9" s="15">
        <v>11.83</v>
      </c>
      <c r="L9" s="15" t="s">
        <v>53</v>
      </c>
      <c r="M9" s="15" t="s">
        <v>41</v>
      </c>
      <c r="N9" s="15" t="s">
        <v>53</v>
      </c>
      <c r="O9" s="15" t="s">
        <v>54</v>
      </c>
      <c r="P9" s="15" t="s">
        <v>53</v>
      </c>
      <c r="Q9" s="15" t="s">
        <v>43</v>
      </c>
      <c r="R9" s="15">
        <v>10.199999999999999</v>
      </c>
      <c r="S9" s="15" t="s">
        <v>53</v>
      </c>
      <c r="T9" s="15" t="s">
        <v>41</v>
      </c>
      <c r="U9" s="15" t="s">
        <v>55</v>
      </c>
      <c r="V9" s="15" t="s">
        <v>42</v>
      </c>
      <c r="W9" s="70"/>
      <c r="X9" s="70"/>
      <c r="Y9" s="70"/>
      <c r="Z9" s="70"/>
      <c r="AA9" s="53"/>
      <c r="AB9" s="53"/>
      <c r="AC9" s="53"/>
      <c r="AD9" s="60"/>
      <c r="AE9" s="60"/>
      <c r="AF9" s="60"/>
      <c r="AG9" s="60">
        <v>8.6300000000000008</v>
      </c>
      <c r="AH9" s="60">
        <v>11.83</v>
      </c>
      <c r="AI9" s="60"/>
      <c r="AJ9" s="60"/>
      <c r="AK9" s="60"/>
      <c r="AL9" s="60"/>
      <c r="AM9" s="70"/>
      <c r="AN9" s="70"/>
      <c r="AO9" s="70"/>
      <c r="AP9" s="70"/>
      <c r="AQ9" s="70"/>
      <c r="AR9" s="70"/>
      <c r="AS9" s="70"/>
      <c r="AT9" s="70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  <c r="BS9" s="70"/>
      <c r="BT9" s="70"/>
      <c r="BU9" s="70"/>
      <c r="BV9" s="70"/>
      <c r="BW9" s="70"/>
      <c r="BX9" s="70"/>
      <c r="BY9" s="70"/>
      <c r="BZ9" s="70"/>
      <c r="CA9" s="70"/>
      <c r="CB9" s="70"/>
      <c r="CC9" s="70"/>
      <c r="CD9" s="70"/>
      <c r="CE9" s="70"/>
      <c r="CF9" s="70"/>
      <c r="CG9" s="70"/>
      <c r="CH9" s="70"/>
      <c r="CI9" s="70"/>
      <c r="CJ9" s="70"/>
      <c r="CK9" s="70"/>
      <c r="CL9" s="70"/>
      <c r="CM9" s="70"/>
      <c r="CN9" s="70"/>
      <c r="CO9" s="70"/>
      <c r="CP9" s="70"/>
      <c r="CQ9" s="70"/>
      <c r="CR9" s="70"/>
    </row>
    <row r="10" spans="1:96" s="16" customFormat="1">
      <c r="A10" s="9">
        <v>1</v>
      </c>
      <c r="B10" s="10">
        <v>1012320173</v>
      </c>
      <c r="C10" s="11" t="s">
        <v>35</v>
      </c>
      <c r="D10" s="12" t="s">
        <v>36</v>
      </c>
      <c r="E10" s="13">
        <v>38097</v>
      </c>
      <c r="F10" s="14">
        <f t="shared" ca="1" si="0"/>
        <v>19.86849315068493</v>
      </c>
      <c r="G10" s="15" t="s">
        <v>339</v>
      </c>
      <c r="H10" s="15" t="s">
        <v>38</v>
      </c>
      <c r="I10" s="15"/>
      <c r="J10" s="15"/>
      <c r="K10" s="15"/>
      <c r="L10" s="15"/>
      <c r="M10" s="15"/>
      <c r="N10" s="15"/>
      <c r="O10" s="15"/>
      <c r="P10" s="15" t="s">
        <v>55</v>
      </c>
      <c r="Q10" s="15" t="s">
        <v>40</v>
      </c>
      <c r="R10" s="15">
        <v>2.83</v>
      </c>
      <c r="S10" s="15" t="s">
        <v>55</v>
      </c>
      <c r="T10" s="15" t="s">
        <v>41</v>
      </c>
      <c r="U10" s="15" t="s">
        <v>53</v>
      </c>
      <c r="V10" s="15" t="s">
        <v>65</v>
      </c>
      <c r="W10" s="70"/>
      <c r="X10" s="70"/>
      <c r="Y10" s="70"/>
      <c r="Z10" s="70"/>
      <c r="AA10" s="53"/>
      <c r="AB10" s="53"/>
      <c r="AC10" s="53"/>
      <c r="AD10" s="60"/>
      <c r="AE10" s="60"/>
      <c r="AF10" s="60"/>
      <c r="AG10" s="60"/>
      <c r="AH10" s="60"/>
      <c r="AI10" s="60"/>
      <c r="AJ10" s="60"/>
      <c r="AK10" s="60"/>
      <c r="AL10" s="60"/>
      <c r="AM10" s="70"/>
      <c r="AN10" s="70"/>
      <c r="AO10" s="70"/>
      <c r="AP10" s="70"/>
      <c r="AQ10" s="70"/>
      <c r="AR10" s="70"/>
      <c r="AS10" s="70"/>
      <c r="AT10" s="70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  <c r="BS10" s="70"/>
      <c r="BT10" s="70"/>
      <c r="BU10" s="70"/>
      <c r="BV10" s="70"/>
      <c r="BW10" s="70"/>
      <c r="BX10" s="70"/>
      <c r="BY10" s="70"/>
      <c r="BZ10" s="70"/>
      <c r="CA10" s="70"/>
      <c r="CB10" s="70"/>
      <c r="CC10" s="70"/>
      <c r="CD10" s="70"/>
      <c r="CE10" s="70"/>
      <c r="CF10" s="70"/>
      <c r="CG10" s="70"/>
      <c r="CH10" s="70"/>
      <c r="CI10" s="70"/>
      <c r="CJ10" s="70"/>
      <c r="CK10" s="70"/>
      <c r="CL10" s="70"/>
      <c r="CM10" s="70"/>
      <c r="CN10" s="70"/>
      <c r="CO10" s="70"/>
      <c r="CP10" s="70"/>
      <c r="CQ10" s="70"/>
      <c r="CR10" s="70"/>
    </row>
    <row r="11" spans="1:96" s="16" customFormat="1">
      <c r="A11" s="16">
        <v>2</v>
      </c>
      <c r="B11" s="10">
        <v>100131674</v>
      </c>
      <c r="C11" s="11" t="s">
        <v>74</v>
      </c>
      <c r="D11" s="12" t="s">
        <v>75</v>
      </c>
      <c r="E11" s="13">
        <v>37726</v>
      </c>
      <c r="F11" s="14">
        <f t="shared" ca="1" si="0"/>
        <v>20.884931506849316</v>
      </c>
      <c r="G11" s="15">
        <v>35</v>
      </c>
      <c r="H11" s="15" t="s">
        <v>38</v>
      </c>
      <c r="I11" s="15" t="s">
        <v>53</v>
      </c>
      <c r="J11" s="15" t="s">
        <v>43</v>
      </c>
      <c r="K11" s="15">
        <v>6.53</v>
      </c>
      <c r="L11" s="15" t="s">
        <v>39</v>
      </c>
      <c r="M11" s="15" t="s">
        <v>41</v>
      </c>
      <c r="N11" s="15" t="s">
        <v>39</v>
      </c>
      <c r="O11" s="15" t="s">
        <v>42</v>
      </c>
      <c r="P11" s="15" t="s">
        <v>39</v>
      </c>
      <c r="Q11" s="15" t="s">
        <v>40</v>
      </c>
      <c r="R11" s="15">
        <v>8.56</v>
      </c>
      <c r="S11" s="15" t="s">
        <v>39</v>
      </c>
      <c r="T11" s="15" t="s">
        <v>41</v>
      </c>
      <c r="U11" s="15" t="s">
        <v>39</v>
      </c>
      <c r="V11" s="15" t="s">
        <v>42</v>
      </c>
      <c r="W11" s="70">
        <v>5.77</v>
      </c>
      <c r="X11" s="70">
        <v>5.99</v>
      </c>
      <c r="Y11" s="70">
        <v>2.4500000000000002</v>
      </c>
      <c r="Z11" s="70">
        <v>3.03</v>
      </c>
      <c r="AA11" s="53"/>
      <c r="AB11" s="53"/>
      <c r="AC11" s="53"/>
      <c r="AD11" s="60"/>
      <c r="AE11" s="60">
        <v>6.53</v>
      </c>
      <c r="AF11" s="60"/>
      <c r="AG11" s="60">
        <v>9.7200000000000006</v>
      </c>
      <c r="AH11" s="60"/>
      <c r="AI11" s="60"/>
      <c r="AJ11" s="60"/>
      <c r="AK11" s="60"/>
      <c r="AL11" s="60"/>
      <c r="AM11" s="70"/>
      <c r="AN11" s="70"/>
      <c r="AO11" s="70"/>
      <c r="AP11" s="70"/>
      <c r="AQ11" s="70"/>
      <c r="AR11" s="70"/>
      <c r="AS11" s="70" t="s">
        <v>337</v>
      </c>
      <c r="AT11" s="70" t="s">
        <v>337</v>
      </c>
      <c r="AU11" s="70"/>
      <c r="AV11" s="70" t="s">
        <v>337</v>
      </c>
      <c r="AW11" s="70"/>
      <c r="AX11" s="70"/>
      <c r="AY11" s="70"/>
      <c r="AZ11" s="70"/>
      <c r="BA11" s="70"/>
      <c r="BB11" s="70"/>
      <c r="BC11" s="70" t="s">
        <v>337</v>
      </c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>
        <v>8.56</v>
      </c>
      <c r="BO11" s="70">
        <v>9.9</v>
      </c>
      <c r="BP11" s="70"/>
      <c r="BQ11" s="70"/>
      <c r="BR11" s="70"/>
      <c r="BS11" s="70"/>
      <c r="BT11" s="70"/>
      <c r="BU11" s="70"/>
      <c r="BV11" s="70"/>
      <c r="BW11" s="70"/>
      <c r="BX11" s="70"/>
      <c r="BY11" s="70"/>
      <c r="BZ11" s="70" t="s">
        <v>337</v>
      </c>
      <c r="CA11" s="70" t="s">
        <v>337</v>
      </c>
      <c r="CB11" s="70"/>
      <c r="CC11" s="70" t="s">
        <v>337</v>
      </c>
      <c r="CD11" s="70"/>
      <c r="CE11" s="70"/>
      <c r="CF11" s="70"/>
      <c r="CG11" s="70"/>
      <c r="CH11" s="70"/>
      <c r="CI11" s="70"/>
      <c r="CJ11" s="70"/>
      <c r="CK11" s="70"/>
      <c r="CL11" s="70" t="s">
        <v>337</v>
      </c>
      <c r="CM11" s="70"/>
      <c r="CN11" s="70"/>
      <c r="CO11" s="70">
        <v>5.77</v>
      </c>
      <c r="CP11" s="70">
        <v>5.99</v>
      </c>
      <c r="CQ11" s="70">
        <v>2.4500000000000002</v>
      </c>
      <c r="CR11" s="70">
        <v>3.03</v>
      </c>
    </row>
    <row r="12" spans="1:96" s="16" customFormat="1">
      <c r="A12" s="16">
        <v>2</v>
      </c>
      <c r="B12" s="10">
        <v>100131674</v>
      </c>
      <c r="C12" s="11" t="s">
        <v>74</v>
      </c>
      <c r="D12" s="12" t="s">
        <v>75</v>
      </c>
      <c r="E12" s="13">
        <v>37726</v>
      </c>
      <c r="F12" s="14">
        <f t="shared" ca="1" si="0"/>
        <v>20.884931506849316</v>
      </c>
      <c r="G12" s="15">
        <v>35</v>
      </c>
      <c r="H12" s="15" t="s">
        <v>38</v>
      </c>
      <c r="I12" s="15" t="s">
        <v>39</v>
      </c>
      <c r="J12" s="15" t="s">
        <v>40</v>
      </c>
      <c r="K12" s="15">
        <v>9.7200000000000006</v>
      </c>
      <c r="L12" s="15" t="s">
        <v>53</v>
      </c>
      <c r="M12" s="15" t="s">
        <v>41</v>
      </c>
      <c r="N12" s="15" t="s">
        <v>53</v>
      </c>
      <c r="O12" s="15" t="s">
        <v>54</v>
      </c>
      <c r="P12" s="15" t="s">
        <v>53</v>
      </c>
      <c r="Q12" s="15" t="s">
        <v>40</v>
      </c>
      <c r="R12" s="15">
        <v>9.9</v>
      </c>
      <c r="S12" s="15" t="s">
        <v>53</v>
      </c>
      <c r="T12" s="15" t="s">
        <v>41</v>
      </c>
      <c r="U12" s="15" t="s">
        <v>39</v>
      </c>
      <c r="V12" s="15" t="s">
        <v>88</v>
      </c>
      <c r="W12" s="70"/>
      <c r="X12" s="70"/>
      <c r="Y12" s="70"/>
      <c r="Z12" s="70"/>
      <c r="AA12" s="53"/>
      <c r="AB12" s="53"/>
      <c r="AC12" s="53"/>
      <c r="AD12" s="60"/>
      <c r="AE12" s="60">
        <v>6.53</v>
      </c>
      <c r="AF12" s="60"/>
      <c r="AG12" s="60">
        <v>9.7200000000000006</v>
      </c>
      <c r="AH12" s="60"/>
      <c r="AI12" s="60"/>
      <c r="AJ12" s="60"/>
      <c r="AK12" s="60"/>
      <c r="AL12" s="60"/>
      <c r="AM12" s="70"/>
      <c r="AN12" s="70"/>
      <c r="AO12" s="70"/>
      <c r="AP12" s="70"/>
      <c r="AQ12" s="70"/>
      <c r="AR12" s="70"/>
      <c r="AS12" s="70"/>
      <c r="AT12" s="70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  <c r="BS12" s="70"/>
      <c r="BT12" s="70"/>
      <c r="BU12" s="70"/>
      <c r="BV12" s="70"/>
      <c r="BW12" s="70"/>
      <c r="BX12" s="70"/>
      <c r="BY12" s="70"/>
      <c r="BZ12" s="70"/>
      <c r="CA12" s="70"/>
      <c r="CB12" s="70"/>
      <c r="CC12" s="70"/>
      <c r="CD12" s="70"/>
      <c r="CE12" s="70"/>
      <c r="CF12" s="70"/>
      <c r="CG12" s="70"/>
      <c r="CH12" s="70"/>
      <c r="CI12" s="70"/>
      <c r="CJ12" s="70"/>
      <c r="CK12" s="70"/>
      <c r="CL12" s="70"/>
      <c r="CM12" s="70"/>
      <c r="CN12" s="70"/>
      <c r="CO12" s="70"/>
      <c r="CP12" s="70"/>
      <c r="CQ12" s="70"/>
      <c r="CR12" s="70"/>
    </row>
    <row r="13" spans="1:96" s="16" customFormat="1">
      <c r="A13" s="16">
        <v>3</v>
      </c>
      <c r="B13" s="10">
        <v>1140920369</v>
      </c>
      <c r="C13" s="11" t="s">
        <v>95</v>
      </c>
      <c r="D13" s="12" t="s">
        <v>75</v>
      </c>
      <c r="E13" s="13">
        <v>40004</v>
      </c>
      <c r="F13" s="14">
        <f t="shared" ca="1" si="0"/>
        <v>14.643835616438356</v>
      </c>
      <c r="G13" s="15" t="s">
        <v>96</v>
      </c>
      <c r="H13" s="15" t="s">
        <v>38</v>
      </c>
      <c r="I13" s="15" t="s">
        <v>39</v>
      </c>
      <c r="J13" s="15" t="s">
        <v>43</v>
      </c>
      <c r="K13" s="15">
        <v>4.08</v>
      </c>
      <c r="L13" s="15" t="s">
        <v>55</v>
      </c>
      <c r="M13" s="15" t="s">
        <v>97</v>
      </c>
      <c r="N13" s="15" t="s">
        <v>39</v>
      </c>
      <c r="O13" s="15" t="s">
        <v>54</v>
      </c>
      <c r="P13" s="15" t="s">
        <v>39</v>
      </c>
      <c r="Q13" s="15" t="s">
        <v>43</v>
      </c>
      <c r="R13" s="15">
        <v>2.94</v>
      </c>
      <c r="S13" s="15" t="s">
        <v>39</v>
      </c>
      <c r="T13" s="15" t="s">
        <v>41</v>
      </c>
      <c r="U13" s="15" t="s">
        <v>39</v>
      </c>
      <c r="V13" s="15" t="s">
        <v>42</v>
      </c>
      <c r="W13" s="70">
        <v>5.77</v>
      </c>
      <c r="X13" s="70">
        <v>6.45</v>
      </c>
      <c r="Y13" s="70"/>
      <c r="Z13" s="70">
        <v>2.94</v>
      </c>
      <c r="AA13" s="53"/>
      <c r="AB13" s="53"/>
      <c r="AC13" s="53"/>
      <c r="AD13" s="60">
        <v>4.08</v>
      </c>
      <c r="AE13" s="60"/>
      <c r="AF13" s="60"/>
      <c r="AG13" s="60"/>
      <c r="AH13" s="60">
        <v>5.0599999999999996</v>
      </c>
      <c r="AI13" s="60"/>
      <c r="AJ13" s="60"/>
      <c r="AK13" s="60"/>
      <c r="AL13" s="60"/>
      <c r="AM13" s="70"/>
      <c r="AN13" s="70"/>
      <c r="AO13" s="70"/>
      <c r="AP13" s="70"/>
      <c r="AQ13" s="70"/>
      <c r="AR13" s="70" t="s">
        <v>337</v>
      </c>
      <c r="AS13" s="70" t="s">
        <v>337</v>
      </c>
      <c r="AT13" s="70"/>
      <c r="AU13" s="70"/>
      <c r="AV13" s="70"/>
      <c r="AW13" s="70"/>
      <c r="AX13" s="70"/>
      <c r="AY13" s="70"/>
      <c r="AZ13" s="70"/>
      <c r="BA13" s="70"/>
      <c r="BB13" s="70" t="s">
        <v>337</v>
      </c>
      <c r="BC13" s="70"/>
      <c r="BD13" s="70"/>
      <c r="BE13" s="70"/>
      <c r="BF13" s="70" t="s">
        <v>337</v>
      </c>
      <c r="BG13" s="70"/>
      <c r="BH13" s="70"/>
      <c r="BI13" s="70"/>
      <c r="BJ13" s="70"/>
      <c r="BK13" s="70">
        <v>2.94</v>
      </c>
      <c r="BL13" s="70"/>
      <c r="BM13" s="70"/>
      <c r="BN13" s="70"/>
      <c r="BO13" s="70">
        <v>4.53</v>
      </c>
      <c r="BP13" s="70"/>
      <c r="BQ13" s="70"/>
      <c r="BR13" s="70"/>
      <c r="BS13" s="70"/>
      <c r="BT13" s="70"/>
      <c r="BU13" s="70"/>
      <c r="BV13" s="70"/>
      <c r="BW13" s="70"/>
      <c r="BX13" s="70"/>
      <c r="BY13" s="70"/>
      <c r="BZ13" s="70" t="s">
        <v>337</v>
      </c>
      <c r="CA13" s="70" t="s">
        <v>337</v>
      </c>
      <c r="CB13" s="70"/>
      <c r="CC13" s="70" t="s">
        <v>337</v>
      </c>
      <c r="CD13" s="70" t="s">
        <v>337</v>
      </c>
      <c r="CE13" s="70"/>
      <c r="CF13" s="70"/>
      <c r="CG13" s="70"/>
      <c r="CH13" s="70"/>
      <c r="CI13" s="70"/>
      <c r="CJ13" s="70"/>
      <c r="CK13" s="70"/>
      <c r="CL13" s="70"/>
      <c r="CM13" s="70"/>
      <c r="CN13" s="70"/>
      <c r="CO13" s="70">
        <v>5.77</v>
      </c>
      <c r="CP13" s="70">
        <v>6.45</v>
      </c>
      <c r="CQ13" s="70"/>
      <c r="CR13" s="70">
        <v>2.94</v>
      </c>
    </row>
    <row r="14" spans="1:96" s="63" customFormat="1">
      <c r="A14" s="63">
        <v>3</v>
      </c>
      <c r="B14" s="64">
        <v>1140920369</v>
      </c>
      <c r="C14" s="65" t="s">
        <v>95</v>
      </c>
      <c r="D14" s="66" t="s">
        <v>75</v>
      </c>
      <c r="E14" s="67">
        <v>40004</v>
      </c>
      <c r="F14" s="68">
        <f t="shared" ca="1" si="0"/>
        <v>14.643835616438356</v>
      </c>
      <c r="G14" s="69" t="s">
        <v>96</v>
      </c>
      <c r="H14" s="69" t="s">
        <v>38</v>
      </c>
      <c r="I14" s="69" t="s">
        <v>53</v>
      </c>
      <c r="J14" s="69" t="s">
        <v>40</v>
      </c>
      <c r="K14" s="69">
        <v>5.0599999999999996</v>
      </c>
      <c r="L14" s="69" t="s">
        <v>39</v>
      </c>
      <c r="M14" s="69" t="s">
        <v>41</v>
      </c>
      <c r="N14" s="69" t="s">
        <v>53</v>
      </c>
      <c r="O14" s="69" t="s">
        <v>88</v>
      </c>
      <c r="P14" s="69" t="s">
        <v>53</v>
      </c>
      <c r="Q14" s="69" t="s">
        <v>40</v>
      </c>
      <c r="R14" s="69">
        <v>4.53</v>
      </c>
      <c r="S14" s="69" t="s">
        <v>53</v>
      </c>
      <c r="T14" s="69" t="s">
        <v>41</v>
      </c>
      <c r="U14" s="69" t="s">
        <v>53</v>
      </c>
      <c r="V14" s="69" t="s">
        <v>42</v>
      </c>
      <c r="W14" s="69"/>
      <c r="X14" s="69"/>
      <c r="Y14" s="69"/>
      <c r="Z14" s="69"/>
      <c r="AA14" s="65"/>
      <c r="AB14" s="65"/>
      <c r="AC14" s="65"/>
      <c r="AD14" s="65"/>
      <c r="AE14" s="65"/>
      <c r="AF14" s="65"/>
      <c r="AG14" s="65"/>
      <c r="AH14" s="65"/>
      <c r="AI14" s="65"/>
      <c r="AJ14" s="65"/>
      <c r="AK14" s="65"/>
      <c r="AL14" s="65"/>
      <c r="AM14" s="65"/>
      <c r="AN14" s="65"/>
      <c r="AO14" s="65"/>
      <c r="AP14" s="65"/>
      <c r="AQ14" s="65"/>
      <c r="AR14" s="65"/>
      <c r="AS14" s="65"/>
      <c r="AT14" s="65"/>
      <c r="AU14" s="65"/>
      <c r="AV14" s="65"/>
      <c r="AW14" s="65"/>
      <c r="AX14" s="65"/>
      <c r="AY14" s="65"/>
      <c r="AZ14" s="65"/>
      <c r="BA14" s="65"/>
      <c r="BB14" s="65"/>
      <c r="BC14" s="65"/>
      <c r="BD14" s="65"/>
      <c r="BE14" s="65"/>
      <c r="BF14" s="65"/>
      <c r="BG14" s="65"/>
      <c r="BH14" s="65"/>
      <c r="BI14" s="65"/>
      <c r="BJ14" s="65"/>
      <c r="BK14" s="65"/>
      <c r="BL14" s="65"/>
      <c r="BM14" s="65"/>
      <c r="BN14" s="65"/>
      <c r="BO14" s="65"/>
      <c r="BP14" s="65"/>
      <c r="BQ14" s="65"/>
      <c r="BR14" s="65"/>
      <c r="BS14" s="65"/>
      <c r="BT14" s="65"/>
      <c r="BU14" s="65"/>
      <c r="BV14" s="65"/>
      <c r="BW14" s="65"/>
      <c r="BX14" s="65"/>
      <c r="BY14" s="65"/>
      <c r="BZ14" s="65"/>
      <c r="CA14" s="65"/>
      <c r="CB14" s="65"/>
      <c r="CC14" s="65"/>
      <c r="CD14" s="65"/>
      <c r="CE14" s="65"/>
      <c r="CF14" s="65"/>
      <c r="CG14" s="65"/>
      <c r="CH14" s="65"/>
      <c r="CI14" s="65"/>
      <c r="CJ14" s="65"/>
      <c r="CK14" s="65"/>
      <c r="CL14" s="65"/>
      <c r="CM14" s="65"/>
      <c r="CN14" s="65"/>
      <c r="CO14" s="65"/>
      <c r="CP14" s="65"/>
      <c r="CQ14" s="65"/>
      <c r="CR14" s="65"/>
    </row>
    <row r="15" spans="1:96" s="16" customFormat="1">
      <c r="A15" s="9">
        <v>5</v>
      </c>
      <c r="B15" s="10">
        <v>1000577537</v>
      </c>
      <c r="C15" s="11" t="s">
        <v>113</v>
      </c>
      <c r="D15" s="12" t="s">
        <v>75</v>
      </c>
      <c r="E15" s="13">
        <v>36892</v>
      </c>
      <c r="F15" s="14">
        <f t="shared" ca="1" si="0"/>
        <v>23.169863013698631</v>
      </c>
      <c r="G15" s="15">
        <v>-37</v>
      </c>
      <c r="H15" s="15" t="s">
        <v>38</v>
      </c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53"/>
      <c r="AB15" s="53"/>
      <c r="AC15" s="53"/>
      <c r="AD15" s="60"/>
      <c r="AE15" s="60"/>
      <c r="AF15" s="60"/>
      <c r="AG15" s="60">
        <v>9.9600000000000009</v>
      </c>
      <c r="AH15" s="60">
        <v>10.76</v>
      </c>
      <c r="AI15" s="60"/>
      <c r="AJ15" s="60"/>
      <c r="AK15" s="60"/>
      <c r="AL15" s="60"/>
      <c r="AM15" s="70"/>
      <c r="AN15" s="70"/>
      <c r="AO15" s="70"/>
      <c r="AP15" s="70" t="s">
        <v>338</v>
      </c>
      <c r="AQ15" s="70"/>
      <c r="AR15" s="70"/>
      <c r="AS15" s="70"/>
      <c r="AT15" s="70" t="s">
        <v>338</v>
      </c>
      <c r="AU15" s="70"/>
      <c r="AV15" s="70" t="s">
        <v>338</v>
      </c>
      <c r="AW15" s="70"/>
      <c r="AX15" s="70"/>
      <c r="AY15" s="70"/>
      <c r="AZ15" s="70"/>
      <c r="BA15" s="70"/>
      <c r="BB15" s="70"/>
      <c r="BC15" s="70"/>
      <c r="BD15" s="70"/>
      <c r="BE15" s="70" t="s">
        <v>338</v>
      </c>
      <c r="BF15" s="70"/>
      <c r="BG15" s="70"/>
      <c r="BH15" s="70"/>
      <c r="BI15" s="70">
        <v>10.72</v>
      </c>
      <c r="BJ15" s="70">
        <v>10.210000000000001</v>
      </c>
      <c r="BK15" s="70">
        <v>10.65</v>
      </c>
      <c r="BL15" s="70"/>
      <c r="BM15" s="70"/>
      <c r="BN15" s="70"/>
      <c r="BO15" s="70"/>
      <c r="BP15" s="70"/>
      <c r="BQ15" s="70"/>
      <c r="BR15" s="70"/>
      <c r="BS15" s="70"/>
      <c r="BT15" s="70"/>
      <c r="BU15" s="70"/>
      <c r="BV15" s="70"/>
      <c r="BW15" s="70"/>
      <c r="BX15" s="70"/>
      <c r="BY15" s="70"/>
      <c r="BZ15" s="70" t="s">
        <v>338</v>
      </c>
      <c r="CA15" s="70" t="s">
        <v>338</v>
      </c>
      <c r="CB15" s="70" t="s">
        <v>338</v>
      </c>
      <c r="CC15" s="70" t="s">
        <v>338</v>
      </c>
      <c r="CD15" s="70" t="s">
        <v>338</v>
      </c>
      <c r="CE15" s="70"/>
      <c r="CF15" s="70"/>
      <c r="CG15" s="70"/>
      <c r="CH15" s="70" t="s">
        <v>338</v>
      </c>
      <c r="CI15" s="70"/>
      <c r="CJ15" s="70"/>
      <c r="CK15" s="11"/>
      <c r="CL15" s="11"/>
      <c r="CM15" s="11"/>
      <c r="CN15" s="11"/>
      <c r="CO15" s="11">
        <v>7.97</v>
      </c>
      <c r="CP15" s="11">
        <v>5.37</v>
      </c>
      <c r="CQ15" s="11">
        <v>3.16</v>
      </c>
      <c r="CR15" s="11"/>
    </row>
    <row r="16" spans="1:96" s="16" customFormat="1">
      <c r="A16" s="16">
        <v>6</v>
      </c>
      <c r="B16" s="10">
        <v>1025548404</v>
      </c>
      <c r="C16" s="11" t="s">
        <v>136</v>
      </c>
      <c r="D16" s="12" t="s">
        <v>36</v>
      </c>
      <c r="E16" s="13">
        <v>40667</v>
      </c>
      <c r="F16" s="14">
        <f t="shared" ca="1" si="0"/>
        <v>12.827397260273973</v>
      </c>
      <c r="G16" s="15">
        <v>31</v>
      </c>
      <c r="H16" s="15" t="s">
        <v>38</v>
      </c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53"/>
      <c r="AB16" s="53"/>
      <c r="AC16" s="53"/>
      <c r="AD16" s="60"/>
      <c r="AE16" s="60"/>
      <c r="AF16" s="60"/>
      <c r="AG16" s="60">
        <v>9.02</v>
      </c>
      <c r="AH16" s="60">
        <v>14.91</v>
      </c>
      <c r="AI16" s="60">
        <v>14.22</v>
      </c>
      <c r="AJ16" s="60"/>
      <c r="AK16" s="60"/>
      <c r="AL16" s="60"/>
      <c r="AM16" s="70"/>
      <c r="AN16" s="70"/>
      <c r="AO16" s="70"/>
      <c r="AP16" s="70" t="s">
        <v>338</v>
      </c>
      <c r="AQ16" s="70"/>
      <c r="AR16" s="70"/>
      <c r="AS16" s="70"/>
      <c r="AT16" s="70" t="s">
        <v>338</v>
      </c>
      <c r="AU16" s="70" t="s">
        <v>338</v>
      </c>
      <c r="AV16" s="70"/>
      <c r="AW16" s="70" t="s">
        <v>338</v>
      </c>
      <c r="AX16" s="70" t="s">
        <v>338</v>
      </c>
      <c r="AY16" s="70"/>
      <c r="AZ16" s="70"/>
      <c r="BA16" s="70"/>
      <c r="BB16" s="70"/>
      <c r="BC16" s="70"/>
      <c r="BD16" s="70"/>
      <c r="BE16" s="70" t="s">
        <v>338</v>
      </c>
      <c r="BF16" s="70"/>
      <c r="BG16" s="70"/>
      <c r="BH16" s="70">
        <v>8.33</v>
      </c>
      <c r="BI16" s="70">
        <v>10.59</v>
      </c>
      <c r="BJ16" s="70"/>
      <c r="BK16" s="70"/>
      <c r="BL16" s="70"/>
      <c r="BM16" s="70"/>
      <c r="BN16" s="70"/>
      <c r="BO16" s="70"/>
      <c r="BP16" s="70">
        <v>13.2</v>
      </c>
      <c r="BQ16" s="70"/>
      <c r="BR16" s="70"/>
      <c r="BS16" s="70"/>
      <c r="BT16" s="70"/>
      <c r="BU16" s="70"/>
      <c r="BV16" s="70" t="s">
        <v>338</v>
      </c>
      <c r="BW16" s="70"/>
      <c r="BX16" s="70"/>
      <c r="BY16" s="70"/>
      <c r="BZ16" s="70" t="s">
        <v>338</v>
      </c>
      <c r="CA16" s="70" t="s">
        <v>338</v>
      </c>
      <c r="CB16" s="70"/>
      <c r="CC16" s="70" t="s">
        <v>338</v>
      </c>
      <c r="CD16" s="70" t="s">
        <v>338</v>
      </c>
      <c r="CE16" s="70"/>
      <c r="CF16" s="70"/>
      <c r="CG16" s="70"/>
      <c r="CH16" s="70"/>
      <c r="CI16" s="70"/>
      <c r="CJ16" s="70"/>
      <c r="CK16" s="11"/>
      <c r="CL16" s="11"/>
      <c r="CM16" s="11"/>
      <c r="CN16" s="11" t="s">
        <v>338</v>
      </c>
      <c r="CO16" s="11"/>
      <c r="CP16" s="11"/>
      <c r="CQ16" s="11"/>
      <c r="CR16" s="11"/>
    </row>
    <row r="17" spans="1:96" s="16" customFormat="1">
      <c r="A17" s="16">
        <v>7</v>
      </c>
      <c r="B17" s="10">
        <v>52538384</v>
      </c>
      <c r="C17" s="11" t="s">
        <v>156</v>
      </c>
      <c r="D17" s="12" t="s">
        <v>75</v>
      </c>
      <c r="E17" s="13">
        <v>29067</v>
      </c>
      <c r="F17" s="14">
        <f t="shared" ca="1" si="0"/>
        <v>44.608219178082194</v>
      </c>
      <c r="G17" s="15">
        <v>42</v>
      </c>
      <c r="H17" s="15" t="s">
        <v>38</v>
      </c>
      <c r="I17" s="15"/>
      <c r="J17" s="15"/>
      <c r="K17" s="15"/>
      <c r="L17" s="15"/>
      <c r="M17" s="15"/>
      <c r="N17" s="15"/>
      <c r="O17" s="15"/>
      <c r="P17" s="15"/>
      <c r="Q17" s="15"/>
      <c r="R17" s="15"/>
      <c r="S17" s="15"/>
      <c r="T17" s="15"/>
      <c r="U17" s="15"/>
      <c r="V17" s="15"/>
      <c r="W17" s="15"/>
      <c r="X17" s="15"/>
      <c r="Y17" s="15"/>
      <c r="Z17" s="15"/>
      <c r="AA17" s="53"/>
      <c r="AB17" s="53"/>
      <c r="AC17" s="53"/>
      <c r="AD17" s="60"/>
      <c r="AE17" s="60"/>
      <c r="AF17" s="60"/>
      <c r="AG17" s="60"/>
      <c r="AH17" s="60"/>
      <c r="AI17" s="60"/>
      <c r="AJ17" s="60">
        <v>7.51</v>
      </c>
      <c r="AK17" s="60"/>
      <c r="AL17" s="60"/>
      <c r="AM17" s="70"/>
      <c r="AN17" s="70"/>
      <c r="AO17" s="70"/>
      <c r="AP17" s="70" t="s">
        <v>338</v>
      </c>
      <c r="AQ17" s="70"/>
      <c r="AR17" s="70"/>
      <c r="AS17" s="70"/>
      <c r="AT17" s="70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 t="s">
        <v>338</v>
      </c>
      <c r="BF17" s="70"/>
      <c r="BG17" s="70"/>
      <c r="BH17" s="70"/>
      <c r="BI17" s="70"/>
      <c r="BJ17" s="70"/>
      <c r="BK17" s="70">
        <v>10.02</v>
      </c>
      <c r="BL17" s="70"/>
      <c r="BM17" s="70"/>
      <c r="BN17" s="70"/>
      <c r="BO17" s="70">
        <v>10.61</v>
      </c>
      <c r="BP17" s="70"/>
      <c r="BQ17" s="70"/>
      <c r="BR17" s="70"/>
      <c r="BS17" s="70"/>
      <c r="BT17" s="70"/>
      <c r="BU17" s="70"/>
      <c r="BV17" s="70"/>
      <c r="BW17" s="70"/>
      <c r="BX17" s="70"/>
      <c r="BY17" s="70"/>
      <c r="BZ17" s="70" t="s">
        <v>338</v>
      </c>
      <c r="CA17" s="70" t="s">
        <v>338</v>
      </c>
      <c r="CB17" s="70"/>
      <c r="CC17" s="70" t="s">
        <v>338</v>
      </c>
      <c r="CD17" s="70"/>
      <c r="CE17" s="70"/>
      <c r="CF17" s="70"/>
      <c r="CG17" s="70" t="s">
        <v>338</v>
      </c>
      <c r="CH17" s="70"/>
      <c r="CI17" s="70"/>
      <c r="CJ17" s="70"/>
      <c r="CK17" s="11"/>
      <c r="CL17" s="11"/>
      <c r="CM17" s="11"/>
      <c r="CN17" s="11"/>
      <c r="CO17" s="11">
        <v>5.03</v>
      </c>
      <c r="CP17" s="11">
        <v>4.97</v>
      </c>
      <c r="CQ17" s="11">
        <v>2.87</v>
      </c>
      <c r="CR17" s="11">
        <v>2.56</v>
      </c>
    </row>
    <row r="18" spans="1:96" s="16" customFormat="1">
      <c r="A18" s="27">
        <v>8</v>
      </c>
      <c r="B18" s="18">
        <v>1032680818</v>
      </c>
      <c r="C18" s="19" t="s">
        <v>161</v>
      </c>
      <c r="D18" s="20" t="s">
        <v>75</v>
      </c>
      <c r="E18" s="21">
        <v>39746</v>
      </c>
      <c r="F18" s="22">
        <f t="shared" ca="1" si="0"/>
        <v>15.35068493150685</v>
      </c>
      <c r="G18" s="23">
        <v>12</v>
      </c>
      <c r="H18" s="15" t="s">
        <v>38</v>
      </c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53"/>
      <c r="AB18" s="53"/>
      <c r="AC18" s="53"/>
      <c r="AD18" s="60">
        <v>9.67</v>
      </c>
      <c r="AE18" s="60"/>
      <c r="AF18" s="60"/>
      <c r="AG18" s="60"/>
      <c r="AH18" s="60"/>
      <c r="AI18" s="60"/>
      <c r="AJ18" s="60"/>
      <c r="AK18" s="60"/>
      <c r="AL18" s="60"/>
      <c r="AM18" s="70"/>
      <c r="AN18" s="70"/>
      <c r="AO18" s="70"/>
      <c r="AP18" s="70" t="s">
        <v>338</v>
      </c>
      <c r="AQ18" s="70"/>
      <c r="AR18" s="70"/>
      <c r="AS18" s="70"/>
      <c r="AT18" s="70"/>
      <c r="AU18" s="70"/>
      <c r="AV18" s="70" t="s">
        <v>337</v>
      </c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>
        <v>9.07</v>
      </c>
      <c r="BI18" s="70"/>
      <c r="BJ18" s="70"/>
      <c r="BK18" s="70"/>
      <c r="BL18" s="70"/>
      <c r="BM18" s="70"/>
      <c r="BN18" s="70"/>
      <c r="BO18" s="70">
        <v>9.8000000000000007</v>
      </c>
      <c r="BP18" s="70"/>
      <c r="BQ18" s="70"/>
      <c r="BR18" s="70"/>
      <c r="BS18" s="70"/>
      <c r="BT18" s="70"/>
      <c r="BU18" s="70"/>
      <c r="BV18" s="70"/>
      <c r="BW18" s="70" t="s">
        <v>338</v>
      </c>
      <c r="BX18" s="70"/>
      <c r="BY18" s="70"/>
      <c r="BZ18" s="70"/>
      <c r="CA18" s="70" t="s">
        <v>338</v>
      </c>
      <c r="CB18" s="70"/>
      <c r="CC18" s="70"/>
      <c r="CD18" s="70"/>
      <c r="CE18" s="70"/>
      <c r="CF18" s="70"/>
      <c r="CG18" s="70"/>
      <c r="CH18" s="70"/>
      <c r="CI18" s="70"/>
      <c r="CJ18" s="70"/>
      <c r="CK18" s="24"/>
      <c r="CL18" s="24" t="s">
        <v>338</v>
      </c>
      <c r="CM18" s="24" t="s">
        <v>338</v>
      </c>
      <c r="CN18" s="24"/>
      <c r="CO18" s="24">
        <v>6.53</v>
      </c>
      <c r="CP18" s="24">
        <v>7.8</v>
      </c>
      <c r="CQ18" s="24">
        <v>3.59</v>
      </c>
      <c r="CR18" s="24">
        <v>3.2</v>
      </c>
    </row>
    <row r="19" spans="1:96" s="17" customFormat="1">
      <c r="A19" s="16">
        <v>9</v>
      </c>
      <c r="B19" s="10">
        <v>1083814023</v>
      </c>
      <c r="C19" s="11" t="s">
        <v>164</v>
      </c>
      <c r="D19" s="12" t="s">
        <v>75</v>
      </c>
      <c r="E19" s="13">
        <v>34651</v>
      </c>
      <c r="F19" s="14">
        <f t="shared" ca="1" si="0"/>
        <v>29.30958904109589</v>
      </c>
      <c r="G19" s="15" t="s">
        <v>165</v>
      </c>
      <c r="H19" s="15" t="s">
        <v>38</v>
      </c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53"/>
      <c r="AB19" s="53"/>
      <c r="AC19" s="53"/>
      <c r="AD19" s="60"/>
      <c r="AE19" s="60"/>
      <c r="AF19" s="60"/>
      <c r="AG19" s="60">
        <v>8.4700000000000006</v>
      </c>
      <c r="AH19" s="60">
        <v>9.61</v>
      </c>
      <c r="AI19" s="60"/>
      <c r="AJ19" s="60"/>
      <c r="AK19" s="60"/>
      <c r="AL19" s="60"/>
      <c r="AM19" s="70"/>
      <c r="AN19" s="70"/>
      <c r="AO19" s="70"/>
      <c r="AP19" s="70"/>
      <c r="AQ19" s="70"/>
      <c r="AR19" s="70"/>
      <c r="AS19" s="70" t="s">
        <v>338</v>
      </c>
      <c r="AT19" s="70"/>
      <c r="AU19" s="70" t="s">
        <v>338</v>
      </c>
      <c r="AV19" s="70" t="s">
        <v>338</v>
      </c>
      <c r="AW19" s="70"/>
      <c r="AX19" s="70"/>
      <c r="AY19" s="70"/>
      <c r="AZ19" s="70" t="s">
        <v>338</v>
      </c>
      <c r="BA19" s="70"/>
      <c r="BB19" s="70"/>
      <c r="BC19" s="70"/>
      <c r="BD19" s="70"/>
      <c r="BE19" s="70"/>
      <c r="BF19" s="70"/>
      <c r="BG19" s="70"/>
      <c r="BH19" s="70">
        <v>6.63</v>
      </c>
      <c r="BI19" s="70"/>
      <c r="BJ19" s="70"/>
      <c r="BK19" s="70"/>
      <c r="BL19" s="70"/>
      <c r="BM19" s="70"/>
      <c r="BN19" s="70"/>
      <c r="BO19" s="70">
        <v>9.93</v>
      </c>
      <c r="BP19" s="70"/>
      <c r="BQ19" s="70"/>
      <c r="BR19" s="70"/>
      <c r="BS19" s="70"/>
      <c r="BT19" s="70"/>
      <c r="BU19" s="70"/>
      <c r="BV19" s="70"/>
      <c r="BW19" s="70"/>
      <c r="BX19" s="70"/>
      <c r="BY19" s="70"/>
      <c r="BZ19" s="70" t="s">
        <v>338</v>
      </c>
      <c r="CA19" s="70" t="s">
        <v>338</v>
      </c>
      <c r="CB19" s="70"/>
      <c r="CC19" s="70"/>
      <c r="CD19" s="70"/>
      <c r="CE19" s="70"/>
      <c r="CF19" s="70" t="s">
        <v>338</v>
      </c>
      <c r="CG19" s="70"/>
      <c r="CH19" s="70"/>
      <c r="CI19" s="70"/>
      <c r="CJ19" s="70"/>
      <c r="CK19" s="11"/>
      <c r="CL19" s="11"/>
      <c r="CM19" s="11"/>
      <c r="CN19" s="11"/>
      <c r="CO19" s="11">
        <v>7.7</v>
      </c>
      <c r="CP19" s="11"/>
      <c r="CQ19" s="11">
        <v>2.2000000000000002</v>
      </c>
      <c r="CR19" s="11"/>
    </row>
    <row r="20" spans="1:96" s="16" customFormat="1">
      <c r="A20" s="16">
        <v>10</v>
      </c>
      <c r="B20" s="10">
        <v>1013129067</v>
      </c>
      <c r="C20" s="11" t="s">
        <v>169</v>
      </c>
      <c r="D20" s="12" t="s">
        <v>36</v>
      </c>
      <c r="E20" s="13">
        <v>40150</v>
      </c>
      <c r="F20" s="14">
        <f t="shared" ca="1" si="0"/>
        <v>14.243835616438357</v>
      </c>
      <c r="G20" s="15">
        <v>24</v>
      </c>
      <c r="H20" s="15" t="s">
        <v>38</v>
      </c>
      <c r="I20" s="15"/>
      <c r="J20" s="15"/>
      <c r="K20" s="15"/>
      <c r="L20" s="15"/>
      <c r="M20" s="15"/>
      <c r="N20" s="15"/>
      <c r="O20" s="15"/>
      <c r="P20" s="15"/>
      <c r="Q20" s="15"/>
      <c r="R20" s="15"/>
      <c r="S20" s="15"/>
      <c r="T20" s="15"/>
      <c r="U20" s="15"/>
      <c r="V20" s="15"/>
      <c r="W20" s="15"/>
      <c r="X20" s="15"/>
      <c r="Y20" s="15"/>
      <c r="Z20" s="15"/>
      <c r="AA20" s="53"/>
      <c r="AB20" s="53"/>
      <c r="AC20" s="53"/>
      <c r="AD20" s="60">
        <v>5.65</v>
      </c>
      <c r="AE20" s="60"/>
      <c r="AF20" s="60"/>
      <c r="AG20" s="60"/>
      <c r="AH20" s="60">
        <v>8.32</v>
      </c>
      <c r="AI20" s="60">
        <v>9.23</v>
      </c>
      <c r="AJ20" s="60"/>
      <c r="AK20" s="60"/>
      <c r="AL20" s="60"/>
      <c r="AM20" s="70"/>
      <c r="AN20" s="70"/>
      <c r="AO20" s="70"/>
      <c r="AP20" s="70"/>
      <c r="AQ20" s="70"/>
      <c r="AR20" s="70"/>
      <c r="AS20" s="70" t="s">
        <v>337</v>
      </c>
      <c r="AT20" s="70" t="s">
        <v>337</v>
      </c>
      <c r="AU20" s="70" t="s">
        <v>337</v>
      </c>
      <c r="AV20" s="70"/>
      <c r="AW20" s="70" t="s">
        <v>337</v>
      </c>
      <c r="AX20" s="70" t="s">
        <v>337</v>
      </c>
      <c r="AY20" s="70"/>
      <c r="AZ20" s="70"/>
      <c r="BA20" s="70"/>
      <c r="BB20" s="70" t="s">
        <v>337</v>
      </c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>
        <v>7.57</v>
      </c>
      <c r="BO20" s="70">
        <v>11.26</v>
      </c>
      <c r="BP20" s="70"/>
      <c r="BQ20" s="70"/>
      <c r="BR20" s="70"/>
      <c r="BS20" s="70"/>
      <c r="BT20" s="70"/>
      <c r="BU20" s="70"/>
      <c r="BV20" s="70"/>
      <c r="BW20" s="70"/>
      <c r="BX20" s="70"/>
      <c r="BY20" s="70"/>
      <c r="BZ20" s="70" t="s">
        <v>337</v>
      </c>
      <c r="CA20" s="70" t="s">
        <v>337</v>
      </c>
      <c r="CB20" s="70"/>
      <c r="CC20" s="70" t="s">
        <v>337</v>
      </c>
      <c r="CD20" s="70" t="s">
        <v>337</v>
      </c>
      <c r="CE20" s="70"/>
      <c r="CF20" s="70"/>
      <c r="CG20" s="70"/>
      <c r="CH20" s="70"/>
      <c r="CI20" s="70"/>
      <c r="CJ20" s="70"/>
      <c r="CK20" s="11"/>
      <c r="CL20" s="11"/>
      <c r="CM20" s="11"/>
      <c r="CN20" s="11"/>
      <c r="CO20" s="11">
        <v>6.64</v>
      </c>
      <c r="CP20" s="11"/>
      <c r="CQ20" s="11">
        <v>4.32</v>
      </c>
      <c r="CR20" s="11">
        <v>3.09</v>
      </c>
    </row>
    <row r="21" spans="1:96" s="16" customFormat="1">
      <c r="A21" s="27">
        <v>12</v>
      </c>
      <c r="B21" s="18">
        <v>1206213972</v>
      </c>
      <c r="C21" s="19" t="s">
        <v>175</v>
      </c>
      <c r="D21" s="20" t="s">
        <v>75</v>
      </c>
      <c r="E21" s="21">
        <v>40574</v>
      </c>
      <c r="F21" s="22">
        <f t="shared" ca="1" si="0"/>
        <v>13.082191780821917</v>
      </c>
      <c r="G21" s="26" t="s">
        <v>176</v>
      </c>
      <c r="H21" s="26" t="s">
        <v>38</v>
      </c>
      <c r="I21" s="26"/>
      <c r="J21" s="26"/>
      <c r="K21" s="26"/>
      <c r="L21" s="26"/>
      <c r="M21" s="26"/>
      <c r="N21" s="26"/>
      <c r="O21" s="26"/>
      <c r="P21" s="26"/>
      <c r="Q21" s="26"/>
      <c r="R21" s="26"/>
      <c r="S21" s="26"/>
      <c r="T21" s="26"/>
      <c r="U21" s="26"/>
      <c r="V21" s="26"/>
      <c r="W21" s="26"/>
      <c r="X21" s="26"/>
      <c r="Y21" s="26"/>
      <c r="Z21" s="26"/>
      <c r="AA21" s="53"/>
      <c r="AB21" s="53"/>
      <c r="AC21" s="53"/>
      <c r="AD21" s="60">
        <v>10.07</v>
      </c>
      <c r="AE21" s="60"/>
      <c r="AF21" s="60"/>
      <c r="AG21" s="60"/>
      <c r="AH21" s="60"/>
      <c r="AI21" s="60"/>
      <c r="AJ21" s="60"/>
      <c r="AK21" s="60"/>
      <c r="AL21" s="60"/>
      <c r="AM21" s="70"/>
      <c r="AN21" s="70"/>
      <c r="AO21" s="70"/>
      <c r="AP21" s="70"/>
      <c r="AQ21" s="70"/>
      <c r="AR21" s="70"/>
      <c r="AS21" s="70" t="s">
        <v>337</v>
      </c>
      <c r="AT21" s="70"/>
      <c r="AU21" s="70"/>
      <c r="AV21" s="70"/>
      <c r="AW21" s="70"/>
      <c r="AX21" s="70"/>
      <c r="AY21" s="70"/>
      <c r="AZ21" s="70"/>
      <c r="BA21" s="70"/>
      <c r="BB21" s="70" t="s">
        <v>338</v>
      </c>
      <c r="BC21" s="70"/>
      <c r="BD21" s="70"/>
      <c r="BE21" s="70"/>
      <c r="BF21" s="70"/>
      <c r="BG21" s="70"/>
      <c r="BH21" s="70">
        <v>9.66</v>
      </c>
      <c r="BI21" s="70"/>
      <c r="BJ21" s="70"/>
      <c r="BK21" s="70"/>
      <c r="BL21" s="70"/>
      <c r="BM21" s="70"/>
      <c r="BN21" s="70"/>
      <c r="BO21" s="70"/>
      <c r="BP21" s="70"/>
      <c r="BQ21" s="70"/>
      <c r="BR21" s="70"/>
      <c r="BS21" s="70"/>
      <c r="BT21" s="70"/>
      <c r="BU21" s="70"/>
      <c r="BV21" s="70"/>
      <c r="BW21" s="70"/>
      <c r="BX21" s="70"/>
      <c r="BY21" s="70"/>
      <c r="BZ21" s="70" t="s">
        <v>337</v>
      </c>
      <c r="CA21" s="70"/>
      <c r="CB21" s="70"/>
      <c r="CC21" s="70"/>
      <c r="CD21" s="70"/>
      <c r="CE21" s="70"/>
      <c r="CF21" s="70" t="s">
        <v>337</v>
      </c>
      <c r="CG21" s="70"/>
      <c r="CH21" s="70"/>
      <c r="CI21" s="70"/>
      <c r="CJ21" s="70"/>
      <c r="CK21" s="24"/>
      <c r="CL21" s="24"/>
      <c r="CM21" s="24"/>
      <c r="CN21" s="24"/>
      <c r="CO21" s="24">
        <v>5.73</v>
      </c>
      <c r="CP21" s="24">
        <v>4.8</v>
      </c>
      <c r="CQ21" s="24"/>
      <c r="CR21" s="24">
        <v>2.3199999999999998</v>
      </c>
    </row>
    <row r="22" spans="1:96" s="16" customFormat="1">
      <c r="A22" s="17">
        <v>13</v>
      </c>
      <c r="B22" s="18">
        <v>80728659</v>
      </c>
      <c r="C22" s="19" t="s">
        <v>177</v>
      </c>
      <c r="D22" s="20" t="s">
        <v>36</v>
      </c>
      <c r="E22" s="21">
        <v>30326</v>
      </c>
      <c r="F22" s="22">
        <f t="shared" ca="1" si="0"/>
        <v>41.158904109589038</v>
      </c>
      <c r="G22" s="23" t="s">
        <v>176</v>
      </c>
      <c r="H22" s="26" t="s">
        <v>38</v>
      </c>
      <c r="I22" s="26"/>
      <c r="J22" s="26"/>
      <c r="K22" s="26" t="s">
        <v>340</v>
      </c>
      <c r="L22" s="26"/>
      <c r="M22" s="26"/>
      <c r="N22" s="26"/>
      <c r="O22" s="26"/>
      <c r="P22" s="26"/>
      <c r="Q22" s="26"/>
      <c r="R22" s="26"/>
      <c r="S22" s="26"/>
      <c r="T22" s="26"/>
      <c r="U22" s="26"/>
      <c r="V22" s="26"/>
      <c r="W22" s="26"/>
      <c r="X22" s="26"/>
      <c r="Y22" s="26"/>
      <c r="Z22" s="26"/>
      <c r="AA22" s="53"/>
      <c r="AB22" s="53">
        <v>7.8</v>
      </c>
      <c r="AC22" s="53"/>
      <c r="AD22" s="60">
        <v>7.14</v>
      </c>
      <c r="AE22" s="60"/>
      <c r="AF22" s="60"/>
      <c r="AG22" s="60"/>
      <c r="AH22" s="60"/>
      <c r="AI22" s="60">
        <v>7</v>
      </c>
      <c r="AJ22" s="60"/>
      <c r="AK22" s="60"/>
      <c r="AL22" s="60"/>
      <c r="AM22" s="70"/>
      <c r="AN22" s="70"/>
      <c r="AO22" s="70"/>
      <c r="AP22" s="70"/>
      <c r="AQ22" s="70"/>
      <c r="AR22" s="70"/>
      <c r="AS22" s="70" t="s">
        <v>337</v>
      </c>
      <c r="AT22" s="70" t="s">
        <v>338</v>
      </c>
      <c r="AU22" s="70" t="s">
        <v>338</v>
      </c>
      <c r="AV22" s="70" t="s">
        <v>338</v>
      </c>
      <c r="AW22" s="70" t="s">
        <v>338</v>
      </c>
      <c r="AX22" s="70"/>
      <c r="AY22" s="70"/>
      <c r="AZ22" s="70"/>
      <c r="BA22" s="70"/>
      <c r="BB22" s="70"/>
      <c r="BC22" s="70"/>
      <c r="BD22" s="70"/>
      <c r="BE22" s="70"/>
      <c r="BF22" s="70"/>
      <c r="BG22" s="70" t="s">
        <v>338</v>
      </c>
      <c r="BH22" s="70">
        <v>5.45</v>
      </c>
      <c r="BI22" s="70"/>
      <c r="BJ22" s="70"/>
      <c r="BK22" s="70"/>
      <c r="BL22" s="70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 t="s">
        <v>337</v>
      </c>
      <c r="CA22" s="70" t="s">
        <v>338</v>
      </c>
      <c r="CB22" s="70"/>
      <c r="CC22" s="70" t="s">
        <v>338</v>
      </c>
      <c r="CD22" s="70"/>
      <c r="CE22" s="70"/>
      <c r="CF22" s="70"/>
      <c r="CG22" s="70"/>
      <c r="CH22" s="70"/>
      <c r="CI22" s="70" t="s">
        <v>337</v>
      </c>
      <c r="CJ22" s="70"/>
      <c r="CK22" s="24"/>
      <c r="CL22" s="24"/>
      <c r="CM22" s="24"/>
      <c r="CN22" s="24"/>
      <c r="CO22" s="24"/>
      <c r="CP22" s="24">
        <v>5.47</v>
      </c>
      <c r="CQ22" s="24"/>
      <c r="CR22" s="24">
        <v>3.81</v>
      </c>
    </row>
    <row r="23" spans="1:96" s="17" customFormat="1">
      <c r="A23" s="16">
        <v>14</v>
      </c>
      <c r="B23" s="10">
        <v>1026299779</v>
      </c>
      <c r="C23" s="11" t="s">
        <v>180</v>
      </c>
      <c r="D23" s="12" t="s">
        <v>36</v>
      </c>
      <c r="E23" s="13">
        <v>35705</v>
      </c>
      <c r="F23" s="14">
        <f t="shared" ca="1" si="0"/>
        <v>26.421917808219177</v>
      </c>
      <c r="G23" s="15">
        <v>12</v>
      </c>
      <c r="H23" s="26" t="s">
        <v>38</v>
      </c>
      <c r="I23" s="26"/>
      <c r="J23" s="26"/>
      <c r="K23" s="26"/>
      <c r="L23" s="26"/>
      <c r="M23" s="26"/>
      <c r="N23" s="26"/>
      <c r="O23" s="26"/>
      <c r="P23" s="26"/>
      <c r="Q23" s="26"/>
      <c r="R23" s="26"/>
      <c r="S23" s="26"/>
      <c r="T23" s="26"/>
      <c r="U23" s="26"/>
      <c r="V23" s="26"/>
      <c r="W23" s="26"/>
      <c r="X23" s="26"/>
      <c r="Y23" s="26"/>
      <c r="Z23" s="26"/>
      <c r="AA23" s="53"/>
      <c r="AB23" s="53"/>
      <c r="AC23" s="53"/>
      <c r="AD23" s="60"/>
      <c r="AE23" s="60"/>
      <c r="AF23" s="60"/>
      <c r="AG23" s="60">
        <v>7.08</v>
      </c>
      <c r="AH23" s="60">
        <v>8.0500000000000007</v>
      </c>
      <c r="AI23" s="60"/>
      <c r="AJ23" s="60"/>
      <c r="AK23" s="60"/>
      <c r="AL23" s="60"/>
      <c r="AM23" s="70"/>
      <c r="AN23" s="70"/>
      <c r="AO23" s="70"/>
      <c r="AP23" s="70"/>
      <c r="AQ23" s="70"/>
      <c r="AR23" s="70"/>
      <c r="AS23" s="70" t="s">
        <v>337</v>
      </c>
      <c r="AT23" s="70" t="s">
        <v>337</v>
      </c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 t="s">
        <v>337</v>
      </c>
      <c r="BF23" s="70" t="s">
        <v>337</v>
      </c>
      <c r="BG23" s="70"/>
      <c r="BH23" s="70"/>
      <c r="BI23" s="70"/>
      <c r="BJ23" s="70"/>
      <c r="BK23" s="70">
        <v>8.02</v>
      </c>
      <c r="BL23" s="70"/>
      <c r="BM23" s="70"/>
      <c r="BN23" s="70"/>
      <c r="BO23" s="70"/>
      <c r="BP23" s="70"/>
      <c r="BQ23" s="70"/>
      <c r="BR23" s="70"/>
      <c r="BS23" s="70"/>
      <c r="BT23" s="70"/>
      <c r="BU23" s="70"/>
      <c r="BV23" s="70"/>
      <c r="BW23" s="70"/>
      <c r="BX23" s="70"/>
      <c r="BY23" s="70"/>
      <c r="BZ23" s="70" t="s">
        <v>337</v>
      </c>
      <c r="CA23" s="70"/>
      <c r="CB23" s="70"/>
      <c r="CC23" s="70" t="s">
        <v>337</v>
      </c>
      <c r="CD23" s="70"/>
      <c r="CE23" s="70"/>
      <c r="CF23" s="70"/>
      <c r="CG23" s="70"/>
      <c r="CH23" s="70"/>
      <c r="CI23" s="70"/>
      <c r="CJ23" s="70"/>
      <c r="CK23" s="11"/>
      <c r="CL23" s="11"/>
      <c r="CM23" s="11"/>
      <c r="CN23" s="11"/>
      <c r="CO23" s="11">
        <v>6</v>
      </c>
      <c r="CP23" s="11">
        <v>4.88</v>
      </c>
      <c r="CQ23" s="11">
        <v>3.99</v>
      </c>
      <c r="CR23" s="11"/>
    </row>
    <row r="24" spans="1:96" s="17" customFormat="1">
      <c r="A24" s="27">
        <v>15</v>
      </c>
      <c r="B24" s="18">
        <v>1007648178</v>
      </c>
      <c r="C24" s="24" t="s">
        <v>186</v>
      </c>
      <c r="D24" s="20" t="s">
        <v>36</v>
      </c>
      <c r="E24" s="21">
        <v>36990</v>
      </c>
      <c r="F24" s="22">
        <f t="shared" ca="1" si="0"/>
        <v>22.901369863013699</v>
      </c>
      <c r="G24" s="23">
        <v>34</v>
      </c>
      <c r="H24" s="26" t="s">
        <v>38</v>
      </c>
      <c r="I24" s="26"/>
      <c r="J24" s="26"/>
      <c r="K24" s="26"/>
      <c r="L24" s="26"/>
      <c r="M24" s="26"/>
      <c r="N24" s="26"/>
      <c r="O24" s="26"/>
      <c r="P24" s="26"/>
      <c r="Q24" s="26"/>
      <c r="R24" s="26"/>
      <c r="S24" s="26"/>
      <c r="T24" s="26"/>
      <c r="U24" s="26"/>
      <c r="V24" s="26"/>
      <c r="W24" s="26"/>
      <c r="X24" s="26"/>
      <c r="Y24" s="26"/>
      <c r="Z24" s="26"/>
      <c r="AA24" s="53"/>
      <c r="AB24" s="53"/>
      <c r="AC24" s="53"/>
      <c r="AD24" s="60"/>
      <c r="AE24" s="60"/>
      <c r="AF24" s="60"/>
      <c r="AG24" s="60">
        <v>5.18</v>
      </c>
      <c r="AH24" s="60">
        <v>8.64</v>
      </c>
      <c r="AI24" s="60"/>
      <c r="AJ24" s="60"/>
      <c r="AK24" s="60"/>
      <c r="AL24" s="60"/>
      <c r="AM24" s="70"/>
      <c r="AN24" s="70"/>
      <c r="AO24" s="70"/>
      <c r="AP24" s="70"/>
      <c r="AQ24" s="70"/>
      <c r="AR24" s="70"/>
      <c r="AS24" s="70" t="s">
        <v>337</v>
      </c>
      <c r="AT24" s="70" t="s">
        <v>337</v>
      </c>
      <c r="AU24" s="70"/>
      <c r="AV24" s="70" t="s">
        <v>337</v>
      </c>
      <c r="AW24" s="70"/>
      <c r="AX24" s="70"/>
      <c r="AY24" s="70"/>
      <c r="AZ24" s="70"/>
      <c r="BA24" s="70"/>
      <c r="BB24" s="70"/>
      <c r="BC24" s="70"/>
      <c r="BD24" s="70"/>
      <c r="BE24" s="70"/>
      <c r="BF24" s="70" t="s">
        <v>337</v>
      </c>
      <c r="BG24" s="70"/>
      <c r="BH24" s="70"/>
      <c r="BI24" s="70"/>
      <c r="BJ24" s="70"/>
      <c r="BK24" s="70"/>
      <c r="BL24" s="70">
        <v>9.26</v>
      </c>
      <c r="BM24" s="70"/>
      <c r="BN24" s="70">
        <v>7.01</v>
      </c>
      <c r="BO24" s="70"/>
      <c r="BP24" s="70"/>
      <c r="BQ24" s="70"/>
      <c r="BR24" s="70"/>
      <c r="BS24" s="70"/>
      <c r="BT24" s="70"/>
      <c r="BU24" s="70"/>
      <c r="BV24" s="70"/>
      <c r="BW24" s="70"/>
      <c r="BX24" s="70"/>
      <c r="BY24" s="70"/>
      <c r="BZ24" s="70" t="s">
        <v>337</v>
      </c>
      <c r="CA24" s="70" t="s">
        <v>337</v>
      </c>
      <c r="CB24" s="70"/>
      <c r="CC24" s="70"/>
      <c r="CD24" s="70"/>
      <c r="CE24" s="70"/>
      <c r="CF24" s="70"/>
      <c r="CG24" s="70"/>
      <c r="CH24" s="70"/>
      <c r="CI24" s="70" t="s">
        <v>337</v>
      </c>
      <c r="CJ24" s="70"/>
      <c r="CK24" s="24"/>
      <c r="CL24" s="24"/>
      <c r="CM24" s="24" t="s">
        <v>337</v>
      </c>
      <c r="CN24" s="24"/>
      <c r="CO24" s="17">
        <v>5.72</v>
      </c>
      <c r="CP24" s="24">
        <v>6.28</v>
      </c>
      <c r="CQ24" s="24">
        <v>2.58</v>
      </c>
      <c r="CR24" s="24">
        <v>2.58</v>
      </c>
    </row>
    <row r="25" spans="1:96" s="16" customFormat="1">
      <c r="A25" s="16">
        <v>17</v>
      </c>
      <c r="B25" s="10">
        <v>1003579223</v>
      </c>
      <c r="C25" s="11" t="s">
        <v>187</v>
      </c>
      <c r="D25" s="12" t="s">
        <v>36</v>
      </c>
      <c r="E25" s="13">
        <v>37301</v>
      </c>
      <c r="F25" s="14">
        <f t="shared" ca="1" si="0"/>
        <v>22.049315068493151</v>
      </c>
      <c r="G25" s="15">
        <v>12</v>
      </c>
      <c r="H25" s="15" t="s">
        <v>38</v>
      </c>
      <c r="I25" s="15"/>
      <c r="J25" s="15"/>
      <c r="K25" s="15" t="s">
        <v>341</v>
      </c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15"/>
      <c r="Y25" s="15"/>
      <c r="Z25" s="15"/>
      <c r="AA25" s="53">
        <v>9.94</v>
      </c>
      <c r="AB25" s="53">
        <v>8.08</v>
      </c>
      <c r="AC25" s="53"/>
      <c r="AD25" s="60"/>
      <c r="AE25" s="60"/>
      <c r="AF25" s="60"/>
      <c r="AG25" s="60"/>
      <c r="AH25" s="60"/>
      <c r="AI25" s="60"/>
      <c r="AJ25" s="60"/>
      <c r="AK25" s="60"/>
      <c r="AL25" s="60"/>
      <c r="AM25" s="70"/>
      <c r="AN25" s="70"/>
      <c r="AO25" s="70"/>
      <c r="AP25" s="70"/>
      <c r="AQ25" s="70"/>
      <c r="AR25" s="70"/>
      <c r="AS25" s="70" t="s">
        <v>337</v>
      </c>
      <c r="AT25" s="70" t="s">
        <v>337</v>
      </c>
      <c r="AU25" s="70"/>
      <c r="AV25" s="70" t="s">
        <v>337</v>
      </c>
      <c r="AW25" s="70"/>
      <c r="AX25" s="70"/>
      <c r="AY25" s="70"/>
      <c r="AZ25" s="70" t="s">
        <v>337</v>
      </c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>
        <v>9.3000000000000007</v>
      </c>
      <c r="BL25" s="70">
        <v>9.01</v>
      </c>
      <c r="BM25" s="70"/>
      <c r="BN25" s="70"/>
      <c r="BO25" s="70"/>
      <c r="BP25" s="70"/>
      <c r="BQ25" s="70"/>
      <c r="BR25" s="70"/>
      <c r="BS25" s="70"/>
      <c r="BT25" s="70"/>
      <c r="BU25" s="70"/>
      <c r="BV25" s="70"/>
      <c r="BW25" s="70"/>
      <c r="BX25" s="70"/>
      <c r="BY25" s="70"/>
      <c r="BZ25" s="70" t="s">
        <v>337</v>
      </c>
      <c r="CA25" s="70" t="s">
        <v>337</v>
      </c>
      <c r="CB25" s="70"/>
      <c r="CC25" s="70" t="s">
        <v>337</v>
      </c>
      <c r="CD25" s="70"/>
      <c r="CE25" s="70"/>
      <c r="CF25" s="70"/>
      <c r="CG25" s="70" t="s">
        <v>337</v>
      </c>
      <c r="CH25" s="70"/>
      <c r="CI25" s="70"/>
      <c r="CJ25" s="70"/>
      <c r="CK25" s="11"/>
      <c r="CL25" s="11"/>
      <c r="CM25" s="11"/>
      <c r="CN25" s="11"/>
      <c r="CO25" s="11"/>
      <c r="CP25" s="11"/>
      <c r="CQ25" s="11">
        <v>3.24</v>
      </c>
      <c r="CR25" s="11">
        <v>3.24</v>
      </c>
    </row>
    <row r="26" spans="1:96" s="17" customFormat="1">
      <c r="A26" s="16">
        <v>18</v>
      </c>
      <c r="B26" s="10">
        <v>1015459156</v>
      </c>
      <c r="C26" s="11" t="s">
        <v>190</v>
      </c>
      <c r="D26" s="12" t="s">
        <v>36</v>
      </c>
      <c r="E26" s="13">
        <v>35064</v>
      </c>
      <c r="F26" s="14">
        <f t="shared" ca="1" si="0"/>
        <v>28.17808219178082</v>
      </c>
      <c r="G26" s="15" t="s">
        <v>191</v>
      </c>
      <c r="H26" s="15" t="s">
        <v>38</v>
      </c>
      <c r="I26" s="15"/>
      <c r="J26" s="15"/>
      <c r="K26" s="15" t="s">
        <v>342</v>
      </c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53">
        <v>10.45</v>
      </c>
      <c r="AB26" s="53"/>
      <c r="AC26" s="53"/>
      <c r="AD26" s="60"/>
      <c r="AE26" s="60"/>
      <c r="AF26" s="60"/>
      <c r="AG26" s="60"/>
      <c r="AH26" s="60"/>
      <c r="AI26" s="60"/>
      <c r="AJ26" s="60"/>
      <c r="AK26" s="60"/>
      <c r="AL26" s="60"/>
      <c r="AM26" s="70"/>
      <c r="AN26" s="70"/>
      <c r="AO26" s="70"/>
      <c r="AP26" s="70"/>
      <c r="AQ26" s="70"/>
      <c r="AR26" s="70"/>
      <c r="AS26" s="70" t="s">
        <v>337</v>
      </c>
      <c r="AT26" s="70"/>
      <c r="AU26" s="70"/>
      <c r="AV26" s="70" t="s">
        <v>338</v>
      </c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>
        <v>9.49</v>
      </c>
      <c r="BL26" s="70"/>
      <c r="BM26" s="70"/>
      <c r="BN26" s="70"/>
      <c r="BO26" s="70"/>
      <c r="BP26" s="70"/>
      <c r="BQ26" s="70"/>
      <c r="BR26" s="70"/>
      <c r="BS26" s="70"/>
      <c r="BT26" s="70"/>
      <c r="BU26" s="70"/>
      <c r="BV26" s="70"/>
      <c r="BW26" s="70"/>
      <c r="BX26" s="70"/>
      <c r="BY26" s="70"/>
      <c r="BZ26" s="70" t="s">
        <v>337</v>
      </c>
      <c r="CA26" s="70"/>
      <c r="CB26" s="70"/>
      <c r="CC26" s="70" t="s">
        <v>338</v>
      </c>
      <c r="CD26" s="70"/>
      <c r="CE26" s="70"/>
      <c r="CF26" s="70"/>
      <c r="CG26" s="70"/>
      <c r="CH26" s="70"/>
      <c r="CI26" s="70"/>
      <c r="CJ26" s="70"/>
      <c r="CK26" s="11"/>
      <c r="CL26" s="11"/>
      <c r="CM26" s="11"/>
      <c r="CN26" s="11"/>
      <c r="CO26" s="11">
        <v>8.1300000000000008</v>
      </c>
      <c r="CP26" s="11">
        <v>7.28</v>
      </c>
      <c r="CQ26" s="11">
        <v>4.8</v>
      </c>
      <c r="CR26" s="11">
        <v>5.17</v>
      </c>
    </row>
    <row r="27" spans="1:96" s="16" customFormat="1">
      <c r="A27" s="9">
        <v>19</v>
      </c>
      <c r="B27" s="10">
        <v>1023381606</v>
      </c>
      <c r="C27" s="11" t="s">
        <v>195</v>
      </c>
      <c r="D27" s="12" t="s">
        <v>75</v>
      </c>
      <c r="E27" s="13">
        <v>39720</v>
      </c>
      <c r="F27" s="14">
        <f t="shared" ca="1" si="0"/>
        <v>15.421917808219177</v>
      </c>
      <c r="G27" s="15">
        <v>23</v>
      </c>
      <c r="H27" s="15" t="s">
        <v>38</v>
      </c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53"/>
      <c r="AB27" s="53"/>
      <c r="AC27" s="53"/>
      <c r="AD27" s="60"/>
      <c r="AE27" s="60">
        <v>6.95</v>
      </c>
      <c r="AF27" s="60"/>
      <c r="AG27" s="60"/>
      <c r="AH27" s="60"/>
      <c r="AI27" s="60"/>
      <c r="AJ27" s="60">
        <v>16.07</v>
      </c>
      <c r="AK27" s="60"/>
      <c r="AL27" s="60"/>
      <c r="AM27" s="70"/>
      <c r="AN27" s="70"/>
      <c r="AO27" s="70"/>
      <c r="AP27" s="70" t="s">
        <v>338</v>
      </c>
      <c r="AQ27" s="70"/>
      <c r="AR27" s="70"/>
      <c r="AS27" s="70"/>
      <c r="AT27" s="70" t="s">
        <v>338</v>
      </c>
      <c r="AU27" s="70"/>
      <c r="AV27" s="70"/>
      <c r="AW27" s="70" t="s">
        <v>338</v>
      </c>
      <c r="AX27" s="70"/>
      <c r="AY27" s="70"/>
      <c r="AZ27" s="70"/>
      <c r="BA27" s="70"/>
      <c r="BB27" s="70"/>
      <c r="BC27" s="70"/>
      <c r="BD27" s="70"/>
      <c r="BE27" s="70" t="s">
        <v>338</v>
      </c>
      <c r="BF27" s="70"/>
      <c r="BG27" s="70"/>
      <c r="BH27" s="70"/>
      <c r="BI27" s="70"/>
      <c r="BJ27" s="70"/>
      <c r="BK27" s="70"/>
      <c r="BL27" s="70"/>
      <c r="BM27" s="70"/>
      <c r="BN27" s="70">
        <v>9.52</v>
      </c>
      <c r="BO27" s="70">
        <v>7.33</v>
      </c>
      <c r="BP27" s="70"/>
      <c r="BQ27" s="70"/>
      <c r="BR27" s="70"/>
      <c r="BS27" s="70"/>
      <c r="BT27" s="70"/>
      <c r="BU27" s="70"/>
      <c r="BV27" s="70"/>
      <c r="BW27" s="70"/>
      <c r="BX27" s="70"/>
      <c r="BY27" s="70"/>
      <c r="BZ27" s="70" t="s">
        <v>338</v>
      </c>
      <c r="CA27" s="70" t="s">
        <v>338</v>
      </c>
      <c r="CB27" s="70"/>
      <c r="CC27" s="70" t="s">
        <v>338</v>
      </c>
      <c r="CD27" s="70" t="s">
        <v>338</v>
      </c>
      <c r="CE27" s="70"/>
      <c r="CF27" s="70"/>
      <c r="CG27" s="70"/>
      <c r="CH27" s="70"/>
      <c r="CI27" s="70"/>
      <c r="CJ27" s="70"/>
      <c r="CK27" s="11"/>
      <c r="CL27" s="11"/>
      <c r="CM27" s="11"/>
      <c r="CN27" s="11"/>
      <c r="CO27" s="11">
        <v>4.99</v>
      </c>
      <c r="CP27" s="11">
        <v>6.57</v>
      </c>
      <c r="CQ27" s="11">
        <v>1.45</v>
      </c>
      <c r="CR27" s="11">
        <v>2.17</v>
      </c>
    </row>
    <row r="28" spans="1:96" s="16" customFormat="1">
      <c r="A28" s="17">
        <v>20</v>
      </c>
      <c r="B28" s="18">
        <v>1011320375</v>
      </c>
      <c r="C28" s="24" t="s">
        <v>201</v>
      </c>
      <c r="D28" s="20" t="s">
        <v>75</v>
      </c>
      <c r="E28" s="21">
        <v>38100</v>
      </c>
      <c r="F28" s="22">
        <f t="shared" ca="1" si="0"/>
        <v>19.860273972602741</v>
      </c>
      <c r="G28" s="23" t="s">
        <v>176</v>
      </c>
      <c r="H28" s="15" t="s">
        <v>38</v>
      </c>
      <c r="I28" s="15"/>
      <c r="J28" s="15"/>
      <c r="K28" s="15" t="s">
        <v>342</v>
      </c>
      <c r="L28" s="15"/>
      <c r="M28" s="15"/>
      <c r="N28" s="15"/>
      <c r="O28" s="15"/>
      <c r="P28" s="15"/>
      <c r="Q28" s="15"/>
      <c r="R28" s="15"/>
      <c r="S28" s="15"/>
      <c r="T28" s="15"/>
      <c r="U28" s="15"/>
      <c r="V28" s="15"/>
      <c r="W28" s="15"/>
      <c r="X28" s="15"/>
      <c r="Y28" s="15"/>
      <c r="Z28" s="15"/>
      <c r="AA28" s="53">
        <v>10.45</v>
      </c>
      <c r="AB28" s="53"/>
      <c r="AC28" s="53"/>
      <c r="AD28" s="60"/>
      <c r="AE28" s="60"/>
      <c r="AF28" s="60"/>
      <c r="AG28" s="60"/>
      <c r="AH28" s="60"/>
      <c r="AI28" s="60"/>
      <c r="AJ28" s="60"/>
      <c r="AK28" s="60"/>
      <c r="AL28" s="60"/>
      <c r="AM28" s="70"/>
      <c r="AN28" s="70"/>
      <c r="AO28" s="70"/>
      <c r="AP28" s="70"/>
      <c r="AQ28" s="70"/>
      <c r="AR28" s="70"/>
      <c r="AS28" s="70" t="s">
        <v>337</v>
      </c>
      <c r="AT28" s="70"/>
      <c r="AU28" s="70"/>
      <c r="AV28" s="70" t="s">
        <v>338</v>
      </c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>
        <v>9.49</v>
      </c>
      <c r="BL28" s="70"/>
      <c r="BM28" s="70"/>
      <c r="BN28" s="70"/>
      <c r="BO28" s="70"/>
      <c r="BP28" s="70"/>
      <c r="BQ28" s="70"/>
      <c r="BR28" s="70"/>
      <c r="BS28" s="70"/>
      <c r="BT28" s="70"/>
      <c r="BU28" s="70"/>
      <c r="BV28" s="70"/>
      <c r="BW28" s="70"/>
      <c r="BX28" s="70"/>
      <c r="BY28" s="70"/>
      <c r="BZ28" s="70" t="s">
        <v>337</v>
      </c>
      <c r="CA28" s="70"/>
      <c r="CB28" s="70"/>
      <c r="CC28" s="70" t="s">
        <v>338</v>
      </c>
      <c r="CD28" s="70"/>
      <c r="CE28" s="70"/>
      <c r="CF28" s="70"/>
      <c r="CG28" s="70"/>
      <c r="CH28" s="70"/>
      <c r="CI28" s="70"/>
      <c r="CJ28" s="70"/>
      <c r="CK28" s="24"/>
      <c r="CL28" s="24"/>
      <c r="CM28" s="24"/>
      <c r="CN28" s="24"/>
      <c r="CO28" s="24">
        <v>8.1300000000000008</v>
      </c>
      <c r="CP28" s="24">
        <v>7.28</v>
      </c>
      <c r="CQ28" s="24">
        <v>4.8</v>
      </c>
      <c r="CR28" s="24">
        <v>5.17</v>
      </c>
    </row>
    <row r="29" spans="1:96" s="16" customFormat="1">
      <c r="A29" s="17">
        <v>21</v>
      </c>
      <c r="B29" s="18">
        <v>1141332591</v>
      </c>
      <c r="C29" s="24" t="s">
        <v>205</v>
      </c>
      <c r="D29" s="20" t="s">
        <v>75</v>
      </c>
      <c r="E29" s="21">
        <v>40688</v>
      </c>
      <c r="F29" s="22">
        <f t="shared" ca="1" si="0"/>
        <v>12.769863013698631</v>
      </c>
      <c r="G29" s="23" t="s">
        <v>206</v>
      </c>
      <c r="H29" s="15" t="s">
        <v>38</v>
      </c>
      <c r="I29" s="15"/>
      <c r="J29" s="15"/>
      <c r="K29" s="15" t="s">
        <v>342</v>
      </c>
      <c r="L29" s="15"/>
      <c r="M29" s="15"/>
      <c r="N29" s="15"/>
      <c r="O29" s="15"/>
      <c r="P29" s="15"/>
      <c r="Q29" s="15"/>
      <c r="R29" s="15"/>
      <c r="S29" s="15"/>
      <c r="T29" s="15"/>
      <c r="U29" s="15"/>
      <c r="V29" s="15"/>
      <c r="W29" s="15"/>
      <c r="X29" s="15"/>
      <c r="Y29" s="15"/>
      <c r="Z29" s="15"/>
      <c r="AA29" s="53">
        <v>8.75</v>
      </c>
      <c r="AB29" s="53"/>
      <c r="AC29" s="53"/>
      <c r="AD29" s="60"/>
      <c r="AE29" s="60"/>
      <c r="AF29" s="60">
        <v>11.87</v>
      </c>
      <c r="AG29" s="60"/>
      <c r="AH29" s="60">
        <v>13.34</v>
      </c>
      <c r="AI29" s="60"/>
      <c r="AJ29" s="60"/>
      <c r="AK29" s="60"/>
      <c r="AL29" s="60"/>
      <c r="AM29" s="70"/>
      <c r="AN29" s="70"/>
      <c r="AO29" s="70"/>
      <c r="AP29" s="70"/>
      <c r="AQ29" s="70"/>
      <c r="AR29" s="70"/>
      <c r="AS29" s="70" t="s">
        <v>337</v>
      </c>
      <c r="AT29" s="70" t="s">
        <v>337</v>
      </c>
      <c r="AU29" s="70" t="s">
        <v>337</v>
      </c>
      <c r="AV29" s="70"/>
      <c r="AW29" s="70"/>
      <c r="AX29" s="70"/>
      <c r="AY29" s="70"/>
      <c r="AZ29" s="70"/>
      <c r="BA29" s="70"/>
      <c r="BB29" s="70"/>
      <c r="BC29" s="70" t="s">
        <v>338</v>
      </c>
      <c r="BD29" s="70" t="s">
        <v>338</v>
      </c>
      <c r="BE29" s="70"/>
      <c r="BF29" s="70"/>
      <c r="BG29" s="70" t="s">
        <v>337</v>
      </c>
      <c r="BH29" s="70"/>
      <c r="BI29" s="70"/>
      <c r="BJ29" s="70"/>
      <c r="BK29" s="70">
        <v>10.38</v>
      </c>
      <c r="BL29" s="70"/>
      <c r="BM29" s="70">
        <v>9.48</v>
      </c>
      <c r="BN29" s="70"/>
      <c r="BO29" s="70">
        <v>8.2899999999999991</v>
      </c>
      <c r="BP29" s="70"/>
      <c r="BQ29" s="70"/>
      <c r="BR29" s="70"/>
      <c r="BS29" s="70"/>
      <c r="BT29" s="70"/>
      <c r="BU29" s="70"/>
      <c r="BV29" s="70"/>
      <c r="BW29" s="70"/>
      <c r="BX29" s="70"/>
      <c r="BY29" s="70"/>
      <c r="BZ29" s="70" t="s">
        <v>337</v>
      </c>
      <c r="CA29" s="70" t="s">
        <v>337</v>
      </c>
      <c r="CB29" s="70" t="s">
        <v>337</v>
      </c>
      <c r="CC29" s="70"/>
      <c r="CD29" s="70" t="s">
        <v>337</v>
      </c>
      <c r="CE29" s="70"/>
      <c r="CF29" s="70"/>
      <c r="CG29" s="70"/>
      <c r="CH29" s="70"/>
      <c r="CI29" s="70" t="s">
        <v>337</v>
      </c>
      <c r="CJ29" s="70" t="s">
        <v>337</v>
      </c>
      <c r="CK29" s="24"/>
      <c r="CL29" s="24"/>
      <c r="CM29" s="24"/>
      <c r="CN29" s="24" t="s">
        <v>338</v>
      </c>
      <c r="CO29" s="24">
        <v>5.4</v>
      </c>
      <c r="CP29" s="24"/>
      <c r="CQ29" s="24"/>
      <c r="CR29" s="24">
        <v>4.37</v>
      </c>
    </row>
    <row r="30" spans="1:96" s="16" customFormat="1">
      <c r="A30" s="9">
        <v>22</v>
      </c>
      <c r="B30" s="10">
        <v>1019143341</v>
      </c>
      <c r="C30" s="11" t="s">
        <v>211</v>
      </c>
      <c r="D30" s="12" t="s">
        <v>75</v>
      </c>
      <c r="E30" s="13">
        <v>36073</v>
      </c>
      <c r="F30" s="14">
        <f t="shared" ca="1" si="0"/>
        <v>25.413698630136988</v>
      </c>
      <c r="G30" s="15" t="s">
        <v>212</v>
      </c>
      <c r="H30" s="15" t="s">
        <v>38</v>
      </c>
      <c r="I30" s="15"/>
      <c r="J30" s="15"/>
      <c r="K30" s="15"/>
      <c r="L30" s="15"/>
      <c r="M30" s="15"/>
      <c r="N30" s="15"/>
      <c r="O30" s="15"/>
      <c r="P30" s="15"/>
      <c r="Q30" s="15"/>
      <c r="R30" s="15"/>
      <c r="S30" s="15"/>
      <c r="T30" s="15"/>
      <c r="U30" s="15"/>
      <c r="V30" s="15"/>
      <c r="W30" s="15"/>
      <c r="X30" s="15"/>
      <c r="Y30" s="15"/>
      <c r="Z30" s="15"/>
      <c r="AA30" s="53"/>
      <c r="AB30" s="53"/>
      <c r="AC30" s="53"/>
      <c r="AD30" s="60">
        <v>5.46</v>
      </c>
      <c r="AE30" s="60"/>
      <c r="AF30" s="60"/>
      <c r="AG30" s="60"/>
      <c r="AH30" s="60">
        <v>7.71</v>
      </c>
      <c r="AI30" s="60"/>
      <c r="AJ30" s="60"/>
      <c r="AK30" s="60"/>
      <c r="AL30" s="60"/>
      <c r="AM30" s="70"/>
      <c r="AN30" s="70"/>
      <c r="AO30" s="70"/>
      <c r="AP30" s="70"/>
      <c r="AQ30" s="70"/>
      <c r="AR30" s="70"/>
      <c r="AS30" s="70" t="s">
        <v>337</v>
      </c>
      <c r="AT30" s="70" t="s">
        <v>337</v>
      </c>
      <c r="AU30" s="70"/>
      <c r="AV30" s="70"/>
      <c r="AW30" s="70"/>
      <c r="AX30" s="70"/>
      <c r="AY30" s="70" t="s">
        <v>337</v>
      </c>
      <c r="AZ30" s="70"/>
      <c r="BA30" s="70"/>
      <c r="BB30" s="70"/>
      <c r="BC30" s="70" t="s">
        <v>337</v>
      </c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>
        <v>9</v>
      </c>
      <c r="BO30" s="70">
        <v>9.68</v>
      </c>
      <c r="BP30" s="70"/>
      <c r="BQ30" s="70"/>
      <c r="BR30" s="70"/>
      <c r="BS30" s="70"/>
      <c r="BT30" s="70"/>
      <c r="BU30" s="70" t="s">
        <v>337</v>
      </c>
      <c r="BV30" s="70"/>
      <c r="BW30" s="70" t="s">
        <v>337</v>
      </c>
      <c r="BX30" s="70"/>
      <c r="BY30" s="70"/>
      <c r="BZ30" s="70"/>
      <c r="CA30" s="70"/>
      <c r="CB30" s="70"/>
      <c r="CC30" s="70"/>
      <c r="CD30" s="70"/>
      <c r="CE30" s="70"/>
      <c r="CF30" s="70"/>
      <c r="CG30" s="70"/>
      <c r="CH30" s="70"/>
      <c r="CI30" s="70"/>
      <c r="CJ30" s="70"/>
      <c r="CK30" s="11"/>
      <c r="CL30" s="11" t="s">
        <v>337</v>
      </c>
      <c r="CM30" s="11" t="s">
        <v>337</v>
      </c>
      <c r="CN30" s="11"/>
      <c r="CO30" s="11">
        <v>4.7300000000000004</v>
      </c>
      <c r="CP30" s="11">
        <v>7.59</v>
      </c>
      <c r="CQ30" s="11">
        <v>2.85</v>
      </c>
      <c r="CR30" s="11">
        <v>2.63</v>
      </c>
    </row>
    <row r="31" spans="1:96" s="17" customFormat="1">
      <c r="A31" s="16">
        <v>23</v>
      </c>
      <c r="B31" s="10">
        <v>1074810165</v>
      </c>
      <c r="C31" s="11" t="s">
        <v>216</v>
      </c>
      <c r="D31" s="12" t="s">
        <v>36</v>
      </c>
      <c r="E31" s="13">
        <v>38647</v>
      </c>
      <c r="F31" s="14">
        <f t="shared" ca="1" si="0"/>
        <v>18.361643835616437</v>
      </c>
      <c r="G31" s="15">
        <v>22</v>
      </c>
      <c r="H31" s="15" t="s">
        <v>38</v>
      </c>
      <c r="I31" s="15"/>
      <c r="J31" s="15"/>
      <c r="K31" s="15" t="s">
        <v>341</v>
      </c>
      <c r="L31" s="15"/>
      <c r="M31" s="15"/>
      <c r="N31" s="15"/>
      <c r="O31" s="15"/>
      <c r="P31" s="15"/>
      <c r="Q31" s="15"/>
      <c r="R31" s="15"/>
      <c r="S31" s="15"/>
      <c r="T31" s="15"/>
      <c r="U31" s="15"/>
      <c r="V31" s="15"/>
      <c r="W31" s="15"/>
      <c r="X31" s="15"/>
      <c r="Y31" s="15"/>
      <c r="Z31" s="15"/>
      <c r="AA31" s="53">
        <v>6.2</v>
      </c>
      <c r="AB31" s="53">
        <v>7.01</v>
      </c>
      <c r="AC31" s="53"/>
      <c r="AD31" s="60"/>
      <c r="AE31" s="60"/>
      <c r="AF31" s="60"/>
      <c r="AG31" s="60"/>
      <c r="AH31" s="60"/>
      <c r="AI31" s="60"/>
      <c r="AJ31" s="60"/>
      <c r="AK31" s="60"/>
      <c r="AL31" s="60"/>
      <c r="AM31" s="70"/>
      <c r="AN31" s="70"/>
      <c r="AO31" s="70"/>
      <c r="AP31" s="70"/>
      <c r="AQ31" s="70"/>
      <c r="AR31" s="70"/>
      <c r="AS31" s="70" t="s">
        <v>337</v>
      </c>
      <c r="AT31" s="70" t="s">
        <v>338</v>
      </c>
      <c r="AU31" s="70"/>
      <c r="AV31" s="70"/>
      <c r="AW31" s="70"/>
      <c r="AX31" s="70"/>
      <c r="AY31" s="70"/>
      <c r="AZ31" s="70"/>
      <c r="BA31" s="70"/>
      <c r="BB31" s="70" t="s">
        <v>338</v>
      </c>
      <c r="BC31" s="70"/>
      <c r="BD31" s="70"/>
      <c r="BE31" s="70"/>
      <c r="BF31" s="70"/>
      <c r="BG31" s="70"/>
      <c r="BH31" s="70"/>
      <c r="BI31" s="70"/>
      <c r="BJ31" s="70"/>
      <c r="BK31" s="70">
        <v>7.8</v>
      </c>
      <c r="BL31" s="70">
        <v>9.3000000000000007</v>
      </c>
      <c r="BM31" s="70"/>
      <c r="BN31" s="70"/>
      <c r="BO31" s="70"/>
      <c r="BP31" s="70"/>
      <c r="BQ31" s="70"/>
      <c r="BR31" s="70"/>
      <c r="BS31" s="70"/>
      <c r="BT31" s="70"/>
      <c r="BU31" s="70"/>
      <c r="BV31" s="70"/>
      <c r="BW31" s="70"/>
      <c r="BX31" s="70" t="s">
        <v>338</v>
      </c>
      <c r="BY31" s="70"/>
      <c r="BZ31" s="70" t="s">
        <v>338</v>
      </c>
      <c r="CA31" s="70" t="s">
        <v>338</v>
      </c>
      <c r="CB31" s="70"/>
      <c r="CC31" s="70" t="s">
        <v>338</v>
      </c>
      <c r="CD31" s="70"/>
      <c r="CE31" s="70"/>
      <c r="CF31" s="70"/>
      <c r="CG31" s="70"/>
      <c r="CH31" s="70"/>
      <c r="CI31" s="70"/>
      <c r="CJ31" s="70"/>
      <c r="CK31" s="11"/>
      <c r="CL31" s="11"/>
      <c r="CM31" s="11"/>
      <c r="CN31" s="11"/>
      <c r="CO31" s="11">
        <v>4.2699999999999996</v>
      </c>
      <c r="CP31" s="11">
        <v>4.46</v>
      </c>
      <c r="CQ31" s="11">
        <v>2.42</v>
      </c>
      <c r="CR31" s="11">
        <v>2.63</v>
      </c>
    </row>
    <row r="32" spans="1:96" s="17" customFormat="1">
      <c r="A32" s="17">
        <v>24</v>
      </c>
      <c r="B32" s="18">
        <v>1000184823</v>
      </c>
      <c r="C32" s="24" t="s">
        <v>217</v>
      </c>
      <c r="D32" s="20" t="s">
        <v>36</v>
      </c>
      <c r="E32" s="21">
        <v>40724</v>
      </c>
      <c r="F32" s="22">
        <f t="shared" ca="1" si="0"/>
        <v>12.671232876712329</v>
      </c>
      <c r="G32" s="23">
        <v>32</v>
      </c>
      <c r="H32" s="15" t="s">
        <v>38</v>
      </c>
      <c r="I32" s="15"/>
      <c r="J32" s="15"/>
      <c r="K32" s="15" t="s">
        <v>341</v>
      </c>
      <c r="L32" s="15"/>
      <c r="M32" s="15"/>
      <c r="N32" s="15"/>
      <c r="O32" s="15"/>
      <c r="P32" s="15"/>
      <c r="Q32" s="15"/>
      <c r="R32" s="15"/>
      <c r="S32" s="15"/>
      <c r="T32" s="15"/>
      <c r="U32" s="15"/>
      <c r="V32" s="15"/>
      <c r="W32" s="15"/>
      <c r="X32" s="15"/>
      <c r="Y32" s="15"/>
      <c r="Z32" s="15"/>
      <c r="AA32" s="53">
        <v>9.07</v>
      </c>
      <c r="AB32" s="53">
        <v>7.09</v>
      </c>
      <c r="AC32" s="53"/>
      <c r="AD32" s="60"/>
      <c r="AE32" s="60"/>
      <c r="AF32" s="60"/>
      <c r="AG32" s="60"/>
      <c r="AH32" s="60"/>
      <c r="AI32" s="60"/>
      <c r="AJ32" s="60"/>
      <c r="AK32" s="60"/>
      <c r="AL32" s="60"/>
      <c r="AM32" s="70"/>
      <c r="AN32" s="70"/>
      <c r="AO32" s="70"/>
      <c r="AP32" s="70"/>
      <c r="AQ32" s="70"/>
      <c r="AR32" s="70"/>
      <c r="AS32" s="70" t="s">
        <v>337</v>
      </c>
      <c r="AT32" s="70" t="s">
        <v>338</v>
      </c>
      <c r="AU32" s="70"/>
      <c r="AV32" s="70" t="s">
        <v>338</v>
      </c>
      <c r="AW32" s="70"/>
      <c r="AX32" s="70"/>
      <c r="AY32" s="70"/>
      <c r="AZ32" s="70"/>
      <c r="BA32" s="70"/>
      <c r="BB32" s="70"/>
      <c r="BC32" s="70" t="s">
        <v>338</v>
      </c>
      <c r="BD32" s="70"/>
      <c r="BE32" s="70"/>
      <c r="BF32" s="70"/>
      <c r="BG32" s="70"/>
      <c r="BH32" s="70">
        <v>8.6999999999999993</v>
      </c>
      <c r="BI32" s="70"/>
      <c r="BJ32" s="70"/>
      <c r="BK32" s="70">
        <v>9.01</v>
      </c>
      <c r="BL32" s="70"/>
      <c r="BM32" s="70"/>
      <c r="BN32" s="70"/>
      <c r="BO32" s="70"/>
      <c r="BP32" s="70"/>
      <c r="BQ32" s="70"/>
      <c r="BR32" s="70"/>
      <c r="BS32" s="70"/>
      <c r="BT32" s="70"/>
      <c r="BU32" s="70"/>
      <c r="BV32" s="70"/>
      <c r="BW32" s="70"/>
      <c r="BX32" s="70"/>
      <c r="BY32" s="70"/>
      <c r="BZ32" s="70" t="s">
        <v>337</v>
      </c>
      <c r="CA32" s="70" t="s">
        <v>338</v>
      </c>
      <c r="CB32" s="70"/>
      <c r="CC32" s="70"/>
      <c r="CD32" s="70"/>
      <c r="CE32" s="70"/>
      <c r="CF32" s="70" t="s">
        <v>338</v>
      </c>
      <c r="CG32" s="70" t="s">
        <v>338</v>
      </c>
      <c r="CH32" s="70"/>
      <c r="CI32" s="70"/>
      <c r="CJ32" s="70"/>
      <c r="CK32" s="24"/>
      <c r="CL32" s="24"/>
      <c r="CM32" s="24"/>
      <c r="CN32" s="24"/>
      <c r="CO32" s="24">
        <v>8</v>
      </c>
      <c r="CP32" s="24">
        <v>5.58</v>
      </c>
      <c r="CQ32" s="24">
        <v>3.21</v>
      </c>
      <c r="CR32" s="24">
        <v>4.03</v>
      </c>
    </row>
    <row r="33" spans="1:96" s="16" customFormat="1">
      <c r="A33" s="9">
        <v>26</v>
      </c>
      <c r="B33" s="10">
        <v>1022366339</v>
      </c>
      <c r="C33" s="11" t="s">
        <v>218</v>
      </c>
      <c r="D33" s="12" t="s">
        <v>75</v>
      </c>
      <c r="E33" s="13">
        <v>33246</v>
      </c>
      <c r="F33" s="14">
        <f t="shared" ca="1" si="0"/>
        <v>33.158904109589038</v>
      </c>
      <c r="G33" s="15" t="s">
        <v>219</v>
      </c>
      <c r="H33" s="15" t="s">
        <v>38</v>
      </c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15"/>
      <c r="Y33" s="15"/>
      <c r="Z33" s="15"/>
      <c r="AA33" s="53"/>
      <c r="AB33" s="53"/>
      <c r="AC33" s="53"/>
      <c r="AD33" s="60"/>
      <c r="AE33" s="60"/>
      <c r="AF33" s="60"/>
      <c r="AG33" s="60">
        <v>9.57</v>
      </c>
      <c r="AH33" s="60">
        <v>11.29</v>
      </c>
      <c r="AI33" s="60"/>
      <c r="AJ33" s="60"/>
      <c r="AK33" s="60"/>
      <c r="AL33" s="60"/>
      <c r="AM33" s="70"/>
      <c r="AN33" s="70"/>
      <c r="AO33" s="70"/>
      <c r="AP33" s="70" t="s">
        <v>337</v>
      </c>
      <c r="AQ33" s="70"/>
      <c r="AR33" s="70"/>
      <c r="AS33" s="70"/>
      <c r="AT33" s="70" t="s">
        <v>337</v>
      </c>
      <c r="AU33" s="70"/>
      <c r="AV33" s="70"/>
      <c r="AW33" s="70" t="s">
        <v>337</v>
      </c>
      <c r="AX33" s="70"/>
      <c r="AY33" s="70"/>
      <c r="AZ33" s="70"/>
      <c r="BA33" s="70"/>
      <c r="BB33" s="70"/>
      <c r="BC33" s="70"/>
      <c r="BD33" s="70"/>
      <c r="BE33" s="70" t="s">
        <v>337</v>
      </c>
      <c r="BF33" s="70"/>
      <c r="BG33" s="70"/>
      <c r="BH33" s="70"/>
      <c r="BI33" s="70"/>
      <c r="BJ33" s="70">
        <v>9.9700000000000006</v>
      </c>
      <c r="BK33" s="70"/>
      <c r="BL33" s="70"/>
      <c r="BM33" s="70"/>
      <c r="BN33" s="70"/>
      <c r="BO33" s="70">
        <v>10.91</v>
      </c>
      <c r="BP33" s="70"/>
      <c r="BQ33" s="70"/>
      <c r="BR33" s="70"/>
      <c r="BS33" s="70"/>
      <c r="BT33" s="70"/>
      <c r="BU33" s="70" t="s">
        <v>337</v>
      </c>
      <c r="BV33" s="70"/>
      <c r="BW33" s="70"/>
      <c r="BX33" s="70"/>
      <c r="BY33" s="70"/>
      <c r="BZ33" s="70" t="s">
        <v>337</v>
      </c>
      <c r="CA33" s="70"/>
      <c r="CB33" s="70"/>
      <c r="CC33" s="70" t="s">
        <v>337</v>
      </c>
      <c r="CD33" s="70"/>
      <c r="CE33" s="70"/>
      <c r="CF33" s="70"/>
      <c r="CG33" s="70"/>
      <c r="CH33" s="70"/>
      <c r="CI33" s="70"/>
      <c r="CJ33" s="70"/>
      <c r="CK33" s="11"/>
      <c r="CL33" s="11"/>
      <c r="CM33" s="11" t="s">
        <v>337</v>
      </c>
      <c r="CN33" s="11"/>
      <c r="CO33" s="11"/>
      <c r="CP33" s="11">
        <v>4.5999999999999996</v>
      </c>
      <c r="CQ33" s="11">
        <v>3.38</v>
      </c>
      <c r="CR33" s="11">
        <v>3.15</v>
      </c>
    </row>
    <row r="34" spans="1:96" s="16" customFormat="1">
      <c r="A34" s="16">
        <v>27</v>
      </c>
      <c r="B34" s="10">
        <v>1001205279</v>
      </c>
      <c r="C34" s="25" t="s">
        <v>220</v>
      </c>
      <c r="D34" s="12" t="s">
        <v>36</v>
      </c>
      <c r="E34" s="13">
        <v>37091</v>
      </c>
      <c r="F34" s="14">
        <f t="shared" ca="1" si="0"/>
        <v>22.624657534246577</v>
      </c>
      <c r="G34" s="28" t="s">
        <v>221</v>
      </c>
      <c r="H34" s="15" t="s">
        <v>38</v>
      </c>
      <c r="I34" s="15"/>
      <c r="J34" s="15"/>
      <c r="K34" s="15" t="s">
        <v>343</v>
      </c>
      <c r="L34" s="15"/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15"/>
      <c r="Y34" s="15"/>
      <c r="Z34" s="15"/>
      <c r="AA34" s="53"/>
      <c r="AB34" s="53"/>
      <c r="AC34" s="53">
        <v>11.7</v>
      </c>
      <c r="AD34" s="60"/>
      <c r="AE34" s="60"/>
      <c r="AF34" s="60"/>
      <c r="AG34" s="60">
        <v>9.26</v>
      </c>
      <c r="AH34" s="60">
        <v>12.15</v>
      </c>
      <c r="AI34" s="60"/>
      <c r="AJ34" s="60"/>
      <c r="AK34" s="60"/>
      <c r="AL34" s="60"/>
      <c r="AM34" s="70"/>
      <c r="AN34" s="70"/>
      <c r="AO34" s="70"/>
      <c r="AP34" s="70" t="s">
        <v>338</v>
      </c>
      <c r="AQ34" s="70"/>
      <c r="AR34" s="70"/>
      <c r="AS34" s="70"/>
      <c r="AT34" s="70" t="s">
        <v>338</v>
      </c>
      <c r="AU34" s="70" t="s">
        <v>338</v>
      </c>
      <c r="AV34" s="70" t="s">
        <v>338</v>
      </c>
      <c r="AW34" s="70"/>
      <c r="AX34" s="70"/>
      <c r="AY34" s="70"/>
      <c r="AZ34" s="70"/>
      <c r="BA34" s="70" t="s">
        <v>338</v>
      </c>
      <c r="BB34" s="70"/>
      <c r="BC34" s="70"/>
      <c r="BD34" s="70"/>
      <c r="BE34" s="70" t="s">
        <v>338</v>
      </c>
      <c r="BF34" s="70"/>
      <c r="BG34" s="70"/>
      <c r="BH34" s="70"/>
      <c r="BI34" s="70">
        <v>11.7</v>
      </c>
      <c r="BJ34" s="70"/>
      <c r="BK34" s="70"/>
      <c r="BL34" s="70"/>
      <c r="BM34" s="70"/>
      <c r="BN34" s="70">
        <v>10.73</v>
      </c>
      <c r="BO34" s="70"/>
      <c r="BP34" s="70"/>
      <c r="BQ34" s="70"/>
      <c r="BR34" s="70"/>
      <c r="BS34" s="70"/>
      <c r="BT34" s="70"/>
      <c r="BU34" s="70"/>
      <c r="BV34" s="70"/>
      <c r="BW34" s="70"/>
      <c r="BX34" s="70"/>
      <c r="BY34" s="70"/>
      <c r="BZ34" s="70" t="s">
        <v>338</v>
      </c>
      <c r="CA34" s="70" t="s">
        <v>338</v>
      </c>
      <c r="CB34" s="70"/>
      <c r="CC34" s="70"/>
      <c r="CD34" s="70" t="s">
        <v>338</v>
      </c>
      <c r="CE34" s="70"/>
      <c r="CF34" s="70" t="s">
        <v>338</v>
      </c>
      <c r="CG34" s="70"/>
      <c r="CH34" s="70"/>
      <c r="CI34" s="70"/>
      <c r="CJ34" s="70"/>
      <c r="CK34" s="11"/>
      <c r="CL34" s="11"/>
      <c r="CM34" s="11"/>
      <c r="CN34" s="11"/>
      <c r="CO34" s="11">
        <v>7.86</v>
      </c>
      <c r="CP34" s="11">
        <v>5.46</v>
      </c>
      <c r="CQ34" s="11">
        <v>4.24</v>
      </c>
      <c r="CR34" s="11">
        <v>4.8499999999999996</v>
      </c>
    </row>
    <row r="35" spans="1:96" s="17" customFormat="1">
      <c r="A35" s="16">
        <v>29</v>
      </c>
      <c r="B35" s="10">
        <v>52533784</v>
      </c>
      <c r="C35" s="11" t="s">
        <v>222</v>
      </c>
      <c r="D35" s="12" t="s">
        <v>75</v>
      </c>
      <c r="E35" s="13">
        <v>28762</v>
      </c>
      <c r="F35" s="14">
        <f t="shared" ca="1" si="0"/>
        <v>45.443835616438356</v>
      </c>
      <c r="G35" s="15">
        <v>12</v>
      </c>
      <c r="H35" s="15" t="s">
        <v>38</v>
      </c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15"/>
      <c r="Y35" s="15"/>
      <c r="Z35" s="15"/>
      <c r="AA35" s="53"/>
      <c r="AB35" s="53"/>
      <c r="AC35" s="53"/>
      <c r="AD35" s="60">
        <v>9.67</v>
      </c>
      <c r="AE35" s="60"/>
      <c r="AF35" s="60"/>
      <c r="AG35" s="60"/>
      <c r="AH35" s="60"/>
      <c r="AI35" s="60"/>
      <c r="AJ35" s="60"/>
      <c r="AK35" s="60"/>
      <c r="AL35" s="60"/>
      <c r="AM35" s="70"/>
      <c r="AN35" s="70"/>
      <c r="AO35" s="70"/>
      <c r="AP35" s="70" t="s">
        <v>338</v>
      </c>
      <c r="AQ35" s="70"/>
      <c r="AR35" s="70"/>
      <c r="AS35" s="70"/>
      <c r="AT35" s="70"/>
      <c r="AU35" s="70"/>
      <c r="AV35" s="70" t="s">
        <v>337</v>
      </c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>
        <v>9.07</v>
      </c>
      <c r="BI35" s="70"/>
      <c r="BJ35" s="70"/>
      <c r="BK35" s="70"/>
      <c r="BL35" s="70"/>
      <c r="BM35" s="70"/>
      <c r="BN35" s="70"/>
      <c r="BO35" s="70">
        <v>9.8000000000000007</v>
      </c>
      <c r="BP35" s="70"/>
      <c r="BQ35" s="70"/>
      <c r="BR35" s="70"/>
      <c r="BS35" s="70"/>
      <c r="BT35" s="70"/>
      <c r="BU35" s="70"/>
      <c r="BV35" s="70"/>
      <c r="BW35" s="70" t="s">
        <v>338</v>
      </c>
      <c r="BX35" s="70"/>
      <c r="BY35" s="70"/>
      <c r="BZ35" s="70"/>
      <c r="CA35" s="70" t="s">
        <v>338</v>
      </c>
      <c r="CB35" s="70"/>
      <c r="CC35" s="70"/>
      <c r="CD35" s="70"/>
      <c r="CE35" s="70"/>
      <c r="CF35" s="70"/>
      <c r="CG35" s="70"/>
      <c r="CH35" s="70"/>
      <c r="CI35" s="70"/>
      <c r="CJ35" s="70"/>
      <c r="CK35" s="11"/>
      <c r="CL35" s="11" t="s">
        <v>338</v>
      </c>
      <c r="CM35" s="11" t="s">
        <v>338</v>
      </c>
      <c r="CN35" s="11"/>
      <c r="CO35" s="11">
        <v>6.53</v>
      </c>
      <c r="CP35" s="11">
        <v>7.8</v>
      </c>
      <c r="CQ35" s="11">
        <v>3.59</v>
      </c>
      <c r="CR35" s="11">
        <v>3.2</v>
      </c>
    </row>
    <row r="36" spans="1:96" s="17" customFormat="1">
      <c r="A36" s="9">
        <v>30</v>
      </c>
      <c r="B36" s="10">
        <v>98050863166</v>
      </c>
      <c r="C36" s="11" t="s">
        <v>223</v>
      </c>
      <c r="D36" s="12" t="s">
        <v>36</v>
      </c>
      <c r="E36" s="13">
        <v>35923</v>
      </c>
      <c r="F36" s="14">
        <f t="shared" ca="1" si="0"/>
        <v>25.824657534246576</v>
      </c>
      <c r="G36" s="15" t="s">
        <v>176</v>
      </c>
      <c r="H36" s="15" t="s">
        <v>38</v>
      </c>
      <c r="I36" s="15"/>
      <c r="J36" s="15"/>
      <c r="K36" s="15" t="s">
        <v>342</v>
      </c>
      <c r="L36" s="15"/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15"/>
      <c r="Y36" s="15"/>
      <c r="Z36" s="15"/>
      <c r="AA36" s="53">
        <v>10.45</v>
      </c>
      <c r="AB36" s="53"/>
      <c r="AC36" s="53"/>
      <c r="AD36" s="60"/>
      <c r="AE36" s="60"/>
      <c r="AF36" s="60"/>
      <c r="AG36" s="60"/>
      <c r="AH36" s="60"/>
      <c r="AI36" s="60"/>
      <c r="AJ36" s="60"/>
      <c r="AK36" s="60"/>
      <c r="AL36" s="60"/>
      <c r="AM36" s="70"/>
      <c r="AN36" s="70"/>
      <c r="AO36" s="70"/>
      <c r="AP36" s="70"/>
      <c r="AQ36" s="70"/>
      <c r="AR36" s="70"/>
      <c r="AS36" s="70" t="s">
        <v>337</v>
      </c>
      <c r="AT36" s="70"/>
      <c r="AU36" s="70"/>
      <c r="AV36" s="70" t="s">
        <v>338</v>
      </c>
      <c r="AW36" s="70"/>
      <c r="AX36" s="70"/>
      <c r="AY36" s="70"/>
      <c r="AZ36" s="70"/>
      <c r="BA36" s="70"/>
      <c r="BB36" s="70"/>
      <c r="BC36" s="70"/>
      <c r="BD36" s="70"/>
      <c r="BE36" s="70"/>
      <c r="BF36" s="70"/>
      <c r="BG36" s="70"/>
      <c r="BH36" s="70"/>
      <c r="BI36" s="70"/>
      <c r="BJ36" s="70"/>
      <c r="BK36" s="70">
        <v>9.49</v>
      </c>
      <c r="BL36" s="70"/>
      <c r="BM36" s="70"/>
      <c r="BN36" s="70"/>
      <c r="BO36" s="70"/>
      <c r="BP36" s="70"/>
      <c r="BQ36" s="70"/>
      <c r="BR36" s="70"/>
      <c r="BS36" s="70"/>
      <c r="BT36" s="70"/>
      <c r="BU36" s="70"/>
      <c r="BV36" s="70"/>
      <c r="BW36" s="70"/>
      <c r="BX36" s="70"/>
      <c r="BY36" s="70"/>
      <c r="BZ36" s="70" t="s">
        <v>337</v>
      </c>
      <c r="CA36" s="70"/>
      <c r="CB36" s="70"/>
      <c r="CC36" s="70" t="s">
        <v>338</v>
      </c>
      <c r="CD36" s="70"/>
      <c r="CE36" s="70"/>
      <c r="CF36" s="70"/>
      <c r="CG36" s="70"/>
      <c r="CH36" s="70"/>
      <c r="CI36" s="70"/>
      <c r="CJ36" s="70"/>
      <c r="CK36" s="11"/>
      <c r="CL36" s="11"/>
      <c r="CM36" s="11"/>
      <c r="CN36" s="11"/>
      <c r="CO36" s="11">
        <v>8.1300000000000008</v>
      </c>
      <c r="CP36" s="11">
        <v>7.28</v>
      </c>
      <c r="CQ36" s="11">
        <v>4.8</v>
      </c>
      <c r="CR36" s="16">
        <v>5.17</v>
      </c>
    </row>
    <row r="37" spans="1:96" s="16" customFormat="1">
      <c r="A37" s="17">
        <v>31</v>
      </c>
      <c r="B37" s="18">
        <v>98080357214</v>
      </c>
      <c r="C37" s="24" t="s">
        <v>224</v>
      </c>
      <c r="D37" s="20" t="s">
        <v>75</v>
      </c>
      <c r="E37" s="21">
        <v>36010</v>
      </c>
      <c r="F37" s="22">
        <f t="shared" ca="1" si="0"/>
        <v>25.586301369863012</v>
      </c>
      <c r="G37" s="23" t="s">
        <v>225</v>
      </c>
      <c r="H37" s="15" t="s">
        <v>38</v>
      </c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15"/>
      <c r="Y37" s="15"/>
      <c r="Z37" s="15"/>
      <c r="AA37" s="53"/>
      <c r="AB37" s="53"/>
      <c r="AC37" s="53"/>
      <c r="AD37" s="60"/>
      <c r="AE37" s="60"/>
      <c r="AF37" s="60"/>
      <c r="AG37" s="60">
        <v>7.08</v>
      </c>
      <c r="AH37" s="60">
        <v>8.0500000000000007</v>
      </c>
      <c r="AI37" s="60"/>
      <c r="AJ37" s="60"/>
      <c r="AK37" s="60"/>
      <c r="AL37" s="60"/>
      <c r="AM37" s="70"/>
      <c r="AN37" s="70"/>
      <c r="AO37" s="70"/>
      <c r="AP37" s="70"/>
      <c r="AQ37" s="70"/>
      <c r="AR37" s="70"/>
      <c r="AS37" s="70" t="s">
        <v>337</v>
      </c>
      <c r="AT37" s="70" t="s">
        <v>337</v>
      </c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 t="s">
        <v>337</v>
      </c>
      <c r="BF37" s="70" t="s">
        <v>337</v>
      </c>
      <c r="BG37" s="70"/>
      <c r="BH37" s="70"/>
      <c r="BI37" s="70"/>
      <c r="BJ37" s="70"/>
      <c r="BK37" s="70">
        <v>8.02</v>
      </c>
      <c r="BL37" s="70"/>
      <c r="BM37" s="70"/>
      <c r="BN37" s="70"/>
      <c r="BO37" s="70"/>
      <c r="BP37" s="70"/>
      <c r="BQ37" s="70"/>
      <c r="BR37" s="70"/>
      <c r="BS37" s="70"/>
      <c r="BT37" s="70"/>
      <c r="BU37" s="70"/>
      <c r="BV37" s="70"/>
      <c r="BW37" s="70"/>
      <c r="BX37" s="70"/>
      <c r="BY37" s="70"/>
      <c r="BZ37" s="70" t="s">
        <v>337</v>
      </c>
      <c r="CA37" s="70"/>
      <c r="CB37" s="70"/>
      <c r="CC37" s="70" t="s">
        <v>337</v>
      </c>
      <c r="CD37" s="70"/>
      <c r="CE37" s="70"/>
      <c r="CF37" s="70"/>
      <c r="CG37" s="70"/>
      <c r="CH37" s="70"/>
      <c r="CI37" s="70"/>
      <c r="CJ37" s="70"/>
      <c r="CK37" s="24"/>
      <c r="CL37" s="24"/>
      <c r="CM37" s="24"/>
      <c r="CN37" s="24"/>
      <c r="CO37" s="24">
        <v>6</v>
      </c>
      <c r="CP37" s="24">
        <v>4.88</v>
      </c>
      <c r="CQ37" s="24">
        <v>3.99</v>
      </c>
      <c r="CR37" s="17"/>
    </row>
    <row r="38" spans="1:96" s="16" customFormat="1">
      <c r="A38" s="16">
        <v>33</v>
      </c>
      <c r="B38" s="10">
        <v>1023912343</v>
      </c>
      <c r="C38" s="11" t="s">
        <v>226</v>
      </c>
      <c r="D38" s="12" t="s">
        <v>36</v>
      </c>
      <c r="E38" s="13">
        <v>33819</v>
      </c>
      <c r="F38" s="14">
        <f t="shared" ca="1" si="0"/>
        <v>31.589041095890412</v>
      </c>
      <c r="G38" s="15">
        <v>12</v>
      </c>
      <c r="H38" s="15" t="s">
        <v>38</v>
      </c>
      <c r="I38" s="15"/>
      <c r="J38" s="15"/>
      <c r="K38" s="15" t="s">
        <v>341</v>
      </c>
      <c r="L38" s="15"/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15"/>
      <c r="Y38" s="15"/>
      <c r="Z38" s="15"/>
      <c r="AA38" s="53">
        <v>9.94</v>
      </c>
      <c r="AB38" s="53">
        <v>8.08</v>
      </c>
      <c r="AC38" s="53"/>
      <c r="AD38" s="60"/>
      <c r="AE38" s="60"/>
      <c r="AF38" s="60"/>
      <c r="AG38" s="60"/>
      <c r="AH38" s="60"/>
      <c r="AI38" s="60"/>
      <c r="AJ38" s="60"/>
      <c r="AK38" s="60"/>
      <c r="AL38" s="60"/>
      <c r="AM38" s="70"/>
      <c r="AN38" s="70"/>
      <c r="AO38" s="70"/>
      <c r="AP38" s="70"/>
      <c r="AQ38" s="70"/>
      <c r="AR38" s="70"/>
      <c r="AS38" s="70" t="s">
        <v>337</v>
      </c>
      <c r="AT38" s="70" t="s">
        <v>337</v>
      </c>
      <c r="AU38" s="70"/>
      <c r="AV38" s="70" t="s">
        <v>337</v>
      </c>
      <c r="AW38" s="70"/>
      <c r="AX38" s="70"/>
      <c r="AY38" s="70"/>
      <c r="AZ38" s="70" t="s">
        <v>337</v>
      </c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>
        <v>9.3000000000000007</v>
      </c>
      <c r="BL38" s="70">
        <v>9.01</v>
      </c>
      <c r="BM38" s="70"/>
      <c r="BN38" s="70"/>
      <c r="BO38" s="70"/>
      <c r="BP38" s="70"/>
      <c r="BQ38" s="70"/>
      <c r="BR38" s="70"/>
      <c r="BS38" s="70"/>
      <c r="BT38" s="70"/>
      <c r="BU38" s="70"/>
      <c r="BV38" s="70"/>
      <c r="BW38" s="70"/>
      <c r="BX38" s="70"/>
      <c r="BY38" s="70"/>
      <c r="BZ38" s="70" t="s">
        <v>337</v>
      </c>
      <c r="CA38" s="70" t="s">
        <v>337</v>
      </c>
      <c r="CB38" s="70"/>
      <c r="CC38" s="70" t="s">
        <v>337</v>
      </c>
      <c r="CD38" s="70"/>
      <c r="CE38" s="70"/>
      <c r="CF38" s="70"/>
      <c r="CG38" s="70" t="s">
        <v>337</v>
      </c>
      <c r="CH38" s="70"/>
      <c r="CI38" s="70"/>
      <c r="CJ38" s="70"/>
      <c r="CK38" s="11"/>
      <c r="CL38" s="11"/>
      <c r="CM38" s="11"/>
      <c r="CN38" s="11"/>
      <c r="CO38" s="11"/>
      <c r="CP38" s="11"/>
      <c r="CQ38" s="11">
        <v>3.24</v>
      </c>
      <c r="CR38" s="11">
        <v>3.24</v>
      </c>
    </row>
    <row r="39" spans="1:96" s="16" customFormat="1">
      <c r="A39" s="9">
        <v>35</v>
      </c>
      <c r="B39" s="10">
        <v>25126656</v>
      </c>
      <c r="C39" s="11" t="s">
        <v>227</v>
      </c>
      <c r="D39" s="12" t="s">
        <v>75</v>
      </c>
      <c r="E39" s="13">
        <v>21872</v>
      </c>
      <c r="F39" s="14">
        <f t="shared" ca="1" si="0"/>
        <v>64.320547945205476</v>
      </c>
      <c r="G39" s="15">
        <v>12</v>
      </c>
      <c r="H39" s="15" t="s">
        <v>38</v>
      </c>
      <c r="I39" s="15"/>
      <c r="J39" s="15"/>
      <c r="K39" s="15"/>
      <c r="L39" s="15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15"/>
      <c r="Y39" s="15"/>
      <c r="Z39" s="15"/>
      <c r="AA39" s="53"/>
      <c r="AB39" s="53"/>
      <c r="AC39" s="53"/>
      <c r="AD39" s="60">
        <v>7.21</v>
      </c>
      <c r="AE39" s="60"/>
      <c r="AF39" s="60"/>
      <c r="AG39" s="60"/>
      <c r="AH39" s="60">
        <v>7.95</v>
      </c>
      <c r="AI39" s="60"/>
      <c r="AJ39" s="60"/>
      <c r="AK39" s="60"/>
      <c r="AL39" s="60"/>
      <c r="AM39" s="70"/>
      <c r="AN39" s="70"/>
      <c r="AO39" s="70"/>
      <c r="AP39" s="70"/>
      <c r="AQ39" s="70"/>
      <c r="AR39" s="70"/>
      <c r="AS39" s="70" t="s">
        <v>337</v>
      </c>
      <c r="AT39" s="70" t="s">
        <v>337</v>
      </c>
      <c r="AU39" s="70"/>
      <c r="AV39" s="70" t="s">
        <v>337</v>
      </c>
      <c r="AW39" s="70" t="s">
        <v>337</v>
      </c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>
        <v>7.94</v>
      </c>
      <c r="BL39" s="70"/>
      <c r="BM39" s="70"/>
      <c r="BN39" s="70"/>
      <c r="BO39" s="70">
        <v>8.9600000000000009</v>
      </c>
      <c r="BP39" s="70"/>
      <c r="BQ39" s="70"/>
      <c r="BR39" s="70"/>
      <c r="BS39" s="70"/>
      <c r="BT39" s="70"/>
      <c r="BU39" s="70" t="s">
        <v>337</v>
      </c>
      <c r="BV39" s="70"/>
      <c r="BW39" s="70"/>
      <c r="BX39" s="70"/>
      <c r="BY39" s="70"/>
      <c r="BZ39" s="70" t="s">
        <v>337</v>
      </c>
      <c r="CA39" s="70"/>
      <c r="CB39" s="70"/>
      <c r="CC39" s="70"/>
      <c r="CD39" s="70"/>
      <c r="CE39" s="70"/>
      <c r="CF39" s="70"/>
      <c r="CG39" s="70"/>
      <c r="CH39" s="70"/>
      <c r="CI39" s="70"/>
      <c r="CJ39" s="70"/>
      <c r="CK39" s="11"/>
      <c r="CL39" s="11"/>
      <c r="CM39" s="11" t="s">
        <v>337</v>
      </c>
      <c r="CN39" s="11"/>
      <c r="CO39" s="11">
        <v>7.86</v>
      </c>
      <c r="CP39" s="11">
        <v>9.7799999999999994</v>
      </c>
      <c r="CQ39" s="11"/>
      <c r="CR39" s="11"/>
    </row>
    <row r="40" spans="1:96" s="16" customFormat="1">
      <c r="A40" s="16">
        <v>36</v>
      </c>
      <c r="B40" s="10">
        <v>1000240420</v>
      </c>
      <c r="C40" s="11" t="s">
        <v>228</v>
      </c>
      <c r="D40" s="12" t="s">
        <v>75</v>
      </c>
      <c r="E40" s="13">
        <v>37241</v>
      </c>
      <c r="F40" s="14">
        <f t="shared" ca="1" si="0"/>
        <v>22.213698630136985</v>
      </c>
      <c r="G40" s="15">
        <v>34</v>
      </c>
      <c r="H40" s="15" t="s">
        <v>38</v>
      </c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15"/>
      <c r="AA40" s="53"/>
      <c r="AB40" s="53"/>
      <c r="AC40" s="53"/>
      <c r="AD40" s="60"/>
      <c r="AE40" s="60"/>
      <c r="AF40" s="60"/>
      <c r="AG40" s="60">
        <v>8.99</v>
      </c>
      <c r="AH40" s="60">
        <v>6.52</v>
      </c>
      <c r="AI40" s="60"/>
      <c r="AJ40" s="60"/>
      <c r="AK40" s="60"/>
      <c r="AL40" s="60"/>
      <c r="AM40" s="70"/>
      <c r="AN40" s="70"/>
      <c r="AO40" s="70"/>
      <c r="AP40" s="70"/>
      <c r="AQ40" s="70"/>
      <c r="AR40" s="70"/>
      <c r="AS40" s="70" t="s">
        <v>337</v>
      </c>
      <c r="AT40" s="70" t="s">
        <v>337</v>
      </c>
      <c r="AU40" s="70"/>
      <c r="AV40" s="70" t="s">
        <v>337</v>
      </c>
      <c r="AW40" s="70" t="s">
        <v>337</v>
      </c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>
        <v>8.15</v>
      </c>
      <c r="BO40" s="70">
        <v>11.42</v>
      </c>
      <c r="BP40" s="70"/>
      <c r="BQ40" s="70"/>
      <c r="BR40" s="70"/>
      <c r="BS40" s="70"/>
      <c r="BT40" s="70"/>
      <c r="BU40" s="70"/>
      <c r="BV40" s="70"/>
      <c r="BW40" s="70"/>
      <c r="BX40" s="70"/>
      <c r="BY40" s="70"/>
      <c r="BZ40" s="70" t="s">
        <v>337</v>
      </c>
      <c r="CA40" s="70" t="s">
        <v>337</v>
      </c>
      <c r="CB40" s="70"/>
      <c r="CC40" s="70" t="s">
        <v>337</v>
      </c>
      <c r="CD40" s="70"/>
      <c r="CE40" s="70"/>
      <c r="CF40" s="70" t="s">
        <v>337</v>
      </c>
      <c r="CG40" s="70"/>
      <c r="CH40" s="70"/>
      <c r="CI40" s="70"/>
      <c r="CJ40" s="70"/>
      <c r="CK40" s="11"/>
      <c r="CL40" s="11"/>
      <c r="CM40" s="11"/>
      <c r="CN40" s="11"/>
      <c r="CO40" s="11">
        <v>8.42</v>
      </c>
      <c r="CP40" s="11">
        <v>7.04</v>
      </c>
      <c r="CQ40" s="11"/>
      <c r="CR40" s="11"/>
    </row>
    <row r="41" spans="1:96" s="16" customFormat="1">
      <c r="A41" s="17">
        <v>38</v>
      </c>
      <c r="B41" s="18">
        <v>1085255756</v>
      </c>
      <c r="C41" s="24" t="s">
        <v>229</v>
      </c>
      <c r="D41" s="20" t="s">
        <v>75</v>
      </c>
      <c r="E41" s="21">
        <v>31821</v>
      </c>
      <c r="F41" s="22">
        <f t="shared" ca="1" si="0"/>
        <v>37.063013698630137</v>
      </c>
      <c r="G41" s="23">
        <v>22</v>
      </c>
      <c r="H41" s="23" t="s">
        <v>38</v>
      </c>
      <c r="I41" s="23"/>
      <c r="J41" s="23"/>
      <c r="K41" s="15" t="s">
        <v>341</v>
      </c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15"/>
      <c r="AA41" s="53">
        <v>6.2</v>
      </c>
      <c r="AB41" s="53">
        <v>7.01</v>
      </c>
      <c r="AC41" s="53"/>
      <c r="AD41" s="60"/>
      <c r="AE41" s="60"/>
      <c r="AF41" s="60"/>
      <c r="AG41" s="60"/>
      <c r="AH41" s="60"/>
      <c r="AI41" s="60"/>
      <c r="AJ41" s="60"/>
      <c r="AK41" s="60"/>
      <c r="AL41" s="60"/>
      <c r="AM41" s="70"/>
      <c r="AN41" s="70"/>
      <c r="AO41" s="70"/>
      <c r="AP41" s="70"/>
      <c r="AQ41" s="70"/>
      <c r="AR41" s="70"/>
      <c r="AS41" s="70" t="s">
        <v>337</v>
      </c>
      <c r="AT41" s="70" t="s">
        <v>338</v>
      </c>
      <c r="AU41" s="70"/>
      <c r="AV41" s="70"/>
      <c r="AW41" s="70"/>
      <c r="AX41" s="70"/>
      <c r="AY41" s="70"/>
      <c r="AZ41" s="70"/>
      <c r="BA41" s="70"/>
      <c r="BB41" s="70" t="s">
        <v>338</v>
      </c>
      <c r="BC41" s="70"/>
      <c r="BD41" s="70"/>
      <c r="BE41" s="70"/>
      <c r="BF41" s="70"/>
      <c r="BG41" s="70"/>
      <c r="BH41" s="70"/>
      <c r="BI41" s="70"/>
      <c r="BJ41" s="70"/>
      <c r="BK41" s="70">
        <v>7.8</v>
      </c>
      <c r="BL41" s="70">
        <v>9.3000000000000007</v>
      </c>
      <c r="BM41" s="70"/>
      <c r="BN41" s="70"/>
      <c r="BO41" s="70"/>
      <c r="BP41" s="70"/>
      <c r="BQ41" s="70"/>
      <c r="BR41" s="70"/>
      <c r="BS41" s="70"/>
      <c r="BT41" s="70"/>
      <c r="BU41" s="70"/>
      <c r="BV41" s="70"/>
      <c r="BW41" s="70"/>
      <c r="BX41" s="70" t="s">
        <v>338</v>
      </c>
      <c r="BY41" s="70"/>
      <c r="BZ41" s="70" t="s">
        <v>338</v>
      </c>
      <c r="CA41" s="70" t="s">
        <v>338</v>
      </c>
      <c r="CB41" s="70"/>
      <c r="CC41" s="70" t="s">
        <v>338</v>
      </c>
      <c r="CD41" s="70"/>
      <c r="CE41" s="70"/>
      <c r="CF41" s="70"/>
      <c r="CG41" s="70"/>
      <c r="CH41" s="70"/>
      <c r="CI41" s="70"/>
      <c r="CJ41" s="70"/>
      <c r="CK41" s="24"/>
      <c r="CL41" s="24"/>
      <c r="CM41" s="24"/>
      <c r="CN41" s="24"/>
      <c r="CO41" s="24">
        <v>4.2699999999999996</v>
      </c>
      <c r="CP41" s="24">
        <v>4.46</v>
      </c>
      <c r="CQ41" s="24">
        <v>2.42</v>
      </c>
      <c r="CR41" s="24">
        <v>2.63</v>
      </c>
    </row>
    <row r="42" spans="1:96" s="17" customFormat="1">
      <c r="A42" s="9">
        <v>39</v>
      </c>
      <c r="B42" s="10">
        <v>1010760751</v>
      </c>
      <c r="C42" s="11" t="s">
        <v>230</v>
      </c>
      <c r="D42" s="12" t="s">
        <v>36</v>
      </c>
      <c r="E42" s="13">
        <v>38264</v>
      </c>
      <c r="F42" s="14">
        <f t="shared" ca="1" si="0"/>
        <v>19.410958904109588</v>
      </c>
      <c r="G42" s="15" t="s">
        <v>231</v>
      </c>
      <c r="H42" s="15" t="s">
        <v>38</v>
      </c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15"/>
      <c r="AA42" s="53"/>
      <c r="AB42" s="53"/>
      <c r="AC42" s="53"/>
      <c r="AD42" s="60">
        <v>8.8699999999999992</v>
      </c>
      <c r="AE42" s="60"/>
      <c r="AF42" s="60"/>
      <c r="AG42" s="60"/>
      <c r="AH42" s="60">
        <v>9.77</v>
      </c>
      <c r="AI42" s="60">
        <v>12.08</v>
      </c>
      <c r="AJ42" s="60"/>
      <c r="AK42" s="60"/>
      <c r="AL42" s="60"/>
      <c r="AM42" s="70"/>
      <c r="AN42" s="70"/>
      <c r="AO42" s="70"/>
      <c r="AP42" s="70"/>
      <c r="AQ42" s="70"/>
      <c r="AR42" s="70"/>
      <c r="AS42" s="70" t="s">
        <v>338</v>
      </c>
      <c r="AT42" s="70" t="s">
        <v>338</v>
      </c>
      <c r="AU42" s="70" t="s">
        <v>338</v>
      </c>
      <c r="AV42" s="70" t="s">
        <v>338</v>
      </c>
      <c r="AW42" s="70" t="s">
        <v>338</v>
      </c>
      <c r="AX42" s="70"/>
      <c r="AY42" s="70"/>
      <c r="AZ42" s="70" t="s">
        <v>338</v>
      </c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>
        <v>8.31</v>
      </c>
      <c r="BL42" s="70"/>
      <c r="BM42" s="70"/>
      <c r="BN42" s="70"/>
      <c r="BO42" s="70">
        <v>10.83</v>
      </c>
      <c r="BP42" s="70">
        <v>11.53</v>
      </c>
      <c r="BQ42" s="70"/>
      <c r="BR42" s="70"/>
      <c r="BS42" s="70"/>
      <c r="BT42" s="70"/>
      <c r="BU42" s="70"/>
      <c r="BV42" s="70"/>
      <c r="BW42" s="70"/>
      <c r="BX42" s="70"/>
      <c r="BY42" s="70"/>
      <c r="BZ42" s="70" t="s">
        <v>338</v>
      </c>
      <c r="CA42" s="70" t="s">
        <v>338</v>
      </c>
      <c r="CB42" s="70" t="s">
        <v>338</v>
      </c>
      <c r="CC42" s="70" t="s">
        <v>338</v>
      </c>
      <c r="CD42" s="70" t="s">
        <v>338</v>
      </c>
      <c r="CE42" s="70" t="s">
        <v>338</v>
      </c>
      <c r="CF42" s="70"/>
      <c r="CG42" s="70"/>
      <c r="CH42" s="70"/>
      <c r="CI42" s="70"/>
      <c r="CJ42" s="70"/>
      <c r="CK42" s="11"/>
      <c r="CL42" s="11"/>
      <c r="CM42" s="11"/>
      <c r="CN42" s="11"/>
      <c r="CO42" s="11"/>
      <c r="CP42" s="11"/>
      <c r="CQ42" s="11">
        <v>4.53</v>
      </c>
      <c r="CR42" s="11">
        <v>3.31</v>
      </c>
    </row>
    <row r="43" spans="1:96" s="17" customFormat="1">
      <c r="A43" s="16">
        <v>40</v>
      </c>
      <c r="B43" s="10">
        <v>10188476996</v>
      </c>
      <c r="C43" s="11" t="s">
        <v>232</v>
      </c>
      <c r="D43" s="12" t="s">
        <v>36</v>
      </c>
      <c r="E43" s="13">
        <v>34834</v>
      </c>
      <c r="F43" s="14">
        <f t="shared" ca="1" si="0"/>
        <v>28.80821917808219</v>
      </c>
      <c r="G43" s="15">
        <v>34</v>
      </c>
      <c r="H43" s="15" t="s">
        <v>38</v>
      </c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15"/>
      <c r="AA43" s="53"/>
      <c r="AB43" s="53"/>
      <c r="AC43" s="53"/>
      <c r="AD43" s="60"/>
      <c r="AE43" s="60"/>
      <c r="AF43" s="60"/>
      <c r="AG43" s="60">
        <v>7.67</v>
      </c>
      <c r="AH43" s="60">
        <v>12.44</v>
      </c>
      <c r="AI43" s="60"/>
      <c r="AJ43" s="60"/>
      <c r="AK43" s="60"/>
      <c r="AL43" s="60"/>
      <c r="AM43" s="70"/>
      <c r="AN43" s="70"/>
      <c r="AO43" s="70"/>
      <c r="AP43" s="70"/>
      <c r="AQ43" s="70"/>
      <c r="AR43" s="70" t="s">
        <v>338</v>
      </c>
      <c r="AS43" s="70" t="s">
        <v>338</v>
      </c>
      <c r="AT43" s="70"/>
      <c r="AU43" s="70" t="s">
        <v>338</v>
      </c>
      <c r="AV43" s="70" t="s">
        <v>338</v>
      </c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>
        <v>8.0500000000000007</v>
      </c>
      <c r="BL43" s="70"/>
      <c r="BM43" s="70"/>
      <c r="BN43" s="70"/>
      <c r="BO43" s="70">
        <v>8.27</v>
      </c>
      <c r="BP43" s="70"/>
      <c r="BQ43" s="70"/>
      <c r="BR43" s="70"/>
      <c r="BS43" s="70"/>
      <c r="BT43" s="70"/>
      <c r="BU43" s="70"/>
      <c r="BV43" s="70"/>
      <c r="BW43" s="70"/>
      <c r="BX43" s="70"/>
      <c r="BY43" s="70"/>
      <c r="BZ43" s="70" t="s">
        <v>338</v>
      </c>
      <c r="CA43" s="70" t="s">
        <v>338</v>
      </c>
      <c r="CB43" s="70"/>
      <c r="CC43" s="70" t="s">
        <v>338</v>
      </c>
      <c r="CD43" s="70"/>
      <c r="CE43" s="70"/>
      <c r="CF43" s="70"/>
      <c r="CG43" s="70"/>
      <c r="CH43" s="70"/>
      <c r="CI43" s="70"/>
      <c r="CJ43" s="70"/>
      <c r="CK43" s="11"/>
      <c r="CL43" s="11" t="s">
        <v>338</v>
      </c>
      <c r="CM43" s="11"/>
      <c r="CN43" s="11"/>
      <c r="CO43" s="11">
        <v>5.85</v>
      </c>
      <c r="CP43" s="11">
        <v>6.16</v>
      </c>
      <c r="CQ43" s="11">
        <v>2.12</v>
      </c>
      <c r="CR43" s="11"/>
    </row>
    <row r="44" spans="1:96" s="16" customFormat="1">
      <c r="A44" s="16">
        <v>41</v>
      </c>
      <c r="B44" s="10">
        <v>1150184542</v>
      </c>
      <c r="C44" s="11" t="s">
        <v>233</v>
      </c>
      <c r="D44" s="12" t="s">
        <v>36</v>
      </c>
      <c r="E44" s="13">
        <v>39728</v>
      </c>
      <c r="F44" s="14">
        <f t="shared" ca="1" si="0"/>
        <v>15.4</v>
      </c>
      <c r="G44" s="15">
        <v>14</v>
      </c>
      <c r="H44" s="15" t="s">
        <v>38</v>
      </c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15"/>
      <c r="AA44" s="53"/>
      <c r="AB44" s="53"/>
      <c r="AC44" s="53"/>
      <c r="AD44" s="60">
        <v>8.2200000000000006</v>
      </c>
      <c r="AE44" s="60">
        <v>11.02</v>
      </c>
      <c r="AF44" s="60"/>
      <c r="AG44" s="60"/>
      <c r="AH44" s="60"/>
      <c r="AI44" s="60"/>
      <c r="AJ44" s="60"/>
      <c r="AK44" s="60"/>
      <c r="AL44" s="60"/>
      <c r="AM44" s="70"/>
      <c r="AN44" s="70"/>
      <c r="AO44" s="70"/>
      <c r="AP44" s="70"/>
      <c r="AQ44" s="70"/>
      <c r="AR44" s="70"/>
      <c r="AS44" s="70" t="s">
        <v>338</v>
      </c>
      <c r="AT44" s="70" t="s">
        <v>338</v>
      </c>
      <c r="AU44" s="70"/>
      <c r="AV44" s="70" t="s">
        <v>338</v>
      </c>
      <c r="AW44" s="70" t="s">
        <v>338</v>
      </c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>
        <v>7.9</v>
      </c>
      <c r="BL44" s="70"/>
      <c r="BM44" s="70"/>
      <c r="BN44" s="70"/>
      <c r="BO44" s="70">
        <v>9.4499999999999993</v>
      </c>
      <c r="BP44" s="70"/>
      <c r="BQ44" s="70"/>
      <c r="BR44" s="70"/>
      <c r="BS44" s="70"/>
      <c r="BT44" s="70"/>
      <c r="BU44" s="70"/>
      <c r="BV44" s="70"/>
      <c r="BW44" s="70"/>
      <c r="BX44" s="70"/>
      <c r="BY44" s="70"/>
      <c r="BZ44" s="70" t="s">
        <v>338</v>
      </c>
      <c r="CA44" s="70" t="s">
        <v>338</v>
      </c>
      <c r="CB44" s="70"/>
      <c r="CC44" s="70" t="s">
        <v>338</v>
      </c>
      <c r="CD44" s="70"/>
      <c r="CE44" s="70"/>
      <c r="CF44" s="70"/>
      <c r="CG44" s="70" t="s">
        <v>338</v>
      </c>
      <c r="CH44" s="70"/>
      <c r="CI44" s="70"/>
      <c r="CJ44" s="70"/>
      <c r="CK44" s="11"/>
      <c r="CL44" s="11"/>
      <c r="CM44" s="11"/>
      <c r="CN44" s="11"/>
      <c r="CO44" s="11">
        <v>6.24</v>
      </c>
      <c r="CP44" s="11">
        <v>5.45</v>
      </c>
      <c r="CQ44" s="11">
        <v>2.4900000000000002</v>
      </c>
      <c r="CR44" s="11">
        <v>2.4300000000000002</v>
      </c>
    </row>
    <row r="45" spans="1:96" s="16" customFormat="1">
      <c r="A45" s="27">
        <v>42</v>
      </c>
      <c r="B45" s="18">
        <v>80728570</v>
      </c>
      <c r="C45" s="24" t="s">
        <v>234</v>
      </c>
      <c r="D45" s="20" t="s">
        <v>36</v>
      </c>
      <c r="E45" s="21">
        <v>30317</v>
      </c>
      <c r="F45" s="22">
        <f t="shared" ca="1" si="0"/>
        <v>41.183561643835617</v>
      </c>
      <c r="G45" s="23">
        <v>23</v>
      </c>
      <c r="H45" s="15" t="s">
        <v>38</v>
      </c>
      <c r="I45" s="15"/>
      <c r="J45" s="15"/>
      <c r="K45" s="15" t="s">
        <v>342</v>
      </c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15"/>
      <c r="AA45" s="53">
        <v>5.4</v>
      </c>
      <c r="AB45" s="53"/>
      <c r="AC45" s="53"/>
      <c r="AD45" s="60"/>
      <c r="AE45" s="60">
        <v>9.85</v>
      </c>
      <c r="AF45" s="60"/>
      <c r="AG45" s="60"/>
      <c r="AH45" s="60"/>
      <c r="AI45" s="60"/>
      <c r="AJ45" s="60"/>
      <c r="AK45" s="60"/>
      <c r="AL45" s="60"/>
      <c r="AM45" s="70"/>
      <c r="AN45" s="70"/>
      <c r="AO45" s="70"/>
      <c r="AP45" s="70"/>
      <c r="AQ45" s="70"/>
      <c r="AR45" s="70"/>
      <c r="AS45" s="70" t="s">
        <v>337</v>
      </c>
      <c r="AT45" s="70" t="s">
        <v>337</v>
      </c>
      <c r="AU45" s="70"/>
      <c r="AV45" s="70" t="s">
        <v>338</v>
      </c>
      <c r="AW45" s="70" t="s">
        <v>338</v>
      </c>
      <c r="AX45" s="70"/>
      <c r="AY45" s="70"/>
      <c r="AZ45" s="70"/>
      <c r="BA45" s="70"/>
      <c r="BB45" s="70"/>
      <c r="BC45" s="70" t="s">
        <v>338</v>
      </c>
      <c r="BD45" s="70"/>
      <c r="BE45" s="70"/>
      <c r="BF45" s="70"/>
      <c r="BG45" s="70"/>
      <c r="BH45" s="70">
        <v>4.29</v>
      </c>
      <c r="BI45" s="70">
        <v>9.7799999999999994</v>
      </c>
      <c r="BJ45" s="70"/>
      <c r="BK45" s="70"/>
      <c r="BL45" s="70"/>
      <c r="BM45" s="70"/>
      <c r="BN45" s="70"/>
      <c r="BO45" s="70"/>
      <c r="BP45" s="70"/>
      <c r="BQ45" s="70"/>
      <c r="BR45" s="70"/>
      <c r="BS45" s="70"/>
      <c r="BT45" s="70"/>
      <c r="BU45" s="70"/>
      <c r="BV45" s="70"/>
      <c r="BW45" s="70"/>
      <c r="BX45" s="70"/>
      <c r="BY45" s="70"/>
      <c r="BZ45" s="70" t="s">
        <v>337</v>
      </c>
      <c r="CA45" s="70" t="s">
        <v>337</v>
      </c>
      <c r="CB45" s="70"/>
      <c r="CC45" s="70" t="s">
        <v>338</v>
      </c>
      <c r="CD45" s="70" t="s">
        <v>338</v>
      </c>
      <c r="CE45" s="70"/>
      <c r="CF45" s="70"/>
      <c r="CG45" s="70"/>
      <c r="CH45" s="70"/>
      <c r="CI45" s="70"/>
      <c r="CJ45" s="70"/>
      <c r="CK45" s="24"/>
      <c r="CL45" s="24"/>
      <c r="CM45" s="24"/>
      <c r="CN45" s="24"/>
      <c r="CO45" s="24">
        <v>7.88</v>
      </c>
      <c r="CP45" s="24">
        <v>8.2200000000000006</v>
      </c>
      <c r="CQ45" s="24">
        <v>4.26</v>
      </c>
      <c r="CR45" s="24"/>
    </row>
    <row r="46" spans="1:96" s="16" customFormat="1">
      <c r="A46" s="24">
        <v>43</v>
      </c>
      <c r="B46" s="18">
        <v>1071631611</v>
      </c>
      <c r="C46" s="24" t="s">
        <v>235</v>
      </c>
      <c r="D46" s="20" t="s">
        <v>75</v>
      </c>
      <c r="E46" s="21">
        <v>35294</v>
      </c>
      <c r="F46" s="22">
        <f t="shared" ca="1" si="0"/>
        <v>27.547945205479451</v>
      </c>
      <c r="G46" s="23">
        <v>22</v>
      </c>
      <c r="H46" s="15" t="s">
        <v>38</v>
      </c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15"/>
      <c r="AA46" s="53"/>
      <c r="AB46" s="53"/>
      <c r="AC46" s="53"/>
      <c r="AD46" s="60"/>
      <c r="AE46" s="60"/>
      <c r="AF46" s="60"/>
      <c r="AG46" s="60">
        <v>10.61</v>
      </c>
      <c r="AH46" s="60"/>
      <c r="AI46" s="60"/>
      <c r="AJ46" s="60"/>
      <c r="AK46" s="60"/>
      <c r="AL46" s="60"/>
      <c r="AM46" s="70"/>
      <c r="AN46" s="70"/>
      <c r="AO46" s="70"/>
      <c r="AP46" s="70" t="s">
        <v>337</v>
      </c>
      <c r="AQ46" s="70"/>
      <c r="AR46" s="70"/>
      <c r="AS46" s="70"/>
      <c r="AT46" s="70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 t="s">
        <v>337</v>
      </c>
      <c r="BF46" s="70"/>
      <c r="BG46" s="70"/>
      <c r="BH46" s="70"/>
      <c r="BI46" s="70"/>
      <c r="BJ46" s="70"/>
      <c r="BK46" s="70"/>
      <c r="BL46" s="70"/>
      <c r="BM46" s="70"/>
      <c r="BN46" s="70">
        <v>9.7200000000000006</v>
      </c>
      <c r="BO46" s="70"/>
      <c r="BP46" s="70"/>
      <c r="BQ46" s="70"/>
      <c r="BR46" s="70"/>
      <c r="BS46" s="70"/>
      <c r="BT46" s="70"/>
      <c r="BU46" s="70"/>
      <c r="BV46" s="70"/>
      <c r="BW46" s="70"/>
      <c r="BX46" s="70"/>
      <c r="BY46" s="70"/>
      <c r="BZ46" s="70" t="s">
        <v>337</v>
      </c>
      <c r="CA46" s="70"/>
      <c r="CB46" s="70"/>
      <c r="CC46" s="70" t="s">
        <v>337</v>
      </c>
      <c r="CD46" s="70"/>
      <c r="CE46" s="70"/>
      <c r="CF46" s="70"/>
      <c r="CG46" s="70"/>
      <c r="CH46" s="70"/>
      <c r="CI46" s="70"/>
      <c r="CJ46" s="70"/>
      <c r="CK46" s="24"/>
      <c r="CL46" s="24"/>
      <c r="CM46" s="24"/>
      <c r="CN46" s="24"/>
      <c r="CO46" s="24">
        <v>5.87</v>
      </c>
      <c r="CP46" s="24">
        <v>6.43</v>
      </c>
      <c r="CQ46" s="24">
        <v>2.68</v>
      </c>
      <c r="CR46" s="24">
        <v>4.76</v>
      </c>
    </row>
    <row r="47" spans="1:96" s="16" customFormat="1">
      <c r="A47" s="24">
        <v>44</v>
      </c>
      <c r="B47" s="18">
        <v>1000796269</v>
      </c>
      <c r="C47" s="24" t="s">
        <v>236</v>
      </c>
      <c r="D47" s="20" t="s">
        <v>75</v>
      </c>
      <c r="E47" s="21">
        <v>39467</v>
      </c>
      <c r="F47" s="22">
        <f t="shared" ca="1" si="0"/>
        <v>16.115068493150684</v>
      </c>
      <c r="G47" s="23">
        <v>12</v>
      </c>
      <c r="H47" s="15" t="s">
        <v>38</v>
      </c>
      <c r="I47" s="15"/>
      <c r="J47" s="15"/>
      <c r="K47" s="15" t="s">
        <v>341</v>
      </c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15"/>
      <c r="AA47" s="53">
        <v>9.94</v>
      </c>
      <c r="AB47" s="53">
        <v>8.08</v>
      </c>
      <c r="AC47" s="53"/>
      <c r="AD47" s="60"/>
      <c r="AE47" s="60"/>
      <c r="AF47" s="60"/>
      <c r="AG47" s="60"/>
      <c r="AH47" s="60"/>
      <c r="AI47" s="60"/>
      <c r="AJ47" s="60"/>
      <c r="AK47" s="60"/>
      <c r="AL47" s="60"/>
      <c r="AM47" s="70"/>
      <c r="AN47" s="70"/>
      <c r="AO47" s="70"/>
      <c r="AP47" s="70"/>
      <c r="AQ47" s="70"/>
      <c r="AR47" s="70"/>
      <c r="AS47" s="70" t="s">
        <v>337</v>
      </c>
      <c r="AT47" s="70" t="s">
        <v>337</v>
      </c>
      <c r="AU47" s="70"/>
      <c r="AV47" s="70" t="s">
        <v>337</v>
      </c>
      <c r="AW47" s="70"/>
      <c r="AX47" s="70"/>
      <c r="AY47" s="70"/>
      <c r="AZ47" s="70" t="s">
        <v>337</v>
      </c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>
        <v>9.3000000000000007</v>
      </c>
      <c r="BL47" s="70">
        <v>9.01</v>
      </c>
      <c r="BM47" s="70"/>
      <c r="BN47" s="70"/>
      <c r="BO47" s="70"/>
      <c r="BP47" s="70"/>
      <c r="BQ47" s="70"/>
      <c r="BR47" s="70"/>
      <c r="BS47" s="70"/>
      <c r="BT47" s="70"/>
      <c r="BU47" s="70"/>
      <c r="BV47" s="70"/>
      <c r="BW47" s="70"/>
      <c r="BX47" s="70"/>
      <c r="BY47" s="70"/>
      <c r="BZ47" s="70" t="s">
        <v>337</v>
      </c>
      <c r="CA47" s="70" t="s">
        <v>337</v>
      </c>
      <c r="CB47" s="70"/>
      <c r="CC47" s="70" t="s">
        <v>337</v>
      </c>
      <c r="CD47" s="70"/>
      <c r="CE47" s="70"/>
      <c r="CF47" s="70"/>
      <c r="CG47" s="70" t="s">
        <v>337</v>
      </c>
      <c r="CH47" s="70"/>
      <c r="CI47" s="70"/>
      <c r="CJ47" s="70"/>
      <c r="CK47" s="24"/>
      <c r="CL47" s="24"/>
      <c r="CM47" s="24"/>
      <c r="CN47" s="24"/>
      <c r="CO47" s="24"/>
      <c r="CP47" s="24"/>
      <c r="CQ47" s="24">
        <v>3.24</v>
      </c>
      <c r="CR47" s="24">
        <v>3.24</v>
      </c>
    </row>
    <row r="48" spans="1:96" s="16" customFormat="1">
      <c r="A48" s="11">
        <v>45</v>
      </c>
      <c r="B48" s="10">
        <v>304382</v>
      </c>
      <c r="C48" s="11" t="s">
        <v>237</v>
      </c>
      <c r="D48" s="12" t="s">
        <v>75</v>
      </c>
      <c r="E48" s="12"/>
      <c r="F48" s="10"/>
      <c r="G48" s="11" t="s">
        <v>231</v>
      </c>
      <c r="H48" s="15" t="s">
        <v>38</v>
      </c>
      <c r="I48" s="15"/>
      <c r="J48" s="15"/>
      <c r="K48" s="15"/>
      <c r="L48" s="15"/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15"/>
      <c r="Y48" s="15"/>
      <c r="Z48" s="15"/>
      <c r="AA48" s="53"/>
      <c r="AB48" s="53"/>
      <c r="AC48" s="53"/>
      <c r="AD48" s="60"/>
      <c r="AE48" s="60"/>
      <c r="AF48" s="60"/>
      <c r="AG48" s="60">
        <v>8.85</v>
      </c>
      <c r="AH48" s="60"/>
      <c r="AI48" s="60"/>
      <c r="AJ48" s="60"/>
      <c r="AK48" s="60"/>
      <c r="AL48" s="60"/>
      <c r="AM48" s="70"/>
      <c r="AN48" s="70"/>
      <c r="AO48" s="70"/>
      <c r="AP48" s="70"/>
      <c r="AQ48" s="70"/>
      <c r="AR48" s="70"/>
      <c r="AS48" s="70" t="s">
        <v>338</v>
      </c>
      <c r="AT48" s="70"/>
      <c r="AU48" s="70" t="s">
        <v>338</v>
      </c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>
        <v>9.65</v>
      </c>
      <c r="BL48" s="70">
        <v>8.92</v>
      </c>
      <c r="BM48" s="70"/>
      <c r="BN48" s="70"/>
      <c r="BO48" s="70"/>
      <c r="BP48" s="70"/>
      <c r="BQ48" s="70"/>
      <c r="BR48" s="70"/>
      <c r="BS48" s="70"/>
      <c r="BT48" s="70"/>
      <c r="BU48" s="70"/>
      <c r="BV48" s="70"/>
      <c r="BW48" s="70"/>
      <c r="BX48" s="70"/>
      <c r="BY48" s="70"/>
      <c r="BZ48" s="70" t="s">
        <v>338</v>
      </c>
      <c r="CA48" s="70" t="s">
        <v>338</v>
      </c>
      <c r="CB48" s="70"/>
      <c r="CC48" s="70" t="s">
        <v>338</v>
      </c>
      <c r="CD48" s="70" t="s">
        <v>338</v>
      </c>
      <c r="CE48" s="70"/>
      <c r="CF48" s="70"/>
      <c r="CG48" s="70"/>
      <c r="CH48" s="70"/>
      <c r="CI48" s="70"/>
      <c r="CJ48" s="70"/>
      <c r="CK48" s="11"/>
      <c r="CL48" s="11"/>
      <c r="CM48" s="11"/>
      <c r="CN48" s="11"/>
      <c r="CO48" s="11">
        <v>7.52</v>
      </c>
      <c r="CP48" s="11">
        <v>8.85</v>
      </c>
      <c r="CQ48" s="11">
        <v>3.71</v>
      </c>
      <c r="CR48" s="11"/>
    </row>
    <row r="49" spans="1:96" s="17" customFormat="1">
      <c r="A49" s="11">
        <v>4</v>
      </c>
      <c r="B49" s="10">
        <v>1141114019</v>
      </c>
      <c r="C49" s="11" t="s">
        <v>238</v>
      </c>
      <c r="D49" s="12" t="s">
        <v>36</v>
      </c>
      <c r="E49" s="13">
        <v>38767</v>
      </c>
      <c r="F49" s="14">
        <f t="shared" ref="F49:F56" ca="1" si="1">(TODAY()-E49)/365</f>
        <v>18.032876712328768</v>
      </c>
      <c r="G49" s="15" t="s">
        <v>239</v>
      </c>
      <c r="H49" s="15" t="s">
        <v>26</v>
      </c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53"/>
      <c r="AB49" s="53"/>
      <c r="AC49" s="53"/>
      <c r="AD49" s="60">
        <v>8.65</v>
      </c>
      <c r="AE49" s="60"/>
      <c r="AF49" s="60"/>
      <c r="AG49" s="60"/>
      <c r="AH49" s="60">
        <v>10.02</v>
      </c>
      <c r="AI49" s="60">
        <v>8.6999999999999993</v>
      </c>
      <c r="AJ49" s="60"/>
      <c r="AK49" s="60"/>
      <c r="AL49" s="60"/>
      <c r="AM49" s="70"/>
      <c r="AN49" s="70"/>
      <c r="AO49" s="70"/>
      <c r="AP49" s="70"/>
      <c r="AQ49" s="70" t="s">
        <v>338</v>
      </c>
      <c r="AR49" s="70" t="s">
        <v>338</v>
      </c>
      <c r="AS49" s="70" t="s">
        <v>338</v>
      </c>
      <c r="AT49" s="70"/>
      <c r="AU49" s="70"/>
      <c r="AV49" s="70" t="s">
        <v>338</v>
      </c>
      <c r="AW49" s="70"/>
      <c r="AX49" s="70"/>
      <c r="AY49" s="70"/>
      <c r="AZ49" s="70"/>
      <c r="BA49" s="70"/>
      <c r="BB49" s="70"/>
      <c r="BC49" s="70"/>
      <c r="BD49" s="70"/>
      <c r="BE49" s="70"/>
      <c r="BF49" s="70" t="s">
        <v>338</v>
      </c>
      <c r="BG49" s="70" t="s">
        <v>338</v>
      </c>
      <c r="BH49" s="70"/>
      <c r="BI49" s="70"/>
      <c r="BJ49" s="70"/>
      <c r="BK49" s="70"/>
      <c r="BL49" s="70"/>
      <c r="BM49" s="70"/>
      <c r="BN49" s="70">
        <v>9.6199999999999992</v>
      </c>
      <c r="BO49" s="70">
        <v>10.029999999999999</v>
      </c>
      <c r="BP49" s="70"/>
      <c r="BQ49" s="70"/>
      <c r="BR49" s="70"/>
      <c r="BS49" s="70"/>
      <c r="BT49" s="70" t="s">
        <v>338</v>
      </c>
      <c r="BU49" s="70"/>
      <c r="BV49" s="70"/>
      <c r="BW49" s="70"/>
      <c r="BX49" s="70"/>
      <c r="BY49" s="70"/>
      <c r="BZ49" s="70"/>
      <c r="CA49" s="70" t="s">
        <v>338</v>
      </c>
      <c r="CB49" s="70"/>
      <c r="CC49" s="70"/>
      <c r="CD49" s="70" t="s">
        <v>338</v>
      </c>
      <c r="CE49" s="70"/>
      <c r="CF49" s="70"/>
      <c r="CG49" s="70"/>
      <c r="CH49" s="70"/>
      <c r="CI49" s="70"/>
      <c r="CJ49" s="70"/>
      <c r="CK49" s="11"/>
      <c r="CL49" s="11" t="s">
        <v>338</v>
      </c>
      <c r="CM49" s="11"/>
      <c r="CN49" s="11"/>
      <c r="CO49" s="11"/>
      <c r="CP49" s="11">
        <v>7.08</v>
      </c>
      <c r="CQ49" s="11">
        <v>3.93</v>
      </c>
      <c r="CR49" s="11"/>
    </row>
    <row r="50" spans="1:96" s="16" customFormat="1">
      <c r="A50" s="11">
        <v>11</v>
      </c>
      <c r="B50" s="10">
        <v>111793151</v>
      </c>
      <c r="C50" s="25" t="s">
        <v>240</v>
      </c>
      <c r="D50" s="12" t="s">
        <v>75</v>
      </c>
      <c r="E50" s="13">
        <v>41942</v>
      </c>
      <c r="F50" s="14">
        <f t="shared" ca="1" si="1"/>
        <v>9.3342465753424655</v>
      </c>
      <c r="G50" s="15" t="s">
        <v>241</v>
      </c>
      <c r="H50" s="15" t="s">
        <v>26</v>
      </c>
      <c r="I50" s="15"/>
      <c r="J50" s="15"/>
      <c r="K50" s="15"/>
      <c r="L50" s="15"/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15"/>
      <c r="Y50" s="15"/>
      <c r="Z50" s="15"/>
      <c r="AA50" s="53"/>
      <c r="AB50" s="53"/>
      <c r="AC50" s="53"/>
      <c r="AD50" s="60"/>
      <c r="AE50" s="60"/>
      <c r="AF50" s="60"/>
      <c r="AG50" s="60">
        <v>8.86</v>
      </c>
      <c r="AH50" s="60">
        <v>7.64</v>
      </c>
      <c r="AI50" s="60">
        <v>8.75</v>
      </c>
      <c r="AJ50" s="60"/>
      <c r="AK50" s="60"/>
      <c r="AL50" s="60"/>
      <c r="AM50" s="70"/>
      <c r="AN50" s="70"/>
      <c r="AO50" s="70"/>
      <c r="AP50" s="70" t="s">
        <v>338</v>
      </c>
      <c r="AQ50" s="70"/>
      <c r="AR50" s="70"/>
      <c r="AS50" s="70"/>
      <c r="AT50" s="70" t="s">
        <v>338</v>
      </c>
      <c r="AU50" s="70" t="s">
        <v>338</v>
      </c>
      <c r="AV50" s="70"/>
      <c r="AW50" s="70"/>
      <c r="AX50" s="70"/>
      <c r="AY50" s="70"/>
      <c r="AZ50" s="70" t="s">
        <v>338</v>
      </c>
      <c r="BA50" s="70"/>
      <c r="BB50" s="70"/>
      <c r="BC50" s="70"/>
      <c r="BD50" s="70"/>
      <c r="BE50" s="70" t="s">
        <v>338</v>
      </c>
      <c r="BF50" s="70"/>
      <c r="BG50" s="70" t="s">
        <v>338</v>
      </c>
      <c r="BH50" s="70"/>
      <c r="BI50" s="70"/>
      <c r="BJ50" s="70"/>
      <c r="BK50" s="70">
        <v>8.26</v>
      </c>
      <c r="BL50" s="70"/>
      <c r="BM50" s="70"/>
      <c r="BN50" s="70"/>
      <c r="BO50" s="70">
        <v>9.23</v>
      </c>
      <c r="BP50" s="70">
        <v>9.39</v>
      </c>
      <c r="BQ50" s="70"/>
      <c r="BR50" s="70"/>
      <c r="BS50" s="70"/>
      <c r="BT50" s="70"/>
      <c r="BU50" s="70"/>
      <c r="BV50" s="70"/>
      <c r="BW50" s="70"/>
      <c r="BX50" s="70"/>
      <c r="BY50" s="70"/>
      <c r="BZ50" s="70" t="s">
        <v>338</v>
      </c>
      <c r="CA50" s="70" t="s">
        <v>338</v>
      </c>
      <c r="CB50" s="70" t="s">
        <v>338</v>
      </c>
      <c r="CC50" s="70" t="s">
        <v>338</v>
      </c>
      <c r="CD50" s="70" t="s">
        <v>338</v>
      </c>
      <c r="CE50" s="70" t="s">
        <v>338</v>
      </c>
      <c r="CF50" s="70"/>
      <c r="CG50" s="70"/>
      <c r="CH50" s="70"/>
      <c r="CI50" s="70"/>
      <c r="CJ50" s="70"/>
      <c r="CK50" s="11"/>
      <c r="CL50" s="11"/>
      <c r="CM50" s="11"/>
      <c r="CN50" s="11"/>
      <c r="CO50" s="11">
        <v>4.9800000000000004</v>
      </c>
      <c r="CP50" s="11">
        <v>8.61</v>
      </c>
      <c r="CQ50" s="11">
        <v>1.6</v>
      </c>
      <c r="CR50" s="11">
        <v>3.39</v>
      </c>
    </row>
    <row r="51" spans="1:96" s="16" customFormat="1">
      <c r="A51" s="11">
        <v>16</v>
      </c>
      <c r="B51" s="10">
        <v>52485501</v>
      </c>
      <c r="C51" s="11" t="s">
        <v>242</v>
      </c>
      <c r="D51" s="12" t="s">
        <v>75</v>
      </c>
      <c r="E51" s="13">
        <v>32952</v>
      </c>
      <c r="F51" s="14">
        <f t="shared" ca="1" si="1"/>
        <v>33.964383561643835</v>
      </c>
      <c r="G51" s="15" t="s">
        <v>243</v>
      </c>
      <c r="H51" s="15" t="s">
        <v>26</v>
      </c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15"/>
      <c r="AA51" s="53"/>
      <c r="AB51" s="53"/>
      <c r="AC51" s="53"/>
      <c r="AD51" s="60">
        <v>8.65</v>
      </c>
      <c r="AE51" s="60">
        <v>7.46</v>
      </c>
      <c r="AF51" s="60"/>
      <c r="AG51" s="60"/>
      <c r="AH51" s="60"/>
      <c r="AI51" s="60">
        <v>11.06</v>
      </c>
      <c r="AJ51" s="60"/>
      <c r="AK51" s="60"/>
      <c r="AL51" s="60"/>
      <c r="AM51" s="70"/>
      <c r="AN51" s="70"/>
      <c r="AO51" s="70"/>
      <c r="AP51" s="70"/>
      <c r="AQ51" s="70"/>
      <c r="AR51" s="70"/>
      <c r="AS51" s="70" t="s">
        <v>338</v>
      </c>
      <c r="AT51" s="70" t="s">
        <v>338</v>
      </c>
      <c r="AU51" s="70" t="s">
        <v>338</v>
      </c>
      <c r="AV51" s="70" t="s">
        <v>338</v>
      </c>
      <c r="AW51" s="70" t="s">
        <v>338</v>
      </c>
      <c r="AX51" s="70" t="s">
        <v>338</v>
      </c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>
        <v>10.77</v>
      </c>
      <c r="BO51" s="70">
        <v>9.74</v>
      </c>
      <c r="BP51" s="70"/>
      <c r="BQ51" s="70"/>
      <c r="BR51" s="70"/>
      <c r="BS51" s="70"/>
      <c r="BT51" s="70" t="s">
        <v>338</v>
      </c>
      <c r="BU51" s="70"/>
      <c r="BV51" s="70"/>
      <c r="BW51" s="70"/>
      <c r="BX51" s="70"/>
      <c r="BY51" s="70"/>
      <c r="BZ51" s="70"/>
      <c r="CA51" s="70" t="s">
        <v>338</v>
      </c>
      <c r="CB51" s="70"/>
      <c r="CC51" s="70" t="s">
        <v>338</v>
      </c>
      <c r="CD51" s="70"/>
      <c r="CE51" s="70"/>
      <c r="CF51" s="70"/>
      <c r="CG51" s="70"/>
      <c r="CH51" s="70"/>
      <c r="CI51" s="70"/>
      <c r="CJ51" s="70"/>
      <c r="CK51" s="11"/>
      <c r="CL51" s="11" t="s">
        <v>338</v>
      </c>
      <c r="CM51" s="11"/>
      <c r="CN51" s="11"/>
      <c r="CO51" s="11"/>
      <c r="CP51" s="11">
        <v>5.44</v>
      </c>
      <c r="CQ51" s="11"/>
      <c r="CR51" s="11"/>
    </row>
    <row r="52" spans="1:96" s="16" customFormat="1">
      <c r="A52" s="24">
        <v>25</v>
      </c>
      <c r="B52" s="18">
        <v>1014258440</v>
      </c>
      <c r="C52" s="24" t="s">
        <v>244</v>
      </c>
      <c r="D52" s="20" t="s">
        <v>36</v>
      </c>
      <c r="E52" s="21">
        <v>34587</v>
      </c>
      <c r="F52" s="22">
        <f t="shared" ca="1" si="1"/>
        <v>29.484931506849314</v>
      </c>
      <c r="G52" s="26" t="s">
        <v>245</v>
      </c>
      <c r="H52" s="26" t="s">
        <v>26</v>
      </c>
      <c r="I52" s="26"/>
      <c r="J52" s="26"/>
      <c r="K52" s="26"/>
      <c r="L52" s="26"/>
      <c r="M52" s="26"/>
      <c r="N52" s="26"/>
      <c r="O52" s="26"/>
      <c r="P52" s="26"/>
      <c r="Q52" s="26"/>
      <c r="R52" s="26"/>
      <c r="S52" s="26"/>
      <c r="T52" s="26"/>
      <c r="U52" s="26"/>
      <c r="V52" s="26"/>
      <c r="W52" s="26"/>
      <c r="X52" s="26"/>
      <c r="Y52" s="26"/>
      <c r="Z52" s="26"/>
      <c r="AA52" s="53"/>
      <c r="AB52" s="53"/>
      <c r="AC52" s="53"/>
      <c r="AD52" s="60"/>
      <c r="AE52" s="60"/>
      <c r="AF52" s="60"/>
      <c r="AG52" s="60">
        <v>6</v>
      </c>
      <c r="AH52" s="60">
        <v>6.03</v>
      </c>
      <c r="AI52" s="60"/>
      <c r="AJ52" s="60"/>
      <c r="AK52" s="60"/>
      <c r="AL52" s="60"/>
      <c r="AM52" s="70"/>
      <c r="AN52" s="70"/>
      <c r="AO52" s="70"/>
      <c r="AP52" s="70"/>
      <c r="AQ52" s="70"/>
      <c r="AR52" s="70"/>
      <c r="AS52" s="70" t="s">
        <v>337</v>
      </c>
      <c r="AT52" s="70" t="s">
        <v>337</v>
      </c>
      <c r="AU52" s="70"/>
      <c r="AV52" s="70" t="s">
        <v>337</v>
      </c>
      <c r="AW52" s="70" t="s">
        <v>337</v>
      </c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>
        <v>7</v>
      </c>
      <c r="BL52" s="70"/>
      <c r="BM52" s="70"/>
      <c r="BN52" s="70"/>
      <c r="BO52" s="70">
        <v>7.35</v>
      </c>
      <c r="BP52" s="70"/>
      <c r="BQ52" s="70"/>
      <c r="BR52" s="70"/>
      <c r="BS52" s="70"/>
      <c r="BT52" s="70"/>
      <c r="BU52" s="70"/>
      <c r="BV52" s="70"/>
      <c r="BW52" s="70"/>
      <c r="BX52" s="70"/>
      <c r="BY52" s="70"/>
      <c r="BZ52" s="70" t="s">
        <v>337</v>
      </c>
      <c r="CA52" s="70" t="s">
        <v>337</v>
      </c>
      <c r="CB52" s="70"/>
      <c r="CC52" s="70" t="s">
        <v>337</v>
      </c>
      <c r="CD52" s="70" t="s">
        <v>337</v>
      </c>
      <c r="CE52" s="70"/>
      <c r="CF52" s="70"/>
      <c r="CG52" s="70"/>
      <c r="CH52" s="70"/>
      <c r="CI52" s="70"/>
      <c r="CJ52" s="70"/>
      <c r="CK52" s="24"/>
      <c r="CL52" s="24"/>
      <c r="CM52" s="24"/>
      <c r="CN52" s="24"/>
      <c r="CO52" s="24">
        <v>5.05</v>
      </c>
      <c r="CP52" s="24">
        <v>5.01</v>
      </c>
      <c r="CQ52" s="24">
        <v>2.61</v>
      </c>
      <c r="CR52" s="24">
        <v>2.48</v>
      </c>
    </row>
    <row r="53" spans="1:96" s="17" customFormat="1">
      <c r="A53" s="11">
        <v>28</v>
      </c>
      <c r="B53" s="10">
        <v>1072648049</v>
      </c>
      <c r="C53" s="11" t="s">
        <v>246</v>
      </c>
      <c r="D53" s="12" t="s">
        <v>75</v>
      </c>
      <c r="E53" s="13">
        <v>32151</v>
      </c>
      <c r="F53" s="14">
        <f t="shared" ca="1" si="1"/>
        <v>36.158904109589038</v>
      </c>
      <c r="G53" s="15" t="s">
        <v>247</v>
      </c>
      <c r="H53" s="15" t="s">
        <v>26</v>
      </c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15"/>
      <c r="AA53" s="53"/>
      <c r="AB53" s="53"/>
      <c r="AC53" s="53"/>
      <c r="AD53" s="60">
        <v>8.24</v>
      </c>
      <c r="AE53" s="60"/>
      <c r="AF53" s="60"/>
      <c r="AG53" s="60">
        <v>11.09</v>
      </c>
      <c r="AH53" s="60"/>
      <c r="AI53" s="60">
        <v>12</v>
      </c>
      <c r="AJ53" s="60"/>
      <c r="AK53" s="60"/>
      <c r="AL53" s="60"/>
      <c r="AM53" s="70"/>
      <c r="AN53" s="70" t="s">
        <v>338</v>
      </c>
      <c r="AO53" s="70" t="s">
        <v>338</v>
      </c>
      <c r="AP53" s="70"/>
      <c r="AQ53" s="70"/>
      <c r="AR53" s="70"/>
      <c r="AS53" s="70" t="s">
        <v>338</v>
      </c>
      <c r="AT53" s="70"/>
      <c r="AU53" s="70"/>
      <c r="AV53" s="70" t="s">
        <v>338</v>
      </c>
      <c r="AW53" s="70"/>
      <c r="AX53" s="70"/>
      <c r="AY53" s="70"/>
      <c r="AZ53" s="70"/>
      <c r="BA53" s="70"/>
      <c r="BB53" s="70"/>
      <c r="BC53" s="70"/>
      <c r="BD53" s="70"/>
      <c r="BE53" s="70"/>
      <c r="BF53" s="70" t="s">
        <v>338</v>
      </c>
      <c r="BG53" s="70" t="s">
        <v>338</v>
      </c>
      <c r="BH53" s="70"/>
      <c r="BI53" s="70"/>
      <c r="BJ53" s="70"/>
      <c r="BK53" s="70">
        <v>6.69</v>
      </c>
      <c r="BL53" s="70">
        <v>7.4</v>
      </c>
      <c r="BM53" s="70"/>
      <c r="BN53" s="70"/>
      <c r="BO53" s="70"/>
      <c r="BP53" s="70">
        <v>8.3699999999999992</v>
      </c>
      <c r="BQ53" s="70"/>
      <c r="BR53" s="70"/>
      <c r="BS53" s="70"/>
      <c r="BT53" s="70"/>
      <c r="BU53" s="70"/>
      <c r="BV53" s="70"/>
      <c r="BW53" s="70"/>
      <c r="BX53" s="70"/>
      <c r="BY53" s="70"/>
      <c r="BZ53" s="70" t="s">
        <v>338</v>
      </c>
      <c r="CA53" s="70" t="s">
        <v>338</v>
      </c>
      <c r="CB53" s="70" t="s">
        <v>338</v>
      </c>
      <c r="CC53" s="70"/>
      <c r="CD53" s="70" t="s">
        <v>338</v>
      </c>
      <c r="CE53" s="70"/>
      <c r="CF53" s="70" t="s">
        <v>338</v>
      </c>
      <c r="CG53" s="70"/>
      <c r="CH53" s="70"/>
      <c r="CI53" s="70"/>
      <c r="CJ53" s="70"/>
      <c r="CK53" s="11" t="s">
        <v>338</v>
      </c>
      <c r="CL53" s="11"/>
      <c r="CM53" s="11"/>
      <c r="CN53" s="11"/>
      <c r="CO53" s="11"/>
      <c r="CP53" s="11">
        <v>4.37</v>
      </c>
      <c r="CQ53" s="11">
        <v>2.2799999999999998</v>
      </c>
      <c r="CR53" s="11">
        <v>2.5299999999999998</v>
      </c>
    </row>
    <row r="54" spans="1:96" s="17" customFormat="1">
      <c r="A54" s="29">
        <v>6</v>
      </c>
      <c r="B54" s="30">
        <v>98050863166</v>
      </c>
      <c r="C54" s="29" t="s">
        <v>248</v>
      </c>
      <c r="D54" s="31" t="s">
        <v>36</v>
      </c>
      <c r="E54" s="32">
        <v>40306</v>
      </c>
      <c r="F54" s="33">
        <f t="shared" ca="1" si="1"/>
        <v>13.816438356164383</v>
      </c>
      <c r="G54" s="34" t="s">
        <v>249</v>
      </c>
      <c r="H54" s="23" t="s">
        <v>26</v>
      </c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54"/>
      <c r="AB54" s="54"/>
      <c r="AC54" s="54"/>
      <c r="AD54" s="61">
        <v>7.26</v>
      </c>
      <c r="AE54" s="61">
        <v>6</v>
      </c>
      <c r="AF54" s="61"/>
      <c r="AG54" s="61"/>
      <c r="AH54" s="61"/>
      <c r="AI54" s="61">
        <v>8.69</v>
      </c>
      <c r="AJ54" s="61"/>
      <c r="AK54" s="61"/>
      <c r="AL54" s="61"/>
      <c r="AM54" s="71"/>
      <c r="AN54" s="71"/>
      <c r="AO54" s="71"/>
      <c r="AP54" s="71"/>
      <c r="AQ54" s="71"/>
      <c r="AR54" s="71"/>
      <c r="AS54" s="71" t="s">
        <v>337</v>
      </c>
      <c r="AT54" s="71" t="s">
        <v>337</v>
      </c>
      <c r="AU54" s="71" t="s">
        <v>337</v>
      </c>
      <c r="AV54" s="71"/>
      <c r="AW54" s="71"/>
      <c r="AX54" s="71"/>
      <c r="AY54" s="71" t="s">
        <v>337</v>
      </c>
      <c r="AZ54" s="71" t="s">
        <v>337</v>
      </c>
      <c r="BA54" s="71"/>
      <c r="BB54" s="71"/>
      <c r="BC54" s="71"/>
      <c r="BD54" s="71"/>
      <c r="BE54" s="71" t="s">
        <v>337</v>
      </c>
      <c r="BF54" s="71"/>
      <c r="BG54" s="71"/>
      <c r="BH54" s="71"/>
      <c r="BI54" s="71"/>
      <c r="BJ54" s="71"/>
      <c r="BK54" s="71"/>
      <c r="BL54" s="71"/>
      <c r="BM54" s="71"/>
      <c r="BN54" s="71"/>
      <c r="BO54" s="71"/>
      <c r="BP54" s="71"/>
      <c r="BQ54" s="71">
        <v>8.5</v>
      </c>
      <c r="BR54" s="71"/>
      <c r="BS54" s="71"/>
      <c r="BT54" s="71" t="s">
        <v>337</v>
      </c>
      <c r="BU54" s="71"/>
      <c r="BV54" s="71"/>
      <c r="BW54" s="71"/>
      <c r="BX54" s="71"/>
      <c r="BY54" s="71"/>
      <c r="BZ54" s="71"/>
      <c r="CA54" s="71"/>
      <c r="CB54" s="71"/>
      <c r="CC54" s="71"/>
      <c r="CD54" s="71"/>
      <c r="CE54" s="71"/>
      <c r="CF54" s="71"/>
      <c r="CG54" s="71"/>
      <c r="CH54" s="71"/>
      <c r="CI54" s="71"/>
      <c r="CJ54" s="71"/>
      <c r="CK54" s="29"/>
      <c r="CL54" s="29" t="s">
        <v>337</v>
      </c>
      <c r="CM54" s="29"/>
      <c r="CN54" s="29"/>
      <c r="CO54" s="29">
        <v>5.14</v>
      </c>
      <c r="CP54" s="29">
        <v>4.72</v>
      </c>
      <c r="CQ54" s="29">
        <v>2.7</v>
      </c>
      <c r="CR54" s="29">
        <v>2.2400000000000002</v>
      </c>
    </row>
    <row r="55" spans="1:96" s="24" customFormat="1">
      <c r="A55" s="11">
        <v>34</v>
      </c>
      <c r="B55" s="10">
        <v>1030546097</v>
      </c>
      <c r="C55" s="11" t="s">
        <v>250</v>
      </c>
      <c r="D55" s="12" t="s">
        <v>36</v>
      </c>
      <c r="E55" s="13">
        <v>38860</v>
      </c>
      <c r="F55" s="14">
        <f t="shared" ca="1" si="1"/>
        <v>17.778082191780822</v>
      </c>
      <c r="G55" s="15" t="s">
        <v>239</v>
      </c>
      <c r="H55" s="15" t="s">
        <v>26</v>
      </c>
      <c r="I55" s="15"/>
      <c r="J55" s="15"/>
      <c r="K55" s="15" t="s">
        <v>342</v>
      </c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15"/>
      <c r="AA55" s="53">
        <v>8.7899999999999991</v>
      </c>
      <c r="AB55" s="53"/>
      <c r="AC55" s="53"/>
      <c r="AD55" s="60"/>
      <c r="AE55" s="60"/>
      <c r="AF55" s="60"/>
      <c r="AG55" s="60"/>
      <c r="AH55" s="60">
        <v>12.59</v>
      </c>
      <c r="AI55" s="60"/>
      <c r="AJ55" s="60"/>
      <c r="AK55" s="60"/>
      <c r="AL55" s="60"/>
      <c r="AM55" s="70"/>
      <c r="AN55" s="70"/>
      <c r="AO55" s="70"/>
      <c r="AP55" s="70"/>
      <c r="AQ55" s="70"/>
      <c r="AR55" s="70"/>
      <c r="AS55" s="70" t="s">
        <v>337</v>
      </c>
      <c r="AT55" s="70" t="s">
        <v>337</v>
      </c>
      <c r="AU55" s="70"/>
      <c r="AV55" s="70"/>
      <c r="AW55" s="70" t="s">
        <v>337</v>
      </c>
      <c r="AX55" s="70"/>
      <c r="AY55" s="70" t="s">
        <v>337</v>
      </c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>
        <v>8.33</v>
      </c>
      <c r="BO55" s="70">
        <v>8.49</v>
      </c>
      <c r="BP55" s="70">
        <v>10.52</v>
      </c>
      <c r="BQ55" s="70"/>
      <c r="BR55" s="70"/>
      <c r="BS55" s="70"/>
      <c r="BT55" s="70" t="s">
        <v>337</v>
      </c>
      <c r="BU55" s="70"/>
      <c r="BV55" s="70"/>
      <c r="BW55" s="70"/>
      <c r="BX55" s="70"/>
      <c r="BY55" s="70" t="s">
        <v>337</v>
      </c>
      <c r="BZ55" s="70"/>
      <c r="CA55" s="70" t="s">
        <v>337</v>
      </c>
      <c r="CB55" s="70"/>
      <c r="CC55" s="70"/>
      <c r="CD55" s="70" t="s">
        <v>337</v>
      </c>
      <c r="CE55" s="70"/>
      <c r="CF55" s="70"/>
      <c r="CG55" s="70"/>
      <c r="CH55" s="70" t="s">
        <v>337</v>
      </c>
      <c r="CI55" s="70"/>
      <c r="CJ55" s="70"/>
      <c r="CK55" s="11"/>
      <c r="CL55" s="11" t="s">
        <v>337</v>
      </c>
      <c r="CM55" s="11"/>
      <c r="CN55" s="11"/>
      <c r="CO55" s="11"/>
      <c r="CP55" s="11">
        <v>6.12</v>
      </c>
      <c r="CQ55" s="11">
        <v>3.9</v>
      </c>
      <c r="CR55" s="11"/>
    </row>
    <row r="56" spans="1:96" s="11" customFormat="1">
      <c r="A56" s="11">
        <v>37</v>
      </c>
      <c r="B56" s="10">
        <v>1030539438</v>
      </c>
      <c r="C56" s="11" t="s">
        <v>251</v>
      </c>
      <c r="D56" s="12" t="s">
        <v>75</v>
      </c>
      <c r="E56" s="13">
        <v>31867</v>
      </c>
      <c r="F56" s="14">
        <f t="shared" ca="1" si="1"/>
        <v>36.936986301369863</v>
      </c>
      <c r="G56" s="15" t="s">
        <v>252</v>
      </c>
      <c r="H56" s="15" t="s">
        <v>26</v>
      </c>
      <c r="I56" s="15"/>
      <c r="J56" s="15"/>
      <c r="K56" s="15" t="s">
        <v>342</v>
      </c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15"/>
      <c r="AA56" s="53">
        <v>5.81</v>
      </c>
      <c r="AB56" s="53"/>
      <c r="AC56" s="53"/>
      <c r="AD56" s="60"/>
      <c r="AE56" s="60"/>
      <c r="AF56" s="60"/>
      <c r="AG56" s="60"/>
      <c r="AH56" s="60">
        <v>9.52</v>
      </c>
      <c r="AI56" s="60"/>
      <c r="AJ56" s="60"/>
      <c r="AK56" s="60"/>
      <c r="AL56" s="60"/>
      <c r="AM56" s="70"/>
      <c r="AN56" s="70"/>
      <c r="AO56" s="70"/>
      <c r="AP56" s="70"/>
      <c r="AQ56" s="70"/>
      <c r="AR56" s="70"/>
      <c r="AS56" s="70" t="s">
        <v>337</v>
      </c>
      <c r="AT56" s="70" t="s">
        <v>337</v>
      </c>
      <c r="AU56" s="70"/>
      <c r="AV56" s="70"/>
      <c r="AW56" s="70" t="s">
        <v>337</v>
      </c>
      <c r="AX56" s="70"/>
      <c r="AY56" s="70" t="s">
        <v>337</v>
      </c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>
        <v>8.73</v>
      </c>
      <c r="BO56" s="70"/>
      <c r="BP56" s="70"/>
      <c r="BQ56" s="70"/>
      <c r="BR56" s="70"/>
      <c r="BS56" s="70"/>
      <c r="BT56" s="70"/>
      <c r="BU56" s="70"/>
      <c r="BV56" s="70"/>
      <c r="BW56" s="70" t="s">
        <v>337</v>
      </c>
      <c r="BX56" s="70"/>
      <c r="BY56" s="70"/>
      <c r="BZ56" s="70"/>
      <c r="CA56" s="70"/>
      <c r="CB56" s="70"/>
      <c r="CC56" s="70"/>
      <c r="CD56" s="70"/>
      <c r="CE56" s="70"/>
      <c r="CF56" s="70"/>
      <c r="CG56" s="70"/>
      <c r="CH56" s="70"/>
      <c r="CI56" s="70"/>
      <c r="CJ56" s="70"/>
      <c r="CL56" s="11" t="s">
        <v>337</v>
      </c>
      <c r="CP56" s="11">
        <v>5.96</v>
      </c>
    </row>
  </sheetData>
  <autoFilter ref="A1:CR56" xr:uid="{697C64EF-B97A-4FD1-9797-6B94DCC0A380}"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  <filterColumn colId="77" showButton="0"/>
    <filterColumn colId="78" showButton="0"/>
    <filterColumn colId="79" showButton="0"/>
    <filterColumn colId="80" showButton="0"/>
    <filterColumn colId="81" showButton="0"/>
    <filterColumn colId="82" showButton="0"/>
    <filterColumn colId="83" showButton="0"/>
    <filterColumn colId="84" showButton="0"/>
    <filterColumn colId="85" showButton="0"/>
    <filterColumn colId="86" showButton="0"/>
    <filterColumn colId="87" showButton="0"/>
    <filterColumn colId="88" showButton="0"/>
    <filterColumn colId="89" showButton="0"/>
    <filterColumn colId="90" showButton="0"/>
    <filterColumn colId="91" showButton="0"/>
    <filterColumn colId="92" showButton="0"/>
    <filterColumn colId="93" showButton="0"/>
    <filterColumn colId="94" showButton="0"/>
  </autoFilter>
  <mergeCells count="45">
    <mergeCell ref="CI5:CK5"/>
    <mergeCell ref="CL5:CN5"/>
    <mergeCell ref="BN5:BP5"/>
    <mergeCell ref="BQ5:BS5"/>
    <mergeCell ref="BT5:BV5"/>
    <mergeCell ref="BW5:BY5"/>
    <mergeCell ref="BZ5:CB5"/>
    <mergeCell ref="CC5:CE5"/>
    <mergeCell ref="AY5:BA5"/>
    <mergeCell ref="BB5:BD5"/>
    <mergeCell ref="BE5:BG5"/>
    <mergeCell ref="BH5:BJ5"/>
    <mergeCell ref="CF5:CH5"/>
    <mergeCell ref="CR3:CR7"/>
    <mergeCell ref="AA4:AL4"/>
    <mergeCell ref="AM4:AU4"/>
    <mergeCell ref="AV4:BG4"/>
    <mergeCell ref="BK5:BM5"/>
    <mergeCell ref="BH4:BS4"/>
    <mergeCell ref="BT4:CB4"/>
    <mergeCell ref="CC4:CN4"/>
    <mergeCell ref="AA5:AC5"/>
    <mergeCell ref="AD5:AF5"/>
    <mergeCell ref="AG5:AI5"/>
    <mergeCell ref="AJ5:AL5"/>
    <mergeCell ref="AM5:AO5"/>
    <mergeCell ref="AP5:AR5"/>
    <mergeCell ref="AS5:AU5"/>
    <mergeCell ref="AV5:AX5"/>
    <mergeCell ref="AA1:CR1"/>
    <mergeCell ref="A2:A7"/>
    <mergeCell ref="B2:B7"/>
    <mergeCell ref="C2:C7"/>
    <mergeCell ref="D2:D7"/>
    <mergeCell ref="E2:E7"/>
    <mergeCell ref="F2:F7"/>
    <mergeCell ref="G2:G7"/>
    <mergeCell ref="AA2:CN2"/>
    <mergeCell ref="CO2:CP2"/>
    <mergeCell ref="CQ2:CR2"/>
    <mergeCell ref="AA3:BG3"/>
    <mergeCell ref="BH3:CN3"/>
    <mergeCell ref="CO3:CO7"/>
    <mergeCell ref="CP3:CP7"/>
    <mergeCell ref="CQ3:CQ7"/>
  </mergeCells>
  <phoneticPr fontId="16" type="noConversion"/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8FB4E8-9047-4883-84E1-0EBCA7D6468F}">
  <dimension ref="A1:CA52"/>
  <sheetViews>
    <sheetView zoomScale="30" zoomScaleNormal="30" workbookViewId="0">
      <selection activeCell="N42" sqref="N42"/>
    </sheetView>
  </sheetViews>
  <sheetFormatPr defaultColWidth="11" defaultRowHeight="15.75"/>
  <cols>
    <col min="1" max="1" width="7.5" customWidth="1"/>
    <col min="2" max="2" width="17.125" style="2" customWidth="1"/>
    <col min="3" max="3" width="34.875" customWidth="1"/>
    <col min="4" max="4" width="8.375" style="7" customWidth="1"/>
    <col min="5" max="5" width="20.5" style="7" customWidth="1"/>
    <col min="6" max="6" width="11.375" style="2" customWidth="1"/>
    <col min="7" max="9" width="18.5" customWidth="1"/>
    <col min="10" max="10" width="5.375" style="55" customWidth="1"/>
    <col min="11" max="11" width="6.125" style="55" customWidth="1"/>
    <col min="12" max="12" width="4.625" style="55" customWidth="1"/>
    <col min="13" max="13" width="5.5" style="62" customWidth="1"/>
    <col min="14" max="14" width="5.375" style="62" customWidth="1"/>
    <col min="15" max="15" width="5.625" style="62" customWidth="1"/>
    <col min="16" max="16" width="7.125" style="62" customWidth="1"/>
    <col min="17" max="17" width="5.875" style="62" customWidth="1"/>
    <col min="18" max="18" width="6.125" style="62" customWidth="1"/>
    <col min="19" max="19" width="4.5" style="62" customWidth="1"/>
    <col min="20" max="20" width="2.125" style="62" customWidth="1"/>
    <col min="21" max="21" width="4.5" style="62" customWidth="1"/>
    <col min="22" max="22" width="6.375" customWidth="1"/>
    <col min="23" max="23" width="2.625" customWidth="1"/>
    <col min="24" max="24" width="2.5" customWidth="1"/>
    <col min="25" max="25" width="4" customWidth="1"/>
    <col min="26" max="26" width="3.875" customWidth="1"/>
    <col min="27" max="27" width="4.5" customWidth="1"/>
    <col min="28" max="28" width="1.875" customWidth="1"/>
    <col min="29" max="29" width="2" customWidth="1"/>
    <col min="30" max="30" width="2.125" customWidth="1"/>
    <col min="31" max="39" width="1.875" bestFit="1" customWidth="1"/>
    <col min="40" max="41" width="1.875" customWidth="1"/>
    <col min="42" max="42" width="1.875" bestFit="1" customWidth="1"/>
    <col min="43" max="44" width="7.125" customWidth="1"/>
    <col min="45" max="45" width="5.125" customWidth="1"/>
    <col min="46" max="46" width="5.875" customWidth="1"/>
    <col min="47" max="47" width="5.125" customWidth="1"/>
    <col min="48" max="48" width="4.5" customWidth="1"/>
    <col min="49" max="49" width="6.5" customWidth="1"/>
    <col min="50" max="50" width="5.5" customWidth="1"/>
    <col min="51" max="51" width="5.625" customWidth="1"/>
    <col min="52" max="52" width="4.875" customWidth="1"/>
    <col min="53" max="53" width="4.125" customWidth="1"/>
    <col min="54" max="54" width="4.5" customWidth="1"/>
    <col min="55" max="55" width="5.125" customWidth="1"/>
    <col min="56" max="56" width="2.625" customWidth="1"/>
    <col min="57" max="57" width="3.625" customWidth="1"/>
    <col min="58" max="59" width="2.625" customWidth="1"/>
    <col min="60" max="62" width="2.125" customWidth="1"/>
    <col min="63" max="63" width="2.5" customWidth="1"/>
    <col min="64" max="72" width="1.875" bestFit="1" customWidth="1"/>
    <col min="73" max="74" width="1.875" customWidth="1"/>
    <col min="75" max="75" width="2.5" bestFit="1" customWidth="1"/>
    <col min="76" max="76" width="9.375" customWidth="1"/>
    <col min="77" max="77" width="10.625" customWidth="1"/>
    <col min="78" max="78" width="8.125" customWidth="1"/>
    <col min="79" max="79" width="13.125" customWidth="1"/>
  </cols>
  <sheetData>
    <row r="1" spans="1:79">
      <c r="J1" s="225" t="s">
        <v>325</v>
      </c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5"/>
      <c r="AZ1" s="225"/>
      <c r="BA1" s="225"/>
      <c r="BB1" s="225"/>
      <c r="BC1" s="225"/>
      <c r="BD1" s="225"/>
      <c r="BE1" s="225"/>
      <c r="BF1" s="225"/>
      <c r="BG1" s="225"/>
      <c r="BH1" s="225"/>
      <c r="BI1" s="225"/>
      <c r="BJ1" s="225"/>
      <c r="BK1" s="225"/>
      <c r="BL1" s="225"/>
      <c r="BM1" s="225"/>
      <c r="BN1" s="225"/>
      <c r="BO1" s="225"/>
      <c r="BP1" s="225"/>
      <c r="BQ1" s="225"/>
      <c r="BR1" s="225"/>
      <c r="BS1" s="225"/>
      <c r="BT1" s="225"/>
      <c r="BU1" s="225"/>
      <c r="BV1" s="225"/>
      <c r="BW1" s="225"/>
      <c r="BX1" s="225"/>
      <c r="BY1" s="225"/>
      <c r="BZ1" s="225"/>
      <c r="CA1" s="225"/>
    </row>
    <row r="2" spans="1:79" s="1" customFormat="1">
      <c r="A2" s="264" t="s">
        <v>0</v>
      </c>
      <c r="B2" s="267" t="s">
        <v>1</v>
      </c>
      <c r="C2" s="268" t="s">
        <v>2</v>
      </c>
      <c r="D2" s="268" t="s">
        <v>3</v>
      </c>
      <c r="E2" s="268" t="s">
        <v>4</v>
      </c>
      <c r="F2" s="268" t="s">
        <v>5</v>
      </c>
      <c r="G2" s="268" t="s">
        <v>6</v>
      </c>
      <c r="H2" s="47"/>
      <c r="I2" s="47"/>
      <c r="J2" s="226" t="s">
        <v>326</v>
      </c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226"/>
      <c r="BT2" s="226"/>
      <c r="BU2" s="226"/>
      <c r="BV2" s="226"/>
      <c r="BW2" s="227"/>
      <c r="BX2" s="228" t="s">
        <v>327</v>
      </c>
      <c r="BY2" s="228"/>
      <c r="BZ2" s="229" t="s">
        <v>328</v>
      </c>
      <c r="CA2" s="229"/>
    </row>
    <row r="3" spans="1:79" s="1" customFormat="1">
      <c r="A3" s="265"/>
      <c r="B3" s="267"/>
      <c r="C3" s="268"/>
      <c r="D3" s="268"/>
      <c r="E3" s="268"/>
      <c r="F3" s="268"/>
      <c r="G3" s="268"/>
      <c r="H3" s="47"/>
      <c r="I3" s="47"/>
      <c r="J3" s="230" t="s">
        <v>329</v>
      </c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0"/>
      <c r="AP3" s="231"/>
      <c r="AQ3" s="232" t="s">
        <v>330</v>
      </c>
      <c r="AR3" s="233"/>
      <c r="AS3" s="233"/>
      <c r="AT3" s="233"/>
      <c r="AU3" s="233"/>
      <c r="AV3" s="233"/>
      <c r="AW3" s="233"/>
      <c r="AX3" s="233"/>
      <c r="AY3" s="233"/>
      <c r="AZ3" s="233"/>
      <c r="BA3" s="233"/>
      <c r="BB3" s="233"/>
      <c r="BC3" s="233"/>
      <c r="BD3" s="233"/>
      <c r="BE3" s="233"/>
      <c r="BF3" s="233"/>
      <c r="BG3" s="233"/>
      <c r="BH3" s="233"/>
      <c r="BI3" s="233"/>
      <c r="BJ3" s="233"/>
      <c r="BK3" s="233"/>
      <c r="BL3" s="233"/>
      <c r="BM3" s="233"/>
      <c r="BN3" s="233"/>
      <c r="BO3" s="233"/>
      <c r="BP3" s="233"/>
      <c r="BQ3" s="233"/>
      <c r="BR3" s="233"/>
      <c r="BS3" s="233"/>
      <c r="BT3" s="233"/>
      <c r="BU3" s="233"/>
      <c r="BV3" s="233"/>
      <c r="BW3" s="234"/>
      <c r="BX3" s="235" t="s">
        <v>331</v>
      </c>
      <c r="BY3" s="235" t="s">
        <v>259</v>
      </c>
      <c r="BZ3" s="235" t="s">
        <v>331</v>
      </c>
      <c r="CA3" s="235" t="s">
        <v>259</v>
      </c>
    </row>
    <row r="4" spans="1:79" s="1" customFormat="1">
      <c r="A4" s="265"/>
      <c r="B4" s="267"/>
      <c r="C4" s="268"/>
      <c r="D4" s="268"/>
      <c r="E4" s="268"/>
      <c r="F4" s="268"/>
      <c r="G4" s="268"/>
      <c r="H4" s="47"/>
      <c r="I4" s="47"/>
      <c r="J4" s="238" t="s">
        <v>139</v>
      </c>
      <c r="K4" s="238"/>
      <c r="L4" s="238"/>
      <c r="M4" s="238"/>
      <c r="N4" s="238"/>
      <c r="O4" s="238"/>
      <c r="P4" s="238"/>
      <c r="Q4" s="238"/>
      <c r="R4" s="238"/>
      <c r="S4" s="238"/>
      <c r="T4" s="238"/>
      <c r="U4" s="239"/>
      <c r="V4" s="240" t="s">
        <v>162</v>
      </c>
      <c r="W4" s="241"/>
      <c r="X4" s="241"/>
      <c r="Y4" s="241"/>
      <c r="Z4" s="241"/>
      <c r="AA4" s="241"/>
      <c r="AB4" s="241"/>
      <c r="AC4" s="241"/>
      <c r="AD4" s="242"/>
      <c r="AE4" s="243" t="s">
        <v>173</v>
      </c>
      <c r="AF4" s="244"/>
      <c r="AG4" s="244"/>
      <c r="AH4" s="244"/>
      <c r="AI4" s="244"/>
      <c r="AJ4" s="244"/>
      <c r="AK4" s="244"/>
      <c r="AL4" s="244"/>
      <c r="AM4" s="244"/>
      <c r="AN4" s="244"/>
      <c r="AO4" s="244"/>
      <c r="AP4" s="245"/>
      <c r="AQ4" s="249" t="s">
        <v>332</v>
      </c>
      <c r="AR4" s="238"/>
      <c r="AS4" s="238"/>
      <c r="AT4" s="238"/>
      <c r="AU4" s="238"/>
      <c r="AV4" s="238"/>
      <c r="AW4" s="238"/>
      <c r="AX4" s="238"/>
      <c r="AY4" s="238"/>
      <c r="AZ4" s="238"/>
      <c r="BA4" s="238"/>
      <c r="BB4" s="239"/>
      <c r="BC4" s="240" t="s">
        <v>162</v>
      </c>
      <c r="BD4" s="241"/>
      <c r="BE4" s="241"/>
      <c r="BF4" s="241"/>
      <c r="BG4" s="241"/>
      <c r="BH4" s="241"/>
      <c r="BI4" s="241"/>
      <c r="BJ4" s="241"/>
      <c r="BK4" s="242"/>
      <c r="BL4" s="243" t="s">
        <v>173</v>
      </c>
      <c r="BM4" s="244"/>
      <c r="BN4" s="244"/>
      <c r="BO4" s="244"/>
      <c r="BP4" s="244"/>
      <c r="BQ4" s="244"/>
      <c r="BR4" s="244"/>
      <c r="BS4" s="244"/>
      <c r="BT4" s="244"/>
      <c r="BU4" s="244"/>
      <c r="BV4" s="244"/>
      <c r="BW4" s="245"/>
      <c r="BX4" s="236"/>
      <c r="BY4" s="236"/>
      <c r="BZ4" s="236"/>
      <c r="CA4" s="236"/>
    </row>
    <row r="5" spans="1:79" s="1" customFormat="1">
      <c r="A5" s="265"/>
      <c r="B5" s="267"/>
      <c r="C5" s="268"/>
      <c r="D5" s="268"/>
      <c r="E5" s="268"/>
      <c r="F5" s="268"/>
      <c r="G5" s="268"/>
      <c r="H5" s="47"/>
      <c r="I5" s="47"/>
      <c r="J5" s="250" t="s">
        <v>119</v>
      </c>
      <c r="K5" s="250"/>
      <c r="L5" s="251"/>
      <c r="M5" s="252" t="s">
        <v>43</v>
      </c>
      <c r="N5" s="253"/>
      <c r="O5" s="254"/>
      <c r="P5" s="252" t="s">
        <v>40</v>
      </c>
      <c r="Q5" s="253"/>
      <c r="R5" s="254"/>
      <c r="S5" s="252" t="s">
        <v>148</v>
      </c>
      <c r="T5" s="253"/>
      <c r="U5" s="254"/>
      <c r="V5" s="255" t="s">
        <v>151</v>
      </c>
      <c r="W5" s="256"/>
      <c r="X5" s="257"/>
      <c r="Y5" s="255" t="s">
        <v>97</v>
      </c>
      <c r="Z5" s="256"/>
      <c r="AA5" s="257"/>
      <c r="AB5" s="255" t="s">
        <v>41</v>
      </c>
      <c r="AC5" s="256"/>
      <c r="AD5" s="257"/>
      <c r="AE5" s="258" t="s">
        <v>42</v>
      </c>
      <c r="AF5" s="259"/>
      <c r="AG5" s="260"/>
      <c r="AH5" s="258" t="s">
        <v>65</v>
      </c>
      <c r="AI5" s="259"/>
      <c r="AJ5" s="260"/>
      <c r="AK5" s="258" t="s">
        <v>54</v>
      </c>
      <c r="AL5" s="259"/>
      <c r="AM5" s="260"/>
      <c r="AN5" s="258" t="s">
        <v>88</v>
      </c>
      <c r="AO5" s="259"/>
      <c r="AP5" s="260"/>
      <c r="AQ5" s="246" t="s">
        <v>119</v>
      </c>
      <c r="AR5" s="247"/>
      <c r="AS5" s="248"/>
      <c r="AT5" s="246" t="s">
        <v>43</v>
      </c>
      <c r="AU5" s="247"/>
      <c r="AV5" s="248"/>
      <c r="AW5" s="246" t="s">
        <v>40</v>
      </c>
      <c r="AX5" s="247"/>
      <c r="AY5" s="248"/>
      <c r="AZ5" s="246" t="s">
        <v>148</v>
      </c>
      <c r="BA5" s="247"/>
      <c r="BB5" s="248"/>
      <c r="BC5" s="255" t="s">
        <v>151</v>
      </c>
      <c r="BD5" s="256"/>
      <c r="BE5" s="257"/>
      <c r="BF5" s="255" t="s">
        <v>97</v>
      </c>
      <c r="BG5" s="256"/>
      <c r="BH5" s="257"/>
      <c r="BI5" s="255" t="s">
        <v>41</v>
      </c>
      <c r="BJ5" s="256"/>
      <c r="BK5" s="257"/>
      <c r="BL5" s="261" t="s">
        <v>42</v>
      </c>
      <c r="BM5" s="262"/>
      <c r="BN5" s="263"/>
      <c r="BO5" s="261" t="s">
        <v>65</v>
      </c>
      <c r="BP5" s="262"/>
      <c r="BQ5" s="263"/>
      <c r="BR5" s="261" t="s">
        <v>54</v>
      </c>
      <c r="BS5" s="262"/>
      <c r="BT5" s="263"/>
      <c r="BU5" s="261" t="s">
        <v>88</v>
      </c>
      <c r="BV5" s="262"/>
      <c r="BW5" s="263"/>
      <c r="BX5" s="236"/>
      <c r="BY5" s="236"/>
      <c r="BZ5" s="236"/>
      <c r="CA5" s="236"/>
    </row>
    <row r="6" spans="1:79" s="1" customFormat="1">
      <c r="A6" s="265"/>
      <c r="B6" s="267"/>
      <c r="C6" s="268"/>
      <c r="D6" s="268"/>
      <c r="E6" s="268"/>
      <c r="F6" s="268"/>
      <c r="G6" s="268"/>
      <c r="H6" s="47"/>
      <c r="I6" s="47"/>
      <c r="J6" s="49"/>
      <c r="K6" s="49"/>
      <c r="L6" s="50"/>
      <c r="M6" s="56"/>
      <c r="N6" s="57"/>
      <c r="O6" s="58"/>
      <c r="P6" s="56"/>
      <c r="Q6" s="57"/>
      <c r="R6" s="58"/>
      <c r="S6" s="56"/>
      <c r="T6" s="57"/>
      <c r="U6" s="58"/>
      <c r="V6" s="38"/>
      <c r="W6" s="39"/>
      <c r="X6" s="40"/>
      <c r="Y6" s="38"/>
      <c r="Z6" s="39"/>
      <c r="AA6" s="40"/>
      <c r="AB6" s="38"/>
      <c r="AC6" s="39"/>
      <c r="AD6" s="40"/>
      <c r="AE6" s="44"/>
      <c r="AF6" s="45"/>
      <c r="AG6" s="46"/>
      <c r="AH6" s="44"/>
      <c r="AI6" s="45"/>
      <c r="AJ6" s="46"/>
      <c r="AK6" s="44"/>
      <c r="AL6" s="45"/>
      <c r="AM6" s="46"/>
      <c r="AN6" s="44"/>
      <c r="AO6" s="45"/>
      <c r="AP6" s="46"/>
      <c r="AQ6" s="35"/>
      <c r="AR6" s="36"/>
      <c r="AS6" s="37"/>
      <c r="AT6" s="35"/>
      <c r="AU6" s="36"/>
      <c r="AV6" s="37"/>
      <c r="AW6" s="35"/>
      <c r="AX6" s="36"/>
      <c r="AY6" s="37"/>
      <c r="AZ6" s="35"/>
      <c r="BA6" s="36"/>
      <c r="BB6" s="37"/>
      <c r="BC6" s="38"/>
      <c r="BD6" s="39"/>
      <c r="BE6" s="40"/>
      <c r="BF6" s="38"/>
      <c r="BG6" s="39"/>
      <c r="BH6" s="40"/>
      <c r="BI6" s="38"/>
      <c r="BJ6" s="39"/>
      <c r="BK6" s="40"/>
      <c r="BL6" s="41"/>
      <c r="BM6" s="42"/>
      <c r="BN6" s="43"/>
      <c r="BO6" s="41"/>
      <c r="BP6" s="42"/>
      <c r="BQ6" s="43"/>
      <c r="BR6" s="41"/>
      <c r="BS6" s="42"/>
      <c r="BT6" s="43"/>
      <c r="BU6" s="41"/>
      <c r="BV6" s="42"/>
      <c r="BW6" s="43"/>
      <c r="BX6" s="236"/>
      <c r="BY6" s="236"/>
      <c r="BZ6" s="236"/>
      <c r="CA6" s="236"/>
    </row>
    <row r="7" spans="1:79" s="1" customFormat="1">
      <c r="A7" s="266"/>
      <c r="B7" s="267"/>
      <c r="C7" s="268"/>
      <c r="D7" s="268"/>
      <c r="E7" s="268"/>
      <c r="F7" s="268"/>
      <c r="G7" s="268"/>
      <c r="H7" s="48" t="s">
        <v>7</v>
      </c>
      <c r="I7" s="48" t="s">
        <v>344</v>
      </c>
      <c r="J7" s="51">
        <v>1</v>
      </c>
      <c r="K7" s="52">
        <v>2</v>
      </c>
      <c r="L7" s="52">
        <v>3</v>
      </c>
      <c r="M7" s="59">
        <v>1</v>
      </c>
      <c r="N7" s="59">
        <v>2</v>
      </c>
      <c r="O7" s="59">
        <v>3</v>
      </c>
      <c r="P7" s="59">
        <v>1</v>
      </c>
      <c r="Q7" s="59">
        <v>2</v>
      </c>
      <c r="R7" s="59">
        <v>3</v>
      </c>
      <c r="S7" s="59">
        <v>1</v>
      </c>
      <c r="T7" s="59">
        <v>2</v>
      </c>
      <c r="U7" s="59">
        <v>3</v>
      </c>
      <c r="V7" s="6">
        <v>1</v>
      </c>
      <c r="W7" s="6">
        <v>2</v>
      </c>
      <c r="X7" s="6">
        <v>3</v>
      </c>
      <c r="Y7" s="6">
        <v>1</v>
      </c>
      <c r="Z7" s="6">
        <v>2</v>
      </c>
      <c r="AA7" s="6">
        <v>3</v>
      </c>
      <c r="AB7" s="6">
        <v>1</v>
      </c>
      <c r="AC7" s="6">
        <v>2</v>
      </c>
      <c r="AD7" s="6">
        <v>3</v>
      </c>
      <c r="AE7" s="6">
        <v>1</v>
      </c>
      <c r="AF7" s="6">
        <v>2</v>
      </c>
      <c r="AG7" s="6">
        <v>3</v>
      </c>
      <c r="AH7" s="6">
        <v>1</v>
      </c>
      <c r="AI7" s="6">
        <v>2</v>
      </c>
      <c r="AJ7" s="6">
        <v>3</v>
      </c>
      <c r="AK7" s="6">
        <v>1</v>
      </c>
      <c r="AL7" s="6">
        <v>2</v>
      </c>
      <c r="AM7" s="6">
        <v>3</v>
      </c>
      <c r="AN7" s="6">
        <v>1</v>
      </c>
      <c r="AO7" s="6">
        <v>2</v>
      </c>
      <c r="AP7" s="6">
        <v>3</v>
      </c>
      <c r="AQ7" s="6">
        <v>1</v>
      </c>
      <c r="AR7" s="6">
        <v>2</v>
      </c>
      <c r="AS7" s="6">
        <v>3</v>
      </c>
      <c r="AT7" s="6">
        <v>1</v>
      </c>
      <c r="AU7" s="6">
        <v>2</v>
      </c>
      <c r="AV7" s="6">
        <v>3</v>
      </c>
      <c r="AW7" s="6">
        <v>1</v>
      </c>
      <c r="AX7" s="6">
        <v>2</v>
      </c>
      <c r="AY7" s="6">
        <v>3</v>
      </c>
      <c r="AZ7" s="6">
        <v>1</v>
      </c>
      <c r="BA7" s="6">
        <v>2</v>
      </c>
      <c r="BB7" s="6">
        <v>3</v>
      </c>
      <c r="BC7" s="6">
        <v>1</v>
      </c>
      <c r="BD7" s="6">
        <v>2</v>
      </c>
      <c r="BE7" s="6">
        <v>3</v>
      </c>
      <c r="BF7" s="6">
        <v>1</v>
      </c>
      <c r="BG7" s="6">
        <v>2</v>
      </c>
      <c r="BH7" s="6">
        <v>3</v>
      </c>
      <c r="BI7" s="6">
        <v>1</v>
      </c>
      <c r="BJ7" s="6">
        <v>2</v>
      </c>
      <c r="BK7" s="6">
        <v>3</v>
      </c>
      <c r="BL7" s="6">
        <v>1</v>
      </c>
      <c r="BM7" s="6">
        <v>2</v>
      </c>
      <c r="BN7" s="6">
        <v>3</v>
      </c>
      <c r="BO7" s="6">
        <v>1</v>
      </c>
      <c r="BP7" s="6">
        <v>2</v>
      </c>
      <c r="BQ7" s="6">
        <v>3</v>
      </c>
      <c r="BR7" s="6">
        <v>1</v>
      </c>
      <c r="BS7" s="6">
        <v>2</v>
      </c>
      <c r="BT7" s="6">
        <v>3</v>
      </c>
      <c r="BU7" s="6">
        <v>1</v>
      </c>
      <c r="BV7" s="6">
        <v>2</v>
      </c>
      <c r="BW7" s="6">
        <v>3</v>
      </c>
      <c r="BX7" s="237"/>
      <c r="BY7" s="237"/>
      <c r="BZ7" s="237"/>
      <c r="CA7" s="237"/>
    </row>
    <row r="8" spans="1:79" s="16" customFormat="1">
      <c r="A8" s="9">
        <v>1</v>
      </c>
      <c r="B8" s="10">
        <v>1012320173</v>
      </c>
      <c r="C8" s="11" t="s">
        <v>35</v>
      </c>
      <c r="D8" s="12" t="s">
        <v>36</v>
      </c>
      <c r="E8" s="13">
        <v>38096</v>
      </c>
      <c r="F8" s="14">
        <f t="shared" ref="F8:F43" ca="1" si="0">(TODAY()-E8)/365</f>
        <v>19.87123287671233</v>
      </c>
      <c r="G8" s="15" t="s">
        <v>37</v>
      </c>
      <c r="H8" s="15" t="s">
        <v>38</v>
      </c>
      <c r="I8" s="15" t="s">
        <v>345</v>
      </c>
      <c r="J8" s="53"/>
      <c r="K8" s="53"/>
      <c r="L8" s="53"/>
      <c r="M8" s="60"/>
      <c r="N8" s="60"/>
      <c r="O8" s="60"/>
      <c r="P8" s="60">
        <v>8.6300000000000008</v>
      </c>
      <c r="Q8" s="60">
        <v>11.83</v>
      </c>
      <c r="R8" s="60"/>
      <c r="S8" s="60"/>
      <c r="T8" s="60"/>
      <c r="U8" s="60"/>
      <c r="V8" s="11"/>
      <c r="W8" s="11"/>
      <c r="X8" s="11"/>
      <c r="Y8" s="11"/>
      <c r="Z8" s="11"/>
      <c r="AA8" s="11"/>
      <c r="AB8" s="11" t="s">
        <v>337</v>
      </c>
      <c r="AC8" s="11" t="s">
        <v>337</v>
      </c>
      <c r="AD8" s="11"/>
      <c r="AE8" s="11" t="s">
        <v>337</v>
      </c>
      <c r="AF8" s="11"/>
      <c r="AG8" s="11"/>
      <c r="AH8" s="11"/>
      <c r="AI8" s="11"/>
      <c r="AJ8" s="11"/>
      <c r="AK8" s="11"/>
      <c r="AL8" s="11" t="s">
        <v>337</v>
      </c>
      <c r="AM8" s="11"/>
      <c r="AN8" s="11"/>
      <c r="AO8" s="11"/>
      <c r="AP8" s="11"/>
      <c r="AQ8" s="11"/>
      <c r="AR8" s="11"/>
      <c r="AS8" s="11"/>
      <c r="AT8" s="11">
        <v>9.9499999999999993</v>
      </c>
      <c r="AU8" s="11">
        <v>10.19</v>
      </c>
      <c r="AV8" s="11"/>
      <c r="AW8" s="11"/>
      <c r="AX8" s="11"/>
      <c r="AY8" s="11">
        <v>2.83</v>
      </c>
      <c r="AZ8" s="11"/>
      <c r="BA8" s="11"/>
      <c r="BB8" s="11"/>
      <c r="BC8" s="11"/>
      <c r="BD8" s="11"/>
      <c r="BE8" s="11"/>
      <c r="BF8" s="11"/>
      <c r="BG8" s="11"/>
      <c r="BH8" s="11"/>
      <c r="BI8" s="11" t="s">
        <v>337</v>
      </c>
      <c r="BJ8" s="11" t="s">
        <v>337</v>
      </c>
      <c r="BK8" s="11" t="s">
        <v>337</v>
      </c>
      <c r="BL8" s="11" t="s">
        <v>337</v>
      </c>
      <c r="BM8" s="11"/>
      <c r="BN8" s="11" t="s">
        <v>337</v>
      </c>
      <c r="BO8" s="11"/>
      <c r="BP8" s="11" t="s">
        <v>337</v>
      </c>
      <c r="BQ8" s="11"/>
      <c r="BR8" s="11"/>
      <c r="BS8" s="11"/>
      <c r="BT8" s="11"/>
      <c r="BU8" s="11"/>
      <c r="BV8" s="11"/>
      <c r="BW8" s="11"/>
      <c r="BX8" s="11">
        <v>6.24</v>
      </c>
      <c r="BY8" s="11"/>
      <c r="BZ8" s="11">
        <v>3.28</v>
      </c>
      <c r="CA8" s="11">
        <v>3.08</v>
      </c>
    </row>
    <row r="9" spans="1:79" s="16" customFormat="1">
      <c r="A9" s="16">
        <v>2</v>
      </c>
      <c r="B9" s="10">
        <v>100131674</v>
      </c>
      <c r="C9" s="11" t="s">
        <v>74</v>
      </c>
      <c r="D9" s="12" t="s">
        <v>75</v>
      </c>
      <c r="E9" s="13">
        <v>37726</v>
      </c>
      <c r="F9" s="14">
        <f t="shared" ca="1" si="0"/>
        <v>20.884931506849316</v>
      </c>
      <c r="G9" s="15">
        <v>35</v>
      </c>
      <c r="H9" s="15" t="s">
        <v>38</v>
      </c>
      <c r="I9" s="15" t="s">
        <v>346</v>
      </c>
      <c r="J9" s="53"/>
      <c r="K9" s="53"/>
      <c r="L9" s="53"/>
      <c r="M9" s="60"/>
      <c r="N9" s="60">
        <v>6.53</v>
      </c>
      <c r="O9" s="60"/>
      <c r="P9" s="60">
        <v>9.7200000000000006</v>
      </c>
      <c r="Q9" s="60"/>
      <c r="R9" s="60"/>
      <c r="S9" s="60"/>
      <c r="T9" s="60"/>
      <c r="U9" s="60"/>
      <c r="V9" s="11"/>
      <c r="W9" s="11"/>
      <c r="X9" s="11"/>
      <c r="Y9" s="11"/>
      <c r="Z9" s="11"/>
      <c r="AA9" s="11"/>
      <c r="AB9" s="11" t="s">
        <v>337</v>
      </c>
      <c r="AC9" s="11" t="s">
        <v>337</v>
      </c>
      <c r="AD9" s="11"/>
      <c r="AE9" s="11" t="s">
        <v>337</v>
      </c>
      <c r="AF9" s="11"/>
      <c r="AG9" s="11"/>
      <c r="AH9" s="11"/>
      <c r="AI9" s="11"/>
      <c r="AJ9" s="11"/>
      <c r="AK9" s="11"/>
      <c r="AL9" s="11" t="s">
        <v>337</v>
      </c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>
        <v>8.56</v>
      </c>
      <c r="AX9" s="11">
        <v>9.9</v>
      </c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 t="s">
        <v>337</v>
      </c>
      <c r="BJ9" s="11" t="s">
        <v>337</v>
      </c>
      <c r="BK9" s="11"/>
      <c r="BL9" s="11" t="s">
        <v>337</v>
      </c>
      <c r="BM9" s="11"/>
      <c r="BN9" s="11"/>
      <c r="BO9" s="11"/>
      <c r="BP9" s="11"/>
      <c r="BQ9" s="11"/>
      <c r="BR9" s="11"/>
      <c r="BS9" s="11"/>
      <c r="BT9" s="11"/>
      <c r="BU9" s="11" t="s">
        <v>337</v>
      </c>
      <c r="BV9" s="11"/>
      <c r="BW9" s="11"/>
      <c r="BX9" s="11">
        <v>5.77</v>
      </c>
      <c r="BY9" s="11">
        <v>5.99</v>
      </c>
      <c r="BZ9" s="11">
        <v>2.4500000000000002</v>
      </c>
      <c r="CA9" s="11">
        <v>3.03</v>
      </c>
    </row>
    <row r="10" spans="1:79" s="16" customFormat="1">
      <c r="A10" s="16">
        <v>3</v>
      </c>
      <c r="B10" s="10">
        <v>1140920369</v>
      </c>
      <c r="C10" s="11" t="s">
        <v>95</v>
      </c>
      <c r="D10" s="12" t="s">
        <v>75</v>
      </c>
      <c r="E10" s="13">
        <v>40004</v>
      </c>
      <c r="F10" s="14">
        <f t="shared" ca="1" si="0"/>
        <v>14.643835616438356</v>
      </c>
      <c r="G10" s="15" t="s">
        <v>96</v>
      </c>
      <c r="H10" s="15" t="s">
        <v>38</v>
      </c>
      <c r="I10" s="15"/>
      <c r="J10" s="53"/>
      <c r="K10" s="53"/>
      <c r="L10" s="53"/>
      <c r="M10" s="60">
        <v>4.08</v>
      </c>
      <c r="N10" s="60"/>
      <c r="O10" s="60"/>
      <c r="P10" s="60"/>
      <c r="Q10" s="60">
        <v>5.0599999999999996</v>
      </c>
      <c r="R10" s="60"/>
      <c r="S10" s="60"/>
      <c r="T10" s="60"/>
      <c r="U10" s="60"/>
      <c r="V10" s="11"/>
      <c r="W10" s="11"/>
      <c r="X10" s="11"/>
      <c r="Y10" s="11"/>
      <c r="Z10" s="11"/>
      <c r="AA10" s="11" t="s">
        <v>337</v>
      </c>
      <c r="AB10" s="11" t="s">
        <v>337</v>
      </c>
      <c r="AC10" s="11"/>
      <c r="AD10" s="11"/>
      <c r="AE10" s="11"/>
      <c r="AF10" s="11"/>
      <c r="AG10" s="11"/>
      <c r="AH10" s="11"/>
      <c r="AI10" s="11"/>
      <c r="AJ10" s="11"/>
      <c r="AK10" s="11" t="s">
        <v>337</v>
      </c>
      <c r="AL10" s="11"/>
      <c r="AM10" s="11"/>
      <c r="AN10" s="11"/>
      <c r="AO10" s="11" t="s">
        <v>337</v>
      </c>
      <c r="AP10" s="11"/>
      <c r="AQ10" s="11"/>
      <c r="AR10" s="11"/>
      <c r="AS10" s="11"/>
      <c r="AT10" s="11">
        <v>2.94</v>
      </c>
      <c r="AU10" s="11"/>
      <c r="AV10" s="11"/>
      <c r="AW10" s="11"/>
      <c r="AX10" s="11">
        <v>4.53</v>
      </c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 t="s">
        <v>337</v>
      </c>
      <c r="BJ10" s="11" t="s">
        <v>337</v>
      </c>
      <c r="BK10" s="11"/>
      <c r="BL10" s="11" t="s">
        <v>337</v>
      </c>
      <c r="BM10" s="11" t="s">
        <v>337</v>
      </c>
      <c r="BN10" s="11"/>
      <c r="BO10" s="11"/>
      <c r="BP10" s="11"/>
      <c r="BQ10" s="11"/>
      <c r="BR10" s="11"/>
      <c r="BS10" s="11"/>
      <c r="BT10" s="11"/>
      <c r="BU10" s="11"/>
      <c r="BV10" s="11"/>
      <c r="BW10" s="11"/>
      <c r="BX10" s="11">
        <v>5.77</v>
      </c>
      <c r="BY10" s="11">
        <v>6.45</v>
      </c>
      <c r="BZ10" s="11"/>
      <c r="CA10" s="11">
        <v>2.94</v>
      </c>
    </row>
    <row r="11" spans="1:79" s="16" customFormat="1">
      <c r="A11" s="9">
        <v>5</v>
      </c>
      <c r="B11" s="10">
        <v>1000577537</v>
      </c>
      <c r="C11" s="11" t="s">
        <v>113</v>
      </c>
      <c r="D11" s="12" t="s">
        <v>75</v>
      </c>
      <c r="E11" s="13">
        <v>36892</v>
      </c>
      <c r="F11" s="14">
        <f t="shared" ca="1" si="0"/>
        <v>23.169863013698631</v>
      </c>
      <c r="G11" s="15">
        <v>-37</v>
      </c>
      <c r="H11" s="15" t="s">
        <v>38</v>
      </c>
      <c r="I11" s="15"/>
      <c r="J11" s="53"/>
      <c r="K11" s="53"/>
      <c r="L11" s="53"/>
      <c r="M11" s="60"/>
      <c r="N11" s="60"/>
      <c r="O11" s="60"/>
      <c r="P11" s="60">
        <v>9.9600000000000009</v>
      </c>
      <c r="Q11" s="60">
        <v>10.76</v>
      </c>
      <c r="R11" s="60"/>
      <c r="S11" s="60"/>
      <c r="T11" s="60"/>
      <c r="U11" s="60"/>
      <c r="V11" s="11"/>
      <c r="W11" s="11"/>
      <c r="X11" s="11"/>
      <c r="Y11" s="11" t="s">
        <v>338</v>
      </c>
      <c r="Z11" s="11"/>
      <c r="AA11" s="11"/>
      <c r="AB11" s="11"/>
      <c r="AC11" s="11" t="s">
        <v>338</v>
      </c>
      <c r="AD11" s="11"/>
      <c r="AE11" s="11" t="s">
        <v>338</v>
      </c>
      <c r="AF11" s="11"/>
      <c r="AG11" s="11"/>
      <c r="AH11" s="11"/>
      <c r="AI11" s="11"/>
      <c r="AJ11" s="11"/>
      <c r="AK11" s="11"/>
      <c r="AL11" s="11"/>
      <c r="AM11" s="11"/>
      <c r="AN11" s="11" t="s">
        <v>338</v>
      </c>
      <c r="AO11" s="11"/>
      <c r="AP11" s="11"/>
      <c r="AQ11" s="11"/>
      <c r="AR11" s="11">
        <v>10.72</v>
      </c>
      <c r="AS11" s="11">
        <v>10.210000000000001</v>
      </c>
      <c r="AT11" s="11">
        <v>10.65</v>
      </c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 t="s">
        <v>338</v>
      </c>
      <c r="BJ11" s="11" t="s">
        <v>338</v>
      </c>
      <c r="BK11" s="11" t="s">
        <v>338</v>
      </c>
      <c r="BL11" s="11" t="s">
        <v>338</v>
      </c>
      <c r="BM11" s="11" t="s">
        <v>338</v>
      </c>
      <c r="BN11" s="11"/>
      <c r="BO11" s="11"/>
      <c r="BP11" s="11"/>
      <c r="BQ11" s="11" t="s">
        <v>338</v>
      </c>
      <c r="BR11" s="11"/>
      <c r="BS11" s="11"/>
      <c r="BT11" s="11"/>
      <c r="BU11" s="11"/>
      <c r="BV11" s="11"/>
      <c r="BW11" s="11"/>
      <c r="BX11" s="11">
        <v>7.97</v>
      </c>
      <c r="BY11" s="11">
        <v>5.37</v>
      </c>
      <c r="BZ11" s="11">
        <v>3.16</v>
      </c>
      <c r="CA11" s="11"/>
    </row>
    <row r="12" spans="1:79" s="16" customFormat="1">
      <c r="A12" s="16">
        <v>6</v>
      </c>
      <c r="B12" s="10">
        <v>1025548404</v>
      </c>
      <c r="C12" s="11" t="s">
        <v>136</v>
      </c>
      <c r="D12" s="12" t="s">
        <v>36</v>
      </c>
      <c r="E12" s="13">
        <v>40667</v>
      </c>
      <c r="F12" s="14">
        <f t="shared" ca="1" si="0"/>
        <v>12.827397260273973</v>
      </c>
      <c r="G12" s="15">
        <v>31</v>
      </c>
      <c r="H12" s="15" t="s">
        <v>38</v>
      </c>
      <c r="I12" s="15"/>
      <c r="J12" s="53"/>
      <c r="K12" s="53"/>
      <c r="L12" s="53"/>
      <c r="M12" s="60"/>
      <c r="N12" s="60"/>
      <c r="O12" s="60"/>
      <c r="P12" s="60">
        <v>9.02</v>
      </c>
      <c r="Q12" s="60">
        <v>14.91</v>
      </c>
      <c r="R12" s="60">
        <v>14.22</v>
      </c>
      <c r="S12" s="60"/>
      <c r="T12" s="60"/>
      <c r="U12" s="60"/>
      <c r="V12" s="11"/>
      <c r="W12" s="11"/>
      <c r="X12" s="11"/>
      <c r="Y12" s="11" t="s">
        <v>338</v>
      </c>
      <c r="Z12" s="11"/>
      <c r="AA12" s="11"/>
      <c r="AB12" s="11"/>
      <c r="AC12" s="11" t="s">
        <v>338</v>
      </c>
      <c r="AD12" s="11" t="s">
        <v>338</v>
      </c>
      <c r="AE12" s="11"/>
      <c r="AF12" s="11" t="s">
        <v>338</v>
      </c>
      <c r="AG12" s="11" t="s">
        <v>338</v>
      </c>
      <c r="AH12" s="11"/>
      <c r="AI12" s="11"/>
      <c r="AJ12" s="11"/>
      <c r="AK12" s="11"/>
      <c r="AL12" s="11"/>
      <c r="AM12" s="11"/>
      <c r="AN12" s="11" t="s">
        <v>338</v>
      </c>
      <c r="AO12" s="11"/>
      <c r="AP12" s="11"/>
      <c r="AQ12" s="11">
        <v>8.33</v>
      </c>
      <c r="AR12" s="11">
        <v>10.59</v>
      </c>
      <c r="AS12" s="11"/>
      <c r="AT12" s="11"/>
      <c r="AU12" s="11"/>
      <c r="AV12" s="11"/>
      <c r="AW12" s="11"/>
      <c r="AX12" s="11"/>
      <c r="AY12" s="11">
        <v>13.2</v>
      </c>
      <c r="AZ12" s="11"/>
      <c r="BA12" s="11"/>
      <c r="BB12" s="11"/>
      <c r="BC12" s="11"/>
      <c r="BD12" s="11"/>
      <c r="BE12" s="11" t="s">
        <v>338</v>
      </c>
      <c r="BF12" s="11"/>
      <c r="BG12" s="11"/>
      <c r="BH12" s="11"/>
      <c r="BI12" s="11" t="s">
        <v>338</v>
      </c>
      <c r="BJ12" s="11" t="s">
        <v>338</v>
      </c>
      <c r="BK12" s="11"/>
      <c r="BL12" s="11" t="s">
        <v>338</v>
      </c>
      <c r="BM12" s="11" t="s">
        <v>338</v>
      </c>
      <c r="BN12" s="11"/>
      <c r="BO12" s="11"/>
      <c r="BP12" s="11"/>
      <c r="BQ12" s="11"/>
      <c r="BR12" s="11"/>
      <c r="BS12" s="11"/>
      <c r="BT12" s="11"/>
      <c r="BU12" s="11"/>
      <c r="BV12" s="11"/>
      <c r="BW12" s="11" t="s">
        <v>338</v>
      </c>
      <c r="BX12" s="11"/>
      <c r="BY12" s="11"/>
      <c r="BZ12" s="11"/>
      <c r="CA12" s="11"/>
    </row>
    <row r="13" spans="1:79" s="16" customFormat="1">
      <c r="A13" s="16">
        <v>7</v>
      </c>
      <c r="B13" s="10">
        <v>52538384</v>
      </c>
      <c r="C13" s="11" t="s">
        <v>156</v>
      </c>
      <c r="D13" s="12" t="s">
        <v>75</v>
      </c>
      <c r="E13" s="13">
        <v>29067</v>
      </c>
      <c r="F13" s="14">
        <f t="shared" ca="1" si="0"/>
        <v>44.608219178082194</v>
      </c>
      <c r="G13" s="15">
        <v>42</v>
      </c>
      <c r="H13" s="15" t="s">
        <v>38</v>
      </c>
      <c r="I13" s="15"/>
      <c r="J13" s="53"/>
      <c r="K13" s="53"/>
      <c r="L13" s="53"/>
      <c r="M13" s="60"/>
      <c r="N13" s="60"/>
      <c r="O13" s="60"/>
      <c r="P13" s="60"/>
      <c r="Q13" s="60"/>
      <c r="R13" s="60"/>
      <c r="S13" s="60">
        <v>7.51</v>
      </c>
      <c r="T13" s="60"/>
      <c r="U13" s="60"/>
      <c r="V13" s="11"/>
      <c r="W13" s="11"/>
      <c r="X13" s="11"/>
      <c r="Y13" s="11" t="s">
        <v>338</v>
      </c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 t="s">
        <v>338</v>
      </c>
      <c r="AO13" s="11"/>
      <c r="AP13" s="11"/>
      <c r="AQ13" s="11"/>
      <c r="AR13" s="11"/>
      <c r="AS13" s="11"/>
      <c r="AT13" s="11">
        <v>10.02</v>
      </c>
      <c r="AU13" s="11"/>
      <c r="AV13" s="11"/>
      <c r="AW13" s="11"/>
      <c r="AX13" s="11">
        <v>10.61</v>
      </c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 t="s">
        <v>338</v>
      </c>
      <c r="BJ13" s="11" t="s">
        <v>338</v>
      </c>
      <c r="BK13" s="11"/>
      <c r="BL13" s="11" t="s">
        <v>338</v>
      </c>
      <c r="BM13" s="11"/>
      <c r="BN13" s="11"/>
      <c r="BO13" s="11"/>
      <c r="BP13" s="11" t="s">
        <v>338</v>
      </c>
      <c r="BQ13" s="11"/>
      <c r="BR13" s="11"/>
      <c r="BS13" s="11"/>
      <c r="BT13" s="11"/>
      <c r="BU13" s="11"/>
      <c r="BV13" s="11"/>
      <c r="BW13" s="11"/>
      <c r="BX13" s="11">
        <v>5.03</v>
      </c>
      <c r="BY13" s="11">
        <v>4.97</v>
      </c>
      <c r="BZ13" s="11">
        <v>2.87</v>
      </c>
      <c r="CA13" s="11">
        <v>2.56</v>
      </c>
    </row>
    <row r="14" spans="1:79" s="16" customFormat="1">
      <c r="A14" s="27">
        <v>8</v>
      </c>
      <c r="B14" s="18">
        <v>1032680818</v>
      </c>
      <c r="C14" s="19" t="s">
        <v>161</v>
      </c>
      <c r="D14" s="20" t="s">
        <v>75</v>
      </c>
      <c r="E14" s="21">
        <v>39746</v>
      </c>
      <c r="F14" s="22">
        <f t="shared" ca="1" si="0"/>
        <v>15.35068493150685</v>
      </c>
      <c r="G14" s="23">
        <v>12</v>
      </c>
      <c r="H14" s="15" t="s">
        <v>38</v>
      </c>
      <c r="I14" s="15"/>
      <c r="J14" s="53"/>
      <c r="K14" s="53"/>
      <c r="L14" s="53"/>
      <c r="M14" s="60">
        <v>9.67</v>
      </c>
      <c r="N14" s="60"/>
      <c r="O14" s="60"/>
      <c r="P14" s="60"/>
      <c r="Q14" s="60"/>
      <c r="R14" s="60"/>
      <c r="S14" s="60"/>
      <c r="T14" s="60"/>
      <c r="U14" s="60"/>
      <c r="V14" s="24"/>
      <c r="W14" s="24"/>
      <c r="X14" s="24"/>
      <c r="Y14" s="24" t="s">
        <v>338</v>
      </c>
      <c r="Z14" s="24"/>
      <c r="AA14" s="24"/>
      <c r="AB14" s="24"/>
      <c r="AC14" s="24"/>
      <c r="AD14" s="24"/>
      <c r="AE14" s="24" t="s">
        <v>337</v>
      </c>
      <c r="AF14" s="24"/>
      <c r="AG14" s="24"/>
      <c r="AH14" s="24"/>
      <c r="AI14" s="24"/>
      <c r="AJ14" s="24"/>
      <c r="AK14" s="24"/>
      <c r="AL14" s="24"/>
      <c r="AM14" s="24"/>
      <c r="AN14" s="24"/>
      <c r="AO14" s="24"/>
      <c r="AP14" s="24"/>
      <c r="AQ14" s="24">
        <v>9.07</v>
      </c>
      <c r="AR14" s="24"/>
      <c r="AS14" s="24"/>
      <c r="AT14" s="24"/>
      <c r="AU14" s="24"/>
      <c r="AV14" s="24"/>
      <c r="AW14" s="24"/>
      <c r="AX14" s="24">
        <v>9.8000000000000007</v>
      </c>
      <c r="AY14" s="24"/>
      <c r="AZ14" s="24"/>
      <c r="BA14" s="24"/>
      <c r="BB14" s="24"/>
      <c r="BC14" s="24"/>
      <c r="BD14" s="24"/>
      <c r="BE14" s="24"/>
      <c r="BF14" s="24" t="s">
        <v>338</v>
      </c>
      <c r="BG14" s="24"/>
      <c r="BH14" s="24"/>
      <c r="BI14" s="24"/>
      <c r="BJ14" s="24" t="s">
        <v>338</v>
      </c>
      <c r="BK14" s="24"/>
      <c r="BL14" s="24"/>
      <c r="BM14" s="24"/>
      <c r="BN14" s="24"/>
      <c r="BO14" s="24"/>
      <c r="BP14" s="24"/>
      <c r="BQ14" s="24"/>
      <c r="BR14" s="24"/>
      <c r="BS14" s="24"/>
      <c r="BT14" s="24"/>
      <c r="BU14" s="24" t="s">
        <v>338</v>
      </c>
      <c r="BV14" s="24" t="s">
        <v>338</v>
      </c>
      <c r="BW14" s="24"/>
      <c r="BX14" s="24">
        <v>6.53</v>
      </c>
      <c r="BY14" s="24">
        <v>7.8</v>
      </c>
      <c r="BZ14" s="24">
        <v>3.59</v>
      </c>
      <c r="CA14" s="24">
        <v>3.2</v>
      </c>
    </row>
    <row r="15" spans="1:79" s="17" customFormat="1">
      <c r="A15" s="16">
        <v>9</v>
      </c>
      <c r="B15" s="10">
        <v>1083814023</v>
      </c>
      <c r="C15" s="11" t="s">
        <v>164</v>
      </c>
      <c r="D15" s="12" t="s">
        <v>75</v>
      </c>
      <c r="E15" s="13">
        <v>34651</v>
      </c>
      <c r="F15" s="14">
        <f t="shared" ca="1" si="0"/>
        <v>29.30958904109589</v>
      </c>
      <c r="G15" s="15" t="s">
        <v>165</v>
      </c>
      <c r="H15" s="15" t="s">
        <v>38</v>
      </c>
      <c r="I15" s="15"/>
      <c r="J15" s="53"/>
      <c r="K15" s="53"/>
      <c r="L15" s="53"/>
      <c r="M15" s="60"/>
      <c r="N15" s="60"/>
      <c r="O15" s="60"/>
      <c r="P15" s="60">
        <v>8.4700000000000006</v>
      </c>
      <c r="Q15" s="60">
        <v>9.61</v>
      </c>
      <c r="R15" s="60"/>
      <c r="S15" s="60"/>
      <c r="T15" s="60"/>
      <c r="U15" s="60"/>
      <c r="V15" s="11"/>
      <c r="W15" s="11"/>
      <c r="X15" s="11"/>
      <c r="Y15" s="11"/>
      <c r="Z15" s="11"/>
      <c r="AA15" s="11"/>
      <c r="AB15" s="11" t="s">
        <v>338</v>
      </c>
      <c r="AC15" s="11"/>
      <c r="AD15" s="11" t="s">
        <v>338</v>
      </c>
      <c r="AE15" s="11" t="s">
        <v>338</v>
      </c>
      <c r="AF15" s="11"/>
      <c r="AG15" s="11"/>
      <c r="AH15" s="11"/>
      <c r="AI15" s="11" t="s">
        <v>338</v>
      </c>
      <c r="AJ15" s="11"/>
      <c r="AK15" s="11"/>
      <c r="AL15" s="11"/>
      <c r="AM15" s="11"/>
      <c r="AN15" s="11"/>
      <c r="AO15" s="11"/>
      <c r="AP15" s="11"/>
      <c r="AQ15" s="11">
        <v>6.63</v>
      </c>
      <c r="AR15" s="11"/>
      <c r="AS15" s="11"/>
      <c r="AT15" s="11"/>
      <c r="AU15" s="11"/>
      <c r="AV15" s="11"/>
      <c r="AW15" s="11"/>
      <c r="AX15" s="11">
        <v>9.93</v>
      </c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 t="s">
        <v>338</v>
      </c>
      <c r="BJ15" s="11" t="s">
        <v>338</v>
      </c>
      <c r="BK15" s="11"/>
      <c r="BL15" s="11"/>
      <c r="BM15" s="11"/>
      <c r="BN15" s="11"/>
      <c r="BO15" s="11" t="s">
        <v>338</v>
      </c>
      <c r="BP15" s="11"/>
      <c r="BQ15" s="11"/>
      <c r="BR15" s="11"/>
      <c r="BS15" s="11"/>
      <c r="BT15" s="11"/>
      <c r="BU15" s="11"/>
      <c r="BV15" s="11"/>
      <c r="BW15" s="11"/>
      <c r="BX15" s="11">
        <v>7.7</v>
      </c>
      <c r="BY15" s="11"/>
      <c r="BZ15" s="11">
        <v>2.2000000000000002</v>
      </c>
      <c r="CA15" s="11"/>
    </row>
    <row r="16" spans="1:79" s="16" customFormat="1">
      <c r="A16" s="16">
        <v>10</v>
      </c>
      <c r="B16" s="10">
        <v>1013129067</v>
      </c>
      <c r="C16" s="11" t="s">
        <v>169</v>
      </c>
      <c r="D16" s="12" t="s">
        <v>36</v>
      </c>
      <c r="E16" s="13">
        <v>40150</v>
      </c>
      <c r="F16" s="14">
        <f t="shared" ca="1" si="0"/>
        <v>14.243835616438357</v>
      </c>
      <c r="G16" s="15">
        <v>24</v>
      </c>
      <c r="H16" s="15" t="s">
        <v>38</v>
      </c>
      <c r="I16" s="15"/>
      <c r="J16" s="53"/>
      <c r="K16" s="53"/>
      <c r="L16" s="53"/>
      <c r="M16" s="60">
        <v>5.65</v>
      </c>
      <c r="N16" s="60"/>
      <c r="O16" s="60"/>
      <c r="P16" s="60"/>
      <c r="Q16" s="60">
        <v>8.32</v>
      </c>
      <c r="R16" s="60">
        <v>9.23</v>
      </c>
      <c r="S16" s="60"/>
      <c r="T16" s="60"/>
      <c r="U16" s="60"/>
      <c r="V16" s="11"/>
      <c r="W16" s="11"/>
      <c r="X16" s="11"/>
      <c r="Y16" s="11"/>
      <c r="Z16" s="11"/>
      <c r="AA16" s="11"/>
      <c r="AB16" s="11" t="s">
        <v>337</v>
      </c>
      <c r="AC16" s="11" t="s">
        <v>337</v>
      </c>
      <c r="AD16" s="11" t="s">
        <v>337</v>
      </c>
      <c r="AE16" s="11"/>
      <c r="AF16" s="11" t="s">
        <v>337</v>
      </c>
      <c r="AG16" s="11" t="s">
        <v>337</v>
      </c>
      <c r="AH16" s="11"/>
      <c r="AI16" s="11"/>
      <c r="AJ16" s="11"/>
      <c r="AK16" s="11" t="s">
        <v>337</v>
      </c>
      <c r="AL16" s="11"/>
      <c r="AM16" s="11"/>
      <c r="AN16" s="11"/>
      <c r="AO16" s="11"/>
      <c r="AP16" s="11"/>
      <c r="AQ16" s="11"/>
      <c r="AR16" s="11"/>
      <c r="AS16" s="11"/>
      <c r="AT16" s="11"/>
      <c r="AU16" s="11"/>
      <c r="AV16" s="11"/>
      <c r="AW16" s="11">
        <v>7.57</v>
      </c>
      <c r="AX16" s="11">
        <v>11.26</v>
      </c>
      <c r="AY16" s="11"/>
      <c r="AZ16" s="11"/>
      <c r="BA16" s="11"/>
      <c r="BB16" s="11"/>
      <c r="BC16" s="11"/>
      <c r="BD16" s="11"/>
      <c r="BE16" s="11"/>
      <c r="BF16" s="11"/>
      <c r="BG16" s="11"/>
      <c r="BH16" s="11"/>
      <c r="BI16" s="11" t="s">
        <v>337</v>
      </c>
      <c r="BJ16" s="11" t="s">
        <v>337</v>
      </c>
      <c r="BK16" s="11"/>
      <c r="BL16" s="11" t="s">
        <v>337</v>
      </c>
      <c r="BM16" s="11" t="s">
        <v>337</v>
      </c>
      <c r="BN16" s="11"/>
      <c r="BO16" s="11"/>
      <c r="BP16" s="11"/>
      <c r="BQ16" s="11"/>
      <c r="BR16" s="11"/>
      <c r="BS16" s="11"/>
      <c r="BT16" s="11"/>
      <c r="BU16" s="11"/>
      <c r="BV16" s="11"/>
      <c r="BW16" s="11"/>
      <c r="BX16" s="11">
        <v>6.64</v>
      </c>
      <c r="BY16" s="11"/>
      <c r="BZ16" s="11">
        <v>4.32</v>
      </c>
      <c r="CA16" s="11">
        <v>3.09</v>
      </c>
    </row>
    <row r="17" spans="1:79" s="16" customFormat="1">
      <c r="A17" s="27">
        <v>12</v>
      </c>
      <c r="B17" s="18">
        <v>1206213972</v>
      </c>
      <c r="C17" s="19" t="s">
        <v>175</v>
      </c>
      <c r="D17" s="20" t="s">
        <v>75</v>
      </c>
      <c r="E17" s="21">
        <v>40574</v>
      </c>
      <c r="F17" s="22">
        <f t="shared" ca="1" si="0"/>
        <v>13.082191780821917</v>
      </c>
      <c r="G17" s="26" t="s">
        <v>176</v>
      </c>
      <c r="H17" s="26" t="s">
        <v>38</v>
      </c>
      <c r="I17" s="26"/>
      <c r="J17" s="53"/>
      <c r="K17" s="53"/>
      <c r="L17" s="53"/>
      <c r="M17" s="60">
        <v>10.07</v>
      </c>
      <c r="N17" s="60"/>
      <c r="O17" s="60"/>
      <c r="P17" s="60"/>
      <c r="Q17" s="60"/>
      <c r="R17" s="60"/>
      <c r="S17" s="60"/>
      <c r="T17" s="60"/>
      <c r="U17" s="60"/>
      <c r="V17" s="24"/>
      <c r="W17" s="24"/>
      <c r="X17" s="24"/>
      <c r="Y17" s="24"/>
      <c r="Z17" s="24"/>
      <c r="AA17" s="24"/>
      <c r="AB17" s="24" t="s">
        <v>337</v>
      </c>
      <c r="AC17" s="24"/>
      <c r="AD17" s="24"/>
      <c r="AE17" s="24"/>
      <c r="AF17" s="24"/>
      <c r="AG17" s="24"/>
      <c r="AH17" s="24"/>
      <c r="AI17" s="24"/>
      <c r="AJ17" s="24"/>
      <c r="AK17" s="24" t="s">
        <v>338</v>
      </c>
      <c r="AL17" s="24"/>
      <c r="AM17" s="24"/>
      <c r="AN17" s="24"/>
      <c r="AO17" s="24"/>
      <c r="AP17" s="24"/>
      <c r="AQ17" s="24">
        <v>9.66</v>
      </c>
      <c r="AR17" s="24"/>
      <c r="AS17" s="24"/>
      <c r="AT17" s="24"/>
      <c r="AU17" s="24"/>
      <c r="AV17" s="24"/>
      <c r="AW17" s="24"/>
      <c r="AX17" s="24"/>
      <c r="AY17" s="24"/>
      <c r="AZ17" s="24"/>
      <c r="BA17" s="24"/>
      <c r="BB17" s="24"/>
      <c r="BC17" s="24"/>
      <c r="BD17" s="24"/>
      <c r="BE17" s="24"/>
      <c r="BF17" s="24"/>
      <c r="BG17" s="24"/>
      <c r="BH17" s="24"/>
      <c r="BI17" s="24" t="s">
        <v>337</v>
      </c>
      <c r="BJ17" s="24"/>
      <c r="BK17" s="24"/>
      <c r="BL17" s="24"/>
      <c r="BM17" s="24"/>
      <c r="BN17" s="24"/>
      <c r="BO17" s="24" t="s">
        <v>337</v>
      </c>
      <c r="BP17" s="24"/>
      <c r="BQ17" s="24"/>
      <c r="BR17" s="24"/>
      <c r="BS17" s="24"/>
      <c r="BT17" s="24"/>
      <c r="BU17" s="24"/>
      <c r="BV17" s="24"/>
      <c r="BW17" s="24"/>
      <c r="BX17" s="24">
        <v>5.73</v>
      </c>
      <c r="BY17" s="24">
        <v>4.8</v>
      </c>
      <c r="BZ17" s="24"/>
      <c r="CA17" s="24">
        <v>2.3199999999999998</v>
      </c>
    </row>
    <row r="18" spans="1:79" s="16" customFormat="1">
      <c r="A18" s="17">
        <v>13</v>
      </c>
      <c r="B18" s="18">
        <v>80728659</v>
      </c>
      <c r="C18" s="19" t="s">
        <v>177</v>
      </c>
      <c r="D18" s="20" t="s">
        <v>36</v>
      </c>
      <c r="E18" s="21">
        <v>30326</v>
      </c>
      <c r="F18" s="22">
        <f t="shared" ca="1" si="0"/>
        <v>41.158904109589038</v>
      </c>
      <c r="G18" s="23" t="s">
        <v>176</v>
      </c>
      <c r="H18" s="26" t="s">
        <v>38</v>
      </c>
      <c r="I18" s="26" t="s">
        <v>340</v>
      </c>
      <c r="J18" s="53"/>
      <c r="K18" s="53">
        <v>7.8</v>
      </c>
      <c r="L18" s="53"/>
      <c r="M18" s="60">
        <v>7.14</v>
      </c>
      <c r="N18" s="60"/>
      <c r="O18" s="60"/>
      <c r="P18" s="60"/>
      <c r="Q18" s="60"/>
      <c r="R18" s="60">
        <v>7</v>
      </c>
      <c r="S18" s="60"/>
      <c r="T18" s="60"/>
      <c r="U18" s="60"/>
      <c r="V18" s="24"/>
      <c r="W18" s="24"/>
      <c r="X18" s="24"/>
      <c r="Y18" s="24"/>
      <c r="Z18" s="24"/>
      <c r="AA18" s="24"/>
      <c r="AB18" s="24" t="s">
        <v>337</v>
      </c>
      <c r="AC18" s="24" t="s">
        <v>338</v>
      </c>
      <c r="AD18" s="24" t="s">
        <v>338</v>
      </c>
      <c r="AE18" s="24" t="s">
        <v>338</v>
      </c>
      <c r="AF18" s="24" t="s">
        <v>338</v>
      </c>
      <c r="AG18" s="24"/>
      <c r="AH18" s="24"/>
      <c r="AI18" s="24"/>
      <c r="AJ18" s="24"/>
      <c r="AK18" s="24"/>
      <c r="AL18" s="24"/>
      <c r="AM18" s="24"/>
      <c r="AN18" s="24"/>
      <c r="AO18" s="24"/>
      <c r="AP18" s="24" t="s">
        <v>338</v>
      </c>
      <c r="AQ18" s="24">
        <v>5.45</v>
      </c>
      <c r="AR18" s="24"/>
      <c r="AS18" s="24"/>
      <c r="AT18" s="24"/>
      <c r="AU18" s="24"/>
      <c r="AV18" s="24"/>
      <c r="AW18" s="24"/>
      <c r="AX18" s="24"/>
      <c r="AY18" s="24"/>
      <c r="AZ18" s="24"/>
      <c r="BA18" s="24"/>
      <c r="BB18" s="24"/>
      <c r="BC18" s="24"/>
      <c r="BD18" s="24"/>
      <c r="BE18" s="24"/>
      <c r="BF18" s="24"/>
      <c r="BG18" s="24"/>
      <c r="BH18" s="24"/>
      <c r="BI18" s="24" t="s">
        <v>337</v>
      </c>
      <c r="BJ18" s="24" t="s">
        <v>338</v>
      </c>
      <c r="BK18" s="24"/>
      <c r="BL18" s="24" t="s">
        <v>338</v>
      </c>
      <c r="BM18" s="24"/>
      <c r="BN18" s="24"/>
      <c r="BO18" s="24"/>
      <c r="BP18" s="24"/>
      <c r="BQ18" s="24"/>
      <c r="BR18" s="24" t="s">
        <v>337</v>
      </c>
      <c r="BS18" s="24"/>
      <c r="BT18" s="24"/>
      <c r="BU18" s="24"/>
      <c r="BV18" s="24"/>
      <c r="BW18" s="24"/>
      <c r="BX18" s="24"/>
      <c r="BY18" s="24">
        <v>5.47</v>
      </c>
      <c r="BZ18" s="24"/>
      <c r="CA18" s="24">
        <v>3.81</v>
      </c>
    </row>
    <row r="19" spans="1:79" s="17" customFormat="1">
      <c r="A19" s="16">
        <v>14</v>
      </c>
      <c r="B19" s="10">
        <v>1026299779</v>
      </c>
      <c r="C19" s="11" t="s">
        <v>180</v>
      </c>
      <c r="D19" s="12" t="s">
        <v>36</v>
      </c>
      <c r="E19" s="13">
        <v>35705</v>
      </c>
      <c r="F19" s="14">
        <f t="shared" ca="1" si="0"/>
        <v>26.421917808219177</v>
      </c>
      <c r="G19" s="15">
        <v>12</v>
      </c>
      <c r="H19" s="26" t="s">
        <v>38</v>
      </c>
      <c r="I19" s="26"/>
      <c r="J19" s="53"/>
      <c r="K19" s="53"/>
      <c r="L19" s="53"/>
      <c r="M19" s="60"/>
      <c r="N19" s="60"/>
      <c r="O19" s="60"/>
      <c r="P19" s="60">
        <v>7.08</v>
      </c>
      <c r="Q19" s="60">
        <v>8.0500000000000007</v>
      </c>
      <c r="R19" s="60"/>
      <c r="S19" s="60"/>
      <c r="T19" s="60"/>
      <c r="U19" s="60"/>
      <c r="V19" s="11"/>
      <c r="W19" s="11"/>
      <c r="X19" s="11"/>
      <c r="Y19" s="11"/>
      <c r="Z19" s="11"/>
      <c r="AA19" s="11"/>
      <c r="AB19" s="11" t="s">
        <v>337</v>
      </c>
      <c r="AC19" s="11" t="s">
        <v>337</v>
      </c>
      <c r="AD19" s="11"/>
      <c r="AE19" s="11"/>
      <c r="AF19" s="11"/>
      <c r="AG19" s="11"/>
      <c r="AH19" s="11"/>
      <c r="AI19" s="11"/>
      <c r="AJ19" s="11"/>
      <c r="AK19" s="11"/>
      <c r="AL19" s="11"/>
      <c r="AM19" s="11"/>
      <c r="AN19" s="11" t="s">
        <v>337</v>
      </c>
      <c r="AO19" s="11" t="s">
        <v>337</v>
      </c>
      <c r="AP19" s="11"/>
      <c r="AQ19" s="11"/>
      <c r="AR19" s="11"/>
      <c r="AS19" s="11"/>
      <c r="AT19" s="11">
        <v>8.02</v>
      </c>
      <c r="AU19" s="11"/>
      <c r="AV19" s="11"/>
      <c r="AW19" s="11"/>
      <c r="AX19" s="11"/>
      <c r="AY19" s="11"/>
      <c r="AZ19" s="11"/>
      <c r="BA19" s="11"/>
      <c r="BB19" s="11"/>
      <c r="BC19" s="11"/>
      <c r="BD19" s="11"/>
      <c r="BE19" s="11"/>
      <c r="BF19" s="11"/>
      <c r="BG19" s="11"/>
      <c r="BH19" s="11"/>
      <c r="BI19" s="11" t="s">
        <v>337</v>
      </c>
      <c r="BJ19" s="11"/>
      <c r="BK19" s="11"/>
      <c r="BL19" s="11" t="s">
        <v>337</v>
      </c>
      <c r="BM19" s="11"/>
      <c r="BN19" s="11"/>
      <c r="BO19" s="11"/>
      <c r="BP19" s="11"/>
      <c r="BQ19" s="11"/>
      <c r="BR19" s="11"/>
      <c r="BS19" s="11"/>
      <c r="BT19" s="11"/>
      <c r="BU19" s="11"/>
      <c r="BV19" s="11"/>
      <c r="BW19" s="11"/>
      <c r="BX19" s="11">
        <v>6</v>
      </c>
      <c r="BY19" s="11">
        <v>4.88</v>
      </c>
      <c r="BZ19" s="11">
        <v>3.99</v>
      </c>
      <c r="CA19" s="11"/>
    </row>
    <row r="20" spans="1:79" s="17" customFormat="1">
      <c r="A20" s="27">
        <v>15</v>
      </c>
      <c r="B20" s="18">
        <v>1007648178</v>
      </c>
      <c r="C20" s="24" t="s">
        <v>186</v>
      </c>
      <c r="D20" s="20" t="s">
        <v>36</v>
      </c>
      <c r="E20" s="21">
        <v>36990</v>
      </c>
      <c r="F20" s="22">
        <f t="shared" ca="1" si="0"/>
        <v>22.901369863013699</v>
      </c>
      <c r="G20" s="23">
        <v>34</v>
      </c>
      <c r="H20" s="26" t="s">
        <v>38</v>
      </c>
      <c r="I20" s="26"/>
      <c r="J20" s="53"/>
      <c r="K20" s="53"/>
      <c r="L20" s="53"/>
      <c r="M20" s="60"/>
      <c r="N20" s="60"/>
      <c r="O20" s="60"/>
      <c r="P20" s="60">
        <v>5.18</v>
      </c>
      <c r="Q20" s="60">
        <v>8.64</v>
      </c>
      <c r="R20" s="60"/>
      <c r="S20" s="60"/>
      <c r="T20" s="60"/>
      <c r="U20" s="60"/>
      <c r="V20" s="24"/>
      <c r="W20" s="24"/>
      <c r="X20" s="24"/>
      <c r="Y20" s="24"/>
      <c r="Z20" s="24"/>
      <c r="AA20" s="24"/>
      <c r="AB20" s="24" t="s">
        <v>337</v>
      </c>
      <c r="AC20" s="24" t="s">
        <v>337</v>
      </c>
      <c r="AD20" s="24"/>
      <c r="AE20" s="24" t="s">
        <v>337</v>
      </c>
      <c r="AF20" s="24"/>
      <c r="AG20" s="24"/>
      <c r="AH20" s="24"/>
      <c r="AI20" s="24"/>
      <c r="AJ20" s="24"/>
      <c r="AK20" s="24"/>
      <c r="AL20" s="24"/>
      <c r="AM20" s="24"/>
      <c r="AN20" s="24"/>
      <c r="AO20" s="24" t="s">
        <v>337</v>
      </c>
      <c r="AP20" s="24"/>
      <c r="AQ20" s="24"/>
      <c r="AR20" s="24"/>
      <c r="AS20" s="24"/>
      <c r="AT20" s="24"/>
      <c r="AU20" s="24">
        <v>9.26</v>
      </c>
      <c r="AV20" s="24"/>
      <c r="AW20" s="24">
        <v>7.01</v>
      </c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/>
      <c r="BI20" s="24" t="s">
        <v>337</v>
      </c>
      <c r="BJ20" s="24" t="s">
        <v>337</v>
      </c>
      <c r="BK20" s="24"/>
      <c r="BL20" s="24"/>
      <c r="BM20" s="24"/>
      <c r="BN20" s="24"/>
      <c r="BO20" s="24"/>
      <c r="BP20" s="24"/>
      <c r="BQ20" s="24"/>
      <c r="BR20" s="24" t="s">
        <v>337</v>
      </c>
      <c r="BS20" s="24"/>
      <c r="BT20" s="24"/>
      <c r="BU20" s="24"/>
      <c r="BV20" s="24" t="s">
        <v>337</v>
      </c>
      <c r="BW20" s="24"/>
      <c r="BX20" s="17">
        <v>5.72</v>
      </c>
      <c r="BY20" s="24">
        <v>6.28</v>
      </c>
      <c r="BZ20" s="24">
        <v>2.58</v>
      </c>
      <c r="CA20" s="24">
        <v>2.58</v>
      </c>
    </row>
    <row r="21" spans="1:79" s="16" customFormat="1">
      <c r="A21" s="16">
        <v>17</v>
      </c>
      <c r="B21" s="10">
        <v>1003579223</v>
      </c>
      <c r="C21" s="11" t="s">
        <v>187</v>
      </c>
      <c r="D21" s="12" t="s">
        <v>36</v>
      </c>
      <c r="E21" s="13">
        <v>37301</v>
      </c>
      <c r="F21" s="14">
        <f t="shared" ca="1" si="0"/>
        <v>22.049315068493151</v>
      </c>
      <c r="G21" s="15">
        <v>12</v>
      </c>
      <c r="H21" s="15" t="s">
        <v>38</v>
      </c>
      <c r="I21" s="15" t="s">
        <v>341</v>
      </c>
      <c r="J21" s="53">
        <v>9.94</v>
      </c>
      <c r="K21" s="53">
        <v>8.08</v>
      </c>
      <c r="L21" s="53"/>
      <c r="M21" s="60"/>
      <c r="N21" s="60"/>
      <c r="O21" s="60"/>
      <c r="P21" s="60"/>
      <c r="Q21" s="60"/>
      <c r="R21" s="60"/>
      <c r="S21" s="60"/>
      <c r="T21" s="60"/>
      <c r="U21" s="60"/>
      <c r="V21" s="11"/>
      <c r="W21" s="11"/>
      <c r="X21" s="11"/>
      <c r="Y21" s="11"/>
      <c r="Z21" s="11"/>
      <c r="AA21" s="11"/>
      <c r="AB21" s="11" t="s">
        <v>337</v>
      </c>
      <c r="AC21" s="11" t="s">
        <v>337</v>
      </c>
      <c r="AD21" s="11"/>
      <c r="AE21" s="11" t="s">
        <v>337</v>
      </c>
      <c r="AF21" s="11"/>
      <c r="AG21" s="11"/>
      <c r="AH21" s="11"/>
      <c r="AI21" s="11" t="s">
        <v>337</v>
      </c>
      <c r="AJ21" s="11"/>
      <c r="AK21" s="11"/>
      <c r="AL21" s="11"/>
      <c r="AM21" s="11"/>
      <c r="AN21" s="11"/>
      <c r="AO21" s="11"/>
      <c r="AP21" s="11"/>
      <c r="AQ21" s="11"/>
      <c r="AR21" s="11"/>
      <c r="AS21" s="11"/>
      <c r="AT21" s="11">
        <v>9.3000000000000007</v>
      </c>
      <c r="AU21" s="11">
        <v>9.01</v>
      </c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/>
      <c r="BI21" s="11" t="s">
        <v>337</v>
      </c>
      <c r="BJ21" s="11" t="s">
        <v>337</v>
      </c>
      <c r="BK21" s="11"/>
      <c r="BL21" s="11" t="s">
        <v>337</v>
      </c>
      <c r="BM21" s="11"/>
      <c r="BN21" s="11"/>
      <c r="BO21" s="11"/>
      <c r="BP21" s="11" t="s">
        <v>337</v>
      </c>
      <c r="BQ21" s="11"/>
      <c r="BR21" s="11"/>
      <c r="BS21" s="11"/>
      <c r="BT21" s="11"/>
      <c r="BU21" s="11"/>
      <c r="BV21" s="11"/>
      <c r="BW21" s="11"/>
      <c r="BX21" s="11"/>
      <c r="BY21" s="11"/>
      <c r="BZ21" s="11">
        <v>3.24</v>
      </c>
      <c r="CA21" s="11">
        <v>3.24</v>
      </c>
    </row>
    <row r="22" spans="1:79" s="17" customFormat="1">
      <c r="A22" s="16">
        <v>18</v>
      </c>
      <c r="B22" s="10">
        <v>1015459156</v>
      </c>
      <c r="C22" s="11" t="s">
        <v>190</v>
      </c>
      <c r="D22" s="12" t="s">
        <v>36</v>
      </c>
      <c r="E22" s="13">
        <v>35064</v>
      </c>
      <c r="F22" s="14">
        <f t="shared" ca="1" si="0"/>
        <v>28.17808219178082</v>
      </c>
      <c r="G22" s="15" t="s">
        <v>191</v>
      </c>
      <c r="H22" s="15" t="s">
        <v>38</v>
      </c>
      <c r="I22" s="15" t="s">
        <v>342</v>
      </c>
      <c r="J22" s="53">
        <v>10.45</v>
      </c>
      <c r="K22" s="53"/>
      <c r="L22" s="53"/>
      <c r="M22" s="60"/>
      <c r="N22" s="60"/>
      <c r="O22" s="60"/>
      <c r="P22" s="60"/>
      <c r="Q22" s="60"/>
      <c r="R22" s="60"/>
      <c r="S22" s="60"/>
      <c r="T22" s="60"/>
      <c r="U22" s="60"/>
      <c r="V22" s="11"/>
      <c r="W22" s="11"/>
      <c r="X22" s="11"/>
      <c r="Y22" s="11"/>
      <c r="Z22" s="11"/>
      <c r="AA22" s="11"/>
      <c r="AB22" s="11" t="s">
        <v>337</v>
      </c>
      <c r="AC22" s="11"/>
      <c r="AD22" s="11"/>
      <c r="AE22" s="11" t="s">
        <v>338</v>
      </c>
      <c r="AF22" s="11"/>
      <c r="AG22" s="11"/>
      <c r="AH22" s="11"/>
      <c r="AI22" s="11"/>
      <c r="AJ22" s="11"/>
      <c r="AK22" s="11"/>
      <c r="AL22" s="11"/>
      <c r="AM22" s="11"/>
      <c r="AN22" s="11"/>
      <c r="AO22" s="11"/>
      <c r="AP22" s="11"/>
      <c r="AQ22" s="11"/>
      <c r="AR22" s="11"/>
      <c r="AS22" s="11"/>
      <c r="AT22" s="11">
        <v>9.49</v>
      </c>
      <c r="AU22" s="11"/>
      <c r="AV22" s="11"/>
      <c r="AW22" s="11"/>
      <c r="AX22" s="11"/>
      <c r="AY22" s="11"/>
      <c r="AZ22" s="11"/>
      <c r="BA22" s="11"/>
      <c r="BB22" s="11"/>
      <c r="BC22" s="11"/>
      <c r="BD22" s="11"/>
      <c r="BE22" s="11"/>
      <c r="BF22" s="11"/>
      <c r="BG22" s="11"/>
      <c r="BH22" s="11"/>
      <c r="BI22" s="11" t="s">
        <v>337</v>
      </c>
      <c r="BJ22" s="11"/>
      <c r="BK22" s="11"/>
      <c r="BL22" s="11" t="s">
        <v>338</v>
      </c>
      <c r="BM22" s="11"/>
      <c r="BN22" s="11"/>
      <c r="BO22" s="11"/>
      <c r="BP22" s="11"/>
      <c r="BQ22" s="11"/>
      <c r="BR22" s="11"/>
      <c r="BS22" s="11"/>
      <c r="BT22" s="11"/>
      <c r="BU22" s="11"/>
      <c r="BV22" s="11"/>
      <c r="BW22" s="11"/>
      <c r="BX22" s="11">
        <v>8.1300000000000008</v>
      </c>
      <c r="BY22" s="11">
        <v>7.28</v>
      </c>
      <c r="BZ22" s="11">
        <v>4.8</v>
      </c>
      <c r="CA22" s="11">
        <v>5.17</v>
      </c>
    </row>
    <row r="23" spans="1:79" s="16" customFormat="1">
      <c r="A23" s="9">
        <v>19</v>
      </c>
      <c r="B23" s="10">
        <v>1023381606</v>
      </c>
      <c r="C23" s="11" t="s">
        <v>195</v>
      </c>
      <c r="D23" s="12" t="s">
        <v>75</v>
      </c>
      <c r="E23" s="13">
        <v>39720</v>
      </c>
      <c r="F23" s="14">
        <f t="shared" ca="1" si="0"/>
        <v>15.421917808219177</v>
      </c>
      <c r="G23" s="15">
        <v>23</v>
      </c>
      <c r="H23" s="15" t="s">
        <v>38</v>
      </c>
      <c r="I23" s="15"/>
      <c r="J23" s="53"/>
      <c r="K23" s="53"/>
      <c r="L23" s="53"/>
      <c r="M23" s="60"/>
      <c r="N23" s="60">
        <v>6.95</v>
      </c>
      <c r="O23" s="60"/>
      <c r="P23" s="60"/>
      <c r="Q23" s="60"/>
      <c r="R23" s="60"/>
      <c r="S23" s="60">
        <v>16.07</v>
      </c>
      <c r="T23" s="60"/>
      <c r="U23" s="60"/>
      <c r="V23" s="11"/>
      <c r="W23" s="11"/>
      <c r="X23" s="11"/>
      <c r="Y23" s="11" t="s">
        <v>338</v>
      </c>
      <c r="Z23" s="11"/>
      <c r="AA23" s="11"/>
      <c r="AB23" s="11"/>
      <c r="AC23" s="11" t="s">
        <v>338</v>
      </c>
      <c r="AD23" s="11"/>
      <c r="AE23" s="11"/>
      <c r="AF23" s="11" t="s">
        <v>338</v>
      </c>
      <c r="AG23" s="11"/>
      <c r="AH23" s="11"/>
      <c r="AI23" s="11"/>
      <c r="AJ23" s="11"/>
      <c r="AK23" s="11"/>
      <c r="AL23" s="11"/>
      <c r="AM23" s="11"/>
      <c r="AN23" s="11" t="s">
        <v>338</v>
      </c>
      <c r="AO23" s="11"/>
      <c r="AP23" s="11"/>
      <c r="AQ23" s="11"/>
      <c r="AR23" s="11"/>
      <c r="AS23" s="11"/>
      <c r="AT23" s="11"/>
      <c r="AU23" s="11"/>
      <c r="AV23" s="11"/>
      <c r="AW23" s="11">
        <v>9.52</v>
      </c>
      <c r="AX23" s="11">
        <v>7.33</v>
      </c>
      <c r="AY23" s="11"/>
      <c r="AZ23" s="11"/>
      <c r="BA23" s="11"/>
      <c r="BB23" s="11"/>
      <c r="BC23" s="11"/>
      <c r="BD23" s="11"/>
      <c r="BE23" s="11"/>
      <c r="BF23" s="11"/>
      <c r="BG23" s="11"/>
      <c r="BH23" s="11"/>
      <c r="BI23" s="11" t="s">
        <v>338</v>
      </c>
      <c r="BJ23" s="11" t="s">
        <v>338</v>
      </c>
      <c r="BK23" s="11"/>
      <c r="BL23" s="11" t="s">
        <v>338</v>
      </c>
      <c r="BM23" s="11" t="s">
        <v>338</v>
      </c>
      <c r="BN23" s="11"/>
      <c r="BO23" s="11"/>
      <c r="BP23" s="11"/>
      <c r="BQ23" s="11"/>
      <c r="BR23" s="11"/>
      <c r="BS23" s="11"/>
      <c r="BT23" s="11"/>
      <c r="BU23" s="11"/>
      <c r="BV23" s="11"/>
      <c r="BW23" s="11"/>
      <c r="BX23" s="11">
        <v>4.99</v>
      </c>
      <c r="BY23" s="11">
        <v>6.57</v>
      </c>
      <c r="BZ23" s="11">
        <v>1.45</v>
      </c>
      <c r="CA23" s="11">
        <v>2.17</v>
      </c>
    </row>
    <row r="24" spans="1:79" s="16" customFormat="1">
      <c r="A24" s="17">
        <v>20</v>
      </c>
      <c r="B24" s="18">
        <v>1011320375</v>
      </c>
      <c r="C24" s="24" t="s">
        <v>201</v>
      </c>
      <c r="D24" s="20" t="s">
        <v>75</v>
      </c>
      <c r="E24" s="21">
        <v>38100</v>
      </c>
      <c r="F24" s="22">
        <f t="shared" ca="1" si="0"/>
        <v>19.860273972602741</v>
      </c>
      <c r="G24" s="23" t="s">
        <v>176</v>
      </c>
      <c r="H24" s="15" t="s">
        <v>38</v>
      </c>
      <c r="I24" s="15" t="s">
        <v>342</v>
      </c>
      <c r="J24" s="53">
        <v>10.45</v>
      </c>
      <c r="K24" s="53"/>
      <c r="L24" s="53"/>
      <c r="M24" s="60"/>
      <c r="N24" s="60"/>
      <c r="O24" s="60"/>
      <c r="P24" s="60"/>
      <c r="Q24" s="60"/>
      <c r="R24" s="60"/>
      <c r="S24" s="60"/>
      <c r="T24" s="60"/>
      <c r="U24" s="60"/>
      <c r="V24" s="24"/>
      <c r="W24" s="24"/>
      <c r="X24" s="24"/>
      <c r="Y24" s="24"/>
      <c r="Z24" s="24"/>
      <c r="AA24" s="24"/>
      <c r="AB24" s="24" t="s">
        <v>337</v>
      </c>
      <c r="AC24" s="24"/>
      <c r="AD24" s="24"/>
      <c r="AE24" s="24" t="s">
        <v>338</v>
      </c>
      <c r="AF24" s="24"/>
      <c r="AG24" s="24"/>
      <c r="AH24" s="24"/>
      <c r="AI24" s="24"/>
      <c r="AJ24" s="24"/>
      <c r="AK24" s="24"/>
      <c r="AL24" s="24"/>
      <c r="AM24" s="24"/>
      <c r="AN24" s="24"/>
      <c r="AO24" s="24"/>
      <c r="AP24" s="24"/>
      <c r="AQ24" s="24"/>
      <c r="AR24" s="24"/>
      <c r="AS24" s="24"/>
      <c r="AT24" s="24">
        <v>9.49</v>
      </c>
      <c r="AU24" s="24"/>
      <c r="AV24" s="24"/>
      <c r="AW24" s="24"/>
      <c r="AX24" s="24"/>
      <c r="AY24" s="24"/>
      <c r="AZ24" s="24"/>
      <c r="BA24" s="24"/>
      <c r="BB24" s="24"/>
      <c r="BC24" s="24"/>
      <c r="BD24" s="24"/>
      <c r="BE24" s="24"/>
      <c r="BF24" s="24"/>
      <c r="BG24" s="24"/>
      <c r="BH24" s="24"/>
      <c r="BI24" s="24" t="s">
        <v>337</v>
      </c>
      <c r="BJ24" s="24"/>
      <c r="BK24" s="24"/>
      <c r="BL24" s="24" t="s">
        <v>338</v>
      </c>
      <c r="BM24" s="24"/>
      <c r="BN24" s="24"/>
      <c r="BO24" s="24"/>
      <c r="BP24" s="24"/>
      <c r="BQ24" s="24"/>
      <c r="BR24" s="24"/>
      <c r="BS24" s="24"/>
      <c r="BT24" s="24"/>
      <c r="BU24" s="24"/>
      <c r="BV24" s="24"/>
      <c r="BW24" s="24"/>
      <c r="BX24" s="24">
        <v>8.1300000000000008</v>
      </c>
      <c r="BY24" s="24">
        <v>7.28</v>
      </c>
      <c r="BZ24" s="24">
        <v>4.8</v>
      </c>
      <c r="CA24" s="24">
        <v>5.17</v>
      </c>
    </row>
    <row r="25" spans="1:79" s="16" customFormat="1">
      <c r="A25" s="17">
        <v>21</v>
      </c>
      <c r="B25" s="18">
        <v>1141332591</v>
      </c>
      <c r="C25" s="24" t="s">
        <v>205</v>
      </c>
      <c r="D25" s="20" t="s">
        <v>75</v>
      </c>
      <c r="E25" s="21">
        <v>40688</v>
      </c>
      <c r="F25" s="22">
        <f t="shared" ca="1" si="0"/>
        <v>12.769863013698631</v>
      </c>
      <c r="G25" s="23" t="s">
        <v>206</v>
      </c>
      <c r="H25" s="15" t="s">
        <v>38</v>
      </c>
      <c r="I25" s="15" t="s">
        <v>342</v>
      </c>
      <c r="J25" s="53">
        <v>8.75</v>
      </c>
      <c r="K25" s="53"/>
      <c r="L25" s="53"/>
      <c r="M25" s="60"/>
      <c r="N25" s="60"/>
      <c r="O25" s="60">
        <v>11.87</v>
      </c>
      <c r="P25" s="60"/>
      <c r="Q25" s="60">
        <v>13.34</v>
      </c>
      <c r="R25" s="60"/>
      <c r="S25" s="60"/>
      <c r="T25" s="60"/>
      <c r="U25" s="60"/>
      <c r="V25" s="24"/>
      <c r="W25" s="24"/>
      <c r="X25" s="24"/>
      <c r="Y25" s="24"/>
      <c r="Z25" s="24"/>
      <c r="AA25" s="24"/>
      <c r="AB25" s="24" t="s">
        <v>337</v>
      </c>
      <c r="AC25" s="24" t="s">
        <v>337</v>
      </c>
      <c r="AD25" s="24" t="s">
        <v>337</v>
      </c>
      <c r="AE25" s="24"/>
      <c r="AF25" s="24"/>
      <c r="AG25" s="24"/>
      <c r="AH25" s="24"/>
      <c r="AI25" s="24"/>
      <c r="AJ25" s="24"/>
      <c r="AK25" s="24"/>
      <c r="AL25" s="24" t="s">
        <v>338</v>
      </c>
      <c r="AM25" s="24" t="s">
        <v>338</v>
      </c>
      <c r="AN25" s="24"/>
      <c r="AO25" s="24"/>
      <c r="AP25" s="24" t="s">
        <v>337</v>
      </c>
      <c r="AQ25" s="24"/>
      <c r="AR25" s="24"/>
      <c r="AS25" s="24"/>
      <c r="AT25" s="24">
        <v>10.38</v>
      </c>
      <c r="AU25" s="24"/>
      <c r="AV25" s="24">
        <v>9.48</v>
      </c>
      <c r="AW25" s="24"/>
      <c r="AX25" s="24">
        <v>8.2899999999999991</v>
      </c>
      <c r="AY25" s="24"/>
      <c r="AZ25" s="24"/>
      <c r="BA25" s="24"/>
      <c r="BB25" s="24"/>
      <c r="BC25" s="24"/>
      <c r="BD25" s="24"/>
      <c r="BE25" s="24"/>
      <c r="BF25" s="24"/>
      <c r="BG25" s="24"/>
      <c r="BH25" s="24"/>
      <c r="BI25" s="24" t="s">
        <v>337</v>
      </c>
      <c r="BJ25" s="24" t="s">
        <v>337</v>
      </c>
      <c r="BK25" s="24" t="s">
        <v>337</v>
      </c>
      <c r="BL25" s="24"/>
      <c r="BM25" s="24" t="s">
        <v>337</v>
      </c>
      <c r="BN25" s="24"/>
      <c r="BO25" s="24"/>
      <c r="BP25" s="24"/>
      <c r="BQ25" s="24"/>
      <c r="BR25" s="24" t="s">
        <v>337</v>
      </c>
      <c r="BS25" s="24" t="s">
        <v>337</v>
      </c>
      <c r="BT25" s="24"/>
      <c r="BU25" s="24"/>
      <c r="BV25" s="24"/>
      <c r="BW25" s="24" t="s">
        <v>338</v>
      </c>
      <c r="BX25" s="24">
        <v>5.4</v>
      </c>
      <c r="BY25" s="24"/>
      <c r="BZ25" s="24"/>
      <c r="CA25" s="24">
        <v>4.37</v>
      </c>
    </row>
    <row r="26" spans="1:79" s="16" customFormat="1">
      <c r="A26" s="9">
        <v>22</v>
      </c>
      <c r="B26" s="10">
        <v>1019143341</v>
      </c>
      <c r="C26" s="11" t="s">
        <v>211</v>
      </c>
      <c r="D26" s="12" t="s">
        <v>75</v>
      </c>
      <c r="E26" s="13">
        <v>36073</v>
      </c>
      <c r="F26" s="14">
        <f t="shared" ca="1" si="0"/>
        <v>25.413698630136988</v>
      </c>
      <c r="G26" s="15" t="s">
        <v>212</v>
      </c>
      <c r="H26" s="15" t="s">
        <v>38</v>
      </c>
      <c r="I26" s="15"/>
      <c r="J26" s="53"/>
      <c r="K26" s="53"/>
      <c r="L26" s="53"/>
      <c r="M26" s="60">
        <v>5.46</v>
      </c>
      <c r="N26" s="60"/>
      <c r="O26" s="60"/>
      <c r="P26" s="60"/>
      <c r="Q26" s="60">
        <v>7.71</v>
      </c>
      <c r="R26" s="60"/>
      <c r="S26" s="60"/>
      <c r="T26" s="60"/>
      <c r="U26" s="60"/>
      <c r="V26" s="11"/>
      <c r="W26" s="11"/>
      <c r="X26" s="11"/>
      <c r="Y26" s="11"/>
      <c r="Z26" s="11"/>
      <c r="AA26" s="11"/>
      <c r="AB26" s="11" t="s">
        <v>337</v>
      </c>
      <c r="AC26" s="11" t="s">
        <v>337</v>
      </c>
      <c r="AD26" s="11"/>
      <c r="AE26" s="11"/>
      <c r="AF26" s="11"/>
      <c r="AG26" s="11"/>
      <c r="AH26" s="11" t="s">
        <v>337</v>
      </c>
      <c r="AI26" s="11"/>
      <c r="AJ26" s="11"/>
      <c r="AK26" s="11"/>
      <c r="AL26" s="11" t="s">
        <v>337</v>
      </c>
      <c r="AM26" s="11"/>
      <c r="AN26" s="11"/>
      <c r="AO26" s="11"/>
      <c r="AP26" s="11"/>
      <c r="AQ26" s="11"/>
      <c r="AR26" s="11"/>
      <c r="AS26" s="11"/>
      <c r="AT26" s="11"/>
      <c r="AU26" s="11"/>
      <c r="AV26" s="11"/>
      <c r="AW26" s="11">
        <v>9</v>
      </c>
      <c r="AX26" s="11">
        <v>9.68</v>
      </c>
      <c r="AY26" s="11"/>
      <c r="AZ26" s="11"/>
      <c r="BA26" s="11"/>
      <c r="BB26" s="11"/>
      <c r="BC26" s="11"/>
      <c r="BD26" s="11" t="s">
        <v>337</v>
      </c>
      <c r="BE26" s="11"/>
      <c r="BF26" s="11" t="s">
        <v>337</v>
      </c>
      <c r="BG26" s="11"/>
      <c r="BH26" s="11"/>
      <c r="BI26" s="11"/>
      <c r="BJ26" s="11"/>
      <c r="BK26" s="11"/>
      <c r="BL26" s="11"/>
      <c r="BM26" s="11"/>
      <c r="BN26" s="11"/>
      <c r="BO26" s="11"/>
      <c r="BP26" s="11"/>
      <c r="BQ26" s="11"/>
      <c r="BR26" s="11"/>
      <c r="BS26" s="11"/>
      <c r="BT26" s="11"/>
      <c r="BU26" s="11" t="s">
        <v>337</v>
      </c>
      <c r="BV26" s="11" t="s">
        <v>337</v>
      </c>
      <c r="BW26" s="11"/>
      <c r="BX26" s="11">
        <v>4.7300000000000004</v>
      </c>
      <c r="BY26" s="11">
        <v>7.59</v>
      </c>
      <c r="BZ26" s="11">
        <v>2.85</v>
      </c>
      <c r="CA26" s="11">
        <v>2.63</v>
      </c>
    </row>
    <row r="27" spans="1:79" s="17" customFormat="1">
      <c r="A27" s="16">
        <v>23</v>
      </c>
      <c r="B27" s="10">
        <v>1074810165</v>
      </c>
      <c r="C27" s="11" t="s">
        <v>216</v>
      </c>
      <c r="D27" s="12" t="s">
        <v>36</v>
      </c>
      <c r="E27" s="13">
        <v>38647</v>
      </c>
      <c r="F27" s="14">
        <f t="shared" ca="1" si="0"/>
        <v>18.361643835616437</v>
      </c>
      <c r="G27" s="15">
        <v>22</v>
      </c>
      <c r="H27" s="15" t="s">
        <v>38</v>
      </c>
      <c r="I27" s="15" t="s">
        <v>341</v>
      </c>
      <c r="J27" s="53">
        <v>6.2</v>
      </c>
      <c r="K27" s="53">
        <v>7.01</v>
      </c>
      <c r="L27" s="53"/>
      <c r="M27" s="60"/>
      <c r="N27" s="60"/>
      <c r="O27" s="60"/>
      <c r="P27" s="60"/>
      <c r="Q27" s="60"/>
      <c r="R27" s="60"/>
      <c r="S27" s="60"/>
      <c r="T27" s="60"/>
      <c r="U27" s="60"/>
      <c r="V27" s="11"/>
      <c r="W27" s="11"/>
      <c r="X27" s="11"/>
      <c r="Y27" s="11"/>
      <c r="Z27" s="11"/>
      <c r="AA27" s="11"/>
      <c r="AB27" s="11" t="s">
        <v>337</v>
      </c>
      <c r="AC27" s="11" t="s">
        <v>338</v>
      </c>
      <c r="AD27" s="11"/>
      <c r="AE27" s="11"/>
      <c r="AF27" s="11"/>
      <c r="AG27" s="11"/>
      <c r="AH27" s="11"/>
      <c r="AI27" s="11"/>
      <c r="AJ27" s="11"/>
      <c r="AK27" s="11" t="s">
        <v>338</v>
      </c>
      <c r="AL27" s="11"/>
      <c r="AM27" s="11"/>
      <c r="AN27" s="11"/>
      <c r="AO27" s="11"/>
      <c r="AP27" s="11"/>
      <c r="AQ27" s="11"/>
      <c r="AR27" s="11"/>
      <c r="AS27" s="11"/>
      <c r="AT27" s="11">
        <v>7.8</v>
      </c>
      <c r="AU27" s="11">
        <v>9.3000000000000007</v>
      </c>
      <c r="AV27" s="11"/>
      <c r="AW27" s="11"/>
      <c r="AX27" s="11"/>
      <c r="AY27" s="11"/>
      <c r="AZ27" s="11"/>
      <c r="BA27" s="11"/>
      <c r="BB27" s="11"/>
      <c r="BC27" s="11"/>
      <c r="BD27" s="11"/>
      <c r="BE27" s="11"/>
      <c r="BF27" s="11"/>
      <c r="BG27" s="11" t="s">
        <v>338</v>
      </c>
      <c r="BH27" s="11"/>
      <c r="BI27" s="11" t="s">
        <v>338</v>
      </c>
      <c r="BJ27" s="11" t="s">
        <v>338</v>
      </c>
      <c r="BK27" s="11"/>
      <c r="BL27" s="11" t="s">
        <v>338</v>
      </c>
      <c r="BM27" s="11"/>
      <c r="BN27" s="11"/>
      <c r="BO27" s="11"/>
      <c r="BP27" s="11"/>
      <c r="BQ27" s="11"/>
      <c r="BR27" s="11"/>
      <c r="BS27" s="11"/>
      <c r="BT27" s="11"/>
      <c r="BU27" s="11"/>
      <c r="BV27" s="11"/>
      <c r="BW27" s="11"/>
      <c r="BX27" s="11">
        <v>4.2699999999999996</v>
      </c>
      <c r="BY27" s="11">
        <v>4.46</v>
      </c>
      <c r="BZ27" s="11">
        <v>2.42</v>
      </c>
      <c r="CA27" s="11">
        <v>2.63</v>
      </c>
    </row>
    <row r="28" spans="1:79" s="17" customFormat="1">
      <c r="A28" s="17">
        <v>24</v>
      </c>
      <c r="B28" s="18">
        <v>1000184823</v>
      </c>
      <c r="C28" s="24" t="s">
        <v>217</v>
      </c>
      <c r="D28" s="20" t="s">
        <v>36</v>
      </c>
      <c r="E28" s="21">
        <v>40724</v>
      </c>
      <c r="F28" s="22">
        <f t="shared" ca="1" si="0"/>
        <v>12.671232876712329</v>
      </c>
      <c r="G28" s="23">
        <v>32</v>
      </c>
      <c r="H28" s="15" t="s">
        <v>38</v>
      </c>
      <c r="I28" s="15" t="s">
        <v>341</v>
      </c>
      <c r="J28" s="53">
        <v>9.07</v>
      </c>
      <c r="K28" s="53">
        <v>7.09</v>
      </c>
      <c r="L28" s="53"/>
      <c r="M28" s="60"/>
      <c r="N28" s="60"/>
      <c r="O28" s="60"/>
      <c r="P28" s="60"/>
      <c r="Q28" s="60"/>
      <c r="R28" s="60"/>
      <c r="S28" s="60"/>
      <c r="T28" s="60"/>
      <c r="U28" s="60"/>
      <c r="V28" s="24"/>
      <c r="W28" s="24"/>
      <c r="X28" s="24"/>
      <c r="Y28" s="24"/>
      <c r="Z28" s="24"/>
      <c r="AA28" s="24"/>
      <c r="AB28" s="24" t="s">
        <v>337</v>
      </c>
      <c r="AC28" s="24" t="s">
        <v>338</v>
      </c>
      <c r="AD28" s="24"/>
      <c r="AE28" s="24" t="s">
        <v>338</v>
      </c>
      <c r="AF28" s="24"/>
      <c r="AG28" s="24"/>
      <c r="AH28" s="24"/>
      <c r="AI28" s="24"/>
      <c r="AJ28" s="24"/>
      <c r="AK28" s="24"/>
      <c r="AL28" s="24" t="s">
        <v>338</v>
      </c>
      <c r="AM28" s="24"/>
      <c r="AN28" s="24"/>
      <c r="AO28" s="24"/>
      <c r="AP28" s="24"/>
      <c r="AQ28" s="24">
        <v>8.6999999999999993</v>
      </c>
      <c r="AR28" s="24"/>
      <c r="AS28" s="24"/>
      <c r="AT28" s="24">
        <v>9.01</v>
      </c>
      <c r="AU28" s="24"/>
      <c r="AV28" s="24"/>
      <c r="AW28" s="24"/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/>
      <c r="BI28" s="24" t="s">
        <v>337</v>
      </c>
      <c r="BJ28" s="24" t="s">
        <v>338</v>
      </c>
      <c r="BK28" s="24"/>
      <c r="BL28" s="24"/>
      <c r="BM28" s="24"/>
      <c r="BN28" s="24"/>
      <c r="BO28" s="24" t="s">
        <v>338</v>
      </c>
      <c r="BP28" s="24" t="s">
        <v>338</v>
      </c>
      <c r="BQ28" s="24"/>
      <c r="BR28" s="24"/>
      <c r="BS28" s="24"/>
      <c r="BT28" s="24"/>
      <c r="BU28" s="24"/>
      <c r="BV28" s="24"/>
      <c r="BW28" s="24"/>
      <c r="BX28" s="24">
        <v>8</v>
      </c>
      <c r="BY28" s="24">
        <v>5.58</v>
      </c>
      <c r="BZ28" s="24">
        <v>3.21</v>
      </c>
      <c r="CA28" s="24">
        <v>4.03</v>
      </c>
    </row>
    <row r="29" spans="1:79" s="16" customFormat="1">
      <c r="A29" s="9">
        <v>26</v>
      </c>
      <c r="B29" s="10">
        <v>1022366339</v>
      </c>
      <c r="C29" s="11" t="s">
        <v>218</v>
      </c>
      <c r="D29" s="12" t="s">
        <v>75</v>
      </c>
      <c r="E29" s="13">
        <v>33246</v>
      </c>
      <c r="F29" s="14">
        <f t="shared" ca="1" si="0"/>
        <v>33.158904109589038</v>
      </c>
      <c r="G29" s="15" t="s">
        <v>219</v>
      </c>
      <c r="H29" s="15" t="s">
        <v>38</v>
      </c>
      <c r="I29" s="15"/>
      <c r="J29" s="53"/>
      <c r="K29" s="53"/>
      <c r="L29" s="53"/>
      <c r="M29" s="60"/>
      <c r="N29" s="60"/>
      <c r="O29" s="60"/>
      <c r="P29" s="60">
        <v>9.57</v>
      </c>
      <c r="Q29" s="60">
        <v>11.29</v>
      </c>
      <c r="R29" s="60"/>
      <c r="S29" s="60"/>
      <c r="T29" s="60"/>
      <c r="U29" s="60"/>
      <c r="V29" s="11"/>
      <c r="W29" s="11"/>
      <c r="X29" s="11"/>
      <c r="Y29" s="11" t="s">
        <v>337</v>
      </c>
      <c r="Z29" s="11"/>
      <c r="AA29" s="11"/>
      <c r="AB29" s="11"/>
      <c r="AC29" s="11" t="s">
        <v>337</v>
      </c>
      <c r="AD29" s="11"/>
      <c r="AE29" s="11"/>
      <c r="AF29" s="11" t="s">
        <v>337</v>
      </c>
      <c r="AG29" s="11"/>
      <c r="AH29" s="11"/>
      <c r="AI29" s="11"/>
      <c r="AJ29" s="11"/>
      <c r="AK29" s="11"/>
      <c r="AL29" s="11"/>
      <c r="AM29" s="11"/>
      <c r="AN29" s="11" t="s">
        <v>337</v>
      </c>
      <c r="AO29" s="11"/>
      <c r="AP29" s="11"/>
      <c r="AQ29" s="11"/>
      <c r="AR29" s="11"/>
      <c r="AS29" s="11">
        <v>9.9700000000000006</v>
      </c>
      <c r="AT29" s="11"/>
      <c r="AU29" s="11"/>
      <c r="AV29" s="11"/>
      <c r="AW29" s="11"/>
      <c r="AX29" s="11">
        <v>10.91</v>
      </c>
      <c r="AY29" s="11"/>
      <c r="AZ29" s="11"/>
      <c r="BA29" s="11"/>
      <c r="BB29" s="11"/>
      <c r="BC29" s="11"/>
      <c r="BD29" s="11" t="s">
        <v>337</v>
      </c>
      <c r="BE29" s="11"/>
      <c r="BF29" s="11"/>
      <c r="BG29" s="11"/>
      <c r="BH29" s="11"/>
      <c r="BI29" s="11" t="s">
        <v>337</v>
      </c>
      <c r="BJ29" s="11"/>
      <c r="BK29" s="11"/>
      <c r="BL29" s="11" t="s">
        <v>337</v>
      </c>
      <c r="BM29" s="11"/>
      <c r="BN29" s="11"/>
      <c r="BO29" s="11"/>
      <c r="BP29" s="11"/>
      <c r="BQ29" s="11"/>
      <c r="BR29" s="11"/>
      <c r="BS29" s="11"/>
      <c r="BT29" s="11"/>
      <c r="BU29" s="11"/>
      <c r="BV29" s="11" t="s">
        <v>337</v>
      </c>
      <c r="BW29" s="11"/>
      <c r="BX29" s="11"/>
      <c r="BY29" s="11">
        <v>4.5999999999999996</v>
      </c>
      <c r="BZ29" s="11">
        <v>3.38</v>
      </c>
      <c r="CA29" s="11">
        <v>3.15</v>
      </c>
    </row>
    <row r="30" spans="1:79" s="16" customFormat="1">
      <c r="A30" s="16">
        <v>27</v>
      </c>
      <c r="B30" s="10">
        <v>1001205279</v>
      </c>
      <c r="C30" s="25" t="s">
        <v>220</v>
      </c>
      <c r="D30" s="12" t="s">
        <v>36</v>
      </c>
      <c r="E30" s="13">
        <v>37091</v>
      </c>
      <c r="F30" s="14">
        <f t="shared" ca="1" si="0"/>
        <v>22.624657534246577</v>
      </c>
      <c r="G30" s="28" t="s">
        <v>221</v>
      </c>
      <c r="H30" s="15" t="s">
        <v>38</v>
      </c>
      <c r="I30" s="15" t="s">
        <v>343</v>
      </c>
      <c r="J30" s="53"/>
      <c r="K30" s="53"/>
      <c r="L30" s="53">
        <v>11.7</v>
      </c>
      <c r="M30" s="60"/>
      <c r="N30" s="60"/>
      <c r="O30" s="60"/>
      <c r="P30" s="60">
        <v>9.26</v>
      </c>
      <c r="Q30" s="60">
        <v>12.15</v>
      </c>
      <c r="R30" s="60"/>
      <c r="S30" s="60"/>
      <c r="T30" s="60"/>
      <c r="U30" s="60"/>
      <c r="V30" s="11"/>
      <c r="W30" s="11"/>
      <c r="X30" s="11"/>
      <c r="Y30" s="11" t="s">
        <v>338</v>
      </c>
      <c r="Z30" s="11"/>
      <c r="AA30" s="11"/>
      <c r="AB30" s="11"/>
      <c r="AC30" s="11" t="s">
        <v>338</v>
      </c>
      <c r="AD30" s="11" t="s">
        <v>338</v>
      </c>
      <c r="AE30" s="11" t="s">
        <v>338</v>
      </c>
      <c r="AF30" s="11"/>
      <c r="AG30" s="11"/>
      <c r="AH30" s="11"/>
      <c r="AI30" s="11"/>
      <c r="AJ30" s="11" t="s">
        <v>338</v>
      </c>
      <c r="AK30" s="11"/>
      <c r="AL30" s="11"/>
      <c r="AM30" s="11"/>
      <c r="AN30" s="11" t="s">
        <v>338</v>
      </c>
      <c r="AO30" s="11"/>
      <c r="AP30" s="11"/>
      <c r="AQ30" s="11"/>
      <c r="AR30" s="11">
        <v>11.7</v>
      </c>
      <c r="AS30" s="11"/>
      <c r="AT30" s="11"/>
      <c r="AU30" s="11"/>
      <c r="AV30" s="11"/>
      <c r="AW30" s="11">
        <v>10.73</v>
      </c>
      <c r="AX30" s="11"/>
      <c r="AY30" s="11"/>
      <c r="AZ30" s="11"/>
      <c r="BA30" s="11"/>
      <c r="BB30" s="11"/>
      <c r="BC30" s="11"/>
      <c r="BD30" s="11"/>
      <c r="BE30" s="11"/>
      <c r="BF30" s="11"/>
      <c r="BG30" s="11"/>
      <c r="BH30" s="11"/>
      <c r="BI30" s="11" t="s">
        <v>338</v>
      </c>
      <c r="BJ30" s="11" t="s">
        <v>338</v>
      </c>
      <c r="BK30" s="11"/>
      <c r="BL30" s="11"/>
      <c r="BM30" s="11" t="s">
        <v>338</v>
      </c>
      <c r="BN30" s="11"/>
      <c r="BO30" s="11" t="s">
        <v>338</v>
      </c>
      <c r="BP30" s="11"/>
      <c r="BQ30" s="11"/>
      <c r="BR30" s="11"/>
      <c r="BS30" s="11"/>
      <c r="BT30" s="11"/>
      <c r="BU30" s="11"/>
      <c r="BV30" s="11"/>
      <c r="BW30" s="11"/>
      <c r="BX30" s="11">
        <v>7.86</v>
      </c>
      <c r="BY30" s="11">
        <v>5.46</v>
      </c>
      <c r="BZ30" s="11">
        <v>4.24</v>
      </c>
      <c r="CA30" s="11">
        <v>4.8499999999999996</v>
      </c>
    </row>
    <row r="31" spans="1:79" s="17" customFormat="1">
      <c r="A31" s="16">
        <v>29</v>
      </c>
      <c r="B31" s="10">
        <v>52533784</v>
      </c>
      <c r="C31" s="11" t="s">
        <v>222</v>
      </c>
      <c r="D31" s="12" t="s">
        <v>75</v>
      </c>
      <c r="E31" s="13">
        <v>28762</v>
      </c>
      <c r="F31" s="14">
        <f t="shared" ca="1" si="0"/>
        <v>45.443835616438356</v>
      </c>
      <c r="G31" s="15">
        <v>12</v>
      </c>
      <c r="H31" s="15" t="s">
        <v>38</v>
      </c>
      <c r="I31" s="15"/>
      <c r="J31" s="53"/>
      <c r="K31" s="53"/>
      <c r="L31" s="53"/>
      <c r="M31" s="60">
        <v>9.67</v>
      </c>
      <c r="N31" s="60"/>
      <c r="O31" s="60"/>
      <c r="P31" s="60"/>
      <c r="Q31" s="60"/>
      <c r="R31" s="60"/>
      <c r="S31" s="60"/>
      <c r="T31" s="60"/>
      <c r="U31" s="60"/>
      <c r="V31" s="11"/>
      <c r="W31" s="11"/>
      <c r="X31" s="11"/>
      <c r="Y31" s="11" t="s">
        <v>338</v>
      </c>
      <c r="Z31" s="11"/>
      <c r="AA31" s="11"/>
      <c r="AB31" s="11"/>
      <c r="AC31" s="11"/>
      <c r="AD31" s="11"/>
      <c r="AE31" s="11" t="s">
        <v>337</v>
      </c>
      <c r="AF31" s="11"/>
      <c r="AG31" s="11"/>
      <c r="AH31" s="11"/>
      <c r="AI31" s="11"/>
      <c r="AJ31" s="11"/>
      <c r="AK31" s="11"/>
      <c r="AL31" s="11"/>
      <c r="AM31" s="11"/>
      <c r="AN31" s="11"/>
      <c r="AO31" s="11"/>
      <c r="AP31" s="11"/>
      <c r="AQ31" s="11">
        <v>9.07</v>
      </c>
      <c r="AR31" s="11"/>
      <c r="AS31" s="11"/>
      <c r="AT31" s="11"/>
      <c r="AU31" s="11"/>
      <c r="AV31" s="11"/>
      <c r="AW31" s="11"/>
      <c r="AX31" s="11">
        <v>9.8000000000000007</v>
      </c>
      <c r="AY31" s="11"/>
      <c r="AZ31" s="11"/>
      <c r="BA31" s="11"/>
      <c r="BB31" s="11"/>
      <c r="BC31" s="11"/>
      <c r="BD31" s="11"/>
      <c r="BE31" s="11"/>
      <c r="BF31" s="11" t="s">
        <v>338</v>
      </c>
      <c r="BG31" s="11"/>
      <c r="BH31" s="11"/>
      <c r="BI31" s="11"/>
      <c r="BJ31" s="11" t="s">
        <v>338</v>
      </c>
      <c r="BK31" s="11"/>
      <c r="BL31" s="11"/>
      <c r="BM31" s="11"/>
      <c r="BN31" s="11"/>
      <c r="BO31" s="11"/>
      <c r="BP31" s="11"/>
      <c r="BQ31" s="11"/>
      <c r="BR31" s="11"/>
      <c r="BS31" s="11"/>
      <c r="BT31" s="11"/>
      <c r="BU31" s="11" t="s">
        <v>338</v>
      </c>
      <c r="BV31" s="11" t="s">
        <v>338</v>
      </c>
      <c r="BW31" s="11"/>
      <c r="BX31" s="11">
        <v>6.53</v>
      </c>
      <c r="BY31" s="11">
        <v>7.8</v>
      </c>
      <c r="BZ31" s="11">
        <v>3.59</v>
      </c>
      <c r="CA31" s="11">
        <v>3.2</v>
      </c>
    </row>
    <row r="32" spans="1:79" s="17" customFormat="1">
      <c r="A32" s="9">
        <v>30</v>
      </c>
      <c r="B32" s="10">
        <v>98050863166</v>
      </c>
      <c r="C32" s="11" t="s">
        <v>223</v>
      </c>
      <c r="D32" s="12" t="s">
        <v>36</v>
      </c>
      <c r="E32" s="13">
        <v>35923</v>
      </c>
      <c r="F32" s="14">
        <f t="shared" ca="1" si="0"/>
        <v>25.824657534246576</v>
      </c>
      <c r="G32" s="15" t="s">
        <v>176</v>
      </c>
      <c r="H32" s="15" t="s">
        <v>38</v>
      </c>
      <c r="I32" s="15" t="s">
        <v>342</v>
      </c>
      <c r="J32" s="53">
        <v>10.45</v>
      </c>
      <c r="K32" s="53"/>
      <c r="L32" s="53"/>
      <c r="M32" s="60"/>
      <c r="N32" s="60"/>
      <c r="O32" s="60"/>
      <c r="P32" s="60"/>
      <c r="Q32" s="60"/>
      <c r="R32" s="60"/>
      <c r="S32" s="60"/>
      <c r="T32" s="60"/>
      <c r="U32" s="60"/>
      <c r="V32" s="11"/>
      <c r="W32" s="11"/>
      <c r="X32" s="11"/>
      <c r="Y32" s="11"/>
      <c r="Z32" s="11"/>
      <c r="AA32" s="11"/>
      <c r="AB32" s="11" t="s">
        <v>337</v>
      </c>
      <c r="AC32" s="11"/>
      <c r="AD32" s="11"/>
      <c r="AE32" s="11" t="s">
        <v>338</v>
      </c>
      <c r="AF32" s="11"/>
      <c r="AG32" s="11"/>
      <c r="AH32" s="11"/>
      <c r="AI32" s="11"/>
      <c r="AJ32" s="11"/>
      <c r="AK32" s="11"/>
      <c r="AL32" s="11"/>
      <c r="AM32" s="11"/>
      <c r="AN32" s="11"/>
      <c r="AO32" s="11"/>
      <c r="AP32" s="11"/>
      <c r="AQ32" s="11"/>
      <c r="AR32" s="11"/>
      <c r="AS32" s="11"/>
      <c r="AT32" s="11">
        <v>9.49</v>
      </c>
      <c r="AU32" s="11"/>
      <c r="AV32" s="11"/>
      <c r="AW32" s="11"/>
      <c r="AX32" s="11"/>
      <c r="AY32" s="11"/>
      <c r="AZ32" s="11"/>
      <c r="BA32" s="11"/>
      <c r="BB32" s="11"/>
      <c r="BC32" s="11"/>
      <c r="BD32" s="11"/>
      <c r="BE32" s="11"/>
      <c r="BF32" s="11"/>
      <c r="BG32" s="11"/>
      <c r="BH32" s="11"/>
      <c r="BI32" s="11" t="s">
        <v>337</v>
      </c>
      <c r="BJ32" s="11"/>
      <c r="BK32" s="11"/>
      <c r="BL32" s="11" t="s">
        <v>338</v>
      </c>
      <c r="BM32" s="11"/>
      <c r="BN32" s="11"/>
      <c r="BO32" s="11"/>
      <c r="BP32" s="11"/>
      <c r="BQ32" s="11"/>
      <c r="BR32" s="11"/>
      <c r="BS32" s="11"/>
      <c r="BT32" s="11"/>
      <c r="BU32" s="11"/>
      <c r="BV32" s="11"/>
      <c r="BW32" s="11"/>
      <c r="BX32" s="11">
        <v>8.1300000000000008</v>
      </c>
      <c r="BY32" s="11">
        <v>7.28</v>
      </c>
      <c r="BZ32" s="11">
        <v>4.8</v>
      </c>
      <c r="CA32" s="16">
        <v>5.17</v>
      </c>
    </row>
    <row r="33" spans="1:79" s="16" customFormat="1">
      <c r="A33" s="17">
        <v>31</v>
      </c>
      <c r="B33" s="18">
        <v>98080357214</v>
      </c>
      <c r="C33" s="24" t="s">
        <v>224</v>
      </c>
      <c r="D33" s="20" t="s">
        <v>75</v>
      </c>
      <c r="E33" s="21">
        <v>36010</v>
      </c>
      <c r="F33" s="22">
        <f t="shared" ca="1" si="0"/>
        <v>25.586301369863012</v>
      </c>
      <c r="G33" s="23" t="s">
        <v>225</v>
      </c>
      <c r="H33" s="15" t="s">
        <v>38</v>
      </c>
      <c r="I33" s="15"/>
      <c r="J33" s="53"/>
      <c r="K33" s="53"/>
      <c r="L33" s="53"/>
      <c r="M33" s="60"/>
      <c r="N33" s="60"/>
      <c r="O33" s="60"/>
      <c r="P33" s="60">
        <v>7.08</v>
      </c>
      <c r="Q33" s="60">
        <v>8.0500000000000007</v>
      </c>
      <c r="R33" s="60"/>
      <c r="S33" s="60"/>
      <c r="T33" s="60"/>
      <c r="U33" s="60"/>
      <c r="V33" s="24"/>
      <c r="W33" s="24"/>
      <c r="X33" s="24"/>
      <c r="Y33" s="24"/>
      <c r="Z33" s="24"/>
      <c r="AA33" s="24"/>
      <c r="AB33" s="24" t="s">
        <v>337</v>
      </c>
      <c r="AC33" s="24" t="s">
        <v>337</v>
      </c>
      <c r="AD33" s="24"/>
      <c r="AE33" s="24"/>
      <c r="AF33" s="24"/>
      <c r="AG33" s="24"/>
      <c r="AH33" s="24"/>
      <c r="AI33" s="24"/>
      <c r="AJ33" s="24"/>
      <c r="AK33" s="24"/>
      <c r="AL33" s="24"/>
      <c r="AM33" s="24"/>
      <c r="AN33" s="24" t="s">
        <v>337</v>
      </c>
      <c r="AO33" s="24" t="s">
        <v>337</v>
      </c>
      <c r="AP33" s="24"/>
      <c r="AQ33" s="24"/>
      <c r="AR33" s="24"/>
      <c r="AS33" s="24"/>
      <c r="AT33" s="24">
        <v>8.02</v>
      </c>
      <c r="AU33" s="24"/>
      <c r="AV33" s="24"/>
      <c r="AW33" s="24"/>
      <c r="AX33" s="24"/>
      <c r="AY33" s="24"/>
      <c r="AZ33" s="24"/>
      <c r="BA33" s="24"/>
      <c r="BB33" s="24"/>
      <c r="BC33" s="24"/>
      <c r="BD33" s="24"/>
      <c r="BE33" s="24"/>
      <c r="BF33" s="24"/>
      <c r="BG33" s="24"/>
      <c r="BH33" s="24"/>
      <c r="BI33" s="24" t="s">
        <v>337</v>
      </c>
      <c r="BJ33" s="24"/>
      <c r="BK33" s="24"/>
      <c r="BL33" s="24" t="s">
        <v>337</v>
      </c>
      <c r="BM33" s="24"/>
      <c r="BN33" s="24"/>
      <c r="BO33" s="24"/>
      <c r="BP33" s="24"/>
      <c r="BQ33" s="24"/>
      <c r="BR33" s="24"/>
      <c r="BS33" s="24"/>
      <c r="BT33" s="24"/>
      <c r="BU33" s="24"/>
      <c r="BV33" s="24"/>
      <c r="BW33" s="24"/>
      <c r="BX33" s="24">
        <v>6</v>
      </c>
      <c r="BY33" s="24">
        <v>4.88</v>
      </c>
      <c r="BZ33" s="24">
        <v>3.99</v>
      </c>
      <c r="CA33" s="17"/>
    </row>
    <row r="34" spans="1:79" s="16" customFormat="1">
      <c r="A34" s="16">
        <v>33</v>
      </c>
      <c r="B34" s="10">
        <v>1023912343</v>
      </c>
      <c r="C34" s="11" t="s">
        <v>226</v>
      </c>
      <c r="D34" s="12" t="s">
        <v>36</v>
      </c>
      <c r="E34" s="13">
        <v>33819</v>
      </c>
      <c r="F34" s="14">
        <f t="shared" ca="1" si="0"/>
        <v>31.589041095890412</v>
      </c>
      <c r="G34" s="15">
        <v>12</v>
      </c>
      <c r="H34" s="15" t="s">
        <v>38</v>
      </c>
      <c r="I34" s="15" t="s">
        <v>341</v>
      </c>
      <c r="J34" s="53">
        <v>9.94</v>
      </c>
      <c r="K34" s="53">
        <v>8.08</v>
      </c>
      <c r="L34" s="53"/>
      <c r="M34" s="60"/>
      <c r="N34" s="60"/>
      <c r="O34" s="60"/>
      <c r="P34" s="60"/>
      <c r="Q34" s="60"/>
      <c r="R34" s="60"/>
      <c r="S34" s="60"/>
      <c r="T34" s="60"/>
      <c r="U34" s="60"/>
      <c r="V34" s="11"/>
      <c r="W34" s="11"/>
      <c r="X34" s="11"/>
      <c r="Y34" s="11"/>
      <c r="Z34" s="11"/>
      <c r="AA34" s="11"/>
      <c r="AB34" s="11" t="s">
        <v>337</v>
      </c>
      <c r="AC34" s="11" t="s">
        <v>337</v>
      </c>
      <c r="AD34" s="11"/>
      <c r="AE34" s="11" t="s">
        <v>337</v>
      </c>
      <c r="AF34" s="11"/>
      <c r="AG34" s="11"/>
      <c r="AH34" s="11"/>
      <c r="AI34" s="11" t="s">
        <v>337</v>
      </c>
      <c r="AJ34" s="11"/>
      <c r="AK34" s="11"/>
      <c r="AL34" s="11"/>
      <c r="AM34" s="11"/>
      <c r="AN34" s="11"/>
      <c r="AO34" s="11"/>
      <c r="AP34" s="11"/>
      <c r="AQ34" s="11"/>
      <c r="AR34" s="11"/>
      <c r="AS34" s="11"/>
      <c r="AT34" s="11">
        <v>9.3000000000000007</v>
      </c>
      <c r="AU34" s="11">
        <v>9.01</v>
      </c>
      <c r="AV34" s="11"/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/>
      <c r="BI34" s="11" t="s">
        <v>337</v>
      </c>
      <c r="BJ34" s="11" t="s">
        <v>337</v>
      </c>
      <c r="BK34" s="11"/>
      <c r="BL34" s="11" t="s">
        <v>337</v>
      </c>
      <c r="BM34" s="11"/>
      <c r="BN34" s="11"/>
      <c r="BO34" s="11"/>
      <c r="BP34" s="11" t="s">
        <v>337</v>
      </c>
      <c r="BQ34" s="11"/>
      <c r="BR34" s="11"/>
      <c r="BS34" s="11"/>
      <c r="BT34" s="11"/>
      <c r="BU34" s="11"/>
      <c r="BV34" s="11"/>
      <c r="BW34" s="11"/>
      <c r="BX34" s="11"/>
      <c r="BY34" s="11"/>
      <c r="BZ34" s="11">
        <v>3.24</v>
      </c>
      <c r="CA34" s="11">
        <v>3.24</v>
      </c>
    </row>
    <row r="35" spans="1:79" s="16" customFormat="1">
      <c r="A35" s="9">
        <v>35</v>
      </c>
      <c r="B35" s="10">
        <v>25126656</v>
      </c>
      <c r="C35" s="11" t="s">
        <v>227</v>
      </c>
      <c r="D35" s="12" t="s">
        <v>75</v>
      </c>
      <c r="E35" s="13">
        <v>21872</v>
      </c>
      <c r="F35" s="14">
        <f t="shared" ca="1" si="0"/>
        <v>64.320547945205476</v>
      </c>
      <c r="G35" s="15">
        <v>12</v>
      </c>
      <c r="H35" s="15" t="s">
        <v>38</v>
      </c>
      <c r="I35" s="15"/>
      <c r="J35" s="53"/>
      <c r="K35" s="53"/>
      <c r="L35" s="53"/>
      <c r="M35" s="60">
        <v>7.21</v>
      </c>
      <c r="N35" s="60"/>
      <c r="O35" s="60"/>
      <c r="P35" s="60"/>
      <c r="Q35" s="60">
        <v>7.95</v>
      </c>
      <c r="R35" s="60"/>
      <c r="S35" s="60"/>
      <c r="T35" s="60"/>
      <c r="U35" s="60"/>
      <c r="V35" s="11"/>
      <c r="W35" s="11"/>
      <c r="X35" s="11"/>
      <c r="Y35" s="11"/>
      <c r="Z35" s="11"/>
      <c r="AA35" s="11"/>
      <c r="AB35" s="11" t="s">
        <v>337</v>
      </c>
      <c r="AC35" s="11" t="s">
        <v>337</v>
      </c>
      <c r="AD35" s="11"/>
      <c r="AE35" s="11" t="s">
        <v>337</v>
      </c>
      <c r="AF35" s="11" t="s">
        <v>337</v>
      </c>
      <c r="AG35" s="11"/>
      <c r="AH35" s="11"/>
      <c r="AI35" s="11"/>
      <c r="AJ35" s="11"/>
      <c r="AK35" s="11"/>
      <c r="AL35" s="11"/>
      <c r="AM35" s="11"/>
      <c r="AN35" s="11"/>
      <c r="AO35" s="11"/>
      <c r="AP35" s="11"/>
      <c r="AQ35" s="11"/>
      <c r="AR35" s="11"/>
      <c r="AS35" s="11"/>
      <c r="AT35" s="11">
        <v>7.94</v>
      </c>
      <c r="AU35" s="11"/>
      <c r="AV35" s="11"/>
      <c r="AW35" s="11"/>
      <c r="AX35" s="11">
        <v>8.9600000000000009</v>
      </c>
      <c r="AY35" s="11"/>
      <c r="AZ35" s="11"/>
      <c r="BA35" s="11"/>
      <c r="BB35" s="11"/>
      <c r="BC35" s="11"/>
      <c r="BD35" s="11" t="s">
        <v>337</v>
      </c>
      <c r="BE35" s="11"/>
      <c r="BF35" s="11"/>
      <c r="BG35" s="11"/>
      <c r="BH35" s="11"/>
      <c r="BI35" s="11" t="s">
        <v>337</v>
      </c>
      <c r="BJ35" s="11"/>
      <c r="BK35" s="11"/>
      <c r="BL35" s="11"/>
      <c r="BM35" s="11"/>
      <c r="BN35" s="11"/>
      <c r="BO35" s="11"/>
      <c r="BP35" s="11"/>
      <c r="BQ35" s="11"/>
      <c r="BR35" s="11"/>
      <c r="BS35" s="11"/>
      <c r="BT35" s="11"/>
      <c r="BU35" s="11"/>
      <c r="BV35" s="11" t="s">
        <v>337</v>
      </c>
      <c r="BW35" s="11"/>
      <c r="BX35" s="11">
        <v>7.86</v>
      </c>
      <c r="BY35" s="11">
        <v>9.7799999999999994</v>
      </c>
      <c r="BZ35" s="11"/>
      <c r="CA35" s="11"/>
    </row>
    <row r="36" spans="1:79" s="16" customFormat="1">
      <c r="A36" s="16">
        <v>36</v>
      </c>
      <c r="B36" s="10">
        <v>1000240420</v>
      </c>
      <c r="C36" s="11" t="s">
        <v>228</v>
      </c>
      <c r="D36" s="12" t="s">
        <v>75</v>
      </c>
      <c r="E36" s="13">
        <v>37241</v>
      </c>
      <c r="F36" s="14">
        <f t="shared" ca="1" si="0"/>
        <v>22.213698630136985</v>
      </c>
      <c r="G36" s="15">
        <v>34</v>
      </c>
      <c r="H36" s="15" t="s">
        <v>38</v>
      </c>
      <c r="I36" s="15"/>
      <c r="J36" s="53"/>
      <c r="K36" s="53"/>
      <c r="L36" s="53"/>
      <c r="M36" s="60"/>
      <c r="N36" s="60"/>
      <c r="O36" s="60"/>
      <c r="P36" s="60">
        <v>8.99</v>
      </c>
      <c r="Q36" s="60">
        <v>6.52</v>
      </c>
      <c r="R36" s="60"/>
      <c r="S36" s="60"/>
      <c r="T36" s="60"/>
      <c r="U36" s="60"/>
      <c r="V36" s="11"/>
      <c r="W36" s="11"/>
      <c r="X36" s="11"/>
      <c r="Y36" s="11"/>
      <c r="Z36" s="11"/>
      <c r="AA36" s="11"/>
      <c r="AB36" s="11" t="s">
        <v>337</v>
      </c>
      <c r="AC36" s="11" t="s">
        <v>337</v>
      </c>
      <c r="AD36" s="11"/>
      <c r="AE36" s="11" t="s">
        <v>337</v>
      </c>
      <c r="AF36" s="11" t="s">
        <v>337</v>
      </c>
      <c r="AG36" s="11"/>
      <c r="AH36" s="11"/>
      <c r="AI36" s="11"/>
      <c r="AJ36" s="11"/>
      <c r="AK36" s="11"/>
      <c r="AL36" s="11"/>
      <c r="AM36" s="11"/>
      <c r="AN36" s="11"/>
      <c r="AO36" s="11"/>
      <c r="AP36" s="11"/>
      <c r="AQ36" s="11"/>
      <c r="AR36" s="11"/>
      <c r="AS36" s="11"/>
      <c r="AT36" s="11"/>
      <c r="AU36" s="11"/>
      <c r="AV36" s="11"/>
      <c r="AW36" s="11">
        <v>8.15</v>
      </c>
      <c r="AX36" s="11">
        <v>11.42</v>
      </c>
      <c r="AY36" s="11"/>
      <c r="AZ36" s="11"/>
      <c r="BA36" s="11"/>
      <c r="BB36" s="11"/>
      <c r="BC36" s="11"/>
      <c r="BD36" s="11"/>
      <c r="BE36" s="11"/>
      <c r="BF36" s="11"/>
      <c r="BG36" s="11"/>
      <c r="BH36" s="11"/>
      <c r="BI36" s="11" t="s">
        <v>337</v>
      </c>
      <c r="BJ36" s="11" t="s">
        <v>337</v>
      </c>
      <c r="BK36" s="11"/>
      <c r="BL36" s="11" t="s">
        <v>337</v>
      </c>
      <c r="BM36" s="11"/>
      <c r="BN36" s="11"/>
      <c r="BO36" s="11" t="s">
        <v>337</v>
      </c>
      <c r="BP36" s="11"/>
      <c r="BQ36" s="11"/>
      <c r="BR36" s="11"/>
      <c r="BS36" s="11"/>
      <c r="BT36" s="11"/>
      <c r="BU36" s="11"/>
      <c r="BV36" s="11"/>
      <c r="BW36" s="11"/>
      <c r="BX36" s="11">
        <v>8.42</v>
      </c>
      <c r="BY36" s="11">
        <v>7.04</v>
      </c>
      <c r="BZ36" s="11"/>
      <c r="CA36" s="11"/>
    </row>
    <row r="37" spans="1:79" s="16" customFormat="1">
      <c r="A37" s="17">
        <v>38</v>
      </c>
      <c r="B37" s="18">
        <v>1085255756</v>
      </c>
      <c r="C37" s="24" t="s">
        <v>229</v>
      </c>
      <c r="D37" s="20" t="s">
        <v>75</v>
      </c>
      <c r="E37" s="21">
        <v>31821</v>
      </c>
      <c r="F37" s="22">
        <f t="shared" ca="1" si="0"/>
        <v>37.063013698630137</v>
      </c>
      <c r="G37" s="23">
        <v>22</v>
      </c>
      <c r="H37" s="23" t="s">
        <v>38</v>
      </c>
      <c r="I37" s="15" t="s">
        <v>341</v>
      </c>
      <c r="J37" s="53">
        <v>6.2</v>
      </c>
      <c r="K37" s="53">
        <v>7.01</v>
      </c>
      <c r="L37" s="53"/>
      <c r="M37" s="60"/>
      <c r="N37" s="60"/>
      <c r="O37" s="60"/>
      <c r="P37" s="60"/>
      <c r="Q37" s="60"/>
      <c r="R37" s="60"/>
      <c r="S37" s="60"/>
      <c r="T37" s="60"/>
      <c r="U37" s="60"/>
      <c r="V37" s="24"/>
      <c r="W37" s="24"/>
      <c r="X37" s="24"/>
      <c r="Y37" s="24"/>
      <c r="Z37" s="24"/>
      <c r="AA37" s="24"/>
      <c r="AB37" s="24" t="s">
        <v>337</v>
      </c>
      <c r="AC37" s="24" t="s">
        <v>338</v>
      </c>
      <c r="AD37" s="24"/>
      <c r="AE37" s="24"/>
      <c r="AF37" s="24"/>
      <c r="AG37" s="24"/>
      <c r="AH37" s="24"/>
      <c r="AI37" s="24"/>
      <c r="AJ37" s="24"/>
      <c r="AK37" s="24" t="s">
        <v>338</v>
      </c>
      <c r="AL37" s="24"/>
      <c r="AM37" s="24"/>
      <c r="AN37" s="24"/>
      <c r="AO37" s="24"/>
      <c r="AP37" s="24"/>
      <c r="AQ37" s="24"/>
      <c r="AR37" s="24"/>
      <c r="AS37" s="24"/>
      <c r="AT37" s="24">
        <v>7.8</v>
      </c>
      <c r="AU37" s="24">
        <v>9.3000000000000007</v>
      </c>
      <c r="AV37" s="24"/>
      <c r="AW37" s="24"/>
      <c r="AX37" s="24"/>
      <c r="AY37" s="24"/>
      <c r="AZ37" s="24"/>
      <c r="BA37" s="24"/>
      <c r="BB37" s="24"/>
      <c r="BC37" s="24"/>
      <c r="BD37" s="24"/>
      <c r="BE37" s="24"/>
      <c r="BF37" s="24"/>
      <c r="BG37" s="24" t="s">
        <v>338</v>
      </c>
      <c r="BH37" s="24"/>
      <c r="BI37" s="24" t="s">
        <v>338</v>
      </c>
      <c r="BJ37" s="24" t="s">
        <v>338</v>
      </c>
      <c r="BK37" s="24"/>
      <c r="BL37" s="24" t="s">
        <v>338</v>
      </c>
      <c r="BM37" s="24"/>
      <c r="BN37" s="24"/>
      <c r="BO37" s="24"/>
      <c r="BP37" s="24"/>
      <c r="BQ37" s="24"/>
      <c r="BR37" s="24"/>
      <c r="BS37" s="24"/>
      <c r="BT37" s="24"/>
      <c r="BU37" s="24"/>
      <c r="BV37" s="24"/>
      <c r="BW37" s="24"/>
      <c r="BX37" s="24">
        <v>4.2699999999999996</v>
      </c>
      <c r="BY37" s="24">
        <v>4.46</v>
      </c>
      <c r="BZ37" s="24">
        <v>2.42</v>
      </c>
      <c r="CA37" s="24">
        <v>2.63</v>
      </c>
    </row>
    <row r="38" spans="1:79" s="17" customFormat="1">
      <c r="A38" s="9">
        <v>39</v>
      </c>
      <c r="B38" s="10">
        <v>1010760751</v>
      </c>
      <c r="C38" s="11" t="s">
        <v>230</v>
      </c>
      <c r="D38" s="12" t="s">
        <v>36</v>
      </c>
      <c r="E38" s="13">
        <v>38264</v>
      </c>
      <c r="F38" s="14">
        <f t="shared" ca="1" si="0"/>
        <v>19.410958904109588</v>
      </c>
      <c r="G38" s="15" t="s">
        <v>231</v>
      </c>
      <c r="H38" s="15" t="s">
        <v>38</v>
      </c>
      <c r="I38" s="15"/>
      <c r="J38" s="53"/>
      <c r="K38" s="53"/>
      <c r="L38" s="53"/>
      <c r="M38" s="60">
        <v>8.8699999999999992</v>
      </c>
      <c r="N38" s="60"/>
      <c r="O38" s="60"/>
      <c r="P38" s="60"/>
      <c r="Q38" s="60">
        <v>9.77</v>
      </c>
      <c r="R38" s="60">
        <v>12.08</v>
      </c>
      <c r="S38" s="60"/>
      <c r="T38" s="60"/>
      <c r="U38" s="60"/>
      <c r="V38" s="11"/>
      <c r="W38" s="11"/>
      <c r="X38" s="11"/>
      <c r="Y38" s="11"/>
      <c r="Z38" s="11"/>
      <c r="AA38" s="11"/>
      <c r="AB38" s="11" t="s">
        <v>338</v>
      </c>
      <c r="AC38" s="11" t="s">
        <v>338</v>
      </c>
      <c r="AD38" s="11" t="s">
        <v>338</v>
      </c>
      <c r="AE38" s="11" t="s">
        <v>338</v>
      </c>
      <c r="AF38" s="11" t="s">
        <v>338</v>
      </c>
      <c r="AG38" s="11"/>
      <c r="AH38" s="11"/>
      <c r="AI38" s="11" t="s">
        <v>338</v>
      </c>
      <c r="AJ38" s="11"/>
      <c r="AK38" s="11"/>
      <c r="AL38" s="11"/>
      <c r="AM38" s="11"/>
      <c r="AN38" s="11"/>
      <c r="AO38" s="11"/>
      <c r="AP38" s="11"/>
      <c r="AQ38" s="11"/>
      <c r="AR38" s="11"/>
      <c r="AS38" s="11"/>
      <c r="AT38" s="11">
        <v>8.31</v>
      </c>
      <c r="AU38" s="11"/>
      <c r="AV38" s="11"/>
      <c r="AW38" s="11"/>
      <c r="AX38" s="11">
        <v>10.83</v>
      </c>
      <c r="AY38" s="11">
        <v>11.53</v>
      </c>
      <c r="AZ38" s="11"/>
      <c r="BA38" s="11"/>
      <c r="BB38" s="11"/>
      <c r="BC38" s="11"/>
      <c r="BD38" s="11"/>
      <c r="BE38" s="11"/>
      <c r="BF38" s="11"/>
      <c r="BG38" s="11"/>
      <c r="BH38" s="11"/>
      <c r="BI38" s="11" t="s">
        <v>338</v>
      </c>
      <c r="BJ38" s="11" t="s">
        <v>338</v>
      </c>
      <c r="BK38" s="11" t="s">
        <v>338</v>
      </c>
      <c r="BL38" s="11" t="s">
        <v>338</v>
      </c>
      <c r="BM38" s="11" t="s">
        <v>338</v>
      </c>
      <c r="BN38" s="11" t="s">
        <v>338</v>
      </c>
      <c r="BO38" s="11"/>
      <c r="BP38" s="11"/>
      <c r="BQ38" s="11"/>
      <c r="BR38" s="11"/>
      <c r="BS38" s="11"/>
      <c r="BT38" s="11"/>
      <c r="BU38" s="11"/>
      <c r="BV38" s="11"/>
      <c r="BW38" s="11"/>
      <c r="BX38" s="11"/>
      <c r="BY38" s="11"/>
      <c r="BZ38" s="11">
        <v>4.53</v>
      </c>
      <c r="CA38" s="11">
        <v>3.31</v>
      </c>
    </row>
    <row r="39" spans="1:79" s="17" customFormat="1">
      <c r="A39" s="16">
        <v>40</v>
      </c>
      <c r="B39" s="10">
        <v>10188476996</v>
      </c>
      <c r="C39" s="11" t="s">
        <v>232</v>
      </c>
      <c r="D39" s="12" t="s">
        <v>36</v>
      </c>
      <c r="E39" s="13">
        <v>34834</v>
      </c>
      <c r="F39" s="14">
        <f t="shared" ca="1" si="0"/>
        <v>28.80821917808219</v>
      </c>
      <c r="G39" s="15">
        <v>34</v>
      </c>
      <c r="H39" s="15" t="s">
        <v>38</v>
      </c>
      <c r="I39" s="15"/>
      <c r="J39" s="53"/>
      <c r="K39" s="53"/>
      <c r="L39" s="53"/>
      <c r="M39" s="60"/>
      <c r="N39" s="60"/>
      <c r="O39" s="60"/>
      <c r="P39" s="60">
        <v>7.67</v>
      </c>
      <c r="Q39" s="60">
        <v>12.44</v>
      </c>
      <c r="R39" s="60"/>
      <c r="S39" s="60"/>
      <c r="T39" s="60"/>
      <c r="U39" s="60"/>
      <c r="V39" s="11"/>
      <c r="W39" s="11"/>
      <c r="X39" s="11"/>
      <c r="Y39" s="11"/>
      <c r="Z39" s="11"/>
      <c r="AA39" s="11" t="s">
        <v>338</v>
      </c>
      <c r="AB39" s="11" t="s">
        <v>338</v>
      </c>
      <c r="AC39" s="11"/>
      <c r="AD39" s="11" t="s">
        <v>338</v>
      </c>
      <c r="AE39" s="11" t="s">
        <v>338</v>
      </c>
      <c r="AF39" s="11"/>
      <c r="AG39" s="11"/>
      <c r="AH39" s="11"/>
      <c r="AI39" s="11"/>
      <c r="AJ39" s="11"/>
      <c r="AK39" s="11"/>
      <c r="AL39" s="11"/>
      <c r="AM39" s="11"/>
      <c r="AN39" s="11"/>
      <c r="AO39" s="11"/>
      <c r="AP39" s="11"/>
      <c r="AQ39" s="11"/>
      <c r="AR39" s="11"/>
      <c r="AS39" s="11"/>
      <c r="AT39" s="11">
        <v>8.0500000000000007</v>
      </c>
      <c r="AU39" s="11"/>
      <c r="AV39" s="11"/>
      <c r="AW39" s="11"/>
      <c r="AX39" s="11">
        <v>8.27</v>
      </c>
      <c r="AY39" s="11"/>
      <c r="AZ39" s="11"/>
      <c r="BA39" s="11"/>
      <c r="BB39" s="11"/>
      <c r="BC39" s="11"/>
      <c r="BD39" s="11"/>
      <c r="BE39" s="11"/>
      <c r="BF39" s="11"/>
      <c r="BG39" s="11"/>
      <c r="BH39" s="11"/>
      <c r="BI39" s="11" t="s">
        <v>338</v>
      </c>
      <c r="BJ39" s="11" t="s">
        <v>338</v>
      </c>
      <c r="BK39" s="11"/>
      <c r="BL39" s="11" t="s">
        <v>338</v>
      </c>
      <c r="BM39" s="11"/>
      <c r="BN39" s="11"/>
      <c r="BO39" s="11"/>
      <c r="BP39" s="11"/>
      <c r="BQ39" s="11"/>
      <c r="BR39" s="11"/>
      <c r="BS39" s="11"/>
      <c r="BT39" s="11"/>
      <c r="BU39" s="11" t="s">
        <v>338</v>
      </c>
      <c r="BV39" s="11"/>
      <c r="BW39" s="11"/>
      <c r="BX39" s="11">
        <v>5.85</v>
      </c>
      <c r="BY39" s="11">
        <v>6.16</v>
      </c>
      <c r="BZ39" s="11">
        <v>2.12</v>
      </c>
      <c r="CA39" s="11"/>
    </row>
    <row r="40" spans="1:79" s="16" customFormat="1">
      <c r="A40" s="16">
        <v>41</v>
      </c>
      <c r="B40" s="10">
        <v>1150184542</v>
      </c>
      <c r="C40" s="11" t="s">
        <v>233</v>
      </c>
      <c r="D40" s="12" t="s">
        <v>36</v>
      </c>
      <c r="E40" s="13">
        <v>39728</v>
      </c>
      <c r="F40" s="14">
        <f t="shared" ca="1" si="0"/>
        <v>15.4</v>
      </c>
      <c r="G40" s="15">
        <v>14</v>
      </c>
      <c r="H40" s="15" t="s">
        <v>38</v>
      </c>
      <c r="I40" s="15"/>
      <c r="J40" s="53"/>
      <c r="K40" s="53"/>
      <c r="L40" s="53"/>
      <c r="M40" s="60">
        <v>8.2200000000000006</v>
      </c>
      <c r="N40" s="60">
        <v>11.02</v>
      </c>
      <c r="O40" s="60"/>
      <c r="P40" s="60"/>
      <c r="Q40" s="60"/>
      <c r="R40" s="60"/>
      <c r="S40" s="60"/>
      <c r="T40" s="60"/>
      <c r="U40" s="60"/>
      <c r="V40" s="11"/>
      <c r="W40" s="11"/>
      <c r="X40" s="11"/>
      <c r="Y40" s="11"/>
      <c r="Z40" s="11"/>
      <c r="AA40" s="11"/>
      <c r="AB40" s="11" t="s">
        <v>338</v>
      </c>
      <c r="AC40" s="11" t="s">
        <v>338</v>
      </c>
      <c r="AD40" s="11"/>
      <c r="AE40" s="11" t="s">
        <v>338</v>
      </c>
      <c r="AF40" s="11" t="s">
        <v>338</v>
      </c>
      <c r="AG40" s="11"/>
      <c r="AH40" s="11"/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/>
      <c r="AT40" s="11">
        <v>7.9</v>
      </c>
      <c r="AU40" s="11"/>
      <c r="AV40" s="11"/>
      <c r="AW40" s="11"/>
      <c r="AX40" s="11">
        <v>9.4499999999999993</v>
      </c>
      <c r="AY40" s="11"/>
      <c r="AZ40" s="11"/>
      <c r="BA40" s="11"/>
      <c r="BB40" s="11"/>
      <c r="BC40" s="11"/>
      <c r="BD40" s="11"/>
      <c r="BE40" s="11"/>
      <c r="BF40" s="11"/>
      <c r="BG40" s="11"/>
      <c r="BH40" s="11"/>
      <c r="BI40" s="11" t="s">
        <v>338</v>
      </c>
      <c r="BJ40" s="11" t="s">
        <v>338</v>
      </c>
      <c r="BK40" s="11"/>
      <c r="BL40" s="11" t="s">
        <v>338</v>
      </c>
      <c r="BM40" s="11"/>
      <c r="BN40" s="11"/>
      <c r="BO40" s="11"/>
      <c r="BP40" s="11" t="s">
        <v>338</v>
      </c>
      <c r="BQ40" s="11"/>
      <c r="BR40" s="11"/>
      <c r="BS40" s="11"/>
      <c r="BT40" s="11"/>
      <c r="BU40" s="11"/>
      <c r="BV40" s="11"/>
      <c r="BW40" s="11"/>
      <c r="BX40" s="11">
        <v>6.24</v>
      </c>
      <c r="BY40" s="11">
        <v>5.45</v>
      </c>
      <c r="BZ40" s="11">
        <v>2.4900000000000002</v>
      </c>
      <c r="CA40" s="11">
        <v>2.4300000000000002</v>
      </c>
    </row>
    <row r="41" spans="1:79" s="16" customFormat="1">
      <c r="A41" s="27">
        <v>42</v>
      </c>
      <c r="B41" s="18">
        <v>80728570</v>
      </c>
      <c r="C41" s="24" t="s">
        <v>234</v>
      </c>
      <c r="D41" s="20" t="s">
        <v>36</v>
      </c>
      <c r="E41" s="21">
        <v>30317</v>
      </c>
      <c r="F41" s="22">
        <f t="shared" ca="1" si="0"/>
        <v>41.183561643835617</v>
      </c>
      <c r="G41" s="23">
        <v>23</v>
      </c>
      <c r="H41" s="15" t="s">
        <v>38</v>
      </c>
      <c r="I41" s="15" t="s">
        <v>342</v>
      </c>
      <c r="J41" s="53">
        <v>5.4</v>
      </c>
      <c r="K41" s="53"/>
      <c r="L41" s="53"/>
      <c r="M41" s="60"/>
      <c r="N41" s="60">
        <v>9.85</v>
      </c>
      <c r="O41" s="60"/>
      <c r="P41" s="60"/>
      <c r="Q41" s="60"/>
      <c r="R41" s="60"/>
      <c r="S41" s="60"/>
      <c r="T41" s="60"/>
      <c r="U41" s="60"/>
      <c r="V41" s="24"/>
      <c r="W41" s="24"/>
      <c r="X41" s="24"/>
      <c r="Y41" s="24"/>
      <c r="Z41" s="24"/>
      <c r="AA41" s="24"/>
      <c r="AB41" s="24" t="s">
        <v>337</v>
      </c>
      <c r="AC41" s="24" t="s">
        <v>337</v>
      </c>
      <c r="AD41" s="24"/>
      <c r="AE41" s="24" t="s">
        <v>338</v>
      </c>
      <c r="AF41" s="24" t="s">
        <v>338</v>
      </c>
      <c r="AG41" s="24"/>
      <c r="AH41" s="24"/>
      <c r="AI41" s="24"/>
      <c r="AJ41" s="24"/>
      <c r="AK41" s="24"/>
      <c r="AL41" s="24" t="s">
        <v>338</v>
      </c>
      <c r="AM41" s="24"/>
      <c r="AN41" s="24"/>
      <c r="AO41" s="24"/>
      <c r="AP41" s="24"/>
      <c r="AQ41" s="24">
        <v>4.29</v>
      </c>
      <c r="AR41" s="24">
        <v>9.7799999999999994</v>
      </c>
      <c r="AS41" s="24"/>
      <c r="AT41" s="24"/>
      <c r="AU41" s="24"/>
      <c r="AV41" s="24"/>
      <c r="AW41" s="24"/>
      <c r="AX41" s="24"/>
      <c r="AY41" s="24"/>
      <c r="AZ41" s="24"/>
      <c r="BA41" s="24"/>
      <c r="BB41" s="24"/>
      <c r="BC41" s="24"/>
      <c r="BD41" s="24"/>
      <c r="BE41" s="24"/>
      <c r="BF41" s="24"/>
      <c r="BG41" s="24"/>
      <c r="BH41" s="24"/>
      <c r="BI41" s="24" t="s">
        <v>337</v>
      </c>
      <c r="BJ41" s="24" t="s">
        <v>337</v>
      </c>
      <c r="BK41" s="24"/>
      <c r="BL41" s="24" t="s">
        <v>338</v>
      </c>
      <c r="BM41" s="24" t="s">
        <v>338</v>
      </c>
      <c r="BN41" s="24"/>
      <c r="BO41" s="24"/>
      <c r="BP41" s="24"/>
      <c r="BQ41" s="24"/>
      <c r="BR41" s="24"/>
      <c r="BS41" s="24"/>
      <c r="BT41" s="24"/>
      <c r="BU41" s="24"/>
      <c r="BV41" s="24"/>
      <c r="BW41" s="24"/>
      <c r="BX41" s="24">
        <v>7.88</v>
      </c>
      <c r="BY41" s="24">
        <v>8.2200000000000006</v>
      </c>
      <c r="BZ41" s="24">
        <v>4.26</v>
      </c>
      <c r="CA41" s="24"/>
    </row>
    <row r="42" spans="1:79" s="16" customFormat="1">
      <c r="A42" s="24">
        <v>43</v>
      </c>
      <c r="B42" s="18">
        <v>1071631611</v>
      </c>
      <c r="C42" s="24" t="s">
        <v>235</v>
      </c>
      <c r="D42" s="20" t="s">
        <v>75</v>
      </c>
      <c r="E42" s="21">
        <v>35294</v>
      </c>
      <c r="F42" s="22">
        <f t="shared" ca="1" si="0"/>
        <v>27.547945205479451</v>
      </c>
      <c r="G42" s="23">
        <v>22</v>
      </c>
      <c r="H42" s="15" t="s">
        <v>38</v>
      </c>
      <c r="I42" s="15"/>
      <c r="J42" s="53"/>
      <c r="K42" s="53"/>
      <c r="L42" s="53"/>
      <c r="M42" s="60"/>
      <c r="N42" s="60"/>
      <c r="O42" s="60"/>
      <c r="P42" s="60">
        <v>10.61</v>
      </c>
      <c r="Q42" s="60"/>
      <c r="R42" s="60"/>
      <c r="S42" s="60"/>
      <c r="T42" s="60"/>
      <c r="U42" s="60"/>
      <c r="V42" s="24"/>
      <c r="W42" s="24"/>
      <c r="X42" s="24"/>
      <c r="Y42" s="24" t="s">
        <v>337</v>
      </c>
      <c r="Z42" s="24"/>
      <c r="AA42" s="24"/>
      <c r="AB42" s="24"/>
      <c r="AC42" s="24"/>
      <c r="AD42" s="24"/>
      <c r="AE42" s="24"/>
      <c r="AF42" s="24"/>
      <c r="AG42" s="24"/>
      <c r="AH42" s="24"/>
      <c r="AI42" s="24"/>
      <c r="AJ42" s="24"/>
      <c r="AK42" s="24"/>
      <c r="AL42" s="24"/>
      <c r="AM42" s="24"/>
      <c r="AN42" s="24" t="s">
        <v>337</v>
      </c>
      <c r="AO42" s="24"/>
      <c r="AP42" s="24"/>
      <c r="AQ42" s="24"/>
      <c r="AR42" s="24"/>
      <c r="AS42" s="24"/>
      <c r="AT42" s="24"/>
      <c r="AU42" s="24"/>
      <c r="AV42" s="24"/>
      <c r="AW42" s="24">
        <v>9.7200000000000006</v>
      </c>
      <c r="AX42" s="24"/>
      <c r="AY42" s="24"/>
      <c r="AZ42" s="24"/>
      <c r="BA42" s="24"/>
      <c r="BB42" s="24"/>
      <c r="BC42" s="24"/>
      <c r="BD42" s="24"/>
      <c r="BE42" s="24"/>
      <c r="BF42" s="24"/>
      <c r="BG42" s="24"/>
      <c r="BH42" s="24"/>
      <c r="BI42" s="24" t="s">
        <v>337</v>
      </c>
      <c r="BJ42" s="24"/>
      <c r="BK42" s="24"/>
      <c r="BL42" s="24" t="s">
        <v>337</v>
      </c>
      <c r="BM42" s="24"/>
      <c r="BN42" s="24"/>
      <c r="BO42" s="24"/>
      <c r="BP42" s="24"/>
      <c r="BQ42" s="24"/>
      <c r="BR42" s="24"/>
      <c r="BS42" s="24"/>
      <c r="BT42" s="24"/>
      <c r="BU42" s="24"/>
      <c r="BV42" s="24"/>
      <c r="BW42" s="24"/>
      <c r="BX42" s="24">
        <v>5.87</v>
      </c>
      <c r="BY42" s="24">
        <v>6.43</v>
      </c>
      <c r="BZ42" s="24">
        <v>2.68</v>
      </c>
      <c r="CA42" s="24">
        <v>4.76</v>
      </c>
    </row>
    <row r="43" spans="1:79" s="16" customFormat="1">
      <c r="A43" s="24">
        <v>44</v>
      </c>
      <c r="B43" s="18">
        <v>1000796269</v>
      </c>
      <c r="C43" s="24" t="s">
        <v>236</v>
      </c>
      <c r="D43" s="20" t="s">
        <v>75</v>
      </c>
      <c r="E43" s="21">
        <v>39467</v>
      </c>
      <c r="F43" s="22">
        <f t="shared" ca="1" si="0"/>
        <v>16.115068493150684</v>
      </c>
      <c r="G43" s="23">
        <v>12</v>
      </c>
      <c r="H43" s="15" t="s">
        <v>38</v>
      </c>
      <c r="I43" s="15" t="s">
        <v>341</v>
      </c>
      <c r="J43" s="53">
        <v>9.94</v>
      </c>
      <c r="K43" s="53">
        <v>8.08</v>
      </c>
      <c r="L43" s="53"/>
      <c r="M43" s="60"/>
      <c r="N43" s="60"/>
      <c r="O43" s="60"/>
      <c r="P43" s="60"/>
      <c r="Q43" s="60"/>
      <c r="R43" s="60"/>
      <c r="S43" s="60"/>
      <c r="T43" s="60"/>
      <c r="U43" s="60"/>
      <c r="V43" s="24"/>
      <c r="W43" s="24"/>
      <c r="X43" s="24"/>
      <c r="Y43" s="24"/>
      <c r="Z43" s="24"/>
      <c r="AA43" s="24"/>
      <c r="AB43" s="24" t="s">
        <v>337</v>
      </c>
      <c r="AC43" s="24" t="s">
        <v>337</v>
      </c>
      <c r="AD43" s="24"/>
      <c r="AE43" s="24" t="s">
        <v>337</v>
      </c>
      <c r="AF43" s="24"/>
      <c r="AG43" s="24"/>
      <c r="AH43" s="24"/>
      <c r="AI43" s="24" t="s">
        <v>337</v>
      </c>
      <c r="AJ43" s="24"/>
      <c r="AK43" s="24"/>
      <c r="AL43" s="24"/>
      <c r="AM43" s="24"/>
      <c r="AN43" s="24"/>
      <c r="AO43" s="24"/>
      <c r="AP43" s="24"/>
      <c r="AQ43" s="24"/>
      <c r="AR43" s="24"/>
      <c r="AS43" s="24"/>
      <c r="AT43" s="24">
        <v>9.3000000000000007</v>
      </c>
      <c r="AU43" s="24">
        <v>9.01</v>
      </c>
      <c r="AV43" s="24"/>
      <c r="AW43" s="24"/>
      <c r="AX43" s="24"/>
      <c r="AY43" s="24"/>
      <c r="AZ43" s="24"/>
      <c r="BA43" s="24"/>
      <c r="BB43" s="24"/>
      <c r="BC43" s="24"/>
      <c r="BD43" s="24"/>
      <c r="BE43" s="24"/>
      <c r="BF43" s="24"/>
      <c r="BG43" s="24"/>
      <c r="BH43" s="24"/>
      <c r="BI43" s="24" t="s">
        <v>337</v>
      </c>
      <c r="BJ43" s="24" t="s">
        <v>337</v>
      </c>
      <c r="BK43" s="24"/>
      <c r="BL43" s="24" t="s">
        <v>337</v>
      </c>
      <c r="BM43" s="24"/>
      <c r="BN43" s="24"/>
      <c r="BO43" s="24"/>
      <c r="BP43" s="24" t="s">
        <v>337</v>
      </c>
      <c r="BQ43" s="24"/>
      <c r="BR43" s="24"/>
      <c r="BS43" s="24"/>
      <c r="BT43" s="24"/>
      <c r="BU43" s="24"/>
      <c r="BV43" s="24"/>
      <c r="BW43" s="24"/>
      <c r="BX43" s="24"/>
      <c r="BY43" s="24"/>
      <c r="BZ43" s="24">
        <v>3.24</v>
      </c>
      <c r="CA43" s="24">
        <v>3.24</v>
      </c>
    </row>
    <row r="44" spans="1:79" s="16" customFormat="1">
      <c r="A44" s="11">
        <v>45</v>
      </c>
      <c r="B44" s="10">
        <v>304382</v>
      </c>
      <c r="C44" s="11" t="s">
        <v>237</v>
      </c>
      <c r="D44" s="12" t="s">
        <v>75</v>
      </c>
      <c r="E44" s="12"/>
      <c r="F44" s="10"/>
      <c r="G44" s="11" t="s">
        <v>231</v>
      </c>
      <c r="H44" s="15" t="s">
        <v>38</v>
      </c>
      <c r="I44" s="15"/>
      <c r="J44" s="53"/>
      <c r="K44" s="53"/>
      <c r="L44" s="53"/>
      <c r="M44" s="60"/>
      <c r="N44" s="60"/>
      <c r="O44" s="60"/>
      <c r="P44" s="60">
        <v>8.85</v>
      </c>
      <c r="Q44" s="60"/>
      <c r="R44" s="60"/>
      <c r="S44" s="60"/>
      <c r="T44" s="60"/>
      <c r="U44" s="60"/>
      <c r="V44" s="11"/>
      <c r="W44" s="11"/>
      <c r="X44" s="11"/>
      <c r="Y44" s="11"/>
      <c r="Z44" s="11"/>
      <c r="AA44" s="11"/>
      <c r="AB44" s="11" t="s">
        <v>338</v>
      </c>
      <c r="AC44" s="11"/>
      <c r="AD44" s="11" t="s">
        <v>338</v>
      </c>
      <c r="AE44" s="11"/>
      <c r="AF44" s="11"/>
      <c r="AG44" s="11"/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>
        <v>9.65</v>
      </c>
      <c r="AU44" s="11">
        <v>8.92</v>
      </c>
      <c r="AV44" s="11"/>
      <c r="AW44" s="11"/>
      <c r="AX44" s="11"/>
      <c r="AY44" s="11"/>
      <c r="AZ44" s="11"/>
      <c r="BA44" s="11"/>
      <c r="BB44" s="11"/>
      <c r="BC44" s="11"/>
      <c r="BD44" s="11"/>
      <c r="BE44" s="11"/>
      <c r="BF44" s="11"/>
      <c r="BG44" s="11"/>
      <c r="BH44" s="11"/>
      <c r="BI44" s="11" t="s">
        <v>338</v>
      </c>
      <c r="BJ44" s="11" t="s">
        <v>338</v>
      </c>
      <c r="BK44" s="11"/>
      <c r="BL44" s="11" t="s">
        <v>338</v>
      </c>
      <c r="BM44" s="11" t="s">
        <v>338</v>
      </c>
      <c r="BN44" s="11"/>
      <c r="BO44" s="11"/>
      <c r="BP44" s="11"/>
      <c r="BQ44" s="11"/>
      <c r="BR44" s="11"/>
      <c r="BS44" s="11"/>
      <c r="BT44" s="11"/>
      <c r="BU44" s="11"/>
      <c r="BV44" s="11"/>
      <c r="BW44" s="11"/>
      <c r="BX44" s="11">
        <v>7.52</v>
      </c>
      <c r="BY44" s="11">
        <v>8.85</v>
      </c>
      <c r="BZ44" s="11">
        <v>3.71</v>
      </c>
      <c r="CA44" s="11"/>
    </row>
    <row r="45" spans="1:79" s="17" customFormat="1">
      <c r="A45" s="11">
        <v>4</v>
      </c>
      <c r="B45" s="10">
        <v>1141114019</v>
      </c>
      <c r="C45" s="11" t="s">
        <v>238</v>
      </c>
      <c r="D45" s="12" t="s">
        <v>36</v>
      </c>
      <c r="E45" s="13">
        <v>38767</v>
      </c>
      <c r="F45" s="14">
        <f t="shared" ref="F45:F52" ca="1" si="1">(TODAY()-E45)/365</f>
        <v>18.032876712328768</v>
      </c>
      <c r="G45" s="15" t="s">
        <v>239</v>
      </c>
      <c r="H45" s="15" t="s">
        <v>26</v>
      </c>
      <c r="I45" s="15"/>
      <c r="J45" s="53"/>
      <c r="K45" s="53"/>
      <c r="L45" s="53"/>
      <c r="M45" s="60">
        <v>8.65</v>
      </c>
      <c r="N45" s="60"/>
      <c r="O45" s="60"/>
      <c r="P45" s="60"/>
      <c r="Q45" s="60">
        <v>10.02</v>
      </c>
      <c r="R45" s="60">
        <v>8.6999999999999993</v>
      </c>
      <c r="S45" s="60"/>
      <c r="T45" s="60"/>
      <c r="U45" s="60"/>
      <c r="V45" s="11"/>
      <c r="W45" s="11"/>
      <c r="X45" s="11"/>
      <c r="Y45" s="11"/>
      <c r="Z45" s="11" t="s">
        <v>338</v>
      </c>
      <c r="AA45" s="11" t="s">
        <v>338</v>
      </c>
      <c r="AB45" s="11" t="s">
        <v>338</v>
      </c>
      <c r="AC45" s="11"/>
      <c r="AD45" s="11"/>
      <c r="AE45" s="11" t="s">
        <v>338</v>
      </c>
      <c r="AF45" s="11"/>
      <c r="AG45" s="11"/>
      <c r="AH45" s="11"/>
      <c r="AI45" s="11"/>
      <c r="AJ45" s="11"/>
      <c r="AK45" s="11"/>
      <c r="AL45" s="11"/>
      <c r="AM45" s="11"/>
      <c r="AN45" s="11"/>
      <c r="AO45" s="11" t="s">
        <v>338</v>
      </c>
      <c r="AP45" s="11" t="s">
        <v>338</v>
      </c>
      <c r="AQ45" s="11"/>
      <c r="AR45" s="11"/>
      <c r="AS45" s="11"/>
      <c r="AT45" s="11"/>
      <c r="AU45" s="11"/>
      <c r="AV45" s="11"/>
      <c r="AW45" s="11">
        <v>9.6199999999999992</v>
      </c>
      <c r="AX45" s="11">
        <v>10.029999999999999</v>
      </c>
      <c r="AY45" s="11"/>
      <c r="AZ45" s="11"/>
      <c r="BA45" s="11"/>
      <c r="BB45" s="11"/>
      <c r="BC45" s="11" t="s">
        <v>338</v>
      </c>
      <c r="BD45" s="11"/>
      <c r="BE45" s="11"/>
      <c r="BF45" s="11"/>
      <c r="BG45" s="11"/>
      <c r="BH45" s="11"/>
      <c r="BI45" s="11"/>
      <c r="BJ45" s="11" t="s">
        <v>338</v>
      </c>
      <c r="BK45" s="11"/>
      <c r="BL45" s="11"/>
      <c r="BM45" s="11" t="s">
        <v>338</v>
      </c>
      <c r="BN45" s="11"/>
      <c r="BO45" s="11"/>
      <c r="BP45" s="11"/>
      <c r="BQ45" s="11"/>
      <c r="BR45" s="11"/>
      <c r="BS45" s="11"/>
      <c r="BT45" s="11"/>
      <c r="BU45" s="11" t="s">
        <v>338</v>
      </c>
      <c r="BV45" s="11"/>
      <c r="BW45" s="11"/>
      <c r="BX45" s="11"/>
      <c r="BY45" s="11">
        <v>7.08</v>
      </c>
      <c r="BZ45" s="11">
        <v>3.93</v>
      </c>
      <c r="CA45" s="11"/>
    </row>
    <row r="46" spans="1:79" s="16" customFormat="1">
      <c r="A46" s="11">
        <v>11</v>
      </c>
      <c r="B46" s="10">
        <v>111793151</v>
      </c>
      <c r="C46" s="25" t="s">
        <v>240</v>
      </c>
      <c r="D46" s="12" t="s">
        <v>75</v>
      </c>
      <c r="E46" s="13">
        <v>41942</v>
      </c>
      <c r="F46" s="14">
        <f t="shared" ca="1" si="1"/>
        <v>9.3342465753424655</v>
      </c>
      <c r="G46" s="15" t="s">
        <v>241</v>
      </c>
      <c r="H46" s="15" t="s">
        <v>26</v>
      </c>
      <c r="I46" s="15"/>
      <c r="J46" s="53"/>
      <c r="K46" s="53"/>
      <c r="L46" s="53"/>
      <c r="M46" s="60"/>
      <c r="N46" s="60"/>
      <c r="O46" s="60"/>
      <c r="P46" s="60">
        <v>8.86</v>
      </c>
      <c r="Q46" s="60">
        <v>7.64</v>
      </c>
      <c r="R46" s="60">
        <v>8.75</v>
      </c>
      <c r="S46" s="60"/>
      <c r="T46" s="60"/>
      <c r="U46" s="60"/>
      <c r="V46" s="11"/>
      <c r="W46" s="11"/>
      <c r="X46" s="11"/>
      <c r="Y46" s="11" t="s">
        <v>338</v>
      </c>
      <c r="Z46" s="11"/>
      <c r="AA46" s="11"/>
      <c r="AB46" s="11"/>
      <c r="AC46" s="11" t="s">
        <v>338</v>
      </c>
      <c r="AD46" s="11" t="s">
        <v>338</v>
      </c>
      <c r="AE46" s="11"/>
      <c r="AF46" s="11"/>
      <c r="AG46" s="11"/>
      <c r="AH46" s="11"/>
      <c r="AI46" s="11" t="s">
        <v>338</v>
      </c>
      <c r="AJ46" s="11"/>
      <c r="AK46" s="11"/>
      <c r="AL46" s="11"/>
      <c r="AM46" s="11"/>
      <c r="AN46" s="11" t="s">
        <v>338</v>
      </c>
      <c r="AO46" s="11"/>
      <c r="AP46" s="11" t="s">
        <v>338</v>
      </c>
      <c r="AQ46" s="11"/>
      <c r="AR46" s="11"/>
      <c r="AS46" s="11"/>
      <c r="AT46" s="11">
        <v>8.26</v>
      </c>
      <c r="AU46" s="11"/>
      <c r="AV46" s="11"/>
      <c r="AW46" s="11"/>
      <c r="AX46" s="11">
        <v>9.23</v>
      </c>
      <c r="AY46" s="11">
        <v>9.39</v>
      </c>
      <c r="AZ46" s="11"/>
      <c r="BA46" s="11"/>
      <c r="BB46" s="11"/>
      <c r="BC46" s="11"/>
      <c r="BD46" s="11"/>
      <c r="BE46" s="11"/>
      <c r="BF46" s="11"/>
      <c r="BG46" s="11"/>
      <c r="BH46" s="11"/>
      <c r="BI46" s="11" t="s">
        <v>338</v>
      </c>
      <c r="BJ46" s="11" t="s">
        <v>338</v>
      </c>
      <c r="BK46" s="11" t="s">
        <v>338</v>
      </c>
      <c r="BL46" s="11" t="s">
        <v>338</v>
      </c>
      <c r="BM46" s="11" t="s">
        <v>338</v>
      </c>
      <c r="BN46" s="11" t="s">
        <v>338</v>
      </c>
      <c r="BO46" s="11"/>
      <c r="BP46" s="11"/>
      <c r="BQ46" s="11"/>
      <c r="BR46" s="11"/>
      <c r="BS46" s="11"/>
      <c r="BT46" s="11"/>
      <c r="BU46" s="11"/>
      <c r="BV46" s="11"/>
      <c r="BW46" s="11"/>
      <c r="BX46" s="11">
        <v>4.9800000000000004</v>
      </c>
      <c r="BY46" s="11">
        <v>8.61</v>
      </c>
      <c r="BZ46" s="11">
        <v>1.6</v>
      </c>
      <c r="CA46" s="11">
        <v>3.39</v>
      </c>
    </row>
    <row r="47" spans="1:79" s="16" customFormat="1">
      <c r="A47" s="11">
        <v>16</v>
      </c>
      <c r="B47" s="10">
        <v>52485501</v>
      </c>
      <c r="C47" s="11" t="s">
        <v>242</v>
      </c>
      <c r="D47" s="12" t="s">
        <v>75</v>
      </c>
      <c r="E47" s="13">
        <v>32952</v>
      </c>
      <c r="F47" s="14">
        <f t="shared" ca="1" si="1"/>
        <v>33.964383561643835</v>
      </c>
      <c r="G47" s="15" t="s">
        <v>243</v>
      </c>
      <c r="H47" s="15" t="s">
        <v>26</v>
      </c>
      <c r="I47" s="15"/>
      <c r="J47" s="53"/>
      <c r="K47" s="53"/>
      <c r="L47" s="53"/>
      <c r="M47" s="60">
        <v>8.65</v>
      </c>
      <c r="N47" s="60">
        <v>7.46</v>
      </c>
      <c r="O47" s="60"/>
      <c r="P47" s="60"/>
      <c r="Q47" s="60"/>
      <c r="R47" s="60">
        <v>11.06</v>
      </c>
      <c r="S47" s="60"/>
      <c r="T47" s="60"/>
      <c r="U47" s="60"/>
      <c r="V47" s="11"/>
      <c r="W47" s="11"/>
      <c r="X47" s="11"/>
      <c r="Y47" s="11"/>
      <c r="Z47" s="11"/>
      <c r="AA47" s="11"/>
      <c r="AB47" s="11" t="s">
        <v>338</v>
      </c>
      <c r="AC47" s="11" t="s">
        <v>338</v>
      </c>
      <c r="AD47" s="11" t="s">
        <v>338</v>
      </c>
      <c r="AE47" s="11" t="s">
        <v>338</v>
      </c>
      <c r="AF47" s="11" t="s">
        <v>338</v>
      </c>
      <c r="AG47" s="11" t="s">
        <v>338</v>
      </c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/>
      <c r="AT47" s="11"/>
      <c r="AU47" s="11"/>
      <c r="AV47" s="11"/>
      <c r="AW47" s="11">
        <v>10.77</v>
      </c>
      <c r="AX47" s="11">
        <v>9.74</v>
      </c>
      <c r="AY47" s="11"/>
      <c r="AZ47" s="11"/>
      <c r="BA47" s="11"/>
      <c r="BB47" s="11"/>
      <c r="BC47" s="11" t="s">
        <v>338</v>
      </c>
      <c r="BD47" s="11"/>
      <c r="BE47" s="11"/>
      <c r="BF47" s="11"/>
      <c r="BG47" s="11"/>
      <c r="BH47" s="11"/>
      <c r="BI47" s="11"/>
      <c r="BJ47" s="11" t="s">
        <v>338</v>
      </c>
      <c r="BK47" s="11"/>
      <c r="BL47" s="11" t="s">
        <v>338</v>
      </c>
      <c r="BM47" s="11"/>
      <c r="BN47" s="11"/>
      <c r="BO47" s="11"/>
      <c r="BP47" s="11"/>
      <c r="BQ47" s="11"/>
      <c r="BR47" s="11"/>
      <c r="BS47" s="11"/>
      <c r="BT47" s="11"/>
      <c r="BU47" s="11" t="s">
        <v>338</v>
      </c>
      <c r="BV47" s="11"/>
      <c r="BW47" s="11"/>
      <c r="BX47" s="11"/>
      <c r="BY47" s="11">
        <v>5.44</v>
      </c>
      <c r="BZ47" s="11"/>
      <c r="CA47" s="11"/>
    </row>
    <row r="48" spans="1:79" s="16" customFormat="1">
      <c r="A48" s="24">
        <v>25</v>
      </c>
      <c r="B48" s="18">
        <v>1014258440</v>
      </c>
      <c r="C48" s="24" t="s">
        <v>244</v>
      </c>
      <c r="D48" s="20" t="s">
        <v>36</v>
      </c>
      <c r="E48" s="21">
        <v>34587</v>
      </c>
      <c r="F48" s="22">
        <f t="shared" ca="1" si="1"/>
        <v>29.484931506849314</v>
      </c>
      <c r="G48" s="26" t="s">
        <v>245</v>
      </c>
      <c r="H48" s="26" t="s">
        <v>26</v>
      </c>
      <c r="I48" s="26"/>
      <c r="J48" s="53"/>
      <c r="K48" s="53"/>
      <c r="L48" s="53"/>
      <c r="M48" s="60"/>
      <c r="N48" s="60"/>
      <c r="O48" s="60"/>
      <c r="P48" s="60">
        <v>6</v>
      </c>
      <c r="Q48" s="60">
        <v>6.03</v>
      </c>
      <c r="R48" s="60"/>
      <c r="S48" s="60"/>
      <c r="T48" s="60"/>
      <c r="U48" s="60"/>
      <c r="V48" s="24"/>
      <c r="W48" s="24"/>
      <c r="X48" s="24"/>
      <c r="Y48" s="24"/>
      <c r="Z48" s="24"/>
      <c r="AA48" s="24"/>
      <c r="AB48" s="24" t="s">
        <v>337</v>
      </c>
      <c r="AC48" s="24" t="s">
        <v>337</v>
      </c>
      <c r="AD48" s="24"/>
      <c r="AE48" s="24" t="s">
        <v>337</v>
      </c>
      <c r="AF48" s="24" t="s">
        <v>337</v>
      </c>
      <c r="AG48" s="24"/>
      <c r="AH48" s="24"/>
      <c r="AI48" s="24"/>
      <c r="AJ48" s="24"/>
      <c r="AK48" s="24"/>
      <c r="AL48" s="24"/>
      <c r="AM48" s="24"/>
      <c r="AN48" s="24"/>
      <c r="AO48" s="24"/>
      <c r="AP48" s="24"/>
      <c r="AQ48" s="24"/>
      <c r="AR48" s="24"/>
      <c r="AS48" s="24"/>
      <c r="AT48" s="24">
        <v>7</v>
      </c>
      <c r="AU48" s="24"/>
      <c r="AV48" s="24"/>
      <c r="AW48" s="24"/>
      <c r="AX48" s="24">
        <v>7.35</v>
      </c>
      <c r="AY48" s="24"/>
      <c r="AZ48" s="24"/>
      <c r="BA48" s="24"/>
      <c r="BB48" s="24"/>
      <c r="BC48" s="24"/>
      <c r="BD48" s="24"/>
      <c r="BE48" s="24"/>
      <c r="BF48" s="24"/>
      <c r="BG48" s="24"/>
      <c r="BH48" s="24"/>
      <c r="BI48" s="24" t="s">
        <v>337</v>
      </c>
      <c r="BJ48" s="24" t="s">
        <v>337</v>
      </c>
      <c r="BK48" s="24"/>
      <c r="BL48" s="24" t="s">
        <v>337</v>
      </c>
      <c r="BM48" s="24" t="s">
        <v>337</v>
      </c>
      <c r="BN48" s="24"/>
      <c r="BO48" s="24"/>
      <c r="BP48" s="24"/>
      <c r="BQ48" s="24"/>
      <c r="BR48" s="24"/>
      <c r="BS48" s="24"/>
      <c r="BT48" s="24"/>
      <c r="BU48" s="24"/>
      <c r="BV48" s="24"/>
      <c r="BW48" s="24"/>
      <c r="BX48" s="24">
        <v>5.05</v>
      </c>
      <c r="BY48" s="24">
        <v>5.01</v>
      </c>
      <c r="BZ48" s="24">
        <v>2.61</v>
      </c>
      <c r="CA48" s="24">
        <v>2.48</v>
      </c>
    </row>
    <row r="49" spans="1:79" s="17" customFormat="1">
      <c r="A49" s="11">
        <v>28</v>
      </c>
      <c r="B49" s="10">
        <v>1072648049</v>
      </c>
      <c r="C49" s="11" t="s">
        <v>246</v>
      </c>
      <c r="D49" s="12" t="s">
        <v>75</v>
      </c>
      <c r="E49" s="13">
        <v>32151</v>
      </c>
      <c r="F49" s="14">
        <f t="shared" ca="1" si="1"/>
        <v>36.158904109589038</v>
      </c>
      <c r="G49" s="15" t="s">
        <v>247</v>
      </c>
      <c r="H49" s="15" t="s">
        <v>26</v>
      </c>
      <c r="I49" s="15"/>
      <c r="J49" s="53"/>
      <c r="K49" s="53"/>
      <c r="L49" s="53"/>
      <c r="M49" s="60">
        <v>8.24</v>
      </c>
      <c r="N49" s="60"/>
      <c r="O49" s="60"/>
      <c r="P49" s="60">
        <v>11.09</v>
      </c>
      <c r="Q49" s="60"/>
      <c r="R49" s="60">
        <v>12</v>
      </c>
      <c r="S49" s="60"/>
      <c r="T49" s="60"/>
      <c r="U49" s="60"/>
      <c r="V49" s="11"/>
      <c r="W49" s="11" t="s">
        <v>338</v>
      </c>
      <c r="X49" s="11" t="s">
        <v>338</v>
      </c>
      <c r="Y49" s="11"/>
      <c r="Z49" s="11"/>
      <c r="AA49" s="11"/>
      <c r="AB49" s="11" t="s">
        <v>338</v>
      </c>
      <c r="AC49" s="11"/>
      <c r="AD49" s="11"/>
      <c r="AE49" s="11" t="s">
        <v>338</v>
      </c>
      <c r="AF49" s="11"/>
      <c r="AG49" s="11"/>
      <c r="AH49" s="11"/>
      <c r="AI49" s="11"/>
      <c r="AJ49" s="11"/>
      <c r="AK49" s="11"/>
      <c r="AL49" s="11"/>
      <c r="AM49" s="11"/>
      <c r="AN49" s="11"/>
      <c r="AO49" s="11" t="s">
        <v>338</v>
      </c>
      <c r="AP49" s="11" t="s">
        <v>338</v>
      </c>
      <c r="AQ49" s="11"/>
      <c r="AR49" s="11"/>
      <c r="AS49" s="11"/>
      <c r="AT49" s="11">
        <v>6.69</v>
      </c>
      <c r="AU49" s="11">
        <v>7.4</v>
      </c>
      <c r="AV49" s="11"/>
      <c r="AW49" s="11"/>
      <c r="AX49" s="11"/>
      <c r="AY49" s="11">
        <v>8.3699999999999992</v>
      </c>
      <c r="AZ49" s="11"/>
      <c r="BA49" s="11"/>
      <c r="BB49" s="11"/>
      <c r="BC49" s="11"/>
      <c r="BD49" s="11"/>
      <c r="BE49" s="11"/>
      <c r="BF49" s="11"/>
      <c r="BG49" s="11"/>
      <c r="BH49" s="11"/>
      <c r="BI49" s="11" t="s">
        <v>338</v>
      </c>
      <c r="BJ49" s="11" t="s">
        <v>338</v>
      </c>
      <c r="BK49" s="11" t="s">
        <v>338</v>
      </c>
      <c r="BL49" s="11"/>
      <c r="BM49" s="11" t="s">
        <v>338</v>
      </c>
      <c r="BN49" s="11"/>
      <c r="BO49" s="11" t="s">
        <v>338</v>
      </c>
      <c r="BP49" s="11"/>
      <c r="BQ49" s="11"/>
      <c r="BR49" s="11"/>
      <c r="BS49" s="11"/>
      <c r="BT49" s="11" t="s">
        <v>338</v>
      </c>
      <c r="BU49" s="11"/>
      <c r="BV49" s="11"/>
      <c r="BW49" s="11"/>
      <c r="BX49" s="11"/>
      <c r="BY49" s="11">
        <v>4.37</v>
      </c>
      <c r="BZ49" s="11">
        <v>2.2799999999999998</v>
      </c>
      <c r="CA49" s="11">
        <v>2.5299999999999998</v>
      </c>
    </row>
    <row r="50" spans="1:79" s="17" customFormat="1">
      <c r="A50" s="29">
        <v>6</v>
      </c>
      <c r="B50" s="30">
        <v>98050863166</v>
      </c>
      <c r="C50" s="29" t="s">
        <v>248</v>
      </c>
      <c r="D50" s="31" t="s">
        <v>36</v>
      </c>
      <c r="E50" s="32">
        <v>40306</v>
      </c>
      <c r="F50" s="33">
        <f t="shared" ca="1" si="1"/>
        <v>13.816438356164383</v>
      </c>
      <c r="G50" s="34" t="s">
        <v>249</v>
      </c>
      <c r="H50" s="23" t="s">
        <v>26</v>
      </c>
      <c r="I50" s="34"/>
      <c r="J50" s="54"/>
      <c r="K50" s="54"/>
      <c r="L50" s="54"/>
      <c r="M50" s="61">
        <v>7.26</v>
      </c>
      <c r="N50" s="61">
        <v>6</v>
      </c>
      <c r="O50" s="61"/>
      <c r="P50" s="61"/>
      <c r="Q50" s="61"/>
      <c r="R50" s="61">
        <v>8.69</v>
      </c>
      <c r="S50" s="61"/>
      <c r="T50" s="61"/>
      <c r="U50" s="61"/>
      <c r="V50" s="29"/>
      <c r="W50" s="29"/>
      <c r="X50" s="29"/>
      <c r="Y50" s="29"/>
      <c r="Z50" s="29"/>
      <c r="AA50" s="29"/>
      <c r="AB50" s="29" t="s">
        <v>337</v>
      </c>
      <c r="AC50" s="29" t="s">
        <v>337</v>
      </c>
      <c r="AD50" s="29" t="s">
        <v>337</v>
      </c>
      <c r="AE50" s="29"/>
      <c r="AF50" s="29"/>
      <c r="AG50" s="29"/>
      <c r="AH50" s="29" t="s">
        <v>337</v>
      </c>
      <c r="AI50" s="29" t="s">
        <v>337</v>
      </c>
      <c r="AJ50" s="29"/>
      <c r="AK50" s="29"/>
      <c r="AL50" s="29"/>
      <c r="AM50" s="29"/>
      <c r="AN50" s="29" t="s">
        <v>337</v>
      </c>
      <c r="AO50" s="29"/>
      <c r="AP50" s="29"/>
      <c r="AQ50" s="29"/>
      <c r="AR50" s="29"/>
      <c r="AS50" s="29"/>
      <c r="AT50" s="29"/>
      <c r="AU50" s="29"/>
      <c r="AV50" s="29"/>
      <c r="AW50" s="29"/>
      <c r="AX50" s="29"/>
      <c r="AY50" s="29"/>
      <c r="AZ50" s="29">
        <v>8.5</v>
      </c>
      <c r="BA50" s="29"/>
      <c r="BB50" s="29"/>
      <c r="BC50" s="29" t="s">
        <v>337</v>
      </c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 t="s">
        <v>337</v>
      </c>
      <c r="BV50" s="29"/>
      <c r="BW50" s="29"/>
      <c r="BX50" s="29">
        <v>5.14</v>
      </c>
      <c r="BY50" s="29">
        <v>4.72</v>
      </c>
      <c r="BZ50" s="29">
        <v>2.7</v>
      </c>
      <c r="CA50" s="29">
        <v>2.2400000000000002</v>
      </c>
    </row>
    <row r="51" spans="1:79" s="24" customFormat="1">
      <c r="A51" s="11">
        <v>34</v>
      </c>
      <c r="B51" s="10">
        <v>1030546097</v>
      </c>
      <c r="C51" s="11" t="s">
        <v>250</v>
      </c>
      <c r="D51" s="12" t="s">
        <v>36</v>
      </c>
      <c r="E51" s="13">
        <v>38860</v>
      </c>
      <c r="F51" s="14">
        <f t="shared" ca="1" si="1"/>
        <v>17.778082191780822</v>
      </c>
      <c r="G51" s="15" t="s">
        <v>239</v>
      </c>
      <c r="H51" s="15" t="s">
        <v>26</v>
      </c>
      <c r="I51" s="15" t="s">
        <v>342</v>
      </c>
      <c r="J51" s="53">
        <v>8.7899999999999991</v>
      </c>
      <c r="K51" s="53"/>
      <c r="L51" s="53"/>
      <c r="M51" s="60"/>
      <c r="N51" s="60"/>
      <c r="O51" s="60"/>
      <c r="P51" s="60"/>
      <c r="Q51" s="60">
        <v>12.59</v>
      </c>
      <c r="R51" s="60"/>
      <c r="S51" s="60"/>
      <c r="T51" s="60"/>
      <c r="U51" s="60"/>
      <c r="V51" s="11"/>
      <c r="W51" s="11"/>
      <c r="X51" s="11"/>
      <c r="Y51" s="11"/>
      <c r="Z51" s="11"/>
      <c r="AA51" s="11"/>
      <c r="AB51" s="11" t="s">
        <v>337</v>
      </c>
      <c r="AC51" s="11" t="s">
        <v>337</v>
      </c>
      <c r="AD51" s="11"/>
      <c r="AE51" s="11"/>
      <c r="AF51" s="11" t="s">
        <v>337</v>
      </c>
      <c r="AG51" s="11"/>
      <c r="AH51" s="11" t="s">
        <v>337</v>
      </c>
      <c r="AI51" s="11"/>
      <c r="AJ51" s="11"/>
      <c r="AK51" s="11"/>
      <c r="AL51" s="11"/>
      <c r="AM51" s="11"/>
      <c r="AN51" s="11"/>
      <c r="AO51" s="11"/>
      <c r="AP51" s="11"/>
      <c r="AQ51" s="11"/>
      <c r="AR51" s="11"/>
      <c r="AS51" s="11"/>
      <c r="AT51" s="11"/>
      <c r="AU51" s="11"/>
      <c r="AV51" s="11"/>
      <c r="AW51" s="11">
        <v>8.33</v>
      </c>
      <c r="AX51" s="11">
        <v>8.49</v>
      </c>
      <c r="AY51" s="11">
        <v>10.52</v>
      </c>
      <c r="AZ51" s="11"/>
      <c r="BA51" s="11"/>
      <c r="BB51" s="11"/>
      <c r="BC51" s="11" t="s">
        <v>337</v>
      </c>
      <c r="BD51" s="11"/>
      <c r="BE51" s="11"/>
      <c r="BF51" s="11"/>
      <c r="BG51" s="11"/>
      <c r="BH51" s="11" t="s">
        <v>337</v>
      </c>
      <c r="BI51" s="11"/>
      <c r="BJ51" s="11" t="s">
        <v>337</v>
      </c>
      <c r="BK51" s="11"/>
      <c r="BL51" s="11"/>
      <c r="BM51" s="11" t="s">
        <v>337</v>
      </c>
      <c r="BN51" s="11"/>
      <c r="BO51" s="11"/>
      <c r="BP51" s="11"/>
      <c r="BQ51" s="11" t="s">
        <v>337</v>
      </c>
      <c r="BR51" s="11"/>
      <c r="BS51" s="11"/>
      <c r="BT51" s="11"/>
      <c r="BU51" s="11" t="s">
        <v>337</v>
      </c>
      <c r="BV51" s="11"/>
      <c r="BW51" s="11"/>
      <c r="BX51" s="11"/>
      <c r="BY51" s="11">
        <v>6.12</v>
      </c>
      <c r="BZ51" s="11">
        <v>3.9</v>
      </c>
      <c r="CA51" s="11"/>
    </row>
    <row r="52" spans="1:79" s="11" customFormat="1">
      <c r="A52" s="11">
        <v>37</v>
      </c>
      <c r="B52" s="10">
        <v>1030539438</v>
      </c>
      <c r="C52" s="11" t="s">
        <v>251</v>
      </c>
      <c r="D52" s="12" t="s">
        <v>75</v>
      </c>
      <c r="E52" s="13">
        <v>31867</v>
      </c>
      <c r="F52" s="14">
        <f t="shared" ca="1" si="1"/>
        <v>36.936986301369863</v>
      </c>
      <c r="G52" s="15" t="s">
        <v>252</v>
      </c>
      <c r="H52" s="15" t="s">
        <v>26</v>
      </c>
      <c r="I52" s="15" t="s">
        <v>342</v>
      </c>
      <c r="J52" s="53">
        <v>5.81</v>
      </c>
      <c r="K52" s="53"/>
      <c r="L52" s="53"/>
      <c r="M52" s="60"/>
      <c r="N52" s="60"/>
      <c r="O52" s="60"/>
      <c r="P52" s="60"/>
      <c r="Q52" s="60">
        <v>9.52</v>
      </c>
      <c r="R52" s="60"/>
      <c r="S52" s="60"/>
      <c r="T52" s="60"/>
      <c r="U52" s="60"/>
      <c r="AB52" s="11" t="s">
        <v>337</v>
      </c>
      <c r="AC52" s="11" t="s">
        <v>337</v>
      </c>
      <c r="AF52" s="11" t="s">
        <v>337</v>
      </c>
      <c r="AH52" s="11" t="s">
        <v>337</v>
      </c>
      <c r="AW52" s="11">
        <v>8.73</v>
      </c>
      <c r="BF52" s="11" t="s">
        <v>337</v>
      </c>
      <c r="BU52" s="11" t="s">
        <v>337</v>
      </c>
      <c r="BY52" s="11">
        <v>5.96</v>
      </c>
    </row>
  </sheetData>
  <autoFilter ref="A1:CA52" xr:uid="{DB8FB4E8-9047-4883-84E1-0EBCA7D6468F}"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  <filterColumn colId="77" showButton="0"/>
  </autoFilter>
  <sortState xmlns:xlrd2="http://schemas.microsoft.com/office/spreadsheetml/2017/richdata2" ref="A8:CA52">
    <sortCondition ref="H8:H52"/>
  </sortState>
  <mergeCells count="45">
    <mergeCell ref="BR5:BT5"/>
    <mergeCell ref="BU5:BW5"/>
    <mergeCell ref="AW5:AY5"/>
    <mergeCell ref="AZ5:BB5"/>
    <mergeCell ref="BC5:BE5"/>
    <mergeCell ref="BF5:BH5"/>
    <mergeCell ref="BI5:BK5"/>
    <mergeCell ref="BL5:BN5"/>
    <mergeCell ref="AH5:AJ5"/>
    <mergeCell ref="AK5:AM5"/>
    <mergeCell ref="AN5:AP5"/>
    <mergeCell ref="AQ5:AS5"/>
    <mergeCell ref="BO5:BQ5"/>
    <mergeCell ref="CA3:CA7"/>
    <mergeCell ref="J4:U4"/>
    <mergeCell ref="V4:AD4"/>
    <mergeCell ref="AE4:AP4"/>
    <mergeCell ref="AT5:AV5"/>
    <mergeCell ref="AQ4:BB4"/>
    <mergeCell ref="BC4:BK4"/>
    <mergeCell ref="BL4:BW4"/>
    <mergeCell ref="J5:L5"/>
    <mergeCell ref="M5:O5"/>
    <mergeCell ref="P5:R5"/>
    <mergeCell ref="S5:U5"/>
    <mergeCell ref="V5:X5"/>
    <mergeCell ref="Y5:AA5"/>
    <mergeCell ref="AB5:AD5"/>
    <mergeCell ref="AE5:AG5"/>
    <mergeCell ref="J1:CA1"/>
    <mergeCell ref="A2:A7"/>
    <mergeCell ref="B2:B7"/>
    <mergeCell ref="C2:C7"/>
    <mergeCell ref="D2:D7"/>
    <mergeCell ref="E2:E7"/>
    <mergeCell ref="F2:F7"/>
    <mergeCell ref="G2:G7"/>
    <mergeCell ref="J2:BW2"/>
    <mergeCell ref="BX2:BY2"/>
    <mergeCell ref="BZ2:CA2"/>
    <mergeCell ref="J3:AP3"/>
    <mergeCell ref="AQ3:BW3"/>
    <mergeCell ref="BX3:BX7"/>
    <mergeCell ref="BY3:BY7"/>
    <mergeCell ref="BZ3:BZ7"/>
  </mergeCells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C64EF-B97A-4FD1-9797-6B94DCC0A380}">
  <dimension ref="A1:BZ52"/>
  <sheetViews>
    <sheetView zoomScale="40" zoomScaleNormal="40" workbookViewId="0">
      <selection activeCell="H25" sqref="H25"/>
    </sheetView>
  </sheetViews>
  <sheetFormatPr defaultColWidth="11" defaultRowHeight="15.75"/>
  <cols>
    <col min="1" max="1" width="7.5" customWidth="1"/>
    <col min="2" max="2" width="17.125" style="2" customWidth="1"/>
    <col min="3" max="3" width="34.875" customWidth="1"/>
    <col min="4" max="4" width="8.375" style="7" customWidth="1"/>
    <col min="5" max="5" width="20.5" style="7" customWidth="1"/>
    <col min="6" max="6" width="11.375" style="2" customWidth="1"/>
    <col min="7" max="8" width="18.5" customWidth="1"/>
    <col min="9" max="9" width="5.375" customWidth="1"/>
    <col min="10" max="10" width="6.125" customWidth="1"/>
    <col min="11" max="11" width="4.625" customWidth="1"/>
    <col min="12" max="12" width="5.5" customWidth="1"/>
    <col min="13" max="13" width="5.375" customWidth="1"/>
    <col min="14" max="14" width="5.625" customWidth="1"/>
    <col min="15" max="15" width="7.125" customWidth="1"/>
    <col min="16" max="16" width="5.875" customWidth="1"/>
    <col min="17" max="17" width="6.125" customWidth="1"/>
    <col min="18" max="18" width="4.5" customWidth="1"/>
    <col min="19" max="19" width="2.125" customWidth="1"/>
    <col min="20" max="20" width="4.5" customWidth="1"/>
    <col min="21" max="21" width="6.375" customWidth="1"/>
    <col min="22" max="22" width="2.625" customWidth="1"/>
    <col min="23" max="23" width="2.5" customWidth="1"/>
    <col min="24" max="24" width="4" customWidth="1"/>
    <col min="25" max="25" width="3.875" customWidth="1"/>
    <col min="26" max="26" width="4.5" customWidth="1"/>
    <col min="27" max="27" width="1.875" customWidth="1"/>
    <col min="28" max="28" width="2" customWidth="1"/>
    <col min="29" max="29" width="2.125" customWidth="1"/>
    <col min="30" max="38" width="1.875" bestFit="1" customWidth="1"/>
    <col min="39" max="40" width="1.875" customWidth="1"/>
    <col min="41" max="41" width="1.875" bestFit="1" customWidth="1"/>
    <col min="42" max="43" width="7.125" customWidth="1"/>
    <col min="44" max="44" width="5.125" customWidth="1"/>
    <col min="45" max="45" width="5.875" customWidth="1"/>
    <col min="46" max="46" width="5.125" customWidth="1"/>
    <col min="47" max="47" width="4.5" customWidth="1"/>
    <col min="48" max="48" width="6.5" customWidth="1"/>
    <col min="49" max="49" width="5.5" customWidth="1"/>
    <col min="50" max="50" width="5.625" customWidth="1"/>
    <col min="51" max="51" width="4.875" customWidth="1"/>
    <col min="52" max="52" width="4.125" customWidth="1"/>
    <col min="53" max="53" width="4.5" customWidth="1"/>
    <col min="54" max="54" width="5.125" customWidth="1"/>
    <col min="55" max="55" width="2.625" customWidth="1"/>
    <col min="56" max="56" width="3.625" customWidth="1"/>
    <col min="57" max="58" width="2.625" customWidth="1"/>
    <col min="59" max="61" width="2.125" customWidth="1"/>
    <col min="62" max="62" width="2.5" customWidth="1"/>
    <col min="63" max="71" width="1.875" bestFit="1" customWidth="1"/>
    <col min="72" max="73" width="1.875" customWidth="1"/>
    <col min="74" max="74" width="2.5" bestFit="1" customWidth="1"/>
    <col min="75" max="75" width="9.375" customWidth="1"/>
    <col min="76" max="76" width="10.625" customWidth="1"/>
    <col min="77" max="77" width="8.125" customWidth="1"/>
    <col min="78" max="78" width="13.125" customWidth="1"/>
  </cols>
  <sheetData>
    <row r="1" spans="1:78">
      <c r="I1" s="225" t="s">
        <v>325</v>
      </c>
      <c r="J1" s="225"/>
      <c r="K1" s="225"/>
      <c r="L1" s="225"/>
      <c r="M1" s="225"/>
      <c r="N1" s="225"/>
      <c r="O1" s="225"/>
      <c r="P1" s="225"/>
      <c r="Q1" s="225"/>
      <c r="R1" s="225"/>
      <c r="S1" s="225"/>
      <c r="T1" s="225"/>
      <c r="U1" s="225"/>
      <c r="V1" s="225"/>
      <c r="W1" s="225"/>
      <c r="X1" s="225"/>
      <c r="Y1" s="225"/>
      <c r="Z1" s="225"/>
      <c r="AA1" s="225"/>
      <c r="AB1" s="225"/>
      <c r="AC1" s="225"/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225"/>
      <c r="AQ1" s="225"/>
      <c r="AR1" s="225"/>
      <c r="AS1" s="225"/>
      <c r="AT1" s="225"/>
      <c r="AU1" s="225"/>
      <c r="AV1" s="225"/>
      <c r="AW1" s="225"/>
      <c r="AX1" s="225"/>
      <c r="AY1" s="225"/>
      <c r="AZ1" s="225"/>
      <c r="BA1" s="225"/>
      <c r="BB1" s="225"/>
      <c r="BC1" s="225"/>
      <c r="BD1" s="225"/>
      <c r="BE1" s="225"/>
      <c r="BF1" s="225"/>
      <c r="BG1" s="225"/>
      <c r="BH1" s="225"/>
      <c r="BI1" s="225"/>
      <c r="BJ1" s="225"/>
      <c r="BK1" s="225"/>
      <c r="BL1" s="225"/>
      <c r="BM1" s="225"/>
      <c r="BN1" s="225"/>
      <c r="BO1" s="225"/>
      <c r="BP1" s="225"/>
      <c r="BQ1" s="225"/>
      <c r="BR1" s="225"/>
      <c r="BS1" s="225"/>
      <c r="BT1" s="225"/>
      <c r="BU1" s="225"/>
      <c r="BV1" s="225"/>
      <c r="BW1" s="225"/>
      <c r="BX1" s="225"/>
      <c r="BY1" s="225"/>
      <c r="BZ1" s="225"/>
    </row>
    <row r="2" spans="1:78" s="1" customFormat="1">
      <c r="A2" s="264" t="s">
        <v>0</v>
      </c>
      <c r="B2" s="267" t="s">
        <v>1</v>
      </c>
      <c r="C2" s="268" t="s">
        <v>2</v>
      </c>
      <c r="D2" s="268" t="s">
        <v>3</v>
      </c>
      <c r="E2" s="268" t="s">
        <v>4</v>
      </c>
      <c r="F2" s="268" t="s">
        <v>5</v>
      </c>
      <c r="G2" s="268" t="s">
        <v>6</v>
      </c>
      <c r="H2" s="47"/>
      <c r="I2" s="226" t="s">
        <v>326</v>
      </c>
      <c r="J2" s="226"/>
      <c r="K2" s="226"/>
      <c r="L2" s="226"/>
      <c r="M2" s="226"/>
      <c r="N2" s="226"/>
      <c r="O2" s="226"/>
      <c r="P2" s="226"/>
      <c r="Q2" s="226"/>
      <c r="R2" s="226"/>
      <c r="S2" s="226"/>
      <c r="T2" s="226"/>
      <c r="U2" s="226"/>
      <c r="V2" s="226"/>
      <c r="W2" s="226"/>
      <c r="X2" s="226"/>
      <c r="Y2" s="226"/>
      <c r="Z2" s="226"/>
      <c r="AA2" s="226"/>
      <c r="AB2" s="226"/>
      <c r="AC2" s="226"/>
      <c r="AD2" s="226"/>
      <c r="AE2" s="226"/>
      <c r="AF2" s="226"/>
      <c r="AG2" s="226"/>
      <c r="AH2" s="226"/>
      <c r="AI2" s="226"/>
      <c r="AJ2" s="226"/>
      <c r="AK2" s="226"/>
      <c r="AL2" s="226"/>
      <c r="AM2" s="226"/>
      <c r="AN2" s="226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  <c r="BK2" s="226"/>
      <c r="BL2" s="226"/>
      <c r="BM2" s="226"/>
      <c r="BN2" s="226"/>
      <c r="BO2" s="226"/>
      <c r="BP2" s="226"/>
      <c r="BQ2" s="226"/>
      <c r="BR2" s="226"/>
      <c r="BS2" s="226"/>
      <c r="BT2" s="226"/>
      <c r="BU2" s="226"/>
      <c r="BV2" s="227"/>
      <c r="BW2" s="228" t="s">
        <v>327</v>
      </c>
      <c r="BX2" s="228"/>
      <c r="BY2" s="229" t="s">
        <v>328</v>
      </c>
      <c r="BZ2" s="229"/>
    </row>
    <row r="3" spans="1:78" s="1" customFormat="1">
      <c r="A3" s="265"/>
      <c r="B3" s="267"/>
      <c r="C3" s="268"/>
      <c r="D3" s="268"/>
      <c r="E3" s="268"/>
      <c r="F3" s="268"/>
      <c r="G3" s="268"/>
      <c r="H3" s="47"/>
      <c r="I3" s="230" t="s">
        <v>329</v>
      </c>
      <c r="J3" s="230"/>
      <c r="K3" s="230"/>
      <c r="L3" s="230"/>
      <c r="M3" s="230"/>
      <c r="N3" s="230"/>
      <c r="O3" s="230"/>
      <c r="P3" s="230"/>
      <c r="Q3" s="230"/>
      <c r="R3" s="230"/>
      <c r="S3" s="230"/>
      <c r="T3" s="230"/>
      <c r="U3" s="230"/>
      <c r="V3" s="230"/>
      <c r="W3" s="230"/>
      <c r="X3" s="230"/>
      <c r="Y3" s="230"/>
      <c r="Z3" s="230"/>
      <c r="AA3" s="230"/>
      <c r="AB3" s="230"/>
      <c r="AC3" s="230"/>
      <c r="AD3" s="230"/>
      <c r="AE3" s="230"/>
      <c r="AF3" s="230"/>
      <c r="AG3" s="230"/>
      <c r="AH3" s="230"/>
      <c r="AI3" s="230"/>
      <c r="AJ3" s="230"/>
      <c r="AK3" s="230"/>
      <c r="AL3" s="230"/>
      <c r="AM3" s="230"/>
      <c r="AN3" s="230"/>
      <c r="AO3" s="231"/>
      <c r="AP3" s="232" t="s">
        <v>330</v>
      </c>
      <c r="AQ3" s="233"/>
      <c r="AR3" s="233"/>
      <c r="AS3" s="233"/>
      <c r="AT3" s="233"/>
      <c r="AU3" s="233"/>
      <c r="AV3" s="233"/>
      <c r="AW3" s="233"/>
      <c r="AX3" s="233"/>
      <c r="AY3" s="233"/>
      <c r="AZ3" s="233"/>
      <c r="BA3" s="233"/>
      <c r="BB3" s="233"/>
      <c r="BC3" s="233"/>
      <c r="BD3" s="233"/>
      <c r="BE3" s="233"/>
      <c r="BF3" s="233"/>
      <c r="BG3" s="233"/>
      <c r="BH3" s="233"/>
      <c r="BI3" s="233"/>
      <c r="BJ3" s="233"/>
      <c r="BK3" s="233"/>
      <c r="BL3" s="233"/>
      <c r="BM3" s="233"/>
      <c r="BN3" s="233"/>
      <c r="BO3" s="233"/>
      <c r="BP3" s="233"/>
      <c r="BQ3" s="233"/>
      <c r="BR3" s="233"/>
      <c r="BS3" s="233"/>
      <c r="BT3" s="233"/>
      <c r="BU3" s="233"/>
      <c r="BV3" s="234"/>
      <c r="BW3" s="235" t="s">
        <v>331</v>
      </c>
      <c r="BX3" s="235" t="s">
        <v>259</v>
      </c>
      <c r="BY3" s="235" t="s">
        <v>331</v>
      </c>
      <c r="BZ3" s="235" t="s">
        <v>259</v>
      </c>
    </row>
    <row r="4" spans="1:78" s="1" customFormat="1">
      <c r="A4" s="265"/>
      <c r="B4" s="267"/>
      <c r="C4" s="268"/>
      <c r="D4" s="268"/>
      <c r="E4" s="268"/>
      <c r="F4" s="268"/>
      <c r="G4" s="268"/>
      <c r="H4" s="47"/>
      <c r="I4" s="238" t="s">
        <v>139</v>
      </c>
      <c r="J4" s="238"/>
      <c r="K4" s="238"/>
      <c r="L4" s="238"/>
      <c r="M4" s="238"/>
      <c r="N4" s="238"/>
      <c r="O4" s="238"/>
      <c r="P4" s="238"/>
      <c r="Q4" s="238"/>
      <c r="R4" s="238"/>
      <c r="S4" s="238"/>
      <c r="T4" s="239"/>
      <c r="U4" s="240" t="s">
        <v>162</v>
      </c>
      <c r="V4" s="241"/>
      <c r="W4" s="241"/>
      <c r="X4" s="241"/>
      <c r="Y4" s="241"/>
      <c r="Z4" s="241"/>
      <c r="AA4" s="241"/>
      <c r="AB4" s="241"/>
      <c r="AC4" s="242"/>
      <c r="AD4" s="243" t="s">
        <v>173</v>
      </c>
      <c r="AE4" s="244"/>
      <c r="AF4" s="244"/>
      <c r="AG4" s="244"/>
      <c r="AH4" s="244"/>
      <c r="AI4" s="244"/>
      <c r="AJ4" s="244"/>
      <c r="AK4" s="244"/>
      <c r="AL4" s="244"/>
      <c r="AM4" s="244"/>
      <c r="AN4" s="244"/>
      <c r="AO4" s="245"/>
      <c r="AP4" s="249" t="s">
        <v>332</v>
      </c>
      <c r="AQ4" s="238"/>
      <c r="AR4" s="238"/>
      <c r="AS4" s="238"/>
      <c r="AT4" s="238"/>
      <c r="AU4" s="238"/>
      <c r="AV4" s="238"/>
      <c r="AW4" s="238"/>
      <c r="AX4" s="238"/>
      <c r="AY4" s="238"/>
      <c r="AZ4" s="238"/>
      <c r="BA4" s="239"/>
      <c r="BB4" s="240" t="s">
        <v>162</v>
      </c>
      <c r="BC4" s="241"/>
      <c r="BD4" s="241"/>
      <c r="BE4" s="241"/>
      <c r="BF4" s="241"/>
      <c r="BG4" s="241"/>
      <c r="BH4" s="241"/>
      <c r="BI4" s="241"/>
      <c r="BJ4" s="242"/>
      <c r="BK4" s="243" t="s">
        <v>173</v>
      </c>
      <c r="BL4" s="244"/>
      <c r="BM4" s="244"/>
      <c r="BN4" s="244"/>
      <c r="BO4" s="244"/>
      <c r="BP4" s="244"/>
      <c r="BQ4" s="244"/>
      <c r="BR4" s="244"/>
      <c r="BS4" s="244"/>
      <c r="BT4" s="244"/>
      <c r="BU4" s="244"/>
      <c r="BV4" s="245"/>
      <c r="BW4" s="236"/>
      <c r="BX4" s="236"/>
      <c r="BY4" s="236"/>
      <c r="BZ4" s="236"/>
    </row>
    <row r="5" spans="1:78" s="1" customFormat="1">
      <c r="A5" s="265"/>
      <c r="B5" s="267"/>
      <c r="C5" s="268"/>
      <c r="D5" s="268"/>
      <c r="E5" s="268"/>
      <c r="F5" s="268"/>
      <c r="G5" s="268"/>
      <c r="H5" s="47"/>
      <c r="I5" s="247" t="s">
        <v>119</v>
      </c>
      <c r="J5" s="247"/>
      <c r="K5" s="248"/>
      <c r="L5" s="246" t="s">
        <v>43</v>
      </c>
      <c r="M5" s="247"/>
      <c r="N5" s="248"/>
      <c r="O5" s="246" t="s">
        <v>40</v>
      </c>
      <c r="P5" s="247"/>
      <c r="Q5" s="248"/>
      <c r="R5" s="246" t="s">
        <v>148</v>
      </c>
      <c r="S5" s="247"/>
      <c r="T5" s="248"/>
      <c r="U5" s="255" t="s">
        <v>151</v>
      </c>
      <c r="V5" s="256"/>
      <c r="W5" s="257"/>
      <c r="X5" s="255" t="s">
        <v>97</v>
      </c>
      <c r="Y5" s="256"/>
      <c r="Z5" s="257"/>
      <c r="AA5" s="255" t="s">
        <v>41</v>
      </c>
      <c r="AB5" s="256"/>
      <c r="AC5" s="257"/>
      <c r="AD5" s="258" t="s">
        <v>42</v>
      </c>
      <c r="AE5" s="259"/>
      <c r="AF5" s="260"/>
      <c r="AG5" s="258" t="s">
        <v>65</v>
      </c>
      <c r="AH5" s="259"/>
      <c r="AI5" s="260"/>
      <c r="AJ5" s="258" t="s">
        <v>54</v>
      </c>
      <c r="AK5" s="259"/>
      <c r="AL5" s="260"/>
      <c r="AM5" s="258" t="s">
        <v>88</v>
      </c>
      <c r="AN5" s="259"/>
      <c r="AO5" s="260"/>
      <c r="AP5" s="246" t="s">
        <v>119</v>
      </c>
      <c r="AQ5" s="247"/>
      <c r="AR5" s="248"/>
      <c r="AS5" s="246" t="s">
        <v>43</v>
      </c>
      <c r="AT5" s="247"/>
      <c r="AU5" s="248"/>
      <c r="AV5" s="246" t="s">
        <v>40</v>
      </c>
      <c r="AW5" s="247"/>
      <c r="AX5" s="248"/>
      <c r="AY5" s="246" t="s">
        <v>148</v>
      </c>
      <c r="AZ5" s="247"/>
      <c r="BA5" s="248"/>
      <c r="BB5" s="255" t="s">
        <v>151</v>
      </c>
      <c r="BC5" s="256"/>
      <c r="BD5" s="257"/>
      <c r="BE5" s="255" t="s">
        <v>97</v>
      </c>
      <c r="BF5" s="256"/>
      <c r="BG5" s="257"/>
      <c r="BH5" s="255" t="s">
        <v>41</v>
      </c>
      <c r="BI5" s="256"/>
      <c r="BJ5" s="257"/>
      <c r="BK5" s="261" t="s">
        <v>42</v>
      </c>
      <c r="BL5" s="262"/>
      <c r="BM5" s="263"/>
      <c r="BN5" s="261" t="s">
        <v>65</v>
      </c>
      <c r="BO5" s="262"/>
      <c r="BP5" s="263"/>
      <c r="BQ5" s="261" t="s">
        <v>54</v>
      </c>
      <c r="BR5" s="262"/>
      <c r="BS5" s="263"/>
      <c r="BT5" s="261" t="s">
        <v>88</v>
      </c>
      <c r="BU5" s="262"/>
      <c r="BV5" s="263"/>
      <c r="BW5" s="236"/>
      <c r="BX5" s="236"/>
      <c r="BY5" s="236"/>
      <c r="BZ5" s="236"/>
    </row>
    <row r="6" spans="1:78" s="1" customFormat="1">
      <c r="A6" s="265"/>
      <c r="B6" s="267"/>
      <c r="C6" s="268"/>
      <c r="D6" s="268"/>
      <c r="E6" s="268"/>
      <c r="F6" s="268"/>
      <c r="G6" s="268"/>
      <c r="H6" s="47"/>
      <c r="I6" s="36"/>
      <c r="J6" s="36"/>
      <c r="K6" s="37"/>
      <c r="L6" s="35"/>
      <c r="M6" s="36"/>
      <c r="N6" s="37"/>
      <c r="O6" s="35"/>
      <c r="P6" s="36"/>
      <c r="Q6" s="37"/>
      <c r="R6" s="35"/>
      <c r="S6" s="36"/>
      <c r="T6" s="37"/>
      <c r="U6" s="38"/>
      <c r="V6" s="39"/>
      <c r="W6" s="40"/>
      <c r="X6" s="38"/>
      <c r="Y6" s="39"/>
      <c r="Z6" s="40"/>
      <c r="AA6" s="38"/>
      <c r="AB6" s="39"/>
      <c r="AC6" s="40"/>
      <c r="AD6" s="44"/>
      <c r="AE6" s="45"/>
      <c r="AF6" s="46"/>
      <c r="AG6" s="44"/>
      <c r="AH6" s="45"/>
      <c r="AI6" s="46"/>
      <c r="AJ6" s="44"/>
      <c r="AK6" s="45"/>
      <c r="AL6" s="46"/>
      <c r="AM6" s="44"/>
      <c r="AN6" s="45"/>
      <c r="AO6" s="46"/>
      <c r="AP6" s="35"/>
      <c r="AQ6" s="36"/>
      <c r="AR6" s="37"/>
      <c r="AS6" s="35"/>
      <c r="AT6" s="36"/>
      <c r="AU6" s="37"/>
      <c r="AV6" s="35"/>
      <c r="AW6" s="36"/>
      <c r="AX6" s="37"/>
      <c r="AY6" s="35"/>
      <c r="AZ6" s="36"/>
      <c r="BA6" s="37"/>
      <c r="BB6" s="38"/>
      <c r="BC6" s="39"/>
      <c r="BD6" s="40"/>
      <c r="BE6" s="38"/>
      <c r="BF6" s="39"/>
      <c r="BG6" s="40"/>
      <c r="BH6" s="38"/>
      <c r="BI6" s="39"/>
      <c r="BJ6" s="40"/>
      <c r="BK6" s="41"/>
      <c r="BL6" s="42"/>
      <c r="BM6" s="43"/>
      <c r="BN6" s="41"/>
      <c r="BO6" s="42"/>
      <c r="BP6" s="43"/>
      <c r="BQ6" s="41"/>
      <c r="BR6" s="42"/>
      <c r="BS6" s="43"/>
      <c r="BT6" s="41"/>
      <c r="BU6" s="42"/>
      <c r="BV6" s="43"/>
      <c r="BW6" s="236"/>
      <c r="BX6" s="236"/>
      <c r="BY6" s="236"/>
      <c r="BZ6" s="236"/>
    </row>
    <row r="7" spans="1:78" s="1" customFormat="1">
      <c r="A7" s="266"/>
      <c r="B7" s="267"/>
      <c r="C7" s="268"/>
      <c r="D7" s="268"/>
      <c r="E7" s="268"/>
      <c r="F7" s="268"/>
      <c r="G7" s="268"/>
      <c r="H7" s="48" t="s">
        <v>7</v>
      </c>
      <c r="I7" s="8">
        <v>1</v>
      </c>
      <c r="J7" s="6">
        <v>2</v>
      </c>
      <c r="K7" s="6">
        <v>3</v>
      </c>
      <c r="L7" s="6">
        <v>1</v>
      </c>
      <c r="M7" s="6">
        <v>2</v>
      </c>
      <c r="N7" s="6">
        <v>3</v>
      </c>
      <c r="O7" s="6">
        <v>1</v>
      </c>
      <c r="P7" s="6">
        <v>2</v>
      </c>
      <c r="Q7" s="6">
        <v>3</v>
      </c>
      <c r="R7" s="6">
        <v>1</v>
      </c>
      <c r="S7" s="6">
        <v>2</v>
      </c>
      <c r="T7" s="6">
        <v>3</v>
      </c>
      <c r="U7" s="6">
        <v>1</v>
      </c>
      <c r="V7" s="6">
        <v>2</v>
      </c>
      <c r="W7" s="6">
        <v>3</v>
      </c>
      <c r="X7" s="6">
        <v>1</v>
      </c>
      <c r="Y7" s="6">
        <v>2</v>
      </c>
      <c r="Z7" s="6">
        <v>3</v>
      </c>
      <c r="AA7" s="6">
        <v>1</v>
      </c>
      <c r="AB7" s="6">
        <v>2</v>
      </c>
      <c r="AC7" s="6">
        <v>3</v>
      </c>
      <c r="AD7" s="6">
        <v>1</v>
      </c>
      <c r="AE7" s="6">
        <v>2</v>
      </c>
      <c r="AF7" s="6">
        <v>3</v>
      </c>
      <c r="AG7" s="6">
        <v>1</v>
      </c>
      <c r="AH7" s="6">
        <v>2</v>
      </c>
      <c r="AI7" s="6">
        <v>3</v>
      </c>
      <c r="AJ7" s="6">
        <v>1</v>
      </c>
      <c r="AK7" s="6">
        <v>2</v>
      </c>
      <c r="AL7" s="6">
        <v>3</v>
      </c>
      <c r="AM7" s="6">
        <v>1</v>
      </c>
      <c r="AN7" s="6">
        <v>2</v>
      </c>
      <c r="AO7" s="6">
        <v>3</v>
      </c>
      <c r="AP7" s="6">
        <v>1</v>
      </c>
      <c r="AQ7" s="6">
        <v>2</v>
      </c>
      <c r="AR7" s="6">
        <v>3</v>
      </c>
      <c r="AS7" s="6">
        <v>1</v>
      </c>
      <c r="AT7" s="6">
        <v>2</v>
      </c>
      <c r="AU7" s="6">
        <v>3</v>
      </c>
      <c r="AV7" s="6">
        <v>1</v>
      </c>
      <c r="AW7" s="6">
        <v>2</v>
      </c>
      <c r="AX7" s="6">
        <v>3</v>
      </c>
      <c r="AY7" s="6">
        <v>1</v>
      </c>
      <c r="AZ7" s="6">
        <v>2</v>
      </c>
      <c r="BA7" s="6">
        <v>3</v>
      </c>
      <c r="BB7" s="6">
        <v>1</v>
      </c>
      <c r="BC7" s="6">
        <v>2</v>
      </c>
      <c r="BD7" s="6">
        <v>3</v>
      </c>
      <c r="BE7" s="6">
        <v>1</v>
      </c>
      <c r="BF7" s="6">
        <v>2</v>
      </c>
      <c r="BG7" s="6">
        <v>3</v>
      </c>
      <c r="BH7" s="6">
        <v>1</v>
      </c>
      <c r="BI7" s="6">
        <v>2</v>
      </c>
      <c r="BJ7" s="6">
        <v>3</v>
      </c>
      <c r="BK7" s="6">
        <v>1</v>
      </c>
      <c r="BL7" s="6">
        <v>2</v>
      </c>
      <c r="BM7" s="6">
        <v>3</v>
      </c>
      <c r="BN7" s="6">
        <v>1</v>
      </c>
      <c r="BO7" s="6">
        <v>2</v>
      </c>
      <c r="BP7" s="6">
        <v>3</v>
      </c>
      <c r="BQ7" s="6">
        <v>1</v>
      </c>
      <c r="BR7" s="6">
        <v>2</v>
      </c>
      <c r="BS7" s="6">
        <v>3</v>
      </c>
      <c r="BT7" s="6">
        <v>1</v>
      </c>
      <c r="BU7" s="6">
        <v>2</v>
      </c>
      <c r="BV7" s="6">
        <v>3</v>
      </c>
      <c r="BW7" s="237"/>
      <c r="BX7" s="237"/>
      <c r="BY7" s="237"/>
      <c r="BZ7" s="237"/>
    </row>
    <row r="8" spans="1:78" s="16" customFormat="1">
      <c r="A8" s="9">
        <v>1</v>
      </c>
      <c r="B8" s="10">
        <v>1012320173</v>
      </c>
      <c r="C8" s="11" t="s">
        <v>35</v>
      </c>
      <c r="D8" s="12" t="s">
        <v>36</v>
      </c>
      <c r="E8" s="13">
        <v>38096</v>
      </c>
      <c r="F8" s="14">
        <f ca="1">(TODAY()-E8)/365</f>
        <v>19.87123287671233</v>
      </c>
      <c r="G8" s="15" t="s">
        <v>37</v>
      </c>
      <c r="H8" s="15" t="s">
        <v>38</v>
      </c>
      <c r="I8" s="11"/>
      <c r="J8" s="11"/>
      <c r="K8" s="11"/>
      <c r="L8" s="11"/>
      <c r="M8" s="11"/>
      <c r="N8" s="11"/>
      <c r="O8" s="11">
        <v>8.6300000000000008</v>
      </c>
      <c r="P8" s="11">
        <v>11.83</v>
      </c>
      <c r="Q8" s="11"/>
      <c r="R8" s="11"/>
      <c r="S8" s="11"/>
      <c r="T8" s="11"/>
      <c r="U8" s="11"/>
      <c r="V8" s="11"/>
      <c r="W8" s="11"/>
      <c r="X8" s="11"/>
      <c r="Y8" s="11"/>
      <c r="Z8" s="11"/>
      <c r="AA8" s="11" t="s">
        <v>337</v>
      </c>
      <c r="AB8" s="11" t="s">
        <v>337</v>
      </c>
      <c r="AC8" s="11"/>
      <c r="AD8" s="11" t="s">
        <v>337</v>
      </c>
      <c r="AE8" s="11"/>
      <c r="AF8" s="11"/>
      <c r="AG8" s="11"/>
      <c r="AH8" s="11"/>
      <c r="AI8" s="11"/>
      <c r="AJ8" s="11"/>
      <c r="AK8" s="11" t="s">
        <v>337</v>
      </c>
      <c r="AL8" s="11"/>
      <c r="AM8" s="11"/>
      <c r="AN8" s="11"/>
      <c r="AO8" s="11"/>
      <c r="AP8" s="11"/>
      <c r="AQ8" s="11"/>
      <c r="AR8" s="11"/>
      <c r="AS8" s="11">
        <v>9.9499999999999993</v>
      </c>
      <c r="AT8" s="11">
        <v>10.19</v>
      </c>
      <c r="AU8" s="11"/>
      <c r="AV8" s="11"/>
      <c r="AW8" s="11"/>
      <c r="AX8" s="11">
        <v>2.83</v>
      </c>
      <c r="AY8" s="11"/>
      <c r="AZ8" s="11"/>
      <c r="BA8" s="11"/>
      <c r="BB8" s="11"/>
      <c r="BC8" s="11"/>
      <c r="BD8" s="11"/>
      <c r="BE8" s="11"/>
      <c r="BF8" s="11"/>
      <c r="BG8" s="11"/>
      <c r="BH8" s="11" t="s">
        <v>337</v>
      </c>
      <c r="BI8" s="11" t="s">
        <v>337</v>
      </c>
      <c r="BJ8" s="11" t="s">
        <v>337</v>
      </c>
      <c r="BK8" s="11" t="s">
        <v>337</v>
      </c>
      <c r="BL8" s="11"/>
      <c r="BM8" s="11" t="s">
        <v>337</v>
      </c>
      <c r="BN8" s="11"/>
      <c r="BO8" s="11" t="s">
        <v>337</v>
      </c>
      <c r="BP8" s="11"/>
      <c r="BQ8" s="11"/>
      <c r="BR8" s="11"/>
      <c r="BS8" s="11"/>
      <c r="BT8" s="11"/>
      <c r="BU8" s="11"/>
      <c r="BV8" s="11"/>
      <c r="BW8" s="11">
        <v>6.24</v>
      </c>
      <c r="BX8" s="11"/>
      <c r="BY8" s="11">
        <v>3.28</v>
      </c>
      <c r="BZ8" s="11">
        <v>3.08</v>
      </c>
    </row>
    <row r="9" spans="1:78" s="16" customFormat="1">
      <c r="A9" s="16">
        <v>2</v>
      </c>
      <c r="B9" s="10">
        <v>100131674</v>
      </c>
      <c r="C9" s="11" t="s">
        <v>74</v>
      </c>
      <c r="D9" s="12" t="s">
        <v>75</v>
      </c>
      <c r="E9" s="13">
        <v>37726</v>
      </c>
      <c r="F9" s="14">
        <f t="shared" ref="F9:F51" ca="1" si="0">(TODAY()-E9)/365</f>
        <v>20.884931506849316</v>
      </c>
      <c r="G9" s="15">
        <v>35</v>
      </c>
      <c r="H9" s="15" t="s">
        <v>38</v>
      </c>
      <c r="I9" s="11"/>
      <c r="J9" s="11"/>
      <c r="K9" s="11"/>
      <c r="L9" s="11"/>
      <c r="M9" s="11">
        <v>6.53</v>
      </c>
      <c r="N9" s="11"/>
      <c r="O9" s="11">
        <v>9.7200000000000006</v>
      </c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 t="s">
        <v>337</v>
      </c>
      <c r="AB9" s="11" t="s">
        <v>337</v>
      </c>
      <c r="AC9" s="11"/>
      <c r="AD9" s="11" t="s">
        <v>337</v>
      </c>
      <c r="AE9" s="11"/>
      <c r="AF9" s="11"/>
      <c r="AG9" s="11"/>
      <c r="AH9" s="11"/>
      <c r="AI9" s="11"/>
      <c r="AJ9" s="11"/>
      <c r="AK9" s="11" t="s">
        <v>337</v>
      </c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>
        <v>8.56</v>
      </c>
      <c r="AW9" s="11">
        <v>9.9</v>
      </c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 t="s">
        <v>337</v>
      </c>
      <c r="BI9" s="11" t="s">
        <v>337</v>
      </c>
      <c r="BJ9" s="11"/>
      <c r="BK9" s="11" t="s">
        <v>337</v>
      </c>
      <c r="BL9" s="11"/>
      <c r="BM9" s="11"/>
      <c r="BN9" s="11"/>
      <c r="BO9" s="11"/>
      <c r="BP9" s="11"/>
      <c r="BQ9" s="11"/>
      <c r="BR9" s="11"/>
      <c r="BS9" s="11"/>
      <c r="BT9" s="11" t="s">
        <v>337</v>
      </c>
      <c r="BU9" s="11"/>
      <c r="BV9" s="11"/>
      <c r="BW9" s="11">
        <v>5.77</v>
      </c>
      <c r="BX9" s="11">
        <v>5.99</v>
      </c>
      <c r="BY9" s="11">
        <v>2.4500000000000002</v>
      </c>
      <c r="BZ9" s="11">
        <v>3.03</v>
      </c>
    </row>
    <row r="10" spans="1:78" s="16" customFormat="1">
      <c r="A10" s="16">
        <v>3</v>
      </c>
      <c r="B10" s="10">
        <v>1140920369</v>
      </c>
      <c r="C10" s="11" t="s">
        <v>95</v>
      </c>
      <c r="D10" s="12" t="s">
        <v>75</v>
      </c>
      <c r="E10" s="13">
        <v>40004</v>
      </c>
      <c r="F10" s="14">
        <f t="shared" ca="1" si="0"/>
        <v>14.643835616438356</v>
      </c>
      <c r="G10" s="15" t="s">
        <v>96</v>
      </c>
      <c r="H10" s="15" t="s">
        <v>38</v>
      </c>
      <c r="I10" s="11"/>
      <c r="J10" s="11"/>
      <c r="K10" s="11"/>
      <c r="L10" s="11">
        <v>4.08</v>
      </c>
      <c r="M10" s="11"/>
      <c r="N10" s="11"/>
      <c r="O10" s="11"/>
      <c r="P10" s="11">
        <v>5.0599999999999996</v>
      </c>
      <c r="Q10" s="11"/>
      <c r="R10" s="11"/>
      <c r="S10" s="11"/>
      <c r="T10" s="11"/>
      <c r="U10" s="11"/>
      <c r="V10" s="11"/>
      <c r="W10" s="11"/>
      <c r="X10" s="11"/>
      <c r="Y10" s="11"/>
      <c r="Z10" s="11" t="s">
        <v>337</v>
      </c>
      <c r="AA10" s="11" t="s">
        <v>337</v>
      </c>
      <c r="AB10" s="11"/>
      <c r="AC10" s="11"/>
      <c r="AD10" s="11"/>
      <c r="AE10" s="11"/>
      <c r="AF10" s="11"/>
      <c r="AG10" s="11"/>
      <c r="AH10" s="11"/>
      <c r="AI10" s="11"/>
      <c r="AJ10" s="11" t="s">
        <v>337</v>
      </c>
      <c r="AK10" s="11"/>
      <c r="AL10" s="11"/>
      <c r="AM10" s="11"/>
      <c r="AN10" s="11" t="s">
        <v>337</v>
      </c>
      <c r="AO10" s="11"/>
      <c r="AP10" s="11"/>
      <c r="AQ10" s="11"/>
      <c r="AR10" s="11"/>
      <c r="AS10" s="11">
        <v>2.94</v>
      </c>
      <c r="AT10" s="11"/>
      <c r="AU10" s="11"/>
      <c r="AV10" s="11"/>
      <c r="AW10" s="11">
        <v>4.53</v>
      </c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 t="s">
        <v>337</v>
      </c>
      <c r="BI10" s="11" t="s">
        <v>337</v>
      </c>
      <c r="BJ10" s="11"/>
      <c r="BK10" s="11" t="s">
        <v>337</v>
      </c>
      <c r="BL10" s="11" t="s">
        <v>337</v>
      </c>
      <c r="BM10" s="11"/>
      <c r="BN10" s="11"/>
      <c r="BO10" s="11"/>
      <c r="BP10" s="11"/>
      <c r="BQ10" s="11"/>
      <c r="BR10" s="11"/>
      <c r="BS10" s="11"/>
      <c r="BT10" s="11"/>
      <c r="BU10" s="11"/>
      <c r="BV10" s="11"/>
      <c r="BW10" s="11">
        <v>5.77</v>
      </c>
      <c r="BX10" s="11">
        <v>6.45</v>
      </c>
      <c r="BY10" s="11"/>
      <c r="BZ10" s="11">
        <v>2.94</v>
      </c>
    </row>
    <row r="11" spans="1:78" s="16" customFormat="1">
      <c r="A11" s="9">
        <v>4</v>
      </c>
      <c r="B11" s="10">
        <v>1141114019</v>
      </c>
      <c r="C11" s="11" t="s">
        <v>238</v>
      </c>
      <c r="D11" s="12" t="s">
        <v>36</v>
      </c>
      <c r="E11" s="13">
        <v>38767</v>
      </c>
      <c r="F11" s="14">
        <f t="shared" ca="1" si="0"/>
        <v>18.032876712328768</v>
      </c>
      <c r="G11" s="15" t="s">
        <v>239</v>
      </c>
      <c r="H11" s="15" t="s">
        <v>26</v>
      </c>
      <c r="I11" s="11"/>
      <c r="J11" s="11"/>
      <c r="K11" s="11"/>
      <c r="L11" s="11">
        <v>8.65</v>
      </c>
      <c r="M11" s="11"/>
      <c r="N11" s="11"/>
      <c r="O11" s="11"/>
      <c r="P11" s="11">
        <v>10.02</v>
      </c>
      <c r="Q11" s="11">
        <v>8.6999999999999993</v>
      </c>
      <c r="R11" s="11"/>
      <c r="S11" s="11"/>
      <c r="T11" s="11"/>
      <c r="U11" s="11"/>
      <c r="V11" s="11"/>
      <c r="W11" s="11"/>
      <c r="X11" s="11"/>
      <c r="Y11" s="11" t="s">
        <v>338</v>
      </c>
      <c r="Z11" s="11" t="s">
        <v>338</v>
      </c>
      <c r="AA11" s="11" t="s">
        <v>338</v>
      </c>
      <c r="AB11" s="11"/>
      <c r="AC11" s="11"/>
      <c r="AD11" s="11" t="s">
        <v>338</v>
      </c>
      <c r="AE11" s="11"/>
      <c r="AF11" s="11"/>
      <c r="AG11" s="11"/>
      <c r="AH11" s="11"/>
      <c r="AI11" s="11"/>
      <c r="AJ11" s="11"/>
      <c r="AK11" s="11"/>
      <c r="AL11" s="11"/>
      <c r="AM11" s="11"/>
      <c r="AN11" s="11" t="s">
        <v>338</v>
      </c>
      <c r="AO11" s="11" t="s">
        <v>338</v>
      </c>
      <c r="AP11" s="11"/>
      <c r="AQ11" s="11"/>
      <c r="AR11" s="11"/>
      <c r="AS11" s="11"/>
      <c r="AT11" s="11"/>
      <c r="AU11" s="11"/>
      <c r="AV11" s="11">
        <v>9.6199999999999992</v>
      </c>
      <c r="AW11" s="11">
        <v>10.029999999999999</v>
      </c>
      <c r="AX11" s="11"/>
      <c r="AY11" s="11"/>
      <c r="AZ11" s="11"/>
      <c r="BA11" s="11"/>
      <c r="BB11" s="11" t="s">
        <v>338</v>
      </c>
      <c r="BC11" s="11"/>
      <c r="BD11" s="11"/>
      <c r="BE11" s="11"/>
      <c r="BF11" s="11"/>
      <c r="BG11" s="11"/>
      <c r="BH11" s="11"/>
      <c r="BI11" s="11" t="s">
        <v>338</v>
      </c>
      <c r="BJ11" s="11"/>
      <c r="BK11" s="11"/>
      <c r="BL11" s="11" t="s">
        <v>338</v>
      </c>
      <c r="BM11" s="11"/>
      <c r="BN11" s="11"/>
      <c r="BO11" s="11"/>
      <c r="BP11" s="11"/>
      <c r="BQ11" s="11"/>
      <c r="BR11" s="11"/>
      <c r="BS11" s="11"/>
      <c r="BT11" s="11" t="s">
        <v>338</v>
      </c>
      <c r="BU11" s="11"/>
      <c r="BV11" s="11"/>
      <c r="BW11" s="11"/>
      <c r="BX11" s="11">
        <v>7.08</v>
      </c>
      <c r="BY11" s="11">
        <v>3.93</v>
      </c>
      <c r="BZ11" s="11"/>
    </row>
    <row r="12" spans="1:78" s="16" customFormat="1">
      <c r="A12" s="16">
        <v>5</v>
      </c>
      <c r="B12" s="10">
        <v>1000577537</v>
      </c>
      <c r="C12" s="11" t="s">
        <v>113</v>
      </c>
      <c r="D12" s="12" t="s">
        <v>75</v>
      </c>
      <c r="E12" s="13">
        <v>36892</v>
      </c>
      <c r="F12" s="14">
        <f t="shared" ca="1" si="0"/>
        <v>23.169863013698631</v>
      </c>
      <c r="G12" s="15">
        <v>-37</v>
      </c>
      <c r="H12" s="15" t="s">
        <v>38</v>
      </c>
      <c r="I12" s="11"/>
      <c r="J12" s="11"/>
      <c r="K12" s="11"/>
      <c r="L12" s="11"/>
      <c r="M12" s="11"/>
      <c r="N12" s="11"/>
      <c r="O12" s="11">
        <v>9.9600000000000009</v>
      </c>
      <c r="P12" s="11">
        <v>10.76</v>
      </c>
      <c r="Q12" s="11"/>
      <c r="R12" s="11"/>
      <c r="S12" s="11"/>
      <c r="T12" s="11"/>
      <c r="U12" s="11"/>
      <c r="V12" s="11"/>
      <c r="W12" s="11"/>
      <c r="X12" s="11" t="s">
        <v>338</v>
      </c>
      <c r="Y12" s="11"/>
      <c r="Z12" s="11"/>
      <c r="AA12" s="11"/>
      <c r="AB12" s="11" t="s">
        <v>338</v>
      </c>
      <c r="AC12" s="11"/>
      <c r="AD12" s="11" t="s">
        <v>338</v>
      </c>
      <c r="AE12" s="11"/>
      <c r="AF12" s="11"/>
      <c r="AG12" s="11"/>
      <c r="AH12" s="11"/>
      <c r="AI12" s="11"/>
      <c r="AJ12" s="11"/>
      <c r="AK12" s="11"/>
      <c r="AL12" s="11"/>
      <c r="AM12" s="11" t="s">
        <v>338</v>
      </c>
      <c r="AN12" s="11"/>
      <c r="AO12" s="11"/>
      <c r="AP12" s="11"/>
      <c r="AQ12" s="11">
        <v>10.72</v>
      </c>
      <c r="AR12" s="11">
        <v>10.210000000000001</v>
      </c>
      <c r="AS12" s="11">
        <v>10.65</v>
      </c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 t="s">
        <v>338</v>
      </c>
      <c r="BI12" s="11" t="s">
        <v>338</v>
      </c>
      <c r="BJ12" s="11" t="s">
        <v>338</v>
      </c>
      <c r="BK12" s="11" t="s">
        <v>338</v>
      </c>
      <c r="BL12" s="11" t="s">
        <v>338</v>
      </c>
      <c r="BM12" s="11"/>
      <c r="BN12" s="11"/>
      <c r="BO12" s="11"/>
      <c r="BP12" s="11" t="s">
        <v>338</v>
      </c>
      <c r="BQ12" s="11"/>
      <c r="BR12" s="11"/>
      <c r="BS12" s="11"/>
      <c r="BT12" s="11"/>
      <c r="BU12" s="11"/>
      <c r="BV12" s="11"/>
      <c r="BW12" s="11">
        <v>7.97</v>
      </c>
      <c r="BX12" s="11">
        <v>5.37</v>
      </c>
      <c r="BY12" s="11">
        <v>3.16</v>
      </c>
      <c r="BZ12" s="11"/>
    </row>
    <row r="13" spans="1:78" s="16" customFormat="1">
      <c r="A13" s="16">
        <v>6</v>
      </c>
      <c r="B13" s="10">
        <v>1025548404</v>
      </c>
      <c r="C13" s="11" t="s">
        <v>136</v>
      </c>
      <c r="D13" s="12" t="s">
        <v>36</v>
      </c>
      <c r="E13" s="13">
        <v>40667</v>
      </c>
      <c r="F13" s="14">
        <f t="shared" ca="1" si="0"/>
        <v>12.827397260273973</v>
      </c>
      <c r="G13" s="15">
        <v>31</v>
      </c>
      <c r="H13" s="15" t="s">
        <v>38</v>
      </c>
      <c r="I13" s="11"/>
      <c r="J13" s="11"/>
      <c r="K13" s="11"/>
      <c r="L13" s="11"/>
      <c r="M13" s="11"/>
      <c r="N13" s="11"/>
      <c r="O13" s="11">
        <v>9.02</v>
      </c>
      <c r="P13" s="11">
        <v>14.91</v>
      </c>
      <c r="Q13" s="11">
        <v>14.22</v>
      </c>
      <c r="R13" s="11"/>
      <c r="S13" s="11"/>
      <c r="T13" s="11"/>
      <c r="U13" s="11"/>
      <c r="V13" s="11"/>
      <c r="W13" s="11"/>
      <c r="X13" s="11" t="s">
        <v>338</v>
      </c>
      <c r="Y13" s="11"/>
      <c r="Z13" s="11"/>
      <c r="AA13" s="11"/>
      <c r="AB13" s="11" t="s">
        <v>338</v>
      </c>
      <c r="AC13" s="11" t="s">
        <v>338</v>
      </c>
      <c r="AD13" s="11"/>
      <c r="AE13" s="11" t="s">
        <v>338</v>
      </c>
      <c r="AF13" s="11" t="s">
        <v>338</v>
      </c>
      <c r="AG13" s="11"/>
      <c r="AH13" s="11"/>
      <c r="AI13" s="11"/>
      <c r="AJ13" s="11"/>
      <c r="AK13" s="11"/>
      <c r="AL13" s="11"/>
      <c r="AM13" s="11" t="s">
        <v>338</v>
      </c>
      <c r="AN13" s="11"/>
      <c r="AO13" s="11"/>
      <c r="AP13" s="11">
        <v>8.33</v>
      </c>
      <c r="AQ13" s="11">
        <v>10.59</v>
      </c>
      <c r="AR13" s="11"/>
      <c r="AS13" s="11"/>
      <c r="AT13" s="11"/>
      <c r="AU13" s="11"/>
      <c r="AV13" s="11"/>
      <c r="AW13" s="11"/>
      <c r="AX13" s="11">
        <v>13.2</v>
      </c>
      <c r="AY13" s="11"/>
      <c r="AZ13" s="11"/>
      <c r="BA13" s="11"/>
      <c r="BB13" s="11"/>
      <c r="BC13" s="11"/>
      <c r="BD13" s="11" t="s">
        <v>338</v>
      </c>
      <c r="BE13" s="11"/>
      <c r="BF13" s="11"/>
      <c r="BG13" s="11"/>
      <c r="BH13" s="11" t="s">
        <v>338</v>
      </c>
      <c r="BI13" s="11" t="s">
        <v>338</v>
      </c>
      <c r="BJ13" s="11"/>
      <c r="BK13" s="11" t="s">
        <v>338</v>
      </c>
      <c r="BL13" s="11" t="s">
        <v>338</v>
      </c>
      <c r="BM13" s="11"/>
      <c r="BN13" s="11"/>
      <c r="BO13" s="11"/>
      <c r="BP13" s="11"/>
      <c r="BQ13" s="11"/>
      <c r="BR13" s="11"/>
      <c r="BS13" s="11"/>
      <c r="BT13" s="11"/>
      <c r="BU13" s="11"/>
      <c r="BV13" s="11" t="s">
        <v>338</v>
      </c>
      <c r="BW13" s="11"/>
      <c r="BX13" s="11"/>
      <c r="BY13" s="11"/>
      <c r="BZ13" s="11"/>
    </row>
    <row r="14" spans="1:78" s="16" customFormat="1">
      <c r="A14" s="9">
        <v>7</v>
      </c>
      <c r="B14" s="10">
        <v>52538384</v>
      </c>
      <c r="C14" s="11" t="s">
        <v>156</v>
      </c>
      <c r="D14" s="12" t="s">
        <v>75</v>
      </c>
      <c r="E14" s="13">
        <v>29067</v>
      </c>
      <c r="F14" s="14">
        <f t="shared" ca="1" si="0"/>
        <v>44.608219178082194</v>
      </c>
      <c r="G14" s="15">
        <v>42</v>
      </c>
      <c r="H14" s="15" t="s">
        <v>38</v>
      </c>
      <c r="I14" s="11"/>
      <c r="J14" s="11"/>
      <c r="K14" s="11"/>
      <c r="L14" s="11"/>
      <c r="M14" s="11"/>
      <c r="N14" s="11"/>
      <c r="O14" s="11"/>
      <c r="P14" s="11"/>
      <c r="Q14" s="11"/>
      <c r="R14" s="11">
        <v>7.51</v>
      </c>
      <c r="S14" s="11"/>
      <c r="T14" s="11"/>
      <c r="U14" s="11"/>
      <c r="V14" s="11"/>
      <c r="W14" s="11"/>
      <c r="X14" s="11" t="s">
        <v>338</v>
      </c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 t="s">
        <v>338</v>
      </c>
      <c r="AN14" s="11"/>
      <c r="AO14" s="11"/>
      <c r="AP14" s="11"/>
      <c r="AQ14" s="11"/>
      <c r="AR14" s="11"/>
      <c r="AS14" s="11">
        <v>10.02</v>
      </c>
      <c r="AT14" s="11"/>
      <c r="AU14" s="11"/>
      <c r="AV14" s="11"/>
      <c r="AW14" s="11">
        <v>10.61</v>
      </c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 t="s">
        <v>338</v>
      </c>
      <c r="BI14" s="11" t="s">
        <v>338</v>
      </c>
      <c r="BJ14" s="11"/>
      <c r="BK14" s="11" t="s">
        <v>338</v>
      </c>
      <c r="BL14" s="11"/>
      <c r="BM14" s="11"/>
      <c r="BN14" s="11"/>
      <c r="BO14" s="11" t="s">
        <v>338</v>
      </c>
      <c r="BP14" s="11"/>
      <c r="BQ14" s="11"/>
      <c r="BR14" s="11"/>
      <c r="BS14" s="11"/>
      <c r="BT14" s="11"/>
      <c r="BU14" s="11"/>
      <c r="BV14" s="11"/>
      <c r="BW14" s="11">
        <v>5.03</v>
      </c>
      <c r="BX14" s="11">
        <v>4.97</v>
      </c>
      <c r="BY14" s="11">
        <v>2.87</v>
      </c>
      <c r="BZ14" s="11">
        <v>2.56</v>
      </c>
    </row>
    <row r="15" spans="1:78" s="17" customFormat="1">
      <c r="A15" s="17">
        <v>8</v>
      </c>
      <c r="B15" s="18">
        <v>1032680818</v>
      </c>
      <c r="C15" s="19" t="s">
        <v>161</v>
      </c>
      <c r="D15" s="20" t="s">
        <v>75</v>
      </c>
      <c r="E15" s="21">
        <v>39746</v>
      </c>
      <c r="F15" s="22">
        <f t="shared" ca="1" si="0"/>
        <v>15.35068493150685</v>
      </c>
      <c r="G15" s="23">
        <v>12</v>
      </c>
      <c r="H15" s="15" t="s">
        <v>38</v>
      </c>
      <c r="I15" s="24"/>
      <c r="J15" s="24"/>
      <c r="K15" s="24"/>
      <c r="L15" s="24">
        <v>9.67</v>
      </c>
      <c r="M15" s="24"/>
      <c r="N15" s="24"/>
      <c r="O15" s="24"/>
      <c r="P15" s="24"/>
      <c r="Q15" s="24"/>
      <c r="R15" s="24"/>
      <c r="S15" s="24"/>
      <c r="T15" s="24"/>
      <c r="U15" s="24"/>
      <c r="V15" s="24"/>
      <c r="W15" s="24"/>
      <c r="X15" s="24" t="s">
        <v>338</v>
      </c>
      <c r="Y15" s="24"/>
      <c r="Z15" s="24"/>
      <c r="AA15" s="24"/>
      <c r="AB15" s="24"/>
      <c r="AC15" s="24"/>
      <c r="AD15" s="24" t="s">
        <v>337</v>
      </c>
      <c r="AE15" s="24"/>
      <c r="AF15" s="24"/>
      <c r="AG15" s="24"/>
      <c r="AH15" s="24"/>
      <c r="AI15" s="24"/>
      <c r="AJ15" s="24"/>
      <c r="AK15" s="24"/>
      <c r="AL15" s="24"/>
      <c r="AM15" s="24"/>
      <c r="AN15" s="24"/>
      <c r="AO15" s="24"/>
      <c r="AP15" s="24">
        <v>9.07</v>
      </c>
      <c r="AQ15" s="24"/>
      <c r="AR15" s="24"/>
      <c r="AS15" s="24"/>
      <c r="AT15" s="24"/>
      <c r="AU15" s="24"/>
      <c r="AV15" s="24"/>
      <c r="AW15" s="24">
        <v>9.8000000000000007</v>
      </c>
      <c r="AX15" s="24"/>
      <c r="AY15" s="24"/>
      <c r="AZ15" s="24"/>
      <c r="BA15" s="24"/>
      <c r="BB15" s="24"/>
      <c r="BC15" s="24"/>
      <c r="BD15" s="24"/>
      <c r="BE15" s="24" t="s">
        <v>338</v>
      </c>
      <c r="BF15" s="24"/>
      <c r="BG15" s="24"/>
      <c r="BH15" s="24"/>
      <c r="BI15" s="24" t="s">
        <v>338</v>
      </c>
      <c r="BJ15" s="24"/>
      <c r="BK15" s="24"/>
      <c r="BL15" s="24"/>
      <c r="BM15" s="24"/>
      <c r="BN15" s="24"/>
      <c r="BO15" s="24"/>
      <c r="BP15" s="24"/>
      <c r="BQ15" s="24"/>
      <c r="BR15" s="24"/>
      <c r="BS15" s="24"/>
      <c r="BT15" s="24" t="s">
        <v>338</v>
      </c>
      <c r="BU15" s="24" t="s">
        <v>338</v>
      </c>
      <c r="BV15" s="24"/>
      <c r="BW15" s="24">
        <v>6.53</v>
      </c>
      <c r="BX15" s="24">
        <v>7.8</v>
      </c>
      <c r="BY15" s="24">
        <v>3.59</v>
      </c>
      <c r="BZ15" s="24">
        <v>3.2</v>
      </c>
    </row>
    <row r="16" spans="1:78" s="16" customFormat="1">
      <c r="A16" s="16">
        <v>9</v>
      </c>
      <c r="B16" s="10">
        <v>1083814023</v>
      </c>
      <c r="C16" s="11" t="s">
        <v>164</v>
      </c>
      <c r="D16" s="12" t="s">
        <v>75</v>
      </c>
      <c r="E16" s="13">
        <v>34651</v>
      </c>
      <c r="F16" s="14">
        <f t="shared" ca="1" si="0"/>
        <v>29.30958904109589</v>
      </c>
      <c r="G16" s="15" t="s">
        <v>165</v>
      </c>
      <c r="H16" s="15" t="s">
        <v>38</v>
      </c>
      <c r="I16" s="11"/>
      <c r="J16" s="11"/>
      <c r="K16" s="11"/>
      <c r="L16" s="11"/>
      <c r="M16" s="11"/>
      <c r="N16" s="11"/>
      <c r="O16" s="11">
        <v>8.4700000000000006</v>
      </c>
      <c r="P16" s="11">
        <v>9.61</v>
      </c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 t="s">
        <v>338</v>
      </c>
      <c r="AB16" s="11"/>
      <c r="AC16" s="11" t="s">
        <v>338</v>
      </c>
      <c r="AD16" s="11" t="s">
        <v>338</v>
      </c>
      <c r="AE16" s="11"/>
      <c r="AF16" s="11"/>
      <c r="AG16" s="11"/>
      <c r="AH16" s="11" t="s">
        <v>338</v>
      </c>
      <c r="AI16" s="11"/>
      <c r="AJ16" s="11"/>
      <c r="AK16" s="11"/>
      <c r="AL16" s="11"/>
      <c r="AM16" s="11"/>
      <c r="AN16" s="11"/>
      <c r="AO16" s="11"/>
      <c r="AP16" s="11">
        <v>6.63</v>
      </c>
      <c r="AQ16" s="11"/>
      <c r="AR16" s="11"/>
      <c r="AS16" s="11"/>
      <c r="AT16" s="11"/>
      <c r="AU16" s="11"/>
      <c r="AV16" s="11"/>
      <c r="AW16" s="11">
        <v>9.93</v>
      </c>
      <c r="AX16" s="11"/>
      <c r="AY16" s="11"/>
      <c r="AZ16" s="11"/>
      <c r="BA16" s="11"/>
      <c r="BB16" s="11"/>
      <c r="BC16" s="11"/>
      <c r="BD16" s="11"/>
      <c r="BE16" s="11"/>
      <c r="BF16" s="11"/>
      <c r="BG16" s="11"/>
      <c r="BH16" s="11" t="s">
        <v>338</v>
      </c>
      <c r="BI16" s="11" t="s">
        <v>338</v>
      </c>
      <c r="BJ16" s="11"/>
      <c r="BK16" s="11"/>
      <c r="BL16" s="11"/>
      <c r="BM16" s="11"/>
      <c r="BN16" s="11" t="s">
        <v>338</v>
      </c>
      <c r="BO16" s="11"/>
      <c r="BP16" s="11"/>
      <c r="BQ16" s="11"/>
      <c r="BR16" s="11"/>
      <c r="BS16" s="11"/>
      <c r="BT16" s="11"/>
      <c r="BU16" s="11"/>
      <c r="BV16" s="11"/>
      <c r="BW16" s="11">
        <v>7.7</v>
      </c>
      <c r="BX16" s="11"/>
      <c r="BY16" s="11">
        <v>2.2000000000000002</v>
      </c>
      <c r="BZ16" s="11"/>
    </row>
    <row r="17" spans="1:78" s="16" customFormat="1">
      <c r="A17" s="9">
        <v>10</v>
      </c>
      <c r="B17" s="10">
        <v>1013129067</v>
      </c>
      <c r="C17" s="11" t="s">
        <v>169</v>
      </c>
      <c r="D17" s="12" t="s">
        <v>36</v>
      </c>
      <c r="E17" s="13">
        <v>40150</v>
      </c>
      <c r="F17" s="14">
        <f t="shared" ca="1" si="0"/>
        <v>14.243835616438357</v>
      </c>
      <c r="G17" s="15">
        <v>24</v>
      </c>
      <c r="H17" s="15" t="s">
        <v>38</v>
      </c>
      <c r="I17" s="11"/>
      <c r="J17" s="11"/>
      <c r="K17" s="11"/>
      <c r="L17" s="11">
        <v>5.65</v>
      </c>
      <c r="M17" s="11"/>
      <c r="N17" s="11"/>
      <c r="O17" s="11"/>
      <c r="P17" s="11">
        <v>8.32</v>
      </c>
      <c r="Q17" s="11">
        <v>9.23</v>
      </c>
      <c r="R17" s="11"/>
      <c r="S17" s="11"/>
      <c r="T17" s="11"/>
      <c r="U17" s="11"/>
      <c r="V17" s="11"/>
      <c r="W17" s="11"/>
      <c r="X17" s="11"/>
      <c r="Y17" s="11"/>
      <c r="Z17" s="11"/>
      <c r="AA17" s="11" t="s">
        <v>337</v>
      </c>
      <c r="AB17" s="11" t="s">
        <v>337</v>
      </c>
      <c r="AC17" s="11" t="s">
        <v>337</v>
      </c>
      <c r="AD17" s="11"/>
      <c r="AE17" s="11" t="s">
        <v>337</v>
      </c>
      <c r="AF17" s="11" t="s">
        <v>337</v>
      </c>
      <c r="AG17" s="11"/>
      <c r="AH17" s="11"/>
      <c r="AI17" s="11"/>
      <c r="AJ17" s="11" t="s">
        <v>337</v>
      </c>
      <c r="AK17" s="11"/>
      <c r="AL17" s="11"/>
      <c r="AM17" s="11"/>
      <c r="AN17" s="11"/>
      <c r="AO17" s="11"/>
      <c r="AP17" s="11"/>
      <c r="AQ17" s="11"/>
      <c r="AR17" s="11"/>
      <c r="AS17" s="11"/>
      <c r="AT17" s="11"/>
      <c r="AU17" s="11"/>
      <c r="AV17" s="11">
        <v>7.57</v>
      </c>
      <c r="AW17" s="11">
        <v>11.26</v>
      </c>
      <c r="AX17" s="11"/>
      <c r="AY17" s="11"/>
      <c r="AZ17" s="11"/>
      <c r="BA17" s="11"/>
      <c r="BB17" s="11"/>
      <c r="BC17" s="11"/>
      <c r="BD17" s="11"/>
      <c r="BE17" s="11"/>
      <c r="BF17" s="11"/>
      <c r="BG17" s="11"/>
      <c r="BH17" s="11" t="s">
        <v>337</v>
      </c>
      <c r="BI17" s="11" t="s">
        <v>337</v>
      </c>
      <c r="BJ17" s="11"/>
      <c r="BK17" s="11" t="s">
        <v>337</v>
      </c>
      <c r="BL17" s="11" t="s">
        <v>337</v>
      </c>
      <c r="BM17" s="11"/>
      <c r="BN17" s="11"/>
      <c r="BO17" s="11"/>
      <c r="BP17" s="11"/>
      <c r="BQ17" s="11"/>
      <c r="BR17" s="11"/>
      <c r="BS17" s="11"/>
      <c r="BT17" s="11"/>
      <c r="BU17" s="11"/>
      <c r="BV17" s="11"/>
      <c r="BW17" s="11">
        <v>6.64</v>
      </c>
      <c r="BX17" s="11"/>
      <c r="BY17" s="11">
        <v>4.32</v>
      </c>
      <c r="BZ17" s="11">
        <v>3.09</v>
      </c>
    </row>
    <row r="18" spans="1:78" s="16" customFormat="1">
      <c r="A18" s="16">
        <v>11</v>
      </c>
      <c r="B18" s="10">
        <v>111793151</v>
      </c>
      <c r="C18" s="25" t="s">
        <v>240</v>
      </c>
      <c r="D18" s="12" t="s">
        <v>75</v>
      </c>
      <c r="E18" s="13">
        <v>41942</v>
      </c>
      <c r="F18" s="14">
        <f t="shared" ca="1" si="0"/>
        <v>9.3342465753424655</v>
      </c>
      <c r="G18" s="15" t="s">
        <v>241</v>
      </c>
      <c r="H18" s="15" t="s">
        <v>26</v>
      </c>
      <c r="I18" s="11"/>
      <c r="J18" s="11"/>
      <c r="K18" s="11"/>
      <c r="L18" s="11"/>
      <c r="M18" s="11"/>
      <c r="N18" s="11"/>
      <c r="O18" s="11">
        <v>8.86</v>
      </c>
      <c r="P18" s="11">
        <v>7.64</v>
      </c>
      <c r="Q18" s="11">
        <v>8.75</v>
      </c>
      <c r="R18" s="11"/>
      <c r="S18" s="11"/>
      <c r="T18" s="11"/>
      <c r="U18" s="11"/>
      <c r="V18" s="11"/>
      <c r="W18" s="11"/>
      <c r="X18" s="11" t="s">
        <v>338</v>
      </c>
      <c r="Y18" s="11"/>
      <c r="Z18" s="11"/>
      <c r="AA18" s="11"/>
      <c r="AB18" s="11" t="s">
        <v>338</v>
      </c>
      <c r="AC18" s="11" t="s">
        <v>338</v>
      </c>
      <c r="AD18" s="11"/>
      <c r="AE18" s="11"/>
      <c r="AF18" s="11"/>
      <c r="AG18" s="11"/>
      <c r="AH18" s="11" t="s">
        <v>338</v>
      </c>
      <c r="AI18" s="11"/>
      <c r="AJ18" s="11"/>
      <c r="AK18" s="11"/>
      <c r="AL18" s="11"/>
      <c r="AM18" s="11" t="s">
        <v>338</v>
      </c>
      <c r="AN18" s="11"/>
      <c r="AO18" s="11" t="s">
        <v>338</v>
      </c>
      <c r="AP18" s="11"/>
      <c r="AQ18" s="11"/>
      <c r="AR18" s="11"/>
      <c r="AS18" s="11">
        <v>8.26</v>
      </c>
      <c r="AT18" s="11"/>
      <c r="AU18" s="11"/>
      <c r="AV18" s="11"/>
      <c r="AW18" s="11">
        <v>9.23</v>
      </c>
      <c r="AX18" s="11">
        <v>9.39</v>
      </c>
      <c r="AY18" s="11"/>
      <c r="AZ18" s="11"/>
      <c r="BA18" s="11"/>
      <c r="BB18" s="11"/>
      <c r="BC18" s="11"/>
      <c r="BD18" s="11"/>
      <c r="BE18" s="11"/>
      <c r="BF18" s="11"/>
      <c r="BG18" s="11"/>
      <c r="BH18" s="11" t="s">
        <v>338</v>
      </c>
      <c r="BI18" s="11" t="s">
        <v>338</v>
      </c>
      <c r="BJ18" s="11" t="s">
        <v>338</v>
      </c>
      <c r="BK18" s="11" t="s">
        <v>338</v>
      </c>
      <c r="BL18" s="11" t="s">
        <v>338</v>
      </c>
      <c r="BM18" s="11" t="s">
        <v>338</v>
      </c>
      <c r="BN18" s="11"/>
      <c r="BO18" s="11"/>
      <c r="BP18" s="11"/>
      <c r="BQ18" s="11"/>
      <c r="BR18" s="11"/>
      <c r="BS18" s="11"/>
      <c r="BT18" s="11"/>
      <c r="BU18" s="11"/>
      <c r="BV18" s="11"/>
      <c r="BW18" s="11">
        <v>4.9800000000000004</v>
      </c>
      <c r="BX18" s="11">
        <v>8.61</v>
      </c>
      <c r="BY18" s="11">
        <v>1.6</v>
      </c>
      <c r="BZ18" s="11">
        <v>3.39</v>
      </c>
    </row>
    <row r="19" spans="1:78" s="17" customFormat="1">
      <c r="A19" s="17">
        <v>12</v>
      </c>
      <c r="B19" s="18">
        <v>1206213972</v>
      </c>
      <c r="C19" s="19" t="s">
        <v>175</v>
      </c>
      <c r="D19" s="20" t="s">
        <v>75</v>
      </c>
      <c r="E19" s="21">
        <v>40574</v>
      </c>
      <c r="F19" s="22">
        <f t="shared" ca="1" si="0"/>
        <v>13.082191780821917</v>
      </c>
      <c r="G19" s="26" t="s">
        <v>176</v>
      </c>
      <c r="H19" s="26" t="s">
        <v>38</v>
      </c>
      <c r="I19" s="24"/>
      <c r="J19" s="24"/>
      <c r="K19" s="24"/>
      <c r="L19" s="24">
        <v>10.07</v>
      </c>
      <c r="M19" s="24"/>
      <c r="N19" s="24"/>
      <c r="O19" s="24"/>
      <c r="P19" s="24"/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 t="s">
        <v>337</v>
      </c>
      <c r="AB19" s="24"/>
      <c r="AC19" s="24"/>
      <c r="AD19" s="24"/>
      <c r="AE19" s="24"/>
      <c r="AF19" s="24"/>
      <c r="AG19" s="24"/>
      <c r="AH19" s="24"/>
      <c r="AI19" s="24"/>
      <c r="AJ19" s="24" t="s">
        <v>338</v>
      </c>
      <c r="AK19" s="24"/>
      <c r="AL19" s="24"/>
      <c r="AM19" s="24"/>
      <c r="AN19" s="24"/>
      <c r="AO19" s="24"/>
      <c r="AP19" s="24">
        <v>9.66</v>
      </c>
      <c r="AQ19" s="24"/>
      <c r="AR19" s="24"/>
      <c r="AS19" s="24"/>
      <c r="AT19" s="24"/>
      <c r="AU19" s="24"/>
      <c r="AV19" s="24"/>
      <c r="AW19" s="24"/>
      <c r="AX19" s="24"/>
      <c r="AY19" s="24"/>
      <c r="AZ19" s="24"/>
      <c r="BA19" s="24"/>
      <c r="BB19" s="24"/>
      <c r="BC19" s="24"/>
      <c r="BD19" s="24"/>
      <c r="BE19" s="24"/>
      <c r="BF19" s="24"/>
      <c r="BG19" s="24"/>
      <c r="BH19" s="24" t="s">
        <v>337</v>
      </c>
      <c r="BI19" s="24"/>
      <c r="BJ19" s="24"/>
      <c r="BK19" s="24"/>
      <c r="BL19" s="24"/>
      <c r="BM19" s="24"/>
      <c r="BN19" s="24" t="s">
        <v>337</v>
      </c>
      <c r="BO19" s="24"/>
      <c r="BP19" s="24"/>
      <c r="BQ19" s="24"/>
      <c r="BR19" s="24"/>
      <c r="BS19" s="24"/>
      <c r="BT19" s="24"/>
      <c r="BU19" s="24"/>
      <c r="BV19" s="24"/>
      <c r="BW19" s="24">
        <v>5.73</v>
      </c>
      <c r="BX19" s="24">
        <v>4.8</v>
      </c>
      <c r="BY19" s="24"/>
      <c r="BZ19" s="24">
        <v>2.3199999999999998</v>
      </c>
    </row>
    <row r="20" spans="1:78" s="17" customFormat="1">
      <c r="A20" s="27">
        <v>13</v>
      </c>
      <c r="B20" s="18">
        <v>80728659</v>
      </c>
      <c r="C20" s="19" t="s">
        <v>177</v>
      </c>
      <c r="D20" s="20" t="s">
        <v>36</v>
      </c>
      <c r="E20" s="21">
        <v>30326</v>
      </c>
      <c r="F20" s="22">
        <f t="shared" ca="1" si="0"/>
        <v>41.158904109589038</v>
      </c>
      <c r="G20" s="23" t="s">
        <v>176</v>
      </c>
      <c r="H20" s="26" t="s">
        <v>38</v>
      </c>
      <c r="I20" s="24"/>
      <c r="J20" s="24">
        <v>7.8</v>
      </c>
      <c r="K20" s="24"/>
      <c r="L20" s="24">
        <v>7.14</v>
      </c>
      <c r="M20" s="24"/>
      <c r="N20" s="24"/>
      <c r="O20" s="24"/>
      <c r="P20" s="24"/>
      <c r="Q20" s="24">
        <v>7</v>
      </c>
      <c r="R20" s="24"/>
      <c r="S20" s="24"/>
      <c r="T20" s="24"/>
      <c r="U20" s="24"/>
      <c r="V20" s="24"/>
      <c r="W20" s="24"/>
      <c r="X20" s="24"/>
      <c r="Y20" s="24"/>
      <c r="Z20" s="24"/>
      <c r="AA20" s="24" t="s">
        <v>337</v>
      </c>
      <c r="AB20" s="24" t="s">
        <v>338</v>
      </c>
      <c r="AC20" s="24" t="s">
        <v>338</v>
      </c>
      <c r="AD20" s="24" t="s">
        <v>338</v>
      </c>
      <c r="AE20" s="24" t="s">
        <v>338</v>
      </c>
      <c r="AF20" s="24"/>
      <c r="AG20" s="24"/>
      <c r="AH20" s="24"/>
      <c r="AI20" s="24"/>
      <c r="AJ20" s="24"/>
      <c r="AK20" s="24"/>
      <c r="AL20" s="24"/>
      <c r="AM20" s="24"/>
      <c r="AN20" s="24"/>
      <c r="AO20" s="24" t="s">
        <v>338</v>
      </c>
      <c r="AP20" s="24">
        <v>5.45</v>
      </c>
      <c r="AQ20" s="24"/>
      <c r="AR20" s="24"/>
      <c r="AS20" s="24"/>
      <c r="AT20" s="24"/>
      <c r="AU20" s="24"/>
      <c r="AV20" s="24"/>
      <c r="AW20" s="24"/>
      <c r="AX20" s="24"/>
      <c r="AY20" s="24"/>
      <c r="AZ20" s="24"/>
      <c r="BA20" s="24"/>
      <c r="BB20" s="24"/>
      <c r="BC20" s="24"/>
      <c r="BD20" s="24"/>
      <c r="BE20" s="24"/>
      <c r="BF20" s="24"/>
      <c r="BG20" s="24"/>
      <c r="BH20" s="24" t="s">
        <v>337</v>
      </c>
      <c r="BI20" s="24" t="s">
        <v>338</v>
      </c>
      <c r="BJ20" s="24"/>
      <c r="BK20" s="24" t="s">
        <v>338</v>
      </c>
      <c r="BL20" s="24"/>
      <c r="BM20" s="24"/>
      <c r="BN20" s="24"/>
      <c r="BO20" s="24"/>
      <c r="BP20" s="24"/>
      <c r="BQ20" s="24" t="s">
        <v>337</v>
      </c>
      <c r="BR20" s="24"/>
      <c r="BS20" s="24"/>
      <c r="BT20" s="24"/>
      <c r="BU20" s="24"/>
      <c r="BV20" s="24"/>
      <c r="BX20" s="24">
        <v>5.47</v>
      </c>
      <c r="BY20" s="24"/>
      <c r="BZ20" s="24">
        <v>3.81</v>
      </c>
    </row>
    <row r="21" spans="1:78" s="16" customFormat="1">
      <c r="A21" s="16">
        <v>14</v>
      </c>
      <c r="B21" s="10">
        <v>1026299779</v>
      </c>
      <c r="C21" s="11" t="s">
        <v>180</v>
      </c>
      <c r="D21" s="12" t="s">
        <v>36</v>
      </c>
      <c r="E21" s="13">
        <v>35705</v>
      </c>
      <c r="F21" s="14">
        <f t="shared" ca="1" si="0"/>
        <v>26.421917808219177</v>
      </c>
      <c r="G21" s="15">
        <v>12</v>
      </c>
      <c r="H21" s="26" t="s">
        <v>38</v>
      </c>
      <c r="I21" s="11"/>
      <c r="J21" s="11"/>
      <c r="K21" s="11"/>
      <c r="L21" s="11"/>
      <c r="M21" s="11"/>
      <c r="N21" s="11"/>
      <c r="O21" s="11">
        <v>7.08</v>
      </c>
      <c r="P21" s="11">
        <v>8.0500000000000007</v>
      </c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 t="s">
        <v>337</v>
      </c>
      <c r="AB21" s="11" t="s">
        <v>337</v>
      </c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11" t="s">
        <v>337</v>
      </c>
      <c r="AN21" s="11" t="s">
        <v>337</v>
      </c>
      <c r="AO21" s="11"/>
      <c r="AP21" s="11"/>
      <c r="AQ21" s="11"/>
      <c r="AR21" s="11"/>
      <c r="AS21" s="11">
        <v>8.02</v>
      </c>
      <c r="AT21" s="11"/>
      <c r="AU21" s="11"/>
      <c r="AV21" s="11"/>
      <c r="AW21" s="11"/>
      <c r="AX21" s="11"/>
      <c r="AY21" s="11"/>
      <c r="AZ21" s="11"/>
      <c r="BA21" s="11"/>
      <c r="BB21" s="11"/>
      <c r="BC21" s="11"/>
      <c r="BD21" s="11"/>
      <c r="BE21" s="11"/>
      <c r="BF21" s="11"/>
      <c r="BG21" s="11"/>
      <c r="BH21" s="11" t="s">
        <v>337</v>
      </c>
      <c r="BI21" s="11"/>
      <c r="BJ21" s="11"/>
      <c r="BK21" s="11" t="s">
        <v>337</v>
      </c>
      <c r="BL21" s="11"/>
      <c r="BM21" s="11"/>
      <c r="BN21" s="11"/>
      <c r="BO21" s="11"/>
      <c r="BP21" s="11"/>
      <c r="BQ21" s="11"/>
      <c r="BR21" s="11"/>
      <c r="BS21" s="11"/>
      <c r="BT21" s="11"/>
      <c r="BU21" s="11"/>
      <c r="BV21" s="11"/>
      <c r="BW21" s="11">
        <v>6</v>
      </c>
      <c r="BX21" s="11">
        <v>4.88</v>
      </c>
      <c r="BY21" s="11">
        <v>3.99</v>
      </c>
      <c r="BZ21" s="11"/>
    </row>
    <row r="22" spans="1:78" s="17" customFormat="1">
      <c r="A22" s="17">
        <v>15</v>
      </c>
      <c r="B22" s="18">
        <v>1007648178</v>
      </c>
      <c r="C22" s="24" t="s">
        <v>186</v>
      </c>
      <c r="D22" s="20" t="s">
        <v>36</v>
      </c>
      <c r="E22" s="21">
        <v>36990</v>
      </c>
      <c r="F22" s="22">
        <f t="shared" ca="1" si="0"/>
        <v>22.901369863013699</v>
      </c>
      <c r="G22" s="23">
        <v>34</v>
      </c>
      <c r="H22" s="26" t="s">
        <v>38</v>
      </c>
      <c r="I22" s="24"/>
      <c r="J22" s="24"/>
      <c r="K22" s="24"/>
      <c r="L22" s="24"/>
      <c r="M22" s="24"/>
      <c r="N22" s="24"/>
      <c r="O22" s="24">
        <v>5.18</v>
      </c>
      <c r="P22" s="24">
        <v>8.64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 t="s">
        <v>337</v>
      </c>
      <c r="AB22" s="24" t="s">
        <v>337</v>
      </c>
      <c r="AC22" s="24"/>
      <c r="AD22" s="24" t="s">
        <v>337</v>
      </c>
      <c r="AE22" s="24"/>
      <c r="AF22" s="24"/>
      <c r="AG22" s="24"/>
      <c r="AH22" s="24"/>
      <c r="AI22" s="24"/>
      <c r="AJ22" s="24"/>
      <c r="AK22" s="24"/>
      <c r="AL22" s="24"/>
      <c r="AM22" s="24"/>
      <c r="AN22" s="24" t="s">
        <v>337</v>
      </c>
      <c r="AO22" s="24"/>
      <c r="AP22" s="24"/>
      <c r="AQ22" s="24"/>
      <c r="AR22" s="24"/>
      <c r="AS22" s="24"/>
      <c r="AT22" s="24">
        <v>9.26</v>
      </c>
      <c r="AU22" s="24"/>
      <c r="AV22" s="24">
        <v>7.01</v>
      </c>
      <c r="AW22" s="24"/>
      <c r="AX22" s="24"/>
      <c r="AY22" s="24"/>
      <c r="AZ22" s="24"/>
      <c r="BA22" s="24"/>
      <c r="BB22" s="24"/>
      <c r="BC22" s="24"/>
      <c r="BD22" s="24"/>
      <c r="BE22" s="24"/>
      <c r="BF22" s="24"/>
      <c r="BG22" s="24"/>
      <c r="BH22" s="24" t="s">
        <v>337</v>
      </c>
      <c r="BI22" s="24" t="s">
        <v>337</v>
      </c>
      <c r="BJ22" s="24"/>
      <c r="BK22" s="24"/>
      <c r="BL22" s="24"/>
      <c r="BM22" s="24"/>
      <c r="BN22" s="24"/>
      <c r="BO22" s="24"/>
      <c r="BP22" s="24"/>
      <c r="BQ22" s="24" t="s">
        <v>337</v>
      </c>
      <c r="BR22" s="24"/>
      <c r="BS22" s="24"/>
      <c r="BT22" s="24"/>
      <c r="BU22" s="24" t="s">
        <v>337</v>
      </c>
      <c r="BV22" s="24"/>
      <c r="BW22" s="24">
        <v>5.72</v>
      </c>
      <c r="BX22" s="24">
        <v>6.28</v>
      </c>
      <c r="BY22" s="24">
        <v>2.58</v>
      </c>
      <c r="BZ22" s="24">
        <v>2.58</v>
      </c>
    </row>
    <row r="23" spans="1:78" s="16" customFormat="1">
      <c r="A23" s="9">
        <v>16</v>
      </c>
      <c r="B23" s="10">
        <v>52485501</v>
      </c>
      <c r="C23" s="11" t="s">
        <v>242</v>
      </c>
      <c r="D23" s="12" t="s">
        <v>75</v>
      </c>
      <c r="E23" s="13">
        <v>32952</v>
      </c>
      <c r="F23" s="14">
        <f t="shared" ca="1" si="0"/>
        <v>33.964383561643835</v>
      </c>
      <c r="G23" s="15" t="s">
        <v>243</v>
      </c>
      <c r="H23" s="15" t="s">
        <v>26</v>
      </c>
      <c r="I23" s="11"/>
      <c r="J23" s="11"/>
      <c r="K23" s="11"/>
      <c r="L23" s="11">
        <v>8.65</v>
      </c>
      <c r="M23" s="11">
        <v>7.46</v>
      </c>
      <c r="N23" s="11"/>
      <c r="O23" s="11"/>
      <c r="P23" s="11"/>
      <c r="Q23" s="11">
        <v>11.06</v>
      </c>
      <c r="R23" s="11"/>
      <c r="S23" s="11"/>
      <c r="T23" s="11"/>
      <c r="U23" s="11"/>
      <c r="V23" s="11"/>
      <c r="W23" s="11"/>
      <c r="X23" s="11"/>
      <c r="Y23" s="11"/>
      <c r="Z23" s="11"/>
      <c r="AA23" s="11" t="s">
        <v>338</v>
      </c>
      <c r="AB23" s="11" t="s">
        <v>338</v>
      </c>
      <c r="AC23" s="11" t="s">
        <v>338</v>
      </c>
      <c r="AD23" s="11" t="s">
        <v>338</v>
      </c>
      <c r="AE23" s="11" t="s">
        <v>338</v>
      </c>
      <c r="AF23" s="11" t="s">
        <v>338</v>
      </c>
      <c r="AG23" s="11"/>
      <c r="AH23" s="11"/>
      <c r="AI23" s="11"/>
      <c r="AJ23" s="11"/>
      <c r="AK23" s="11"/>
      <c r="AL23" s="11"/>
      <c r="AM23" s="11"/>
      <c r="AN23" s="11"/>
      <c r="AO23" s="11"/>
      <c r="AP23" s="11"/>
      <c r="AQ23" s="11"/>
      <c r="AR23" s="11"/>
      <c r="AS23" s="11"/>
      <c r="AT23" s="11"/>
      <c r="AU23" s="11"/>
      <c r="AV23" s="11">
        <v>10.77</v>
      </c>
      <c r="AW23" s="11">
        <v>9.74</v>
      </c>
      <c r="AX23" s="11"/>
      <c r="AY23" s="11"/>
      <c r="AZ23" s="11"/>
      <c r="BA23" s="11"/>
      <c r="BB23" s="11" t="s">
        <v>338</v>
      </c>
      <c r="BC23" s="11"/>
      <c r="BD23" s="11"/>
      <c r="BE23" s="11"/>
      <c r="BF23" s="11"/>
      <c r="BG23" s="11"/>
      <c r="BH23" s="11"/>
      <c r="BI23" s="11" t="s">
        <v>338</v>
      </c>
      <c r="BJ23" s="11"/>
      <c r="BK23" s="11" t="s">
        <v>338</v>
      </c>
      <c r="BL23" s="11"/>
      <c r="BM23" s="11"/>
      <c r="BN23" s="11"/>
      <c r="BO23" s="11"/>
      <c r="BP23" s="11"/>
      <c r="BQ23" s="11"/>
      <c r="BR23" s="11"/>
      <c r="BS23" s="11"/>
      <c r="BT23" s="11" t="s">
        <v>338</v>
      </c>
      <c r="BU23" s="11"/>
      <c r="BV23" s="11"/>
      <c r="BW23" s="11"/>
      <c r="BX23" s="11">
        <v>5.44</v>
      </c>
      <c r="BY23" s="11"/>
      <c r="BZ23" s="11"/>
    </row>
    <row r="24" spans="1:78" s="16" customFormat="1">
      <c r="A24" s="16">
        <v>17</v>
      </c>
      <c r="B24" s="10">
        <v>1003579223</v>
      </c>
      <c r="C24" s="11" t="s">
        <v>187</v>
      </c>
      <c r="D24" s="12" t="s">
        <v>36</v>
      </c>
      <c r="E24" s="13">
        <v>37301</v>
      </c>
      <c r="F24" s="14">
        <f t="shared" ca="1" si="0"/>
        <v>22.049315068493151</v>
      </c>
      <c r="G24" s="15">
        <v>12</v>
      </c>
      <c r="H24" s="15" t="s">
        <v>38</v>
      </c>
      <c r="I24" s="11">
        <v>9.94</v>
      </c>
      <c r="J24" s="11">
        <v>8.08</v>
      </c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 t="s">
        <v>337</v>
      </c>
      <c r="AB24" s="11" t="s">
        <v>337</v>
      </c>
      <c r="AC24" s="11"/>
      <c r="AD24" s="11" t="s">
        <v>337</v>
      </c>
      <c r="AE24" s="11"/>
      <c r="AF24" s="11"/>
      <c r="AG24" s="11"/>
      <c r="AH24" s="11" t="s">
        <v>337</v>
      </c>
      <c r="AI24" s="11"/>
      <c r="AJ24" s="11"/>
      <c r="AK24" s="11"/>
      <c r="AL24" s="11"/>
      <c r="AM24" s="11"/>
      <c r="AN24" s="11"/>
      <c r="AO24" s="11"/>
      <c r="AP24" s="11"/>
      <c r="AQ24" s="11"/>
      <c r="AR24" s="11"/>
      <c r="AS24" s="11">
        <v>9.3000000000000007</v>
      </c>
      <c r="AT24" s="11">
        <v>9.01</v>
      </c>
      <c r="AU24" s="11"/>
      <c r="AV24" s="11"/>
      <c r="AW24" s="11"/>
      <c r="AX24" s="11"/>
      <c r="AY24" s="11"/>
      <c r="AZ24" s="11"/>
      <c r="BA24" s="11"/>
      <c r="BB24" s="11"/>
      <c r="BC24" s="11"/>
      <c r="BD24" s="11"/>
      <c r="BE24" s="11"/>
      <c r="BF24" s="11"/>
      <c r="BG24" s="11"/>
      <c r="BH24" s="11" t="s">
        <v>337</v>
      </c>
      <c r="BI24" s="11" t="s">
        <v>337</v>
      </c>
      <c r="BJ24" s="11"/>
      <c r="BK24" s="11" t="s">
        <v>337</v>
      </c>
      <c r="BL24" s="11"/>
      <c r="BM24" s="11"/>
      <c r="BN24" s="11"/>
      <c r="BO24" s="11" t="s">
        <v>337</v>
      </c>
      <c r="BP24" s="11"/>
      <c r="BQ24" s="11"/>
      <c r="BR24" s="11"/>
      <c r="BS24" s="11"/>
      <c r="BT24" s="11"/>
      <c r="BU24" s="11"/>
      <c r="BV24" s="11"/>
      <c r="BW24" s="11"/>
      <c r="BX24" s="11"/>
      <c r="BY24" s="11">
        <v>3.24</v>
      </c>
      <c r="BZ24" s="11">
        <v>3.24</v>
      </c>
    </row>
    <row r="25" spans="1:78" s="16" customFormat="1">
      <c r="A25" s="16">
        <v>18</v>
      </c>
      <c r="B25" s="10">
        <v>1015459156</v>
      </c>
      <c r="C25" s="11" t="s">
        <v>190</v>
      </c>
      <c r="D25" s="12" t="s">
        <v>36</v>
      </c>
      <c r="E25" s="13">
        <v>35064</v>
      </c>
      <c r="F25" s="14">
        <f t="shared" ca="1" si="0"/>
        <v>28.17808219178082</v>
      </c>
      <c r="G25" s="15" t="s">
        <v>191</v>
      </c>
      <c r="H25" s="15" t="s">
        <v>38</v>
      </c>
      <c r="I25" s="11">
        <v>10.45</v>
      </c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 t="s">
        <v>337</v>
      </c>
      <c r="AB25" s="11"/>
      <c r="AC25" s="11"/>
      <c r="AD25" s="11" t="s">
        <v>338</v>
      </c>
      <c r="AE25" s="11"/>
      <c r="AF25" s="11"/>
      <c r="AG25" s="11"/>
      <c r="AH25" s="11"/>
      <c r="AI25" s="11"/>
      <c r="AJ25" s="11"/>
      <c r="AK25" s="11"/>
      <c r="AL25" s="11"/>
      <c r="AM25" s="11"/>
      <c r="AN25" s="11"/>
      <c r="AO25" s="11"/>
      <c r="AP25" s="11"/>
      <c r="AQ25" s="11"/>
      <c r="AR25" s="11"/>
      <c r="AS25" s="11">
        <v>9.49</v>
      </c>
      <c r="AT25" s="11"/>
      <c r="AU25" s="11"/>
      <c r="AV25" s="11"/>
      <c r="AW25" s="11"/>
      <c r="AX25" s="11"/>
      <c r="AY25" s="11"/>
      <c r="AZ25" s="11"/>
      <c r="BA25" s="11"/>
      <c r="BB25" s="11"/>
      <c r="BC25" s="11"/>
      <c r="BD25" s="11"/>
      <c r="BE25" s="11"/>
      <c r="BF25" s="11"/>
      <c r="BG25" s="11"/>
      <c r="BH25" s="11" t="s">
        <v>337</v>
      </c>
      <c r="BI25" s="11"/>
      <c r="BJ25" s="11"/>
      <c r="BK25" s="11" t="s">
        <v>338</v>
      </c>
      <c r="BL25" s="11"/>
      <c r="BM25" s="11"/>
      <c r="BN25" s="11"/>
      <c r="BO25" s="11"/>
      <c r="BP25" s="11"/>
      <c r="BQ25" s="11"/>
      <c r="BR25" s="11"/>
      <c r="BS25" s="11"/>
      <c r="BT25" s="11"/>
      <c r="BU25" s="11"/>
      <c r="BV25" s="11"/>
      <c r="BW25" s="11">
        <v>8.1300000000000008</v>
      </c>
      <c r="BX25" s="11">
        <v>7.28</v>
      </c>
      <c r="BY25" s="11">
        <v>4.8</v>
      </c>
      <c r="BZ25" s="11">
        <v>5.17</v>
      </c>
    </row>
    <row r="26" spans="1:78" s="16" customFormat="1">
      <c r="A26" s="9">
        <v>19</v>
      </c>
      <c r="B26" s="10">
        <v>1023381606</v>
      </c>
      <c r="C26" s="11" t="s">
        <v>195</v>
      </c>
      <c r="D26" s="12" t="s">
        <v>75</v>
      </c>
      <c r="E26" s="13">
        <v>39720</v>
      </c>
      <c r="F26" s="14">
        <f t="shared" ca="1" si="0"/>
        <v>15.421917808219177</v>
      </c>
      <c r="G26" s="15">
        <v>23</v>
      </c>
      <c r="H26" s="15" t="s">
        <v>38</v>
      </c>
      <c r="I26" s="11"/>
      <c r="J26" s="11"/>
      <c r="K26" s="11"/>
      <c r="L26" s="11"/>
      <c r="M26" s="11">
        <v>6.95</v>
      </c>
      <c r="N26" s="11"/>
      <c r="O26" s="11"/>
      <c r="P26" s="11"/>
      <c r="Q26" s="11"/>
      <c r="R26" s="11">
        <v>16.07</v>
      </c>
      <c r="S26" s="11"/>
      <c r="T26" s="11"/>
      <c r="U26" s="11"/>
      <c r="V26" s="11"/>
      <c r="W26" s="11"/>
      <c r="X26" s="11" t="s">
        <v>338</v>
      </c>
      <c r="Y26" s="11"/>
      <c r="Z26" s="11"/>
      <c r="AA26" s="11"/>
      <c r="AB26" s="11" t="s">
        <v>338</v>
      </c>
      <c r="AC26" s="11"/>
      <c r="AD26" s="11"/>
      <c r="AE26" s="11" t="s">
        <v>338</v>
      </c>
      <c r="AF26" s="11"/>
      <c r="AG26" s="11"/>
      <c r="AH26" s="11"/>
      <c r="AI26" s="11"/>
      <c r="AJ26" s="11"/>
      <c r="AK26" s="11"/>
      <c r="AL26" s="11"/>
      <c r="AM26" s="11" t="s">
        <v>338</v>
      </c>
      <c r="AN26" s="11"/>
      <c r="AO26" s="11"/>
      <c r="AP26" s="11"/>
      <c r="AQ26" s="11"/>
      <c r="AR26" s="11"/>
      <c r="AS26" s="11"/>
      <c r="AT26" s="11"/>
      <c r="AU26" s="11"/>
      <c r="AV26" s="11">
        <v>9.52</v>
      </c>
      <c r="AW26" s="11">
        <v>7.33</v>
      </c>
      <c r="AX26" s="11"/>
      <c r="AY26" s="11"/>
      <c r="AZ26" s="11"/>
      <c r="BA26" s="11"/>
      <c r="BB26" s="11"/>
      <c r="BC26" s="11"/>
      <c r="BD26" s="11"/>
      <c r="BE26" s="11"/>
      <c r="BF26" s="11"/>
      <c r="BG26" s="11"/>
      <c r="BH26" s="11" t="s">
        <v>338</v>
      </c>
      <c r="BI26" s="11" t="s">
        <v>338</v>
      </c>
      <c r="BJ26" s="11"/>
      <c r="BK26" s="11" t="s">
        <v>338</v>
      </c>
      <c r="BL26" s="11" t="s">
        <v>338</v>
      </c>
      <c r="BM26" s="11"/>
      <c r="BN26" s="11"/>
      <c r="BO26" s="11"/>
      <c r="BP26" s="11"/>
      <c r="BQ26" s="11"/>
      <c r="BR26" s="11"/>
      <c r="BS26" s="11"/>
      <c r="BT26" s="11"/>
      <c r="BU26" s="11"/>
      <c r="BV26" s="11"/>
      <c r="BW26" s="11">
        <v>4.99</v>
      </c>
      <c r="BX26" s="11">
        <v>6.57</v>
      </c>
      <c r="BY26" s="11">
        <v>1.45</v>
      </c>
      <c r="BZ26" s="11">
        <v>2.17</v>
      </c>
    </row>
    <row r="27" spans="1:78" s="17" customFormat="1">
      <c r="A27" s="17">
        <v>20</v>
      </c>
      <c r="B27" s="18">
        <v>1011320375</v>
      </c>
      <c r="C27" s="24" t="s">
        <v>201</v>
      </c>
      <c r="D27" s="20" t="s">
        <v>75</v>
      </c>
      <c r="E27" s="21">
        <v>38100</v>
      </c>
      <c r="F27" s="22">
        <f t="shared" ca="1" si="0"/>
        <v>19.860273972602741</v>
      </c>
      <c r="G27" s="23" t="s">
        <v>176</v>
      </c>
      <c r="H27" s="15" t="s">
        <v>38</v>
      </c>
      <c r="I27" s="24">
        <v>10.45</v>
      </c>
      <c r="J27" s="24"/>
      <c r="K27" s="24"/>
      <c r="L27" s="24"/>
      <c r="M27" s="24"/>
      <c r="N27" s="24"/>
      <c r="O27" s="24"/>
      <c r="P27" s="24"/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 t="s">
        <v>337</v>
      </c>
      <c r="AB27" s="24"/>
      <c r="AC27" s="24"/>
      <c r="AD27" s="24" t="s">
        <v>338</v>
      </c>
      <c r="AE27" s="24"/>
      <c r="AF27" s="24"/>
      <c r="AG27" s="24"/>
      <c r="AH27" s="24"/>
      <c r="AI27" s="24"/>
      <c r="AJ27" s="24"/>
      <c r="AK27" s="24"/>
      <c r="AL27" s="24"/>
      <c r="AM27" s="24"/>
      <c r="AN27" s="24"/>
      <c r="AO27" s="24"/>
      <c r="AP27" s="24"/>
      <c r="AQ27" s="24"/>
      <c r="AR27" s="24"/>
      <c r="AS27" s="24">
        <v>9.49</v>
      </c>
      <c r="AT27" s="24"/>
      <c r="AU27" s="24"/>
      <c r="AV27" s="24"/>
      <c r="AW27" s="24"/>
      <c r="AX27" s="24"/>
      <c r="AY27" s="24"/>
      <c r="AZ27" s="24"/>
      <c r="BA27" s="24"/>
      <c r="BB27" s="24"/>
      <c r="BC27" s="24"/>
      <c r="BD27" s="24"/>
      <c r="BE27" s="24"/>
      <c r="BF27" s="24"/>
      <c r="BG27" s="24"/>
      <c r="BH27" s="24" t="s">
        <v>337</v>
      </c>
      <c r="BI27" s="24"/>
      <c r="BJ27" s="24"/>
      <c r="BK27" s="24" t="s">
        <v>338</v>
      </c>
      <c r="BL27" s="24"/>
      <c r="BM27" s="24"/>
      <c r="BN27" s="24"/>
      <c r="BO27" s="24"/>
      <c r="BP27" s="24"/>
      <c r="BQ27" s="24"/>
      <c r="BR27" s="24"/>
      <c r="BS27" s="24"/>
      <c r="BT27" s="24"/>
      <c r="BU27" s="24"/>
      <c r="BV27" s="24"/>
      <c r="BW27" s="24">
        <v>8.1300000000000008</v>
      </c>
      <c r="BX27" s="24">
        <v>7.28</v>
      </c>
      <c r="BY27" s="24">
        <v>4.8</v>
      </c>
      <c r="BZ27" s="24">
        <v>5.17</v>
      </c>
    </row>
    <row r="28" spans="1:78" s="17" customFormat="1">
      <c r="A28" s="17">
        <v>21</v>
      </c>
      <c r="B28" s="18">
        <v>1141332591</v>
      </c>
      <c r="C28" s="24" t="s">
        <v>205</v>
      </c>
      <c r="D28" s="20" t="s">
        <v>75</v>
      </c>
      <c r="E28" s="21">
        <v>40688</v>
      </c>
      <c r="F28" s="22">
        <f t="shared" ca="1" si="0"/>
        <v>12.769863013698631</v>
      </c>
      <c r="G28" s="23" t="s">
        <v>206</v>
      </c>
      <c r="H28" s="15" t="s">
        <v>38</v>
      </c>
      <c r="I28" s="24">
        <v>8.75</v>
      </c>
      <c r="J28" s="24"/>
      <c r="K28" s="24"/>
      <c r="L28" s="24"/>
      <c r="M28" s="24"/>
      <c r="N28" s="24">
        <v>11.87</v>
      </c>
      <c r="O28" s="24"/>
      <c r="P28" s="24">
        <v>13.34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 t="s">
        <v>337</v>
      </c>
      <c r="AB28" s="24" t="s">
        <v>337</v>
      </c>
      <c r="AC28" s="24" t="s">
        <v>337</v>
      </c>
      <c r="AD28" s="24"/>
      <c r="AE28" s="24"/>
      <c r="AF28" s="24"/>
      <c r="AG28" s="24"/>
      <c r="AH28" s="24"/>
      <c r="AI28" s="24"/>
      <c r="AJ28" s="24"/>
      <c r="AK28" s="24" t="s">
        <v>338</v>
      </c>
      <c r="AL28" s="24" t="s">
        <v>338</v>
      </c>
      <c r="AM28" s="24"/>
      <c r="AN28" s="24"/>
      <c r="AO28" s="24" t="s">
        <v>337</v>
      </c>
      <c r="AP28" s="24"/>
      <c r="AQ28" s="24"/>
      <c r="AR28" s="24"/>
      <c r="AS28" s="24">
        <v>10.38</v>
      </c>
      <c r="AT28" s="24"/>
      <c r="AU28" s="24">
        <v>9.48</v>
      </c>
      <c r="AV28" s="24"/>
      <c r="AW28" s="24">
        <v>8.2899999999999991</v>
      </c>
      <c r="AX28" s="24"/>
      <c r="AY28" s="24"/>
      <c r="AZ28" s="24"/>
      <c r="BA28" s="24"/>
      <c r="BB28" s="24"/>
      <c r="BC28" s="24"/>
      <c r="BD28" s="24"/>
      <c r="BE28" s="24"/>
      <c r="BF28" s="24"/>
      <c r="BG28" s="24"/>
      <c r="BH28" s="24" t="s">
        <v>337</v>
      </c>
      <c r="BI28" s="24" t="s">
        <v>337</v>
      </c>
      <c r="BJ28" s="24" t="s">
        <v>337</v>
      </c>
      <c r="BK28" s="24"/>
      <c r="BL28" s="24" t="s">
        <v>337</v>
      </c>
      <c r="BM28" s="24"/>
      <c r="BN28" s="24"/>
      <c r="BO28" s="24"/>
      <c r="BP28" s="24"/>
      <c r="BQ28" s="24" t="s">
        <v>337</v>
      </c>
      <c r="BR28" s="24" t="s">
        <v>337</v>
      </c>
      <c r="BS28" s="24"/>
      <c r="BT28" s="24"/>
      <c r="BU28" s="24"/>
      <c r="BV28" s="24" t="s">
        <v>338</v>
      </c>
      <c r="BW28" s="24">
        <v>5.4</v>
      </c>
      <c r="BX28" s="24"/>
      <c r="BY28" s="24"/>
      <c r="BZ28" s="24">
        <v>4.37</v>
      </c>
    </row>
    <row r="29" spans="1:78" s="16" customFormat="1">
      <c r="A29" s="9">
        <v>22</v>
      </c>
      <c r="B29" s="10">
        <v>1019143341</v>
      </c>
      <c r="C29" s="11" t="s">
        <v>211</v>
      </c>
      <c r="D29" s="12" t="s">
        <v>75</v>
      </c>
      <c r="E29" s="13">
        <v>36073</v>
      </c>
      <c r="F29" s="14">
        <f t="shared" ca="1" si="0"/>
        <v>25.413698630136988</v>
      </c>
      <c r="G29" s="15" t="s">
        <v>212</v>
      </c>
      <c r="H29" s="15" t="s">
        <v>38</v>
      </c>
      <c r="I29" s="11"/>
      <c r="J29" s="11"/>
      <c r="K29" s="11"/>
      <c r="L29" s="11">
        <v>5.46</v>
      </c>
      <c r="M29" s="11"/>
      <c r="N29" s="11"/>
      <c r="O29" s="11"/>
      <c r="P29" s="11">
        <v>7.71</v>
      </c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 t="s">
        <v>337</v>
      </c>
      <c r="AB29" s="11" t="s">
        <v>337</v>
      </c>
      <c r="AC29" s="11"/>
      <c r="AD29" s="11"/>
      <c r="AE29" s="11"/>
      <c r="AF29" s="11"/>
      <c r="AG29" s="11" t="s">
        <v>337</v>
      </c>
      <c r="AH29" s="11"/>
      <c r="AI29" s="11"/>
      <c r="AJ29" s="11"/>
      <c r="AK29" s="11" t="s">
        <v>337</v>
      </c>
      <c r="AL29" s="11"/>
      <c r="AM29" s="11"/>
      <c r="AN29" s="11"/>
      <c r="AO29" s="11"/>
      <c r="AP29" s="11"/>
      <c r="AQ29" s="11"/>
      <c r="AR29" s="11"/>
      <c r="AS29" s="11"/>
      <c r="AT29" s="11"/>
      <c r="AU29" s="11"/>
      <c r="AV29" s="11">
        <v>9</v>
      </c>
      <c r="AW29" s="11">
        <v>9.68</v>
      </c>
      <c r="AX29" s="11"/>
      <c r="AY29" s="11"/>
      <c r="AZ29" s="11"/>
      <c r="BA29" s="11"/>
      <c r="BB29" s="11"/>
      <c r="BC29" s="11" t="s">
        <v>337</v>
      </c>
      <c r="BD29" s="11"/>
      <c r="BE29" s="11" t="s">
        <v>337</v>
      </c>
      <c r="BF29" s="11"/>
      <c r="BG29" s="11"/>
      <c r="BH29" s="11"/>
      <c r="BI29" s="11"/>
      <c r="BJ29" s="11"/>
      <c r="BK29" s="11"/>
      <c r="BL29" s="11"/>
      <c r="BM29" s="11"/>
      <c r="BN29" s="11"/>
      <c r="BO29" s="11"/>
      <c r="BP29" s="11"/>
      <c r="BQ29" s="11"/>
      <c r="BR29" s="11"/>
      <c r="BS29" s="11"/>
      <c r="BT29" s="11" t="s">
        <v>337</v>
      </c>
      <c r="BU29" s="11" t="s">
        <v>337</v>
      </c>
      <c r="BV29" s="11"/>
      <c r="BW29" s="11">
        <v>4.7300000000000004</v>
      </c>
      <c r="BX29" s="11">
        <v>7.59</v>
      </c>
      <c r="BY29" s="11">
        <v>2.85</v>
      </c>
      <c r="BZ29" s="11">
        <v>2.63</v>
      </c>
    </row>
    <row r="30" spans="1:78" s="16" customFormat="1">
      <c r="A30" s="16">
        <v>23</v>
      </c>
      <c r="B30" s="10">
        <v>1074810165</v>
      </c>
      <c r="C30" s="11" t="s">
        <v>216</v>
      </c>
      <c r="D30" s="12" t="s">
        <v>36</v>
      </c>
      <c r="E30" s="13">
        <v>38647</v>
      </c>
      <c r="F30" s="14">
        <f t="shared" ca="1" si="0"/>
        <v>18.361643835616437</v>
      </c>
      <c r="G30" s="15">
        <v>22</v>
      </c>
      <c r="H30" s="15" t="s">
        <v>38</v>
      </c>
      <c r="I30" s="11">
        <v>6.2</v>
      </c>
      <c r="J30" s="11">
        <v>7.01</v>
      </c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 t="s">
        <v>337</v>
      </c>
      <c r="AB30" s="11" t="s">
        <v>338</v>
      </c>
      <c r="AC30" s="11"/>
      <c r="AD30" s="11"/>
      <c r="AE30" s="11"/>
      <c r="AF30" s="11"/>
      <c r="AG30" s="11"/>
      <c r="AH30" s="11"/>
      <c r="AI30" s="11"/>
      <c r="AJ30" s="11" t="s">
        <v>338</v>
      </c>
      <c r="AK30" s="11"/>
      <c r="AL30" s="11"/>
      <c r="AM30" s="11"/>
      <c r="AN30" s="11"/>
      <c r="AO30" s="11"/>
      <c r="AP30" s="11"/>
      <c r="AQ30" s="11"/>
      <c r="AR30" s="11"/>
      <c r="AS30" s="11">
        <v>7.8</v>
      </c>
      <c r="AT30" s="11">
        <v>9.3000000000000007</v>
      </c>
      <c r="AU30" s="11"/>
      <c r="AV30" s="11"/>
      <c r="AW30" s="11"/>
      <c r="AX30" s="11"/>
      <c r="AY30" s="11"/>
      <c r="AZ30" s="11"/>
      <c r="BA30" s="11"/>
      <c r="BB30" s="11"/>
      <c r="BC30" s="11"/>
      <c r="BD30" s="11"/>
      <c r="BE30" s="11"/>
      <c r="BF30" s="11" t="s">
        <v>338</v>
      </c>
      <c r="BG30" s="11"/>
      <c r="BH30" s="11" t="s">
        <v>338</v>
      </c>
      <c r="BI30" s="11" t="s">
        <v>338</v>
      </c>
      <c r="BJ30" s="11"/>
      <c r="BK30" s="11" t="s">
        <v>338</v>
      </c>
      <c r="BL30" s="11"/>
      <c r="BM30" s="11"/>
      <c r="BN30" s="11"/>
      <c r="BO30" s="11"/>
      <c r="BP30" s="11"/>
      <c r="BQ30" s="11"/>
      <c r="BR30" s="11"/>
      <c r="BS30" s="11"/>
      <c r="BT30" s="11"/>
      <c r="BU30" s="11"/>
      <c r="BV30" s="11"/>
      <c r="BW30" s="11">
        <v>4.2699999999999996</v>
      </c>
      <c r="BX30" s="11">
        <v>4.46</v>
      </c>
      <c r="BY30" s="11">
        <v>2.42</v>
      </c>
      <c r="BZ30" s="11">
        <v>2.63</v>
      </c>
    </row>
    <row r="31" spans="1:78" s="17" customFormat="1">
      <c r="A31" s="17">
        <v>24</v>
      </c>
      <c r="B31" s="18">
        <v>1000184823</v>
      </c>
      <c r="C31" s="24" t="s">
        <v>217</v>
      </c>
      <c r="D31" s="20" t="s">
        <v>36</v>
      </c>
      <c r="E31" s="21">
        <v>40724</v>
      </c>
      <c r="F31" s="22">
        <f t="shared" ca="1" si="0"/>
        <v>12.671232876712329</v>
      </c>
      <c r="G31" s="23">
        <v>32</v>
      </c>
      <c r="H31" s="15" t="s">
        <v>38</v>
      </c>
      <c r="I31" s="24">
        <v>9.07</v>
      </c>
      <c r="J31" s="24">
        <v>7.09</v>
      </c>
      <c r="K31" s="24"/>
      <c r="L31" s="24"/>
      <c r="M31" s="24"/>
      <c r="N31" s="24"/>
      <c r="O31" s="24"/>
      <c r="P31" s="24"/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 t="s">
        <v>337</v>
      </c>
      <c r="AB31" s="24" t="s">
        <v>338</v>
      </c>
      <c r="AC31" s="24"/>
      <c r="AD31" s="24" t="s">
        <v>338</v>
      </c>
      <c r="AE31" s="24"/>
      <c r="AF31" s="24"/>
      <c r="AG31" s="24"/>
      <c r="AH31" s="24"/>
      <c r="AI31" s="24"/>
      <c r="AJ31" s="24"/>
      <c r="AK31" s="24" t="s">
        <v>338</v>
      </c>
      <c r="AL31" s="24"/>
      <c r="AM31" s="24"/>
      <c r="AN31" s="24"/>
      <c r="AO31" s="24"/>
      <c r="AP31" s="24">
        <v>8.6999999999999993</v>
      </c>
      <c r="AQ31" s="24"/>
      <c r="AR31" s="24"/>
      <c r="AS31" s="24">
        <v>9.01</v>
      </c>
      <c r="AT31" s="24"/>
      <c r="AU31" s="24"/>
      <c r="AV31" s="24"/>
      <c r="AW31" s="24"/>
      <c r="AX31" s="24"/>
      <c r="AY31" s="24"/>
      <c r="AZ31" s="24"/>
      <c r="BA31" s="24"/>
      <c r="BB31" s="24"/>
      <c r="BC31" s="24"/>
      <c r="BD31" s="24"/>
      <c r="BE31" s="24"/>
      <c r="BF31" s="24"/>
      <c r="BG31" s="24"/>
      <c r="BH31" s="24" t="s">
        <v>337</v>
      </c>
      <c r="BI31" s="24" t="s">
        <v>338</v>
      </c>
      <c r="BJ31" s="24"/>
      <c r="BK31" s="24"/>
      <c r="BL31" s="24"/>
      <c r="BM31" s="24"/>
      <c r="BN31" s="24" t="s">
        <v>338</v>
      </c>
      <c r="BO31" s="24" t="s">
        <v>338</v>
      </c>
      <c r="BP31" s="24"/>
      <c r="BQ31" s="24"/>
      <c r="BR31" s="24"/>
      <c r="BS31" s="24"/>
      <c r="BT31" s="24"/>
      <c r="BU31" s="24"/>
      <c r="BV31" s="24"/>
      <c r="BW31" s="24">
        <v>8</v>
      </c>
      <c r="BX31" s="24">
        <v>5.58</v>
      </c>
      <c r="BY31" s="24">
        <v>3.21</v>
      </c>
      <c r="BZ31" s="24">
        <v>4.03</v>
      </c>
    </row>
    <row r="32" spans="1:78" s="17" customFormat="1">
      <c r="A32" s="27">
        <v>25</v>
      </c>
      <c r="B32" s="18">
        <v>1014258440</v>
      </c>
      <c r="C32" s="24" t="s">
        <v>244</v>
      </c>
      <c r="D32" s="20" t="s">
        <v>36</v>
      </c>
      <c r="E32" s="21">
        <v>34587</v>
      </c>
      <c r="F32" s="22">
        <f t="shared" ca="1" si="0"/>
        <v>29.484931506849314</v>
      </c>
      <c r="G32" s="26" t="s">
        <v>245</v>
      </c>
      <c r="H32" s="26" t="s">
        <v>26</v>
      </c>
      <c r="I32" s="24"/>
      <c r="J32" s="24"/>
      <c r="K32" s="24"/>
      <c r="L32" s="24"/>
      <c r="M32" s="24"/>
      <c r="N32" s="24"/>
      <c r="O32" s="24">
        <v>6</v>
      </c>
      <c r="P32" s="24">
        <v>6.03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 t="s">
        <v>337</v>
      </c>
      <c r="AB32" s="24" t="s">
        <v>337</v>
      </c>
      <c r="AC32" s="24"/>
      <c r="AD32" s="24" t="s">
        <v>337</v>
      </c>
      <c r="AE32" s="24" t="s">
        <v>337</v>
      </c>
      <c r="AF32" s="24"/>
      <c r="AG32" s="24"/>
      <c r="AH32" s="24"/>
      <c r="AI32" s="24"/>
      <c r="AJ32" s="24"/>
      <c r="AK32" s="24"/>
      <c r="AL32" s="24"/>
      <c r="AM32" s="24"/>
      <c r="AN32" s="24"/>
      <c r="AO32" s="24"/>
      <c r="AP32" s="24"/>
      <c r="AQ32" s="24"/>
      <c r="AR32" s="24"/>
      <c r="AS32" s="24">
        <v>7</v>
      </c>
      <c r="AT32" s="24"/>
      <c r="AU32" s="24"/>
      <c r="AV32" s="24"/>
      <c r="AW32" s="24">
        <v>7.35</v>
      </c>
      <c r="AX32" s="24"/>
      <c r="AY32" s="24"/>
      <c r="AZ32" s="24"/>
      <c r="BA32" s="24"/>
      <c r="BB32" s="24"/>
      <c r="BC32" s="24"/>
      <c r="BD32" s="24"/>
      <c r="BE32" s="24"/>
      <c r="BF32" s="24"/>
      <c r="BG32" s="24"/>
      <c r="BH32" s="24" t="s">
        <v>337</v>
      </c>
      <c r="BI32" s="24" t="s">
        <v>337</v>
      </c>
      <c r="BJ32" s="24"/>
      <c r="BK32" s="24" t="s">
        <v>337</v>
      </c>
      <c r="BL32" s="24" t="s">
        <v>337</v>
      </c>
      <c r="BM32" s="24"/>
      <c r="BN32" s="24"/>
      <c r="BO32" s="24"/>
      <c r="BP32" s="24"/>
      <c r="BQ32" s="24"/>
      <c r="BR32" s="24"/>
      <c r="BS32" s="24"/>
      <c r="BT32" s="24"/>
      <c r="BU32" s="24"/>
      <c r="BV32" s="24"/>
      <c r="BW32" s="24">
        <v>5.05</v>
      </c>
      <c r="BX32" s="24">
        <v>5.01</v>
      </c>
      <c r="BY32" s="24">
        <v>2.61</v>
      </c>
      <c r="BZ32" s="17">
        <v>2.48</v>
      </c>
    </row>
    <row r="33" spans="1:78" s="16" customFormat="1">
      <c r="A33" s="16">
        <v>26</v>
      </c>
      <c r="B33" s="10">
        <v>1022366339</v>
      </c>
      <c r="C33" s="11" t="s">
        <v>218</v>
      </c>
      <c r="D33" s="12" t="s">
        <v>75</v>
      </c>
      <c r="E33" s="13">
        <v>33246</v>
      </c>
      <c r="F33" s="14">
        <f t="shared" ca="1" si="0"/>
        <v>33.158904109589038</v>
      </c>
      <c r="G33" s="15" t="s">
        <v>219</v>
      </c>
      <c r="H33" s="15" t="s">
        <v>38</v>
      </c>
      <c r="I33" s="11"/>
      <c r="J33" s="11"/>
      <c r="K33" s="11"/>
      <c r="L33" s="11"/>
      <c r="M33" s="11"/>
      <c r="N33" s="11"/>
      <c r="O33" s="11">
        <v>9.57</v>
      </c>
      <c r="P33" s="11">
        <v>11.29</v>
      </c>
      <c r="Q33" s="11"/>
      <c r="R33" s="11"/>
      <c r="S33" s="11"/>
      <c r="T33" s="11"/>
      <c r="U33" s="11"/>
      <c r="V33" s="11"/>
      <c r="W33" s="11"/>
      <c r="X33" s="11" t="s">
        <v>337</v>
      </c>
      <c r="Y33" s="11"/>
      <c r="Z33" s="11"/>
      <c r="AA33" s="11"/>
      <c r="AB33" s="11" t="s">
        <v>337</v>
      </c>
      <c r="AC33" s="11"/>
      <c r="AD33" s="11"/>
      <c r="AE33" s="11" t="s">
        <v>337</v>
      </c>
      <c r="AF33" s="11"/>
      <c r="AG33" s="11"/>
      <c r="AH33" s="11"/>
      <c r="AI33" s="11"/>
      <c r="AJ33" s="11"/>
      <c r="AK33" s="11"/>
      <c r="AL33" s="11"/>
      <c r="AM33" s="11" t="s">
        <v>337</v>
      </c>
      <c r="AN33" s="11"/>
      <c r="AO33" s="11"/>
      <c r="AP33" s="11"/>
      <c r="AQ33" s="11"/>
      <c r="AR33" s="11">
        <v>9.9700000000000006</v>
      </c>
      <c r="AS33" s="11"/>
      <c r="AT33" s="11"/>
      <c r="AU33" s="11"/>
      <c r="AV33" s="11"/>
      <c r="AW33" s="11">
        <v>10.91</v>
      </c>
      <c r="AX33" s="11"/>
      <c r="AY33" s="11"/>
      <c r="AZ33" s="11"/>
      <c r="BA33" s="11"/>
      <c r="BB33" s="11"/>
      <c r="BC33" s="11" t="s">
        <v>337</v>
      </c>
      <c r="BD33" s="11"/>
      <c r="BE33" s="11"/>
      <c r="BF33" s="11"/>
      <c r="BG33" s="11"/>
      <c r="BH33" s="11" t="s">
        <v>337</v>
      </c>
      <c r="BI33" s="11"/>
      <c r="BJ33" s="11"/>
      <c r="BK33" s="11" t="s">
        <v>337</v>
      </c>
      <c r="BL33" s="11"/>
      <c r="BM33" s="11"/>
      <c r="BN33" s="11"/>
      <c r="BO33" s="11"/>
      <c r="BP33" s="11"/>
      <c r="BQ33" s="11"/>
      <c r="BR33" s="11"/>
      <c r="BS33" s="11"/>
      <c r="BT33" s="11"/>
      <c r="BU33" s="11" t="s">
        <v>337</v>
      </c>
      <c r="BV33" s="11"/>
      <c r="BW33" s="11"/>
      <c r="BX33" s="11">
        <v>4.5999999999999996</v>
      </c>
      <c r="BY33" s="11">
        <v>3.38</v>
      </c>
      <c r="BZ33" s="16">
        <v>3.15</v>
      </c>
    </row>
    <row r="34" spans="1:78" s="16" customFormat="1">
      <c r="A34" s="16">
        <v>27</v>
      </c>
      <c r="B34" s="10">
        <v>1001205279</v>
      </c>
      <c r="C34" s="25" t="s">
        <v>220</v>
      </c>
      <c r="D34" s="12" t="s">
        <v>36</v>
      </c>
      <c r="E34" s="13">
        <v>37091</v>
      </c>
      <c r="F34" s="14">
        <f t="shared" ca="1" si="0"/>
        <v>22.624657534246577</v>
      </c>
      <c r="G34" s="28" t="s">
        <v>221</v>
      </c>
      <c r="H34" s="15" t="s">
        <v>38</v>
      </c>
      <c r="I34" s="11"/>
      <c r="J34" s="11"/>
      <c r="K34" s="11">
        <v>11.7</v>
      </c>
      <c r="L34" s="11"/>
      <c r="M34" s="11"/>
      <c r="N34" s="11"/>
      <c r="O34" s="11">
        <v>9.26</v>
      </c>
      <c r="P34" s="11">
        <v>12.15</v>
      </c>
      <c r="Q34" s="11"/>
      <c r="R34" s="11"/>
      <c r="S34" s="11"/>
      <c r="T34" s="11"/>
      <c r="U34" s="11"/>
      <c r="V34" s="11"/>
      <c r="W34" s="11"/>
      <c r="X34" s="11" t="s">
        <v>338</v>
      </c>
      <c r="Y34" s="11"/>
      <c r="Z34" s="11"/>
      <c r="AA34" s="11"/>
      <c r="AB34" s="11" t="s">
        <v>338</v>
      </c>
      <c r="AC34" s="11" t="s">
        <v>338</v>
      </c>
      <c r="AD34" s="11" t="s">
        <v>338</v>
      </c>
      <c r="AE34" s="11"/>
      <c r="AF34" s="11"/>
      <c r="AG34" s="11"/>
      <c r="AH34" s="11"/>
      <c r="AI34" s="11" t="s">
        <v>338</v>
      </c>
      <c r="AJ34" s="11"/>
      <c r="AK34" s="11"/>
      <c r="AL34" s="11"/>
      <c r="AM34" s="11" t="s">
        <v>338</v>
      </c>
      <c r="AN34" s="11"/>
      <c r="AO34" s="11"/>
      <c r="AP34" s="11"/>
      <c r="AQ34" s="11">
        <v>11.7</v>
      </c>
      <c r="AR34" s="11"/>
      <c r="AS34" s="11"/>
      <c r="AT34" s="11"/>
      <c r="AU34" s="11"/>
      <c r="AV34" s="11">
        <v>10.73</v>
      </c>
      <c r="AW34" s="11"/>
      <c r="AX34" s="11"/>
      <c r="AY34" s="11"/>
      <c r="AZ34" s="11"/>
      <c r="BA34" s="11"/>
      <c r="BB34" s="11"/>
      <c r="BC34" s="11"/>
      <c r="BD34" s="11"/>
      <c r="BE34" s="11"/>
      <c r="BF34" s="11"/>
      <c r="BG34" s="11"/>
      <c r="BH34" s="11" t="s">
        <v>338</v>
      </c>
      <c r="BI34" s="11" t="s">
        <v>338</v>
      </c>
      <c r="BJ34" s="11"/>
      <c r="BK34" s="11"/>
      <c r="BL34" s="11" t="s">
        <v>338</v>
      </c>
      <c r="BM34" s="11"/>
      <c r="BN34" s="11" t="s">
        <v>338</v>
      </c>
      <c r="BO34" s="11"/>
      <c r="BP34" s="11"/>
      <c r="BQ34" s="11"/>
      <c r="BR34" s="11"/>
      <c r="BS34" s="11"/>
      <c r="BT34" s="11"/>
      <c r="BU34" s="11"/>
      <c r="BV34" s="11"/>
      <c r="BW34" s="11">
        <v>7.86</v>
      </c>
      <c r="BX34" s="11">
        <v>5.46</v>
      </c>
      <c r="BY34" s="11">
        <v>4.24</v>
      </c>
      <c r="BZ34" s="11">
        <v>4.8499999999999996</v>
      </c>
    </row>
    <row r="35" spans="1:78" s="16" customFormat="1">
      <c r="A35" s="9">
        <v>28</v>
      </c>
      <c r="B35" s="10">
        <v>1072648049</v>
      </c>
      <c r="C35" s="11" t="s">
        <v>246</v>
      </c>
      <c r="D35" s="12" t="s">
        <v>75</v>
      </c>
      <c r="E35" s="13">
        <v>32151</v>
      </c>
      <c r="F35" s="14">
        <f ca="1">(TODAY()-E35)/365</f>
        <v>36.158904109589038</v>
      </c>
      <c r="G35" s="15" t="s">
        <v>247</v>
      </c>
      <c r="H35" s="15" t="s">
        <v>26</v>
      </c>
      <c r="I35" s="11"/>
      <c r="J35" s="11"/>
      <c r="K35" s="11"/>
      <c r="L35" s="11">
        <v>8.24</v>
      </c>
      <c r="M35" s="11"/>
      <c r="N35" s="11"/>
      <c r="O35" s="11">
        <v>11.09</v>
      </c>
      <c r="P35" s="11"/>
      <c r="Q35" s="11">
        <v>12</v>
      </c>
      <c r="R35" s="11"/>
      <c r="S35" s="11"/>
      <c r="T35" s="11"/>
      <c r="U35" s="11"/>
      <c r="V35" s="11" t="s">
        <v>338</v>
      </c>
      <c r="W35" s="11" t="s">
        <v>338</v>
      </c>
      <c r="X35" s="11"/>
      <c r="Y35" s="11"/>
      <c r="Z35" s="11"/>
      <c r="AA35" s="11" t="s">
        <v>338</v>
      </c>
      <c r="AB35" s="11"/>
      <c r="AC35" s="11"/>
      <c r="AD35" s="11" t="s">
        <v>338</v>
      </c>
      <c r="AE35" s="11"/>
      <c r="AF35" s="11"/>
      <c r="AG35" s="11"/>
      <c r="AH35" s="11"/>
      <c r="AI35" s="11"/>
      <c r="AJ35" s="11"/>
      <c r="AK35" s="11"/>
      <c r="AL35" s="11"/>
      <c r="AM35" s="11"/>
      <c r="AN35" s="11" t="s">
        <v>338</v>
      </c>
      <c r="AO35" s="11" t="s">
        <v>338</v>
      </c>
      <c r="AP35" s="11"/>
      <c r="AQ35" s="11"/>
      <c r="AR35" s="11"/>
      <c r="AS35" s="11">
        <v>6.69</v>
      </c>
      <c r="AT35" s="11">
        <v>7.4</v>
      </c>
      <c r="AU35" s="11"/>
      <c r="AV35" s="11"/>
      <c r="AW35" s="11"/>
      <c r="AX35" s="11">
        <v>8.3699999999999992</v>
      </c>
      <c r="AY35" s="11"/>
      <c r="AZ35" s="11"/>
      <c r="BA35" s="11"/>
      <c r="BB35" s="11"/>
      <c r="BC35" s="11"/>
      <c r="BD35" s="11"/>
      <c r="BE35" s="11"/>
      <c r="BF35" s="11"/>
      <c r="BG35" s="11"/>
      <c r="BH35" s="11" t="s">
        <v>338</v>
      </c>
      <c r="BI35" s="11" t="s">
        <v>338</v>
      </c>
      <c r="BJ35" s="11" t="s">
        <v>338</v>
      </c>
      <c r="BK35" s="11"/>
      <c r="BL35" s="11" t="s">
        <v>338</v>
      </c>
      <c r="BM35" s="11"/>
      <c r="BN35" s="11" t="s">
        <v>338</v>
      </c>
      <c r="BO35" s="11"/>
      <c r="BP35" s="11"/>
      <c r="BQ35" s="11"/>
      <c r="BR35" s="11"/>
      <c r="BS35" s="11" t="s">
        <v>338</v>
      </c>
      <c r="BT35" s="11"/>
      <c r="BU35" s="11"/>
      <c r="BV35" s="11"/>
      <c r="BW35" s="11"/>
      <c r="BX35" s="11">
        <v>4.37</v>
      </c>
      <c r="BY35" s="11">
        <v>2.2799999999999998</v>
      </c>
      <c r="BZ35" s="11">
        <v>2.5299999999999998</v>
      </c>
    </row>
    <row r="36" spans="1:78" s="16" customFormat="1">
      <c r="A36" s="16">
        <v>29</v>
      </c>
      <c r="B36" s="10">
        <v>52533784</v>
      </c>
      <c r="C36" s="11" t="s">
        <v>222</v>
      </c>
      <c r="D36" s="12" t="s">
        <v>75</v>
      </c>
      <c r="E36" s="13">
        <v>28762</v>
      </c>
      <c r="F36" s="14">
        <f t="shared" ca="1" si="0"/>
        <v>45.443835616438356</v>
      </c>
      <c r="G36" s="15">
        <v>12</v>
      </c>
      <c r="H36" s="15" t="s">
        <v>38</v>
      </c>
      <c r="I36" s="11"/>
      <c r="J36" s="11"/>
      <c r="K36" s="11"/>
      <c r="L36" s="11">
        <v>9.67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 t="s">
        <v>338</v>
      </c>
      <c r="Y36" s="11"/>
      <c r="Z36" s="11"/>
      <c r="AA36" s="11"/>
      <c r="AB36" s="11"/>
      <c r="AC36" s="11"/>
      <c r="AD36" s="11" t="s">
        <v>337</v>
      </c>
      <c r="AE36" s="11"/>
      <c r="AF36" s="11"/>
      <c r="AG36" s="11"/>
      <c r="AH36" s="11"/>
      <c r="AI36" s="11"/>
      <c r="AJ36" s="11"/>
      <c r="AK36" s="11"/>
      <c r="AL36" s="11"/>
      <c r="AM36" s="11"/>
      <c r="AN36" s="11"/>
      <c r="AO36" s="11"/>
      <c r="AP36" s="11">
        <v>9.07</v>
      </c>
      <c r="AQ36" s="11"/>
      <c r="AR36" s="11"/>
      <c r="AS36" s="11"/>
      <c r="AT36" s="11"/>
      <c r="AU36" s="11"/>
      <c r="AV36" s="11"/>
      <c r="AW36" s="11">
        <v>9.8000000000000007</v>
      </c>
      <c r="AX36" s="11"/>
      <c r="AY36" s="11"/>
      <c r="AZ36" s="11"/>
      <c r="BA36" s="11"/>
      <c r="BB36" s="11"/>
      <c r="BC36" s="11"/>
      <c r="BD36" s="11"/>
      <c r="BE36" s="11" t="s">
        <v>338</v>
      </c>
      <c r="BF36" s="11"/>
      <c r="BG36" s="11"/>
      <c r="BH36" s="11"/>
      <c r="BI36" s="11" t="s">
        <v>338</v>
      </c>
      <c r="BJ36" s="11"/>
      <c r="BK36" s="11"/>
      <c r="BL36" s="11"/>
      <c r="BM36" s="11"/>
      <c r="BN36" s="11"/>
      <c r="BO36" s="11"/>
      <c r="BP36" s="11"/>
      <c r="BQ36" s="11"/>
      <c r="BR36" s="11"/>
      <c r="BS36" s="11"/>
      <c r="BT36" s="11" t="s">
        <v>338</v>
      </c>
      <c r="BU36" s="11" t="s">
        <v>338</v>
      </c>
      <c r="BV36" s="11"/>
      <c r="BW36" s="11">
        <v>6.53</v>
      </c>
      <c r="BX36" s="11">
        <v>7.8</v>
      </c>
      <c r="BY36" s="11">
        <v>3.59</v>
      </c>
      <c r="BZ36" s="11">
        <v>3.2</v>
      </c>
    </row>
    <row r="37" spans="1:78" s="16" customFormat="1">
      <c r="A37" s="16">
        <v>30</v>
      </c>
      <c r="B37" s="10">
        <v>98050863166</v>
      </c>
      <c r="C37" s="11" t="s">
        <v>223</v>
      </c>
      <c r="D37" s="12" t="s">
        <v>36</v>
      </c>
      <c r="E37" s="13">
        <v>35923</v>
      </c>
      <c r="F37" s="14">
        <f t="shared" ca="1" si="0"/>
        <v>25.824657534246576</v>
      </c>
      <c r="G37" s="15" t="s">
        <v>176</v>
      </c>
      <c r="H37" s="15" t="s">
        <v>38</v>
      </c>
      <c r="I37" s="11">
        <v>10.45</v>
      </c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 t="s">
        <v>337</v>
      </c>
      <c r="AB37" s="11"/>
      <c r="AC37" s="11"/>
      <c r="AD37" s="11" t="s">
        <v>338</v>
      </c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1"/>
      <c r="AS37" s="11">
        <v>9.49</v>
      </c>
      <c r="AT37" s="11"/>
      <c r="AU37" s="11"/>
      <c r="AV37" s="11"/>
      <c r="AW37" s="11"/>
      <c r="AX37" s="11"/>
      <c r="AY37" s="11"/>
      <c r="AZ37" s="11"/>
      <c r="BA37" s="11"/>
      <c r="BB37" s="11"/>
      <c r="BC37" s="11"/>
      <c r="BD37" s="11"/>
      <c r="BE37" s="11"/>
      <c r="BF37" s="11"/>
      <c r="BG37" s="11"/>
      <c r="BH37" s="11" t="s">
        <v>337</v>
      </c>
      <c r="BI37" s="11"/>
      <c r="BJ37" s="11"/>
      <c r="BK37" s="11" t="s">
        <v>338</v>
      </c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>
        <v>8.1300000000000008</v>
      </c>
      <c r="BX37" s="11">
        <v>7.28</v>
      </c>
      <c r="BY37" s="11">
        <v>4.8</v>
      </c>
      <c r="BZ37" s="11">
        <v>5.17</v>
      </c>
    </row>
    <row r="38" spans="1:78" s="17" customFormat="1">
      <c r="A38" s="27">
        <v>31</v>
      </c>
      <c r="B38" s="18">
        <v>98080357214</v>
      </c>
      <c r="C38" s="24" t="s">
        <v>224</v>
      </c>
      <c r="D38" s="20" t="s">
        <v>75</v>
      </c>
      <c r="E38" s="21">
        <v>36010</v>
      </c>
      <c r="F38" s="22">
        <f t="shared" ca="1" si="0"/>
        <v>25.586301369863012</v>
      </c>
      <c r="G38" s="23" t="s">
        <v>225</v>
      </c>
      <c r="H38" s="15" t="s">
        <v>38</v>
      </c>
      <c r="I38" s="24"/>
      <c r="J38" s="24"/>
      <c r="K38" s="24"/>
      <c r="L38" s="24"/>
      <c r="M38" s="24"/>
      <c r="N38" s="24"/>
      <c r="O38" s="24">
        <v>7.08</v>
      </c>
      <c r="P38" s="24">
        <v>8.0500000000000007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 t="s">
        <v>337</v>
      </c>
      <c r="AB38" s="24" t="s">
        <v>337</v>
      </c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 t="s">
        <v>337</v>
      </c>
      <c r="AN38" s="24" t="s">
        <v>337</v>
      </c>
      <c r="AO38" s="24"/>
      <c r="AP38" s="24"/>
      <c r="AQ38" s="24"/>
      <c r="AR38" s="24"/>
      <c r="AS38" s="24">
        <v>8.02</v>
      </c>
      <c r="AT38" s="24"/>
      <c r="AU38" s="24"/>
      <c r="AV38" s="24"/>
      <c r="AW38" s="24"/>
      <c r="AX38" s="24"/>
      <c r="AY38" s="24"/>
      <c r="AZ38" s="24"/>
      <c r="BA38" s="24"/>
      <c r="BB38" s="24"/>
      <c r="BC38" s="24"/>
      <c r="BD38" s="24"/>
      <c r="BE38" s="24"/>
      <c r="BF38" s="24"/>
      <c r="BG38" s="24"/>
      <c r="BH38" s="24" t="s">
        <v>337</v>
      </c>
      <c r="BI38" s="24"/>
      <c r="BJ38" s="24"/>
      <c r="BK38" s="24" t="s">
        <v>337</v>
      </c>
      <c r="BL38" s="24"/>
      <c r="BM38" s="24"/>
      <c r="BN38" s="24"/>
      <c r="BO38" s="24"/>
      <c r="BP38" s="24"/>
      <c r="BQ38" s="24"/>
      <c r="BR38" s="24"/>
      <c r="BS38" s="24"/>
      <c r="BT38" s="24"/>
      <c r="BU38" s="24"/>
      <c r="BV38" s="24"/>
      <c r="BW38" s="24">
        <v>6</v>
      </c>
      <c r="BX38" s="24">
        <v>4.88</v>
      </c>
      <c r="BY38" s="24">
        <v>3.99</v>
      </c>
      <c r="BZ38" s="24"/>
    </row>
    <row r="39" spans="1:78" s="17" customFormat="1">
      <c r="A39" s="17">
        <v>6</v>
      </c>
      <c r="B39" s="18">
        <v>98050863166</v>
      </c>
      <c r="C39" s="24" t="s">
        <v>248</v>
      </c>
      <c r="D39" s="20" t="s">
        <v>36</v>
      </c>
      <c r="E39" s="21">
        <v>40306</v>
      </c>
      <c r="F39" s="22">
        <f t="shared" ca="1" si="0"/>
        <v>13.816438356164383</v>
      </c>
      <c r="G39" s="23" t="s">
        <v>249</v>
      </c>
      <c r="H39" s="23" t="s">
        <v>26</v>
      </c>
      <c r="I39" s="24"/>
      <c r="J39" s="24"/>
      <c r="K39" s="24"/>
      <c r="L39" s="24">
        <v>7.26</v>
      </c>
      <c r="M39" s="24">
        <v>6</v>
      </c>
      <c r="N39" s="24"/>
      <c r="O39" s="24"/>
      <c r="P39" s="24"/>
      <c r="Q39" s="24">
        <v>8.69</v>
      </c>
      <c r="R39" s="24"/>
      <c r="S39" s="24"/>
      <c r="T39" s="24"/>
      <c r="U39" s="24"/>
      <c r="V39" s="24"/>
      <c r="W39" s="24"/>
      <c r="X39" s="24"/>
      <c r="Y39" s="24"/>
      <c r="Z39" s="24"/>
      <c r="AA39" s="24" t="s">
        <v>337</v>
      </c>
      <c r="AB39" s="24" t="s">
        <v>337</v>
      </c>
      <c r="AC39" s="24" t="s">
        <v>337</v>
      </c>
      <c r="AD39" s="24"/>
      <c r="AE39" s="24"/>
      <c r="AF39" s="24"/>
      <c r="AG39" s="24" t="s">
        <v>337</v>
      </c>
      <c r="AH39" s="24" t="s">
        <v>337</v>
      </c>
      <c r="AI39" s="24"/>
      <c r="AJ39" s="24"/>
      <c r="AK39" s="24"/>
      <c r="AL39" s="24"/>
      <c r="AM39" s="24" t="s">
        <v>337</v>
      </c>
      <c r="AN39" s="24"/>
      <c r="AO39" s="24"/>
      <c r="AP39" s="24"/>
      <c r="AQ39" s="24"/>
      <c r="AR39" s="24"/>
      <c r="AS39" s="24"/>
      <c r="AT39" s="24"/>
      <c r="AU39" s="24"/>
      <c r="AV39" s="24"/>
      <c r="AW39" s="24"/>
      <c r="AX39" s="24"/>
      <c r="AY39" s="24">
        <v>8.5</v>
      </c>
      <c r="AZ39" s="24"/>
      <c r="BA39" s="24"/>
      <c r="BB39" s="24" t="s">
        <v>337</v>
      </c>
      <c r="BC39" s="24"/>
      <c r="BD39" s="24"/>
      <c r="BE39" s="24"/>
      <c r="BF39" s="24"/>
      <c r="BG39" s="24"/>
      <c r="BH39" s="24"/>
      <c r="BI39" s="24"/>
      <c r="BJ39" s="24"/>
      <c r="BK39" s="24"/>
      <c r="BL39" s="24"/>
      <c r="BM39" s="24"/>
      <c r="BN39" s="24"/>
      <c r="BO39" s="24"/>
      <c r="BP39" s="24"/>
      <c r="BQ39" s="24"/>
      <c r="BR39" s="24"/>
      <c r="BS39" s="24"/>
      <c r="BT39" s="24" t="s">
        <v>337</v>
      </c>
      <c r="BU39" s="24"/>
      <c r="BV39" s="24"/>
      <c r="BW39" s="24">
        <v>5.14</v>
      </c>
      <c r="BX39" s="24">
        <v>4.72</v>
      </c>
      <c r="BY39" s="24">
        <v>2.7</v>
      </c>
      <c r="BZ39" s="24">
        <v>2.2400000000000002</v>
      </c>
    </row>
    <row r="40" spans="1:78" s="16" customFormat="1">
      <c r="A40" s="16">
        <v>33</v>
      </c>
      <c r="B40" s="10">
        <v>1023912343</v>
      </c>
      <c r="C40" s="11" t="s">
        <v>226</v>
      </c>
      <c r="D40" s="12" t="s">
        <v>36</v>
      </c>
      <c r="E40" s="13">
        <v>33819</v>
      </c>
      <c r="F40" s="14">
        <f t="shared" ca="1" si="0"/>
        <v>31.589041095890412</v>
      </c>
      <c r="G40" s="15">
        <v>12</v>
      </c>
      <c r="H40" s="15" t="s">
        <v>38</v>
      </c>
      <c r="I40" s="11">
        <v>9.94</v>
      </c>
      <c r="J40" s="11">
        <v>8.08</v>
      </c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  <c r="AA40" s="11" t="s">
        <v>337</v>
      </c>
      <c r="AB40" s="11" t="s">
        <v>337</v>
      </c>
      <c r="AC40" s="11"/>
      <c r="AD40" s="11" t="s">
        <v>337</v>
      </c>
      <c r="AE40" s="11"/>
      <c r="AF40" s="11"/>
      <c r="AG40" s="11"/>
      <c r="AH40" s="11" t="s">
        <v>337</v>
      </c>
      <c r="AI40" s="11"/>
      <c r="AJ40" s="11"/>
      <c r="AK40" s="11"/>
      <c r="AL40" s="11"/>
      <c r="AM40" s="11"/>
      <c r="AN40" s="11"/>
      <c r="AO40" s="11"/>
      <c r="AP40" s="11"/>
      <c r="AQ40" s="11"/>
      <c r="AR40" s="11"/>
      <c r="AS40" s="11">
        <v>9.3000000000000007</v>
      </c>
      <c r="AT40" s="11">
        <v>9.01</v>
      </c>
      <c r="AU40" s="11"/>
      <c r="AV40" s="11"/>
      <c r="AW40" s="11"/>
      <c r="AX40" s="11"/>
      <c r="AY40" s="11"/>
      <c r="AZ40" s="11"/>
      <c r="BA40" s="11"/>
      <c r="BB40" s="11"/>
      <c r="BC40" s="11"/>
      <c r="BD40" s="11"/>
      <c r="BE40" s="11"/>
      <c r="BF40" s="11"/>
      <c r="BG40" s="11"/>
      <c r="BH40" s="11" t="s">
        <v>337</v>
      </c>
      <c r="BI40" s="11" t="s">
        <v>337</v>
      </c>
      <c r="BJ40" s="11"/>
      <c r="BK40" s="11" t="s">
        <v>337</v>
      </c>
      <c r="BL40" s="11"/>
      <c r="BM40" s="11"/>
      <c r="BN40" s="11"/>
      <c r="BO40" s="11" t="s">
        <v>337</v>
      </c>
      <c r="BP40" s="11"/>
      <c r="BQ40" s="11"/>
      <c r="BR40" s="11"/>
      <c r="BS40" s="11"/>
      <c r="BT40" s="11"/>
      <c r="BU40" s="11"/>
      <c r="BV40" s="11"/>
      <c r="BW40" s="11"/>
      <c r="BX40" s="11"/>
      <c r="BY40" s="11">
        <v>3.24</v>
      </c>
      <c r="BZ40" s="11">
        <v>3.24</v>
      </c>
    </row>
    <row r="41" spans="1:78" s="16" customFormat="1">
      <c r="A41" s="9">
        <v>34</v>
      </c>
      <c r="B41" s="10">
        <v>1030546097</v>
      </c>
      <c r="C41" s="11" t="s">
        <v>250</v>
      </c>
      <c r="D41" s="12" t="s">
        <v>36</v>
      </c>
      <c r="E41" s="13">
        <v>38860</v>
      </c>
      <c r="F41" s="14">
        <f t="shared" ca="1" si="0"/>
        <v>17.778082191780822</v>
      </c>
      <c r="G41" s="15" t="s">
        <v>239</v>
      </c>
      <c r="H41" s="15" t="s">
        <v>26</v>
      </c>
      <c r="I41" s="11">
        <v>8.7899999999999991</v>
      </c>
      <c r="J41" s="11"/>
      <c r="K41" s="11"/>
      <c r="L41" s="11"/>
      <c r="M41" s="11"/>
      <c r="N41" s="11"/>
      <c r="O41" s="11"/>
      <c r="P41" s="11">
        <v>12.59</v>
      </c>
      <c r="Q41" s="11"/>
      <c r="R41" s="11"/>
      <c r="S41" s="11"/>
      <c r="T41" s="11"/>
      <c r="U41" s="11"/>
      <c r="V41" s="11"/>
      <c r="W41" s="11"/>
      <c r="X41" s="11"/>
      <c r="Y41" s="11"/>
      <c r="Z41" s="11"/>
      <c r="AA41" s="11" t="s">
        <v>337</v>
      </c>
      <c r="AB41" s="11" t="s">
        <v>337</v>
      </c>
      <c r="AC41" s="11"/>
      <c r="AD41" s="11"/>
      <c r="AE41" s="11" t="s">
        <v>337</v>
      </c>
      <c r="AF41" s="11"/>
      <c r="AG41" s="11" t="s">
        <v>337</v>
      </c>
      <c r="AH41" s="11"/>
      <c r="AI41" s="11"/>
      <c r="AJ41" s="11"/>
      <c r="AK41" s="11"/>
      <c r="AL41" s="11"/>
      <c r="AM41" s="11"/>
      <c r="AN41" s="11"/>
      <c r="AO41" s="11"/>
      <c r="AP41" s="11"/>
      <c r="AQ41" s="11"/>
      <c r="AR41" s="11"/>
      <c r="AS41" s="11"/>
      <c r="AT41" s="11"/>
      <c r="AU41" s="11"/>
      <c r="AV41" s="11">
        <v>8.33</v>
      </c>
      <c r="AW41" s="11">
        <v>8.49</v>
      </c>
      <c r="AX41" s="11">
        <v>10.52</v>
      </c>
      <c r="AY41" s="11"/>
      <c r="AZ41" s="11"/>
      <c r="BA41" s="11"/>
      <c r="BB41" s="11" t="s">
        <v>337</v>
      </c>
      <c r="BC41" s="11"/>
      <c r="BD41" s="11"/>
      <c r="BE41" s="11"/>
      <c r="BF41" s="11"/>
      <c r="BG41" s="11" t="s">
        <v>337</v>
      </c>
      <c r="BH41" s="11"/>
      <c r="BI41" s="11" t="s">
        <v>337</v>
      </c>
      <c r="BJ41" s="11"/>
      <c r="BK41" s="11"/>
      <c r="BL41" s="11" t="s">
        <v>337</v>
      </c>
      <c r="BM41" s="11"/>
      <c r="BN41" s="11"/>
      <c r="BO41" s="11"/>
      <c r="BP41" s="11" t="s">
        <v>337</v>
      </c>
      <c r="BQ41" s="11"/>
      <c r="BR41" s="11"/>
      <c r="BS41" s="11"/>
      <c r="BT41" s="11" t="s">
        <v>337</v>
      </c>
      <c r="BU41" s="11"/>
      <c r="BV41" s="11"/>
      <c r="BW41" s="11"/>
      <c r="BX41" s="11">
        <v>6.12</v>
      </c>
      <c r="BY41" s="11">
        <v>3.9</v>
      </c>
      <c r="BZ41" s="11"/>
    </row>
    <row r="42" spans="1:78" s="16" customFormat="1">
      <c r="A42" s="11">
        <v>35</v>
      </c>
      <c r="B42" s="10">
        <v>25126656</v>
      </c>
      <c r="C42" s="11" t="s">
        <v>227</v>
      </c>
      <c r="D42" s="12" t="s">
        <v>75</v>
      </c>
      <c r="E42" s="13">
        <v>21872</v>
      </c>
      <c r="F42" s="14">
        <f t="shared" ca="1" si="0"/>
        <v>64.320547945205476</v>
      </c>
      <c r="G42" s="15">
        <v>12</v>
      </c>
      <c r="H42" s="15" t="s">
        <v>38</v>
      </c>
      <c r="I42" s="11"/>
      <c r="J42" s="11"/>
      <c r="K42" s="11"/>
      <c r="L42" s="11">
        <v>7.21</v>
      </c>
      <c r="M42" s="11"/>
      <c r="N42" s="11"/>
      <c r="O42" s="11"/>
      <c r="P42" s="11">
        <v>7.95</v>
      </c>
      <c r="Q42" s="11"/>
      <c r="R42" s="11"/>
      <c r="S42" s="11"/>
      <c r="T42" s="11"/>
      <c r="U42" s="11"/>
      <c r="V42" s="11"/>
      <c r="W42" s="11"/>
      <c r="X42" s="11"/>
      <c r="Y42" s="11"/>
      <c r="Z42" s="11"/>
      <c r="AA42" s="11" t="s">
        <v>337</v>
      </c>
      <c r="AB42" s="11" t="s">
        <v>337</v>
      </c>
      <c r="AC42" s="11"/>
      <c r="AD42" s="11" t="s">
        <v>337</v>
      </c>
      <c r="AE42" s="11" t="s">
        <v>337</v>
      </c>
      <c r="AF42" s="11"/>
      <c r="AG42" s="11"/>
      <c r="AH42" s="11"/>
      <c r="AI42" s="11"/>
      <c r="AJ42" s="11"/>
      <c r="AK42" s="11"/>
      <c r="AL42" s="11"/>
      <c r="AM42" s="11"/>
      <c r="AN42" s="11"/>
      <c r="AO42" s="11"/>
      <c r="AP42" s="11"/>
      <c r="AQ42" s="11"/>
      <c r="AR42" s="11"/>
      <c r="AS42" s="11">
        <v>7.94</v>
      </c>
      <c r="AT42" s="11"/>
      <c r="AU42" s="11"/>
      <c r="AV42" s="11"/>
      <c r="AW42" s="11">
        <v>8.9600000000000009</v>
      </c>
      <c r="AX42" s="11"/>
      <c r="AY42" s="11"/>
      <c r="AZ42" s="11"/>
      <c r="BA42" s="11"/>
      <c r="BB42" s="11"/>
      <c r="BC42" s="11" t="s">
        <v>337</v>
      </c>
      <c r="BD42" s="11"/>
      <c r="BE42" s="11"/>
      <c r="BF42" s="11"/>
      <c r="BG42" s="11"/>
      <c r="BH42" s="11" t="s">
        <v>337</v>
      </c>
      <c r="BI42" s="11"/>
      <c r="BJ42" s="11"/>
      <c r="BK42" s="11"/>
      <c r="BL42" s="11"/>
      <c r="BM42" s="11"/>
      <c r="BN42" s="11"/>
      <c r="BO42" s="11"/>
      <c r="BP42" s="11"/>
      <c r="BQ42" s="11"/>
      <c r="BR42" s="11"/>
      <c r="BS42" s="11"/>
      <c r="BT42" s="11"/>
      <c r="BU42" s="11" t="s">
        <v>337</v>
      </c>
      <c r="BV42" s="11"/>
      <c r="BW42" s="11">
        <v>7.86</v>
      </c>
      <c r="BX42" s="11">
        <v>9.7799999999999994</v>
      </c>
      <c r="BY42" s="11"/>
      <c r="BZ42" s="11"/>
    </row>
    <row r="43" spans="1:78" s="16" customFormat="1">
      <c r="A43" s="11">
        <v>36</v>
      </c>
      <c r="B43" s="10">
        <v>1000240420</v>
      </c>
      <c r="C43" s="11" t="s">
        <v>228</v>
      </c>
      <c r="D43" s="12" t="s">
        <v>75</v>
      </c>
      <c r="E43" s="13">
        <v>37241</v>
      </c>
      <c r="F43" s="14">
        <f t="shared" ca="1" si="0"/>
        <v>22.213698630136985</v>
      </c>
      <c r="G43" s="15">
        <v>34</v>
      </c>
      <c r="H43" s="15" t="s">
        <v>38</v>
      </c>
      <c r="I43" s="11"/>
      <c r="J43" s="11"/>
      <c r="K43" s="11"/>
      <c r="L43" s="11"/>
      <c r="M43" s="11"/>
      <c r="N43" s="11"/>
      <c r="O43" s="11">
        <v>8.99</v>
      </c>
      <c r="P43" s="11">
        <v>6.52</v>
      </c>
      <c r="Q43" s="11"/>
      <c r="R43" s="11"/>
      <c r="S43" s="11"/>
      <c r="T43" s="11"/>
      <c r="U43" s="11"/>
      <c r="V43" s="11"/>
      <c r="W43" s="11"/>
      <c r="X43" s="11"/>
      <c r="Y43" s="11"/>
      <c r="Z43" s="11"/>
      <c r="AA43" s="11" t="s">
        <v>337</v>
      </c>
      <c r="AB43" s="11" t="s">
        <v>337</v>
      </c>
      <c r="AC43" s="11"/>
      <c r="AD43" s="11" t="s">
        <v>337</v>
      </c>
      <c r="AE43" s="11" t="s">
        <v>337</v>
      </c>
      <c r="AF43" s="11"/>
      <c r="AG43" s="11"/>
      <c r="AH43" s="11"/>
      <c r="AI43" s="11"/>
      <c r="AJ43" s="11"/>
      <c r="AK43" s="11"/>
      <c r="AL43" s="11"/>
      <c r="AM43" s="11"/>
      <c r="AN43" s="11"/>
      <c r="AO43" s="11"/>
      <c r="AP43" s="11"/>
      <c r="AQ43" s="11"/>
      <c r="AR43" s="11"/>
      <c r="AS43" s="11"/>
      <c r="AT43" s="11"/>
      <c r="AU43" s="11"/>
      <c r="AV43" s="11">
        <v>8.15</v>
      </c>
      <c r="AW43" s="11">
        <v>11.42</v>
      </c>
      <c r="AX43" s="11"/>
      <c r="AY43" s="11"/>
      <c r="AZ43" s="11"/>
      <c r="BA43" s="11"/>
      <c r="BB43" s="11"/>
      <c r="BC43" s="11"/>
      <c r="BD43" s="11"/>
      <c r="BE43" s="11"/>
      <c r="BF43" s="11"/>
      <c r="BG43" s="11"/>
      <c r="BH43" s="11" t="s">
        <v>337</v>
      </c>
      <c r="BI43" s="11" t="s">
        <v>337</v>
      </c>
      <c r="BJ43" s="11"/>
      <c r="BK43" s="11" t="s">
        <v>337</v>
      </c>
      <c r="BL43" s="11"/>
      <c r="BM43" s="11"/>
      <c r="BN43" s="11" t="s">
        <v>337</v>
      </c>
      <c r="BO43" s="11"/>
      <c r="BP43" s="11"/>
      <c r="BQ43" s="11"/>
      <c r="BR43" s="11"/>
      <c r="BS43" s="11"/>
      <c r="BT43" s="11"/>
      <c r="BU43" s="11"/>
      <c r="BV43" s="11"/>
      <c r="BW43" s="11">
        <v>8.42</v>
      </c>
      <c r="BX43" s="11">
        <v>7.04</v>
      </c>
      <c r="BY43" s="11"/>
      <c r="BZ43" s="11"/>
    </row>
    <row r="44" spans="1:78" s="16" customFormat="1">
      <c r="A44" s="11">
        <v>37</v>
      </c>
      <c r="B44" s="10">
        <v>1030539438</v>
      </c>
      <c r="C44" s="11" t="s">
        <v>251</v>
      </c>
      <c r="D44" s="12" t="s">
        <v>75</v>
      </c>
      <c r="E44" s="13">
        <v>31867</v>
      </c>
      <c r="F44" s="14">
        <f t="shared" ca="1" si="0"/>
        <v>36.936986301369863</v>
      </c>
      <c r="G44" s="15" t="s">
        <v>252</v>
      </c>
      <c r="H44" s="15" t="s">
        <v>26</v>
      </c>
      <c r="I44" s="11">
        <v>5.81</v>
      </c>
      <c r="J44" s="11"/>
      <c r="K44" s="11"/>
      <c r="L44" s="11"/>
      <c r="M44" s="11"/>
      <c r="N44" s="11"/>
      <c r="O44" s="11"/>
      <c r="P44" s="11">
        <v>9.52</v>
      </c>
      <c r="Q44" s="11"/>
      <c r="R44" s="11"/>
      <c r="S44" s="11"/>
      <c r="T44" s="11"/>
      <c r="U44" s="11"/>
      <c r="V44" s="11"/>
      <c r="W44" s="11"/>
      <c r="X44" s="11"/>
      <c r="Y44" s="11"/>
      <c r="Z44" s="11"/>
      <c r="AA44" s="11" t="s">
        <v>337</v>
      </c>
      <c r="AB44" s="11" t="s">
        <v>337</v>
      </c>
      <c r="AC44" s="11"/>
      <c r="AD44" s="11"/>
      <c r="AE44" s="11" t="s">
        <v>337</v>
      </c>
      <c r="AF44" s="11"/>
      <c r="AG44" s="11" t="s">
        <v>337</v>
      </c>
      <c r="AH44" s="11"/>
      <c r="AI44" s="11"/>
      <c r="AJ44" s="11"/>
      <c r="AK44" s="11"/>
      <c r="AL44" s="11"/>
      <c r="AM44" s="11"/>
      <c r="AN44" s="11"/>
      <c r="AO44" s="11"/>
      <c r="AP44" s="11"/>
      <c r="AQ44" s="11"/>
      <c r="AR44" s="11"/>
      <c r="AS44" s="11"/>
      <c r="AT44" s="11"/>
      <c r="AU44" s="11"/>
      <c r="AV44" s="11">
        <v>8.73</v>
      </c>
      <c r="AW44" s="11"/>
      <c r="AX44" s="11"/>
      <c r="AY44" s="11"/>
      <c r="AZ44" s="11"/>
      <c r="BA44" s="11"/>
      <c r="BB44" s="11"/>
      <c r="BC44" s="11"/>
      <c r="BD44" s="11"/>
      <c r="BE44" s="11" t="s">
        <v>337</v>
      </c>
      <c r="BF44" s="11"/>
      <c r="BG44" s="11"/>
      <c r="BH44" s="11"/>
      <c r="BI44" s="11"/>
      <c r="BJ44" s="11"/>
      <c r="BK44" s="11"/>
      <c r="BL44" s="11"/>
      <c r="BM44" s="11"/>
      <c r="BN44" s="11"/>
      <c r="BO44" s="11"/>
      <c r="BP44" s="11"/>
      <c r="BQ44" s="11"/>
      <c r="BR44" s="11"/>
      <c r="BS44" s="11"/>
      <c r="BT44" s="11" t="s">
        <v>337</v>
      </c>
      <c r="BU44" s="11"/>
      <c r="BV44" s="11"/>
      <c r="BW44" s="11"/>
      <c r="BX44" s="11">
        <v>5.96</v>
      </c>
      <c r="BY44" s="11"/>
      <c r="BZ44" s="11"/>
    </row>
    <row r="45" spans="1:78" s="17" customFormat="1">
      <c r="A45" s="24">
        <v>38</v>
      </c>
      <c r="B45" s="18">
        <v>1085255756</v>
      </c>
      <c r="C45" s="24" t="s">
        <v>229</v>
      </c>
      <c r="D45" s="20" t="s">
        <v>75</v>
      </c>
      <c r="E45" s="21">
        <v>31821</v>
      </c>
      <c r="F45" s="22">
        <f t="shared" ca="1" si="0"/>
        <v>37.063013698630137</v>
      </c>
      <c r="G45" s="23">
        <v>22</v>
      </c>
      <c r="H45" s="23" t="s">
        <v>38</v>
      </c>
      <c r="I45" s="24">
        <v>6.2</v>
      </c>
      <c r="J45" s="24">
        <v>7.01</v>
      </c>
      <c r="K45" s="24"/>
      <c r="L45" s="24"/>
      <c r="M45" s="24"/>
      <c r="N45" s="24"/>
      <c r="O45" s="24"/>
      <c r="P45" s="24"/>
      <c r="Q45" s="24"/>
      <c r="R45" s="24"/>
      <c r="S45" s="24"/>
      <c r="T45" s="24"/>
      <c r="U45" s="24"/>
      <c r="V45" s="24"/>
      <c r="W45" s="24"/>
      <c r="X45" s="24"/>
      <c r="Y45" s="24"/>
      <c r="Z45" s="24"/>
      <c r="AA45" s="24" t="s">
        <v>337</v>
      </c>
      <c r="AB45" s="24" t="s">
        <v>338</v>
      </c>
      <c r="AC45" s="24"/>
      <c r="AD45" s="24"/>
      <c r="AE45" s="24"/>
      <c r="AF45" s="24"/>
      <c r="AG45" s="24"/>
      <c r="AH45" s="24"/>
      <c r="AI45" s="24"/>
      <c r="AJ45" s="24" t="s">
        <v>338</v>
      </c>
      <c r="AK45" s="24"/>
      <c r="AL45" s="24"/>
      <c r="AM45" s="24"/>
      <c r="AN45" s="24"/>
      <c r="AO45" s="24"/>
      <c r="AP45" s="24"/>
      <c r="AQ45" s="24"/>
      <c r="AR45" s="24"/>
      <c r="AS45" s="24">
        <v>7.8</v>
      </c>
      <c r="AT45" s="24">
        <v>9.3000000000000007</v>
      </c>
      <c r="AU45" s="24"/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4" t="s">
        <v>338</v>
      </c>
      <c r="BG45" s="24"/>
      <c r="BH45" s="24" t="s">
        <v>338</v>
      </c>
      <c r="BI45" s="24" t="s">
        <v>338</v>
      </c>
      <c r="BJ45" s="24"/>
      <c r="BK45" s="24" t="s">
        <v>338</v>
      </c>
      <c r="BL45" s="24"/>
      <c r="BM45" s="24"/>
      <c r="BN45" s="24"/>
      <c r="BO45" s="24"/>
      <c r="BP45" s="24"/>
      <c r="BQ45" s="24"/>
      <c r="BR45" s="24"/>
      <c r="BS45" s="24"/>
      <c r="BT45" s="24"/>
      <c r="BU45" s="24"/>
      <c r="BV45" s="24"/>
      <c r="BW45" s="24">
        <v>4.2699999999999996</v>
      </c>
      <c r="BX45" s="24">
        <v>4.46</v>
      </c>
      <c r="BY45" s="24">
        <v>2.42</v>
      </c>
      <c r="BZ45" s="24">
        <v>2.63</v>
      </c>
    </row>
    <row r="46" spans="1:78" s="16" customFormat="1">
      <c r="A46" s="11">
        <v>39</v>
      </c>
      <c r="B46" s="10">
        <v>1010760751</v>
      </c>
      <c r="C46" s="11" t="s">
        <v>230</v>
      </c>
      <c r="D46" s="12" t="s">
        <v>36</v>
      </c>
      <c r="E46" s="13">
        <v>38264</v>
      </c>
      <c r="F46" s="14">
        <f t="shared" ca="1" si="0"/>
        <v>19.410958904109588</v>
      </c>
      <c r="G46" s="15" t="s">
        <v>231</v>
      </c>
      <c r="H46" s="15" t="s">
        <v>38</v>
      </c>
      <c r="I46" s="11"/>
      <c r="J46" s="11"/>
      <c r="K46" s="11"/>
      <c r="L46" s="11">
        <v>8.8699999999999992</v>
      </c>
      <c r="M46" s="11"/>
      <c r="N46" s="11"/>
      <c r="O46" s="11"/>
      <c r="P46" s="11">
        <v>9.77</v>
      </c>
      <c r="Q46" s="11">
        <v>12.08</v>
      </c>
      <c r="R46" s="11"/>
      <c r="S46" s="11"/>
      <c r="T46" s="11"/>
      <c r="U46" s="11"/>
      <c r="V46" s="11"/>
      <c r="W46" s="11"/>
      <c r="X46" s="11"/>
      <c r="Y46" s="11"/>
      <c r="Z46" s="11"/>
      <c r="AA46" s="11" t="s">
        <v>338</v>
      </c>
      <c r="AB46" s="11" t="s">
        <v>338</v>
      </c>
      <c r="AC46" s="11" t="s">
        <v>338</v>
      </c>
      <c r="AD46" s="11" t="s">
        <v>338</v>
      </c>
      <c r="AE46" s="11" t="s">
        <v>338</v>
      </c>
      <c r="AF46" s="11"/>
      <c r="AG46" s="11"/>
      <c r="AH46" s="11" t="s">
        <v>338</v>
      </c>
      <c r="AI46" s="11"/>
      <c r="AJ46" s="11"/>
      <c r="AK46" s="11"/>
      <c r="AL46" s="11"/>
      <c r="AM46" s="11"/>
      <c r="AN46" s="11"/>
      <c r="AO46" s="11"/>
      <c r="AP46" s="11"/>
      <c r="AQ46" s="11"/>
      <c r="AR46" s="11"/>
      <c r="AS46" s="11">
        <v>8.31</v>
      </c>
      <c r="AT46" s="11"/>
      <c r="AU46" s="11"/>
      <c r="AV46" s="11"/>
      <c r="AW46" s="11">
        <v>10.83</v>
      </c>
      <c r="AX46" s="11">
        <v>11.53</v>
      </c>
      <c r="AY46" s="11"/>
      <c r="AZ46" s="11"/>
      <c r="BA46" s="11"/>
      <c r="BB46" s="11"/>
      <c r="BC46" s="11"/>
      <c r="BD46" s="11"/>
      <c r="BE46" s="11"/>
      <c r="BF46" s="11"/>
      <c r="BG46" s="11"/>
      <c r="BH46" s="11" t="s">
        <v>338</v>
      </c>
      <c r="BI46" s="11" t="s">
        <v>338</v>
      </c>
      <c r="BJ46" s="11" t="s">
        <v>338</v>
      </c>
      <c r="BK46" s="11" t="s">
        <v>338</v>
      </c>
      <c r="BL46" s="11" t="s">
        <v>338</v>
      </c>
      <c r="BM46" s="11" t="s">
        <v>338</v>
      </c>
      <c r="BN46" s="11"/>
      <c r="BO46" s="11"/>
      <c r="BP46" s="11"/>
      <c r="BQ46" s="11"/>
      <c r="BR46" s="11"/>
      <c r="BS46" s="11"/>
      <c r="BT46" s="11"/>
      <c r="BU46" s="11"/>
      <c r="BV46" s="11"/>
      <c r="BW46" s="11"/>
      <c r="BX46" s="11"/>
      <c r="BY46" s="11">
        <v>4.53</v>
      </c>
      <c r="BZ46" s="11">
        <v>3.31</v>
      </c>
    </row>
    <row r="47" spans="1:78" s="16" customFormat="1">
      <c r="A47" s="11">
        <v>40</v>
      </c>
      <c r="B47" s="10">
        <v>10188476996</v>
      </c>
      <c r="C47" s="11" t="s">
        <v>232</v>
      </c>
      <c r="D47" s="12" t="s">
        <v>36</v>
      </c>
      <c r="E47" s="13">
        <v>34834</v>
      </c>
      <c r="F47" s="14">
        <f t="shared" ca="1" si="0"/>
        <v>28.80821917808219</v>
      </c>
      <c r="G47" s="15">
        <v>34</v>
      </c>
      <c r="H47" s="15" t="s">
        <v>38</v>
      </c>
      <c r="I47" s="11"/>
      <c r="J47" s="11"/>
      <c r="K47" s="11"/>
      <c r="L47" s="11"/>
      <c r="M47" s="11"/>
      <c r="N47" s="11"/>
      <c r="O47" s="11">
        <v>7.67</v>
      </c>
      <c r="P47" s="11">
        <v>12.44</v>
      </c>
      <c r="Q47" s="11"/>
      <c r="R47" s="11"/>
      <c r="S47" s="11"/>
      <c r="T47" s="11"/>
      <c r="U47" s="11"/>
      <c r="V47" s="11"/>
      <c r="W47" s="11"/>
      <c r="X47" s="11"/>
      <c r="Y47" s="11"/>
      <c r="Z47" s="11" t="s">
        <v>338</v>
      </c>
      <c r="AA47" s="11" t="s">
        <v>338</v>
      </c>
      <c r="AB47" s="11"/>
      <c r="AC47" s="11" t="s">
        <v>338</v>
      </c>
      <c r="AD47" s="11" t="s">
        <v>338</v>
      </c>
      <c r="AE47" s="11"/>
      <c r="AF47" s="11"/>
      <c r="AG47" s="11"/>
      <c r="AH47" s="11"/>
      <c r="AI47" s="11"/>
      <c r="AJ47" s="11"/>
      <c r="AK47" s="11"/>
      <c r="AL47" s="11"/>
      <c r="AM47" s="11"/>
      <c r="AN47" s="11"/>
      <c r="AO47" s="11"/>
      <c r="AP47" s="11"/>
      <c r="AQ47" s="11"/>
      <c r="AR47" s="11"/>
      <c r="AS47" s="11">
        <v>8.0500000000000007</v>
      </c>
      <c r="AT47" s="11"/>
      <c r="AU47" s="11"/>
      <c r="AV47" s="11"/>
      <c r="AW47" s="11">
        <v>8.27</v>
      </c>
      <c r="AX47" s="11"/>
      <c r="AY47" s="11"/>
      <c r="AZ47" s="11"/>
      <c r="BA47" s="11"/>
      <c r="BB47" s="11"/>
      <c r="BC47" s="11"/>
      <c r="BD47" s="11"/>
      <c r="BE47" s="11"/>
      <c r="BF47" s="11"/>
      <c r="BG47" s="11"/>
      <c r="BH47" s="11" t="s">
        <v>338</v>
      </c>
      <c r="BI47" s="11" t="s">
        <v>338</v>
      </c>
      <c r="BJ47" s="11"/>
      <c r="BK47" s="11" t="s">
        <v>338</v>
      </c>
      <c r="BL47" s="11"/>
      <c r="BM47" s="11"/>
      <c r="BN47" s="11"/>
      <c r="BO47" s="11"/>
      <c r="BP47" s="11"/>
      <c r="BQ47" s="11"/>
      <c r="BR47" s="11"/>
      <c r="BS47" s="11"/>
      <c r="BT47" s="11" t="s">
        <v>338</v>
      </c>
      <c r="BU47" s="11"/>
      <c r="BV47" s="11"/>
      <c r="BW47" s="11">
        <v>5.85</v>
      </c>
      <c r="BX47" s="11">
        <v>6.16</v>
      </c>
      <c r="BY47" s="11">
        <v>2.12</v>
      </c>
      <c r="BZ47" s="11"/>
    </row>
    <row r="48" spans="1:78" s="16" customFormat="1">
      <c r="A48" s="11">
        <v>41</v>
      </c>
      <c r="B48" s="10">
        <v>1150184542</v>
      </c>
      <c r="C48" s="11" t="s">
        <v>233</v>
      </c>
      <c r="D48" s="12" t="s">
        <v>36</v>
      </c>
      <c r="E48" s="13">
        <v>39728</v>
      </c>
      <c r="F48" s="14">
        <f t="shared" ca="1" si="0"/>
        <v>15.4</v>
      </c>
      <c r="G48" s="15">
        <v>14</v>
      </c>
      <c r="H48" s="15" t="s">
        <v>38</v>
      </c>
      <c r="I48" s="11"/>
      <c r="J48" s="11"/>
      <c r="K48" s="11"/>
      <c r="L48" s="11">
        <v>8.2200000000000006</v>
      </c>
      <c r="M48" s="11">
        <v>11.02</v>
      </c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  <c r="AA48" s="11" t="s">
        <v>338</v>
      </c>
      <c r="AB48" s="11" t="s">
        <v>338</v>
      </c>
      <c r="AC48" s="11"/>
      <c r="AD48" s="11" t="s">
        <v>338</v>
      </c>
      <c r="AE48" s="11" t="s">
        <v>338</v>
      </c>
      <c r="AF48" s="11"/>
      <c r="AG48" s="11"/>
      <c r="AH48" s="11"/>
      <c r="AI48" s="11"/>
      <c r="AJ48" s="11"/>
      <c r="AK48" s="11"/>
      <c r="AL48" s="11"/>
      <c r="AM48" s="11"/>
      <c r="AN48" s="11"/>
      <c r="AO48" s="11"/>
      <c r="AP48" s="11"/>
      <c r="AQ48" s="11"/>
      <c r="AR48" s="11"/>
      <c r="AS48" s="11">
        <v>7.9</v>
      </c>
      <c r="AT48" s="11"/>
      <c r="AU48" s="11"/>
      <c r="AV48" s="11"/>
      <c r="AW48" s="11">
        <v>9.4499999999999993</v>
      </c>
      <c r="AX48" s="11"/>
      <c r="AY48" s="11"/>
      <c r="AZ48" s="11"/>
      <c r="BA48" s="11"/>
      <c r="BB48" s="11"/>
      <c r="BC48" s="11"/>
      <c r="BD48" s="11"/>
      <c r="BE48" s="11"/>
      <c r="BF48" s="11"/>
      <c r="BG48" s="11"/>
      <c r="BH48" s="11" t="s">
        <v>338</v>
      </c>
      <c r="BI48" s="11" t="s">
        <v>338</v>
      </c>
      <c r="BJ48" s="11"/>
      <c r="BK48" s="11" t="s">
        <v>338</v>
      </c>
      <c r="BL48" s="11"/>
      <c r="BM48" s="11"/>
      <c r="BN48" s="11"/>
      <c r="BO48" s="11" t="s">
        <v>338</v>
      </c>
      <c r="BP48" s="11"/>
      <c r="BQ48" s="11"/>
      <c r="BR48" s="11"/>
      <c r="BS48" s="11"/>
      <c r="BT48" s="11"/>
      <c r="BU48" s="11"/>
      <c r="BV48" s="11"/>
      <c r="BW48" s="11">
        <v>6.24</v>
      </c>
      <c r="BX48" s="11">
        <v>5.45</v>
      </c>
      <c r="BY48" s="11">
        <v>2.4900000000000002</v>
      </c>
      <c r="BZ48" s="11">
        <v>2.4300000000000002</v>
      </c>
    </row>
    <row r="49" spans="1:78" s="17" customFormat="1">
      <c r="A49" s="24">
        <v>42</v>
      </c>
      <c r="B49" s="18">
        <v>80728570</v>
      </c>
      <c r="C49" s="24" t="s">
        <v>234</v>
      </c>
      <c r="D49" s="20" t="s">
        <v>36</v>
      </c>
      <c r="E49" s="21">
        <v>30317</v>
      </c>
      <c r="F49" s="22">
        <f t="shared" ca="1" si="0"/>
        <v>41.183561643835617</v>
      </c>
      <c r="G49" s="23">
        <v>23</v>
      </c>
      <c r="H49" s="15" t="s">
        <v>38</v>
      </c>
      <c r="I49" s="24">
        <v>5.4</v>
      </c>
      <c r="J49" s="24"/>
      <c r="K49" s="24"/>
      <c r="L49" s="24"/>
      <c r="M49" s="24">
        <v>9.85</v>
      </c>
      <c r="N49" s="24"/>
      <c r="O49" s="24"/>
      <c r="P49" s="24"/>
      <c r="Q49" s="24"/>
      <c r="R49" s="24"/>
      <c r="S49" s="24"/>
      <c r="T49" s="24"/>
      <c r="U49" s="24"/>
      <c r="V49" s="24"/>
      <c r="W49" s="24"/>
      <c r="X49" s="24"/>
      <c r="Y49" s="24"/>
      <c r="Z49" s="24"/>
      <c r="AA49" s="24" t="s">
        <v>337</v>
      </c>
      <c r="AB49" s="24" t="s">
        <v>337</v>
      </c>
      <c r="AC49" s="24"/>
      <c r="AD49" s="24" t="s">
        <v>338</v>
      </c>
      <c r="AE49" s="24" t="s">
        <v>338</v>
      </c>
      <c r="AF49" s="24"/>
      <c r="AG49" s="24"/>
      <c r="AH49" s="24"/>
      <c r="AI49" s="24"/>
      <c r="AJ49" s="24"/>
      <c r="AK49" s="24" t="s">
        <v>338</v>
      </c>
      <c r="AL49" s="24"/>
      <c r="AM49" s="24"/>
      <c r="AN49" s="24"/>
      <c r="AO49" s="24"/>
      <c r="AP49" s="24">
        <v>4.29</v>
      </c>
      <c r="AQ49" s="24">
        <v>9.7799999999999994</v>
      </c>
      <c r="AR49" s="24"/>
      <c r="AS49" s="24"/>
      <c r="AT49" s="24"/>
      <c r="AU49" s="24"/>
      <c r="AV49" s="24"/>
      <c r="AW49" s="24"/>
      <c r="AX49" s="24"/>
      <c r="AY49" s="24"/>
      <c r="AZ49" s="24"/>
      <c r="BA49" s="24"/>
      <c r="BB49" s="24"/>
      <c r="BC49" s="24"/>
      <c r="BD49" s="24"/>
      <c r="BE49" s="24"/>
      <c r="BF49" s="24"/>
      <c r="BG49" s="24"/>
      <c r="BH49" s="24" t="s">
        <v>337</v>
      </c>
      <c r="BI49" s="24" t="s">
        <v>337</v>
      </c>
      <c r="BJ49" s="24"/>
      <c r="BK49" s="24" t="s">
        <v>338</v>
      </c>
      <c r="BL49" s="24" t="s">
        <v>338</v>
      </c>
      <c r="BM49" s="24"/>
      <c r="BN49" s="24"/>
      <c r="BO49" s="24"/>
      <c r="BP49" s="24"/>
      <c r="BQ49" s="24"/>
      <c r="BR49" s="24"/>
      <c r="BS49" s="24"/>
      <c r="BT49" s="24"/>
      <c r="BU49" s="24"/>
      <c r="BV49" s="24"/>
      <c r="BW49" s="24">
        <v>7.88</v>
      </c>
      <c r="BX49" s="24">
        <v>8.2200000000000006</v>
      </c>
      <c r="BY49" s="24">
        <v>4.26</v>
      </c>
      <c r="BZ49" s="24"/>
    </row>
    <row r="50" spans="1:78" s="17" customFormat="1">
      <c r="A50" s="29">
        <v>43</v>
      </c>
      <c r="B50" s="30">
        <v>1071631611</v>
      </c>
      <c r="C50" s="29" t="s">
        <v>235</v>
      </c>
      <c r="D50" s="31" t="s">
        <v>75</v>
      </c>
      <c r="E50" s="32">
        <v>35294</v>
      </c>
      <c r="F50" s="33">
        <f t="shared" ca="1" si="0"/>
        <v>27.547945205479451</v>
      </c>
      <c r="G50" s="34">
        <v>22</v>
      </c>
      <c r="H50" s="15" t="s">
        <v>38</v>
      </c>
      <c r="I50" s="29"/>
      <c r="J50" s="29"/>
      <c r="K50" s="29"/>
      <c r="L50" s="29"/>
      <c r="M50" s="29"/>
      <c r="N50" s="29"/>
      <c r="O50" s="29">
        <v>10.61</v>
      </c>
      <c r="P50" s="29"/>
      <c r="Q50" s="29"/>
      <c r="R50" s="29"/>
      <c r="S50" s="29"/>
      <c r="T50" s="29"/>
      <c r="U50" s="29"/>
      <c r="V50" s="29"/>
      <c r="W50" s="29"/>
      <c r="X50" s="29" t="s">
        <v>337</v>
      </c>
      <c r="Y50" s="29"/>
      <c r="Z50" s="29"/>
      <c r="AA50" s="29"/>
      <c r="AB50" s="29"/>
      <c r="AC50" s="29"/>
      <c r="AD50" s="29"/>
      <c r="AE50" s="29"/>
      <c r="AF50" s="29"/>
      <c r="AG50" s="29"/>
      <c r="AH50" s="29"/>
      <c r="AI50" s="29"/>
      <c r="AJ50" s="29"/>
      <c r="AK50" s="29"/>
      <c r="AL50" s="29"/>
      <c r="AM50" s="29" t="s">
        <v>337</v>
      </c>
      <c r="AN50" s="29"/>
      <c r="AO50" s="29"/>
      <c r="AP50" s="29"/>
      <c r="AQ50" s="29"/>
      <c r="AR50" s="29"/>
      <c r="AS50" s="29"/>
      <c r="AT50" s="29"/>
      <c r="AU50" s="29"/>
      <c r="AV50" s="29">
        <v>9.7200000000000006</v>
      </c>
      <c r="AW50" s="29"/>
      <c r="AX50" s="29"/>
      <c r="AY50" s="29"/>
      <c r="AZ50" s="29"/>
      <c r="BA50" s="29"/>
      <c r="BB50" s="29"/>
      <c r="BC50" s="29"/>
      <c r="BD50" s="29"/>
      <c r="BE50" s="29"/>
      <c r="BF50" s="29"/>
      <c r="BG50" s="29"/>
      <c r="BH50" s="29" t="s">
        <v>337</v>
      </c>
      <c r="BI50" s="29"/>
      <c r="BJ50" s="29"/>
      <c r="BK50" s="29" t="s">
        <v>337</v>
      </c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>
        <v>5.87</v>
      </c>
      <c r="BX50" s="29">
        <v>6.43</v>
      </c>
      <c r="BY50" s="29">
        <v>2.68</v>
      </c>
      <c r="BZ50" s="29">
        <v>4.76</v>
      </c>
    </row>
    <row r="51" spans="1:78" s="24" customFormat="1">
      <c r="A51" s="24">
        <v>44</v>
      </c>
      <c r="B51" s="18">
        <v>1000796269</v>
      </c>
      <c r="C51" s="24" t="s">
        <v>236</v>
      </c>
      <c r="D51" s="20" t="s">
        <v>75</v>
      </c>
      <c r="E51" s="21">
        <v>39467</v>
      </c>
      <c r="F51" s="22">
        <f t="shared" ca="1" si="0"/>
        <v>16.115068493150684</v>
      </c>
      <c r="G51" s="23">
        <v>12</v>
      </c>
      <c r="H51" s="15" t="s">
        <v>38</v>
      </c>
      <c r="I51" s="24">
        <v>9.94</v>
      </c>
      <c r="J51" s="24">
        <v>8.08</v>
      </c>
      <c r="AA51" s="24" t="s">
        <v>337</v>
      </c>
      <c r="AB51" s="24" t="s">
        <v>337</v>
      </c>
      <c r="AD51" s="24" t="s">
        <v>337</v>
      </c>
      <c r="AH51" s="24" t="s">
        <v>337</v>
      </c>
      <c r="AS51" s="24">
        <v>9.3000000000000007</v>
      </c>
      <c r="AT51" s="24">
        <v>9.01</v>
      </c>
      <c r="BH51" s="24" t="s">
        <v>337</v>
      </c>
      <c r="BI51" s="24" t="s">
        <v>337</v>
      </c>
      <c r="BK51" s="24" t="s">
        <v>337</v>
      </c>
      <c r="BO51" s="24" t="s">
        <v>337</v>
      </c>
      <c r="BY51" s="24">
        <v>3.24</v>
      </c>
      <c r="BZ51" s="24">
        <v>3.24</v>
      </c>
    </row>
    <row r="52" spans="1:78" s="11" customFormat="1">
      <c r="A52" s="11">
        <v>45</v>
      </c>
      <c r="B52" s="10">
        <v>304382</v>
      </c>
      <c r="C52" s="11" t="s">
        <v>237</v>
      </c>
      <c r="D52" s="12" t="s">
        <v>75</v>
      </c>
      <c r="E52" s="12"/>
      <c r="F52" s="10"/>
      <c r="G52" s="11" t="s">
        <v>231</v>
      </c>
      <c r="H52" s="15" t="s">
        <v>38</v>
      </c>
      <c r="O52" s="11">
        <v>8.85</v>
      </c>
      <c r="AA52" s="11" t="s">
        <v>338</v>
      </c>
      <c r="AC52" s="11" t="s">
        <v>338</v>
      </c>
      <c r="AS52" s="11">
        <v>9.65</v>
      </c>
      <c r="AT52" s="11">
        <v>8.92</v>
      </c>
      <c r="BH52" s="11" t="s">
        <v>338</v>
      </c>
      <c r="BI52" s="11" t="s">
        <v>338</v>
      </c>
      <c r="BK52" s="11" t="s">
        <v>338</v>
      </c>
      <c r="BL52" s="11" t="s">
        <v>338</v>
      </c>
      <c r="BW52" s="11">
        <v>7.52</v>
      </c>
      <c r="BX52" s="11">
        <v>8.85</v>
      </c>
      <c r="BY52" s="11">
        <v>3.71</v>
      </c>
    </row>
  </sheetData>
  <autoFilter ref="A1:BZ52" xr:uid="{697C64EF-B97A-4FD1-9797-6B94DCC0A380}"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5" showButton="0"/>
    <filterColumn colId="16" showButton="0"/>
    <filterColumn colId="17" showButton="0"/>
    <filterColumn colId="18" showButton="0"/>
    <filterColumn colId="19" showButton="0"/>
    <filterColumn colId="20" showButton="0"/>
    <filterColumn colId="21" showButton="0"/>
    <filterColumn colId="22" showButton="0"/>
    <filterColumn colId="23" showButton="0"/>
    <filterColumn colId="24" showButton="0"/>
    <filterColumn colId="25" showButton="0"/>
    <filterColumn colId="26" showButton="0"/>
    <filterColumn colId="27" showButton="0"/>
    <filterColumn colId="28" showButton="0"/>
    <filterColumn colId="29" showButton="0"/>
    <filterColumn colId="30" showButton="0"/>
    <filterColumn colId="31" showButton="0"/>
    <filterColumn colId="32" showButton="0"/>
    <filterColumn colId="33" showButton="0"/>
    <filterColumn colId="34" showButton="0"/>
    <filterColumn colId="35" showButton="0"/>
    <filterColumn colId="36" showButton="0"/>
    <filterColumn colId="37" showButton="0"/>
    <filterColumn colId="38" showButton="0"/>
    <filterColumn colId="39" showButton="0"/>
    <filterColumn colId="40" showButton="0"/>
    <filterColumn colId="41" showButton="0"/>
    <filterColumn colId="42" showButton="0"/>
    <filterColumn colId="43" showButton="0"/>
    <filterColumn colId="44" showButton="0"/>
    <filterColumn colId="45" showButton="0"/>
    <filterColumn colId="46" showButton="0"/>
    <filterColumn colId="47" showButton="0"/>
    <filterColumn colId="48" showButton="0"/>
    <filterColumn colId="49" showButton="0"/>
    <filterColumn colId="50" showButton="0"/>
    <filterColumn colId="51" showButton="0"/>
    <filterColumn colId="52" showButton="0"/>
    <filterColumn colId="53" showButton="0"/>
    <filterColumn colId="54" showButton="0"/>
    <filterColumn colId="55" showButton="0"/>
    <filterColumn colId="56" showButton="0"/>
    <filterColumn colId="57" showButton="0"/>
    <filterColumn colId="58" showButton="0"/>
    <filterColumn colId="59" showButton="0"/>
    <filterColumn colId="60" showButton="0"/>
    <filterColumn colId="61" showButton="0"/>
    <filterColumn colId="62" showButton="0"/>
    <filterColumn colId="63" showButton="0"/>
    <filterColumn colId="64" showButton="0"/>
    <filterColumn colId="65" showButton="0"/>
    <filterColumn colId="66" showButton="0"/>
    <filterColumn colId="67" showButton="0"/>
    <filterColumn colId="68" showButton="0"/>
    <filterColumn colId="69" showButton="0"/>
    <filterColumn colId="70" showButton="0"/>
    <filterColumn colId="71" showButton="0"/>
    <filterColumn colId="72" showButton="0"/>
    <filterColumn colId="73" showButton="0"/>
    <filterColumn colId="74" showButton="0"/>
    <filterColumn colId="75" showButton="0"/>
    <filterColumn colId="76" showButton="0"/>
  </autoFilter>
  <mergeCells count="45">
    <mergeCell ref="F2:F7"/>
    <mergeCell ref="I1:BZ1"/>
    <mergeCell ref="A2:A7"/>
    <mergeCell ref="B2:B7"/>
    <mergeCell ref="C2:C7"/>
    <mergeCell ref="D2:D7"/>
    <mergeCell ref="E2:E7"/>
    <mergeCell ref="BK4:BV4"/>
    <mergeCell ref="G2:G7"/>
    <mergeCell ref="I2:BV2"/>
    <mergeCell ref="BW2:BX2"/>
    <mergeCell ref="BY2:BZ2"/>
    <mergeCell ref="I3:AO3"/>
    <mergeCell ref="AP3:BV3"/>
    <mergeCell ref="BW3:BW7"/>
    <mergeCell ref="BX3:BX7"/>
    <mergeCell ref="BY3:BY7"/>
    <mergeCell ref="BZ3:BZ7"/>
    <mergeCell ref="I4:T4"/>
    <mergeCell ref="U4:AC4"/>
    <mergeCell ref="AD4:AO4"/>
    <mergeCell ref="AP4:BA4"/>
    <mergeCell ref="BB4:BJ4"/>
    <mergeCell ref="AP5:AR5"/>
    <mergeCell ref="I5:K5"/>
    <mergeCell ref="L5:N5"/>
    <mergeCell ref="O5:Q5"/>
    <mergeCell ref="R5:T5"/>
    <mergeCell ref="U5:W5"/>
    <mergeCell ref="X5:Z5"/>
    <mergeCell ref="AA5:AC5"/>
    <mergeCell ref="AD5:AF5"/>
    <mergeCell ref="AG5:AI5"/>
    <mergeCell ref="AJ5:AL5"/>
    <mergeCell ref="AM5:AO5"/>
    <mergeCell ref="BK5:BM5"/>
    <mergeCell ref="BN5:BP5"/>
    <mergeCell ref="BQ5:BS5"/>
    <mergeCell ref="BT5:BV5"/>
    <mergeCell ref="AS5:AU5"/>
    <mergeCell ref="AV5:AX5"/>
    <mergeCell ref="AY5:BA5"/>
    <mergeCell ref="BB5:BD5"/>
    <mergeCell ref="BE5:BG5"/>
    <mergeCell ref="BH5:BJ5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A7286AB2A90C7409CA6C9A87F5AB61F" ma:contentTypeVersion="15" ma:contentTypeDescription="Crear nuevo documento." ma:contentTypeScope="" ma:versionID="a75e863c2fd69d9e3e5c6564587d4445">
  <xsd:schema xmlns:xsd="http://www.w3.org/2001/XMLSchema" xmlns:xs="http://www.w3.org/2001/XMLSchema" xmlns:p="http://schemas.microsoft.com/office/2006/metadata/properties" xmlns:ns2="e97c7d5c-3433-40c9-a65f-4ae7ba5ceb7f" xmlns:ns3="63052927-b7c1-4c4c-b47c-8daec9592917" targetNamespace="http://schemas.microsoft.com/office/2006/metadata/properties" ma:root="true" ma:fieldsID="ed82a640261d259419cdfe27208c8ff7" ns2:_="" ns3:_="">
    <xsd:import namespace="e97c7d5c-3433-40c9-a65f-4ae7ba5ceb7f"/>
    <xsd:import namespace="63052927-b7c1-4c4c-b47c-8daec959291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7c7d5c-3433-40c9-a65f-4ae7ba5ceb7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20" nillable="true" ma:taxonomy="true" ma:internalName="lcf76f155ced4ddcb4097134ff3c332f" ma:taxonomyFieldName="MediaServiceImageTags" ma:displayName="Etiquetas de imagen" ma:readOnly="false" ma:fieldId="{5cf76f15-5ced-4ddc-b409-7134ff3c332f}" ma:taxonomyMulti="true" ma:sspId="41409a9a-6146-49a3-b0cc-bee140049b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3052927-b7c1-4c4c-b47c-8daec9592917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9e17dbfd-6557-4376-9f6c-c00552e150f7}" ma:internalName="TaxCatchAll" ma:showField="CatchAllData" ma:web="63052927-b7c1-4c4c-b47c-8daec959291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97c7d5c-3433-40c9-a65f-4ae7ba5ceb7f">
      <Terms xmlns="http://schemas.microsoft.com/office/infopath/2007/PartnerControls"/>
    </lcf76f155ced4ddcb4097134ff3c332f>
    <TaxCatchAll xmlns="63052927-b7c1-4c4c-b47c-8daec9592917" xsi:nil="true"/>
  </documentManagement>
</p:properties>
</file>

<file path=customXml/itemProps1.xml><?xml version="1.0" encoding="utf-8"?>
<ds:datastoreItem xmlns:ds="http://schemas.openxmlformats.org/officeDocument/2006/customXml" ds:itemID="{689A1171-250A-4825-8342-33676CE4756F}"/>
</file>

<file path=customXml/itemProps2.xml><?xml version="1.0" encoding="utf-8"?>
<ds:datastoreItem xmlns:ds="http://schemas.openxmlformats.org/officeDocument/2006/customXml" ds:itemID="{ECEDC3FE-5E1F-4A29-B7FD-A7E35AA929B0}"/>
</file>

<file path=customXml/itemProps3.xml><?xml version="1.0" encoding="utf-8"?>
<ds:datastoreItem xmlns:ds="http://schemas.openxmlformats.org/officeDocument/2006/customXml" ds:itemID="{A1CC7597-D113-46C3-9B6B-AA354A182D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/>
  <cp:revision/>
  <dcterms:created xsi:type="dcterms:W3CDTF">2022-02-24T01:33:30Z</dcterms:created>
  <dcterms:modified xsi:type="dcterms:W3CDTF">2024-02-27T17:54:58Z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0x0101009A7286AB2A90C7409CA6C9A87F5AB61F</vt:lpwstr>
  </property>
</Properties>
</file>