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d08c02f13ebccbc/Escritorio/TESIS PARA ENVIAR/"/>
    </mc:Choice>
  </mc:AlternateContent>
  <xr:revisionPtr revIDLastSave="0" documentId="13_ncr:1_{8EDCBECF-5F75-457F-AA7A-815E4A68AD43}" xr6:coauthVersionLast="47" xr6:coauthVersionMax="47" xr10:uidLastSave="{00000000-0000-0000-0000-000000000000}"/>
  <bookViews>
    <workbookView xWindow="-108" yWindow="-108" windowWidth="23256" windowHeight="12456" activeTab="2" xr2:uid="{8470885F-1922-4432-8D49-122F8444CDF3}"/>
  </bookViews>
  <sheets>
    <sheet name="muestra" sheetId="9" r:id="rId1"/>
    <sheet name="RESULTADSO" sheetId="7" r:id="rId2"/>
    <sheet name="objetivos" sheetId="2" r:id="rId3"/>
    <sheet name="Hoja2" sheetId="6" r:id="rId4"/>
    <sheet name="base" sheetId="5" r:id="rId5"/>
    <sheet name="Hoja4" sheetId="8" r:id="rId6"/>
    <sheet name="Hoja1 (2)" sheetId="4" r:id="rId7"/>
    <sheet name="Hoja1" sheetId="1" r:id="rId8"/>
    <sheet name="Hoja3" sheetId="3" r:id="rId9"/>
  </sheets>
  <externalReferences>
    <externalReference r:id="rId10"/>
    <externalReference r:id="rId11"/>
  </externalReferences>
  <definedNames>
    <definedName name="_xlnm._FilterDatabase" localSheetId="4" hidden="1">base!$BD$1:$BG$193</definedName>
    <definedName name="_xlnm._FilterDatabase" localSheetId="5" hidden="1">Hoja4!$A$1:$K$193</definedName>
  </definedNames>
  <calcPr calcId="191029"/>
  <pivotCaches>
    <pivotCache cacheId="0" r:id="rId12"/>
    <pivotCache cacheId="1" r:id="rId13"/>
    <pivotCache cacheId="2" r:id="rId1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L24" i="7" l="1"/>
  <c r="CH24" i="7"/>
  <c r="CJ24" i="7"/>
  <c r="CL23" i="7"/>
  <c r="CH23" i="7"/>
  <c r="CJ23" i="7"/>
  <c r="CL22" i="7"/>
  <c r="CH22" i="7"/>
  <c r="CJ22" i="7"/>
  <c r="CU17" i="7"/>
  <c r="CQ17" i="7"/>
  <c r="CS17" i="7"/>
  <c r="CL17" i="7"/>
  <c r="CH17" i="7"/>
  <c r="CJ17" i="7"/>
  <c r="CU16" i="7"/>
  <c r="CQ16" i="7"/>
  <c r="CS16" i="7"/>
  <c r="CL16" i="7"/>
  <c r="CH16" i="7"/>
  <c r="CJ16" i="7"/>
  <c r="CU15" i="7"/>
  <c r="CQ15" i="7"/>
  <c r="CS15" i="7"/>
  <c r="CL15" i="7"/>
  <c r="CH15" i="7"/>
  <c r="CJ15" i="7"/>
  <c r="CU14" i="7"/>
  <c r="CQ14" i="7"/>
  <c r="CS14" i="7"/>
  <c r="CL14" i="7"/>
  <c r="CH14" i="7"/>
  <c r="CJ14" i="7"/>
  <c r="CL9" i="7"/>
  <c r="CH9" i="7"/>
  <c r="CJ9" i="7"/>
  <c r="CU8" i="7"/>
  <c r="CQ8" i="7"/>
  <c r="CS8" i="7"/>
  <c r="CL8" i="7"/>
  <c r="CH8" i="7"/>
  <c r="CJ8" i="7"/>
  <c r="CU7" i="7"/>
  <c r="CQ7" i="7"/>
  <c r="CS7" i="7"/>
  <c r="CL7" i="7"/>
  <c r="CH7" i="7"/>
  <c r="CJ7" i="7"/>
  <c r="CU6" i="7"/>
  <c r="CQ6" i="7"/>
  <c r="CS6" i="7"/>
  <c r="CL6" i="7"/>
  <c r="CH6" i="7"/>
  <c r="CJ6" i="7"/>
  <c r="CD15" i="5"/>
  <c r="CD16" i="5"/>
  <c r="CD17" i="5"/>
  <c r="CB15" i="5"/>
  <c r="CB16" i="5"/>
  <c r="CB17" i="5"/>
  <c r="BZ15" i="5"/>
  <c r="BZ16" i="5"/>
  <c r="BZ17" i="5"/>
  <c r="CD14" i="5"/>
  <c r="CB14" i="5"/>
  <c r="BZ14" i="5"/>
  <c r="CD7" i="5"/>
  <c r="CD8" i="5"/>
  <c r="CD6" i="5"/>
  <c r="CB8" i="5"/>
  <c r="CB7" i="5"/>
  <c r="CB6" i="5"/>
  <c r="BZ7" i="5"/>
  <c r="BZ8" i="5"/>
  <c r="BZ6" i="5"/>
  <c r="BU23" i="5"/>
  <c r="BU24" i="5"/>
  <c r="BU22" i="5"/>
  <c r="BS24" i="5"/>
  <c r="BS23" i="5"/>
  <c r="BS22" i="5"/>
  <c r="BQ23" i="5"/>
  <c r="BQ24" i="5"/>
  <c r="BQ22" i="5"/>
  <c r="BU15" i="5"/>
  <c r="BU16" i="5"/>
  <c r="BU17" i="5"/>
  <c r="BU14" i="5"/>
  <c r="BS17" i="5"/>
  <c r="BQ17" i="5"/>
  <c r="BS16" i="5"/>
  <c r="BS15" i="5"/>
  <c r="BS14" i="5"/>
  <c r="BQ15" i="5"/>
  <c r="BQ16" i="5"/>
  <c r="BQ14" i="5"/>
  <c r="BU7" i="5"/>
  <c r="BU8" i="5"/>
  <c r="BU9" i="5"/>
  <c r="BS7" i="5"/>
  <c r="BS8" i="5"/>
  <c r="BS9" i="5"/>
  <c r="BQ7" i="5"/>
  <c r="BQ8" i="5"/>
  <c r="BQ9" i="5"/>
  <c r="BU6" i="5"/>
  <c r="BS6" i="5"/>
  <c r="BQ6" i="5"/>
  <c r="CB6" i="7"/>
  <c r="CB7" i="7"/>
  <c r="CB8" i="7"/>
  <c r="CB9" i="7"/>
  <c r="CB10" i="7"/>
  <c r="CB11" i="7"/>
  <c r="CB12" i="7"/>
  <c r="CB13" i="7"/>
  <c r="CB14" i="7"/>
  <c r="CB15" i="7"/>
  <c r="CB16" i="7"/>
  <c r="CB17" i="7"/>
  <c r="CB18" i="7"/>
  <c r="CB19" i="7"/>
  <c r="CB20" i="7"/>
  <c r="CB21" i="7"/>
  <c r="CB5" i="7"/>
  <c r="CD5" i="7" a="1"/>
  <c r="CD10" i="7" a="1"/>
  <c r="CD8" i="7" a="1"/>
  <c r="CD10" i="7" l="1"/>
  <c r="CD8" i="7"/>
  <c r="CD5" i="7"/>
  <c r="BT12" i="7"/>
  <c r="BT11" i="7"/>
  <c r="BT10" i="7"/>
  <c r="BT9" i="7"/>
  <c r="BT8" i="7"/>
  <c r="BT7" i="7"/>
  <c r="BT6" i="7"/>
  <c r="BT5" i="7"/>
  <c r="O35" i="7"/>
  <c r="N35" i="7"/>
  <c r="M35" i="7"/>
  <c r="L35" i="7"/>
  <c r="K35" i="7"/>
  <c r="J35" i="7"/>
  <c r="I35" i="7"/>
  <c r="H35" i="7"/>
  <c r="G35" i="7"/>
  <c r="O26" i="7"/>
  <c r="N26" i="7"/>
  <c r="M26" i="7"/>
  <c r="L26" i="7"/>
  <c r="K26" i="7"/>
  <c r="J26" i="7"/>
  <c r="I26" i="7"/>
  <c r="H26" i="7"/>
  <c r="G26" i="7"/>
  <c r="W38" i="6"/>
  <c r="V38" i="6"/>
  <c r="U38" i="6"/>
  <c r="T38" i="6"/>
  <c r="S38" i="6"/>
  <c r="R38" i="6"/>
  <c r="Q38" i="6"/>
  <c r="P38" i="6"/>
  <c r="O38" i="6"/>
  <c r="W29" i="6"/>
  <c r="V29" i="6"/>
  <c r="P29" i="6"/>
  <c r="Q29" i="6"/>
  <c r="R29" i="6"/>
  <c r="S29" i="6"/>
  <c r="T29" i="6"/>
  <c r="U29" i="6"/>
  <c r="O29" i="6"/>
  <c r="P21" i="7" a="1"/>
  <c r="X21" i="6" a="1"/>
  <c r="P32" i="7" a="1"/>
  <c r="X35" i="6" a="1"/>
  <c r="P30" i="7" a="1"/>
  <c r="X24" i="6" a="1"/>
  <c r="X33" i="6" a="1"/>
  <c r="P27" i="7" a="1"/>
  <c r="X30" i="6" a="1"/>
  <c r="P18" i="7" a="1"/>
  <c r="P23" i="7" a="1"/>
  <c r="X26" i="6" a="1"/>
  <c r="P27" i="7" l="1"/>
  <c r="P30" i="7"/>
  <c r="P21" i="7"/>
  <c r="P32" i="7"/>
  <c r="P23" i="7"/>
  <c r="P18" i="7"/>
  <c r="X33" i="6"/>
  <c r="X30" i="6"/>
  <c r="X35" i="6"/>
  <c r="X26" i="6"/>
  <c r="X21" i="6"/>
  <c r="X24" i="6"/>
  <c r="AX7" i="7"/>
  <c r="AX8" i="7"/>
  <c r="AX9" i="7"/>
  <c r="AX10" i="7"/>
  <c r="AX11" i="7"/>
  <c r="AX12" i="7"/>
  <c r="AX13" i="7"/>
  <c r="AV7" i="7"/>
  <c r="AV8" i="7"/>
  <c r="AV9" i="7"/>
  <c r="AV10" i="7"/>
  <c r="AV11" i="7"/>
  <c r="AV12" i="7"/>
  <c r="AV13" i="7"/>
  <c r="AZ7" i="7"/>
  <c r="AZ8" i="7"/>
  <c r="AZ9" i="7"/>
  <c r="AZ10" i="7"/>
  <c r="AZ11" i="7"/>
  <c r="AZ12" i="7"/>
  <c r="AZ13" i="7"/>
  <c r="BI6" i="7"/>
  <c r="BI7" i="7"/>
  <c r="BI8" i="7"/>
  <c r="BI9" i="7"/>
  <c r="BI10" i="7"/>
  <c r="BE6" i="7"/>
  <c r="BE7" i="7"/>
  <c r="BE8" i="7"/>
  <c r="BE9" i="7"/>
  <c r="BE10" i="7"/>
  <c r="BG6" i="7"/>
  <c r="BG7" i="7"/>
  <c r="BG8" i="7"/>
  <c r="BG9" i="7"/>
  <c r="BG10" i="7"/>
  <c r="BI5" i="7"/>
  <c r="BE5" i="7"/>
  <c r="BG5" i="7"/>
  <c r="AZ6" i="7"/>
  <c r="AV6" i="7"/>
  <c r="AX6" i="7"/>
  <c r="Z44" i="5"/>
  <c r="Z43" i="5"/>
  <c r="Z42" i="5"/>
  <c r="Z41" i="5"/>
  <c r="Z40" i="5"/>
  <c r="Z38" i="5"/>
  <c r="Z39" i="5"/>
  <c r="Z37" i="5"/>
  <c r="Z36" i="5"/>
  <c r="Z35" i="5"/>
  <c r="R32" i="8" a="1"/>
  <c r="R21" i="8" a="1"/>
  <c r="S4" i="5" a="1"/>
  <c r="R32" i="8" l="1"/>
  <c r="R21" i="8"/>
  <c r="S4" i="5"/>
  <c r="S8" i="5"/>
  <c r="S12" i="5"/>
  <c r="S16" i="5"/>
  <c r="S20" i="5"/>
  <c r="S24" i="5"/>
  <c r="S28" i="5"/>
  <c r="S32" i="5"/>
  <c r="S36" i="5"/>
  <c r="S40" i="5"/>
  <c r="S44" i="5"/>
  <c r="S48" i="5"/>
  <c r="S52" i="5"/>
  <c r="S56" i="5"/>
  <c r="S60" i="5"/>
  <c r="S64" i="5"/>
  <c r="S68" i="5"/>
  <c r="S72" i="5"/>
  <c r="S76" i="5"/>
  <c r="S80" i="5"/>
  <c r="S84" i="5"/>
  <c r="S88" i="5"/>
  <c r="S92" i="5"/>
  <c r="S96" i="5"/>
  <c r="S100" i="5"/>
  <c r="S104" i="5"/>
  <c r="S108" i="5"/>
  <c r="S112" i="5"/>
  <c r="S116" i="5"/>
  <c r="S120" i="5"/>
  <c r="S124" i="5"/>
  <c r="S128" i="5"/>
  <c r="S132" i="5"/>
  <c r="S136" i="5"/>
  <c r="S140" i="5"/>
  <c r="S144" i="5"/>
  <c r="S148" i="5"/>
  <c r="S152" i="5"/>
  <c r="S156" i="5"/>
  <c r="S160" i="5"/>
  <c r="S164" i="5"/>
  <c r="S168" i="5"/>
  <c r="S172" i="5"/>
  <c r="S176" i="5"/>
  <c r="S180" i="5"/>
  <c r="T4" i="5"/>
  <c r="T8" i="5"/>
  <c r="T12" i="5"/>
  <c r="T16" i="5"/>
  <c r="T20" i="5"/>
  <c r="T24" i="5"/>
  <c r="T28" i="5"/>
  <c r="T32" i="5"/>
  <c r="T36" i="5"/>
  <c r="T40" i="5"/>
  <c r="T44" i="5"/>
  <c r="T48" i="5"/>
  <c r="T52" i="5"/>
  <c r="T56" i="5"/>
  <c r="T60" i="5"/>
  <c r="T64" i="5"/>
  <c r="T68" i="5"/>
  <c r="T72" i="5"/>
  <c r="T76" i="5"/>
  <c r="T80" i="5"/>
  <c r="T84" i="5"/>
  <c r="T88" i="5"/>
  <c r="T92" i="5"/>
  <c r="T5" i="5"/>
  <c r="T9" i="5"/>
  <c r="T13" i="5"/>
  <c r="T17" i="5"/>
  <c r="T21" i="5"/>
  <c r="T25" i="5"/>
  <c r="T29" i="5"/>
  <c r="T33" i="5"/>
  <c r="T37" i="5"/>
  <c r="T41" i="5"/>
  <c r="T45" i="5"/>
  <c r="T49" i="5"/>
  <c r="T53" i="5"/>
  <c r="T57" i="5"/>
  <c r="T61" i="5"/>
  <c r="T65" i="5"/>
  <c r="T69" i="5"/>
  <c r="T73" i="5"/>
  <c r="T77" i="5"/>
  <c r="T81" i="5"/>
  <c r="T85" i="5"/>
  <c r="T89" i="5"/>
  <c r="T93" i="5"/>
  <c r="T97" i="5"/>
  <c r="T101" i="5"/>
  <c r="T105" i="5"/>
  <c r="T109" i="5"/>
  <c r="T113" i="5"/>
  <c r="T117" i="5"/>
  <c r="T121" i="5"/>
  <c r="T125" i="5"/>
  <c r="T129" i="5"/>
  <c r="T133" i="5"/>
  <c r="T137" i="5"/>
  <c r="T141" i="5"/>
  <c r="T145" i="5"/>
  <c r="T149" i="5"/>
  <c r="T153" i="5"/>
  <c r="T157" i="5"/>
  <c r="T161" i="5"/>
  <c r="T165" i="5"/>
  <c r="T169" i="5"/>
  <c r="T173" i="5"/>
  <c r="T177" i="5"/>
  <c r="S74" i="5"/>
  <c r="S82" i="5"/>
  <c r="S86" i="5"/>
  <c r="S94" i="5"/>
  <c r="S98" i="5"/>
  <c r="S102" i="5"/>
  <c r="S106" i="5"/>
  <c r="S110" i="5"/>
  <c r="S114" i="5"/>
  <c r="S122" i="5"/>
  <c r="S126" i="5"/>
  <c r="S130" i="5"/>
  <c r="S134" i="5"/>
  <c r="S138" i="5"/>
  <c r="S142" i="5"/>
  <c r="S146" i="5"/>
  <c r="S150" i="5"/>
  <c r="S158" i="5"/>
  <c r="S162" i="5"/>
  <c r="S166" i="5"/>
  <c r="S170" i="5"/>
  <c r="S174" i="5"/>
  <c r="S178" i="5"/>
  <c r="T6" i="5"/>
  <c r="T10" i="5"/>
  <c r="T14" i="5"/>
  <c r="T18" i="5"/>
  <c r="T22" i="5"/>
  <c r="T26" i="5"/>
  <c r="T30" i="5"/>
  <c r="T34" i="5"/>
  <c r="T42" i="5"/>
  <c r="T46" i="5"/>
  <c r="T50" i="5"/>
  <c r="T54" i="5"/>
  <c r="T58" i="5"/>
  <c r="T62" i="5"/>
  <c r="T66" i="5"/>
  <c r="T70" i="5"/>
  <c r="T74" i="5"/>
  <c r="T78" i="5"/>
  <c r="S6" i="5"/>
  <c r="S10" i="5"/>
  <c r="S14" i="5"/>
  <c r="S18" i="5"/>
  <c r="S22" i="5"/>
  <c r="S26" i="5"/>
  <c r="S30" i="5"/>
  <c r="S34" i="5"/>
  <c r="S38" i="5"/>
  <c r="S42" i="5"/>
  <c r="S46" i="5"/>
  <c r="S50" i="5"/>
  <c r="S54" i="5"/>
  <c r="S58" i="5"/>
  <c r="S62" i="5"/>
  <c r="S66" i="5"/>
  <c r="S70" i="5"/>
  <c r="S78" i="5"/>
  <c r="S90" i="5"/>
  <c r="S118" i="5"/>
  <c r="S154" i="5"/>
  <c r="S5" i="5"/>
  <c r="T15" i="5"/>
  <c r="S27" i="5"/>
  <c r="S37" i="5"/>
  <c r="S47" i="5"/>
  <c r="S57" i="5"/>
  <c r="T67" i="5"/>
  <c r="S79" i="5"/>
  <c r="S87" i="5"/>
  <c r="S95" i="5"/>
  <c r="S101" i="5"/>
  <c r="T107" i="5"/>
  <c r="T114" i="5"/>
  <c r="T120" i="5"/>
  <c r="S127" i="5"/>
  <c r="S133" i="5"/>
  <c r="T139" i="5"/>
  <c r="T146" i="5"/>
  <c r="T152" i="5"/>
  <c r="S159" i="5"/>
  <c r="S165" i="5"/>
  <c r="T171" i="5"/>
  <c r="T178" i="5"/>
  <c r="S115" i="5"/>
  <c r="T127" i="5"/>
  <c r="T140" i="5"/>
  <c r="T159" i="5"/>
  <c r="T172" i="5"/>
  <c r="S19" i="5"/>
  <c r="S39" i="5"/>
  <c r="T59" i="5"/>
  <c r="S81" i="5"/>
  <c r="T96" i="5"/>
  <c r="S109" i="5"/>
  <c r="T122" i="5"/>
  <c r="S135" i="5"/>
  <c r="T147" i="5"/>
  <c r="T160" i="5"/>
  <c r="T179" i="5"/>
  <c r="S7" i="5"/>
  <c r="S17" i="5"/>
  <c r="T27" i="5"/>
  <c r="T38" i="5"/>
  <c r="T47" i="5"/>
  <c r="S59" i="5"/>
  <c r="S69" i="5"/>
  <c r="T79" i="5"/>
  <c r="T87" i="5"/>
  <c r="T95" i="5"/>
  <c r="T102" i="5"/>
  <c r="T108" i="5"/>
  <c r="S121" i="5"/>
  <c r="T134" i="5"/>
  <c r="S147" i="5"/>
  <c r="S153" i="5"/>
  <c r="T166" i="5"/>
  <c r="S179" i="5"/>
  <c r="S29" i="5"/>
  <c r="S49" i="5"/>
  <c r="S71" i="5"/>
  <c r="S89" i="5"/>
  <c r="S103" i="5"/>
  <c r="T115" i="5"/>
  <c r="T128" i="5"/>
  <c r="S141" i="5"/>
  <c r="T154" i="5"/>
  <c r="S173" i="5"/>
  <c r="T7" i="5"/>
  <c r="S9" i="5"/>
  <c r="T19" i="5"/>
  <c r="S31" i="5"/>
  <c r="T39" i="5"/>
  <c r="S51" i="5"/>
  <c r="S61" i="5"/>
  <c r="T71" i="5"/>
  <c r="T82" i="5"/>
  <c r="T90" i="5"/>
  <c r="S97" i="5"/>
  <c r="T103" i="5"/>
  <c r="T110" i="5"/>
  <c r="T116" i="5"/>
  <c r="S123" i="5"/>
  <c r="S129" i="5"/>
  <c r="T135" i="5"/>
  <c r="T142" i="5"/>
  <c r="T148" i="5"/>
  <c r="S155" i="5"/>
  <c r="S161" i="5"/>
  <c r="T167" i="5"/>
  <c r="S11" i="5"/>
  <c r="S21" i="5"/>
  <c r="T31" i="5"/>
  <c r="S41" i="5"/>
  <c r="T51" i="5"/>
  <c r="S63" i="5"/>
  <c r="S73" i="5"/>
  <c r="S83" i="5"/>
  <c r="S91" i="5"/>
  <c r="T98" i="5"/>
  <c r="T104" i="5"/>
  <c r="S111" i="5"/>
  <c r="S117" i="5"/>
  <c r="T123" i="5"/>
  <c r="T130" i="5"/>
  <c r="T136" i="5"/>
  <c r="S143" i="5"/>
  <c r="S149" i="5"/>
  <c r="T155" i="5"/>
  <c r="T162" i="5"/>
  <c r="T168" i="5"/>
  <c r="S175" i="5"/>
  <c r="T111" i="5"/>
  <c r="T124" i="5"/>
  <c r="S131" i="5"/>
  <c r="T143" i="5"/>
  <c r="T150" i="5"/>
  <c r="S163" i="5"/>
  <c r="S169" i="5"/>
  <c r="T175" i="5"/>
  <c r="T23" i="5"/>
  <c r="T43" i="5"/>
  <c r="S55" i="5"/>
  <c r="T75" i="5"/>
  <c r="S85" i="5"/>
  <c r="T99" i="5"/>
  <c r="T106" i="5"/>
  <c r="S119" i="5"/>
  <c r="T131" i="5"/>
  <c r="T138" i="5"/>
  <c r="S151" i="5"/>
  <c r="T163" i="5"/>
  <c r="T176" i="5"/>
  <c r="T180" i="5"/>
  <c r="T11" i="5"/>
  <c r="S23" i="5"/>
  <c r="S33" i="5"/>
  <c r="S43" i="5"/>
  <c r="S53" i="5"/>
  <c r="T63" i="5"/>
  <c r="S75" i="5"/>
  <c r="T83" i="5"/>
  <c r="T91" i="5"/>
  <c r="S99" i="5"/>
  <c r="S105" i="5"/>
  <c r="T118" i="5"/>
  <c r="S137" i="5"/>
  <c r="T156" i="5"/>
  <c r="S35" i="5"/>
  <c r="S93" i="5"/>
  <c r="S125" i="5"/>
  <c r="T144" i="5"/>
  <c r="T170" i="5"/>
  <c r="S13" i="5"/>
  <c r="S65" i="5"/>
  <c r="T112" i="5"/>
  <c r="S157" i="5"/>
  <c r="S15" i="5"/>
  <c r="S25" i="5"/>
  <c r="T35" i="5"/>
  <c r="S45" i="5"/>
  <c r="T55" i="5"/>
  <c r="S67" i="5"/>
  <c r="S77" i="5"/>
  <c r="T86" i="5"/>
  <c r="T94" i="5"/>
  <c r="T100" i="5"/>
  <c r="S107" i="5"/>
  <c r="S113" i="5"/>
  <c r="T119" i="5"/>
  <c r="T126" i="5"/>
  <c r="T132" i="5"/>
  <c r="S139" i="5"/>
  <c r="S145" i="5"/>
  <c r="T151" i="5"/>
  <c r="T158" i="5"/>
  <c r="T164" i="5"/>
  <c r="S171" i="5"/>
  <c r="S177" i="5"/>
  <c r="S167" i="5"/>
  <c r="T174" i="5"/>
  <c r="W39" i="5"/>
  <c r="AB30" i="5"/>
  <c r="AA30" i="5"/>
  <c r="AA22" i="5"/>
  <c r="AB29" i="5"/>
  <c r="X38" i="5"/>
  <c r="AA23" i="5"/>
  <c r="W38" i="5"/>
  <c r="AH8" i="5"/>
  <c r="AB22" i="5"/>
  <c r="AG8" i="5"/>
  <c r="AA29" i="5"/>
  <c r="AW6" i="5"/>
  <c r="X39" i="5"/>
  <c r="AW7" i="5"/>
  <c r="AB23" i="5"/>
  <c r="AB43" i="5" l="1"/>
  <c r="AB25" i="5"/>
  <c r="AB42" i="5"/>
  <c r="AA32" i="5"/>
  <c r="AB32" i="5"/>
  <c r="AA43" i="5"/>
  <c r="AA25" i="5"/>
  <c r="AA42" i="5"/>
  <c r="V9" i="5"/>
  <c r="AV7" i="5"/>
  <c r="AW11" i="5" s="1"/>
  <c r="AK7" i="5"/>
  <c r="AL11" i="5" s="1"/>
  <c r="AH6" i="5"/>
  <c r="AB21" i="5"/>
  <c r="X21" i="5"/>
  <c r="X22" i="5"/>
  <c r="AB37" i="5" s="1"/>
  <c r="X31" i="5"/>
  <c r="AX7" i="5"/>
  <c r="AY7" i="5" s="1"/>
  <c r="AH7" i="5"/>
  <c r="X34" i="5"/>
  <c r="AB36" i="5" s="1"/>
  <c r="X23" i="5"/>
  <c r="AB38" i="5" s="1"/>
  <c r="X32" i="5"/>
  <c r="AB41" i="5" s="1"/>
  <c r="AN7" i="5"/>
  <c r="AM7" i="5"/>
  <c r="X24" i="5"/>
  <c r="AB39" i="5" s="1"/>
  <c r="X33" i="5"/>
  <c r="X25" i="5"/>
  <c r="X26" i="5"/>
  <c r="X35" i="5"/>
  <c r="Z9" i="5"/>
  <c r="X9" i="5"/>
  <c r="X27" i="5"/>
  <c r="X36" i="5"/>
  <c r="Y9" i="5"/>
  <c r="X28" i="5"/>
  <c r="X37" i="5"/>
  <c r="X29" i="5"/>
  <c r="AH9" i="5"/>
  <c r="AH10" i="5" s="1"/>
  <c r="W9" i="5"/>
  <c r="AL7" i="5"/>
  <c r="AA9" i="5"/>
  <c r="AK6" i="5"/>
  <c r="AK11" i="5" s="1"/>
  <c r="AV6" i="5"/>
  <c r="AV11" i="5" s="1"/>
  <c r="AG6" i="5"/>
  <c r="V8" i="5"/>
  <c r="AA21" i="5"/>
  <c r="W21" i="5"/>
  <c r="AA35" i="5" s="1"/>
  <c r="W36" i="5"/>
  <c r="W27" i="5"/>
  <c r="W15" i="5"/>
  <c r="AA8" i="5"/>
  <c r="Z8" i="5"/>
  <c r="W24" i="5"/>
  <c r="AA39" i="5" s="1"/>
  <c r="AX6" i="5"/>
  <c r="W35" i="5"/>
  <c r="W26" i="5"/>
  <c r="AG9" i="5"/>
  <c r="W33" i="5"/>
  <c r="AG7" i="5"/>
  <c r="W34" i="5"/>
  <c r="AA36" i="5" s="1"/>
  <c r="W25" i="5"/>
  <c r="W32" i="5"/>
  <c r="AA41" i="5" s="1"/>
  <c r="W23" i="5"/>
  <c r="AA38" i="5" s="1"/>
  <c r="X8" i="5"/>
  <c r="W29" i="5"/>
  <c r="AM6" i="5"/>
  <c r="Y8" i="5"/>
  <c r="W31" i="5"/>
  <c r="W22" i="5"/>
  <c r="AA37" i="5" s="1"/>
  <c r="AN6" i="5"/>
  <c r="W8" i="5"/>
  <c r="W37" i="5"/>
  <c r="W28" i="5"/>
  <c r="AL6" i="5"/>
  <c r="X15" i="5"/>
  <c r="AZ8" i="5" l="1"/>
  <c r="X13" i="5"/>
  <c r="X14" i="5" s="1"/>
  <c r="AI13" i="5"/>
  <c r="AI9" i="5"/>
  <c r="AN8" i="5"/>
  <c r="W14" i="5"/>
  <c r="AM11" i="5"/>
  <c r="AX8" i="5"/>
  <c r="AY11" i="5" s="1"/>
  <c r="AG10" i="5"/>
  <c r="AI10" i="5" s="1"/>
  <c r="AY6" i="5"/>
  <c r="AX11" i="5" s="1"/>
  <c r="AA40" i="5"/>
  <c r="W30" i="5"/>
  <c r="Y15" i="5"/>
  <c r="X30" i="5"/>
  <c r="AB40" i="5"/>
  <c r="AM8" i="5"/>
  <c r="AO8" i="5" s="1"/>
  <c r="AP8" i="5"/>
  <c r="BB11" i="5" l="1"/>
  <c r="Y14" i="5"/>
  <c r="AC13" i="5" s="1"/>
  <c r="AT11" i="5"/>
  <c r="AI11" i="5"/>
  <c r="AI12" i="5" s="1"/>
  <c r="AI14" i="5" s="1"/>
  <c r="W13" i="5"/>
  <c r="AB13" i="5" s="1"/>
  <c r="AZ11" i="5"/>
  <c r="AN11" i="5"/>
  <c r="BA11" i="5"/>
  <c r="AD13" i="5" l="1"/>
  <c r="AB9" i="5"/>
  <c r="AD9" i="5" s="1"/>
  <c r="AB8" i="5"/>
  <c r="AD8" i="5" s="1"/>
  <c r="Y13" i="5"/>
  <c r="Z13" i="5" s="1"/>
  <c r="AA13" i="5" s="1"/>
  <c r="AS11" i="5"/>
  <c r="AP11" i="5"/>
  <c r="AO11" i="5"/>
  <c r="AQ11" i="5"/>
  <c r="AA44" i="5"/>
  <c r="AI16" i="5"/>
  <c r="AR11" i="5"/>
  <c r="AC9" i="5" l="1"/>
  <c r="AC8" i="5"/>
</calcChain>
</file>

<file path=xl/metadata.xml><?xml version="1.0" encoding="utf-8"?>
<metadata xmlns="http://schemas.openxmlformats.org/spreadsheetml/2006/main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xmlns:xda="http://schemas.microsoft.com/office/spreadsheetml/2017/dynamicarray"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<sst xmlns="http://schemas.openxmlformats.org/spreadsheetml/2006/main" count="5471" uniqueCount="243">
  <si>
    <t>RADIOGRAFÍA INICIAL</t>
  </si>
  <si>
    <t>RADIOGRAFÍA CONTROL</t>
  </si>
  <si>
    <t>Sujetos</t>
  </si>
  <si>
    <t>DIENTES A EVALUAR</t>
  </si>
  <si>
    <t>HUESO SUPERIOR</t>
  </si>
  <si>
    <t xml:space="preserve">HUESO INFERIOR </t>
  </si>
  <si>
    <t>1 y 6</t>
  </si>
  <si>
    <t>LEVE</t>
  </si>
  <si>
    <t>1y6</t>
  </si>
  <si>
    <t>2Y6</t>
  </si>
  <si>
    <t>SEVERO</t>
  </si>
  <si>
    <t>MODERADA</t>
  </si>
  <si>
    <t xml:space="preserve">LEVE </t>
  </si>
  <si>
    <t>MODERADO</t>
  </si>
  <si>
    <t>3Y 6</t>
  </si>
  <si>
    <t>3Y6</t>
  </si>
  <si>
    <t>3y6</t>
  </si>
  <si>
    <t xml:space="preserve">1 . 6 OBJETIVOS </t>
  </si>
  <si>
    <r>
      <t xml:space="preserve">Objetivo general: </t>
    </r>
    <r>
      <rPr>
        <sz val="12"/>
        <color theme="1"/>
        <rFont val="Arial"/>
        <family val="2"/>
      </rPr>
      <t>Evaluar la relación entre los niveles séricos de hormona TSH y 25 hidroxivitamina D con el complejo dentoalveolar a través de la radiografía periapical magnificada de los pacientes tratados con ortodoncia.</t>
    </r>
  </si>
  <si>
    <t>Objetivos Específicos:</t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</si>
  <si>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rial"/>
        <family val="2"/>
      </rPr>
      <t>Evaluar los niveles séricos de hormonas TSH y 25 hidroxivitamina D en pacientes que serán sometidos a tratamientos ortodóntico y durante el tratamiento. Observar en qué dientes se presenta con más frecuencia la reabsorción.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</si>
  <si>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rial"/>
        <family val="2"/>
      </rPr>
      <t>Establecer los grados de reabsorción radicular con radiográfica periapical magnificada en pacientes con alteración de 25 hidroxivitamina D y pacientes sin alteración de 25 hidroxivitamina D.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</si>
  <si>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rial"/>
        <family val="2"/>
      </rPr>
      <t>Establecer los grados de reabsorción ósea con radiográfica periapical magnificada en pacientes con alteración de 25 hidroxivitamina D y pacientes sin alteración de 25 hidroxivitamina D.</t>
    </r>
  </si>
  <si>
    <r>
      <t>·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Arial"/>
        <family val="2"/>
      </rPr>
      <t xml:space="preserve">Establecer los grados de reabsorción ósea con radiográfica periapical magnificada en pacientes con alteración de la hormona estimulantes de tiroides  y pacientes sin alteración de la hormona estimulantes de tiroides. </t>
    </r>
  </si>
  <si>
    <t>pacinte</t>
  </si>
  <si>
    <t>diente</t>
  </si>
  <si>
    <t>Nivel serico</t>
  </si>
  <si>
    <t>hidroxivitamina D con el complejo</t>
  </si>
  <si>
    <t>Grdao de absotcion{</t>
  </si>
  <si>
    <t>PACIENTE 1</t>
  </si>
  <si>
    <t>GRADO DE REABSORCIÓN</t>
  </si>
  <si>
    <t>GRADO DE REABORSCIÓN ÓSEA</t>
  </si>
  <si>
    <t>TSH</t>
  </si>
  <si>
    <t>25-HIDROXIVITAMINA D</t>
  </si>
  <si>
    <t>DIENTES 1</t>
  </si>
  <si>
    <t>2.21uUI/ml en norma</t>
  </si>
  <si>
    <t>24.90ng/ml suficiencia</t>
  </si>
  <si>
    <t>DIENTES 2</t>
  </si>
  <si>
    <t>PACIENTE 2</t>
  </si>
  <si>
    <t>2.307 mUI/ml en norma</t>
  </si>
  <si>
    <t>23.30ng/ml insuficiencia</t>
  </si>
  <si>
    <t>2y6</t>
  </si>
  <si>
    <t>PACIENTE 3</t>
  </si>
  <si>
    <t>2.132 mUI/ml en norma</t>
  </si>
  <si>
    <t>31.50 ng/ml suficiencia</t>
  </si>
  <si>
    <t>PACIENTE 4</t>
  </si>
  <si>
    <t>2.380uUI/ml en norma</t>
  </si>
  <si>
    <t>26.60 ng/Ml insuficiecia</t>
  </si>
  <si>
    <t>PACIENTE 5</t>
  </si>
  <si>
    <t>2.48uUI/ml en norma</t>
  </si>
  <si>
    <t>26.3ng/ml insuficiencia</t>
  </si>
  <si>
    <t>PACIENTE 6</t>
  </si>
  <si>
    <t>1.314mUI/ml en norma</t>
  </si>
  <si>
    <t>16ng/ml insuficiencia</t>
  </si>
  <si>
    <t>PACIENTE 7</t>
  </si>
  <si>
    <t>0.40 uUI/ml en norma</t>
  </si>
  <si>
    <t>33 ng/ml suficiencia</t>
  </si>
  <si>
    <t>PACIENTE 8</t>
  </si>
  <si>
    <t>1,54 uUI/ml en norma</t>
  </si>
  <si>
    <t>35,3 ng/ml suficiencia</t>
  </si>
  <si>
    <t>PACIENTE 9</t>
  </si>
  <si>
    <t>1.54 uUI/ml en norma</t>
  </si>
  <si>
    <t>32.5 ng/ml suficienca</t>
  </si>
  <si>
    <t>PACIENTE 10</t>
  </si>
  <si>
    <t>1.240 uUl/ml normal</t>
  </si>
  <si>
    <t>18.10ng/ml insuficiencia</t>
  </si>
  <si>
    <t>PACIENTE 11</t>
  </si>
  <si>
    <t>6.47 mUl/L elevada</t>
  </si>
  <si>
    <t>13.60ng/ml deficiencia</t>
  </si>
  <si>
    <t>PACIENTE 12</t>
  </si>
  <si>
    <t>2.261 Uui/ML normal</t>
  </si>
  <si>
    <t>25ng/ml insuficiencia</t>
  </si>
  <si>
    <t>PACIENTE</t>
  </si>
  <si>
    <t>MAXILAR</t>
  </si>
  <si>
    <t>DIENTE</t>
  </si>
  <si>
    <t>UNO</t>
  </si>
  <si>
    <t>SUPERIOR</t>
  </si>
  <si>
    <t>INFERIOR</t>
  </si>
  <si>
    <t>ORDEN DTE</t>
  </si>
  <si>
    <t>DOS</t>
  </si>
  <si>
    <t>RADIOGRAFIA</t>
  </si>
  <si>
    <t>INICIAL</t>
  </si>
  <si>
    <t>CONTROL</t>
  </si>
  <si>
    <t>ALTERACIÓN TSH</t>
  </si>
  <si>
    <t>GRADO VITAMINA D</t>
  </si>
  <si>
    <t>NORMAL</t>
  </si>
  <si>
    <t>INSUFICIENCIA</t>
  </si>
  <si>
    <t>GRADO DE REABSORCIÓN RAÍZ</t>
  </si>
  <si>
    <t>SUFICIENCIA</t>
  </si>
  <si>
    <t>TRES</t>
  </si>
  <si>
    <t>CUATRO</t>
  </si>
  <si>
    <t xml:space="preserve">25-HIDROXIVITAMINA D ng/ml </t>
  </si>
  <si>
    <t xml:space="preserve">TSH uUI/ml </t>
  </si>
  <si>
    <t>CINCO</t>
  </si>
  <si>
    <t>SEIS</t>
  </si>
  <si>
    <t>SIETE</t>
  </si>
  <si>
    <t>OCHO</t>
  </si>
  <si>
    <t>NUEVE</t>
  </si>
  <si>
    <t>DIEZ</t>
  </si>
  <si>
    <t>ONCE</t>
  </si>
  <si>
    <t>DEFICIENCIA</t>
  </si>
  <si>
    <t>ELEVADA</t>
  </si>
  <si>
    <t>DOCE</t>
  </si>
  <si>
    <t>RELACIONAR LOS AMARILLOS</t>
  </si>
  <si>
    <t>Etiquetas de fila</t>
  </si>
  <si>
    <t>Total general</t>
  </si>
  <si>
    <t xml:space="preserve">Total </t>
  </si>
  <si>
    <t>(Todas)</t>
  </si>
  <si>
    <t>HIDROXIVITAMINA D ng/ml</t>
  </si>
  <si>
    <t xml:space="preserve"> ALTERACIÓN TSH</t>
  </si>
  <si>
    <t>PROMEDIO</t>
  </si>
  <si>
    <t xml:space="preserve">Promedio </t>
  </si>
  <si>
    <t>Input in Excel Anova format</t>
  </si>
  <si>
    <t>ANOVA: Single Factor</t>
  </si>
  <si>
    <t>DESCRIPTION</t>
  </si>
  <si>
    <t>Alpha</t>
  </si>
  <si>
    <t>Group</t>
  </si>
  <si>
    <t>Count</t>
  </si>
  <si>
    <t>Sum</t>
  </si>
  <si>
    <t>Mean</t>
  </si>
  <si>
    <t>Variance</t>
  </si>
  <si>
    <t>SS</t>
  </si>
  <si>
    <t>Std Err</t>
  </si>
  <si>
    <t>Lower</t>
  </si>
  <si>
    <t>Upper</t>
  </si>
  <si>
    <t>ANOVA</t>
  </si>
  <si>
    <t>Sources</t>
  </si>
  <si>
    <t>df</t>
  </si>
  <si>
    <t>MS</t>
  </si>
  <si>
    <t>F</t>
  </si>
  <si>
    <t>P value</t>
  </si>
  <si>
    <t>Eta-sq</t>
  </si>
  <si>
    <t>RMSSE</t>
  </si>
  <si>
    <t>Omega Sq</t>
  </si>
  <si>
    <t>Between Groups</t>
  </si>
  <si>
    <t>Within Groups</t>
  </si>
  <si>
    <t>Total</t>
  </si>
  <si>
    <t>Kruskal-Wallis Test</t>
  </si>
  <si>
    <t>median</t>
  </si>
  <si>
    <t>rank sum</t>
  </si>
  <si>
    <t>count</t>
  </si>
  <si>
    <t>r^2/n</t>
  </si>
  <si>
    <t>H-stat</t>
  </si>
  <si>
    <t>H-ties</t>
  </si>
  <si>
    <t>p-value</t>
  </si>
  <si>
    <t>alpha</t>
  </si>
  <si>
    <t>sig</t>
  </si>
  <si>
    <t>TUKEY HSD/KRAMER</t>
  </si>
  <si>
    <t>group</t>
  </si>
  <si>
    <t>mean</t>
  </si>
  <si>
    <t>n</t>
  </si>
  <si>
    <t>ss</t>
  </si>
  <si>
    <t>q-crit</t>
  </si>
  <si>
    <t>Q TEST</t>
  </si>
  <si>
    <t>group 1</t>
  </si>
  <si>
    <t>group 2</t>
  </si>
  <si>
    <t>std err</t>
  </si>
  <si>
    <t>q-stat</t>
  </si>
  <si>
    <t>lower</t>
  </si>
  <si>
    <t>upper</t>
  </si>
  <si>
    <t>mean-crit</t>
  </si>
  <si>
    <t>Cohen d</t>
  </si>
  <si>
    <t>NEMENYI TEST</t>
  </si>
  <si>
    <t>R sum</t>
  </si>
  <si>
    <t>size</t>
  </si>
  <si>
    <t>R mean</t>
  </si>
  <si>
    <t>R-crit</t>
  </si>
  <si>
    <t>Descriptive Statistics</t>
  </si>
  <si>
    <t>Standard Error</t>
  </si>
  <si>
    <t>Median</t>
  </si>
  <si>
    <t>Mode</t>
  </si>
  <si>
    <t>Standard Deviation</t>
  </si>
  <si>
    <t>Sample Variance</t>
  </si>
  <si>
    <t>Kurtosis</t>
  </si>
  <si>
    <t>Skewness</t>
  </si>
  <si>
    <t>Range</t>
  </si>
  <si>
    <t>Maximum</t>
  </si>
  <si>
    <t>Minimum</t>
  </si>
  <si>
    <t>Geometric Mean</t>
  </si>
  <si>
    <t>Harmonic Mean</t>
  </si>
  <si>
    <t>AAD</t>
  </si>
  <si>
    <t>MAD</t>
  </si>
  <si>
    <t>IQR</t>
  </si>
  <si>
    <t>Shapiro-Wilk Test</t>
  </si>
  <si>
    <t>W-stat</t>
  </si>
  <si>
    <t>normal</t>
  </si>
  <si>
    <t>d'Agostino-Pearson</t>
  </si>
  <si>
    <t>DA-stat</t>
  </si>
  <si>
    <t xml:space="preserve">HIDROXIVITAMINA D ng/ml </t>
  </si>
  <si>
    <t>N/A</t>
  </si>
  <si>
    <t>Chi-sq p-value</t>
  </si>
  <si>
    <t>SW p-value</t>
  </si>
  <si>
    <t>PRUEBA</t>
  </si>
  <si>
    <t>OBJETIVO</t>
  </si>
  <si>
    <t>ANALISI EXPLORATORIO DE DATOS</t>
  </si>
  <si>
    <t>DESCRIBIR LA MUESTRA</t>
  </si>
  <si>
    <t>Chi-sq</t>
  </si>
  <si>
    <t>Determinra la relacion vraibles VS GRADOI DE REABSOTCION RAIZ{</t>
  </si>
  <si>
    <t>SW</t>
  </si>
  <si>
    <t>Determinra si las vbles continuas  presentan distribucion normal</t>
  </si>
  <si>
    <t>KW</t>
  </si>
  <si>
    <t>Comparar las varaibels comtinuas</t>
  </si>
  <si>
    <t>Nemeny</t>
  </si>
  <si>
    <t>Ubicvra las diferncias</t>
  </si>
  <si>
    <t>Software Real Statistics v9,4 sep 2024</t>
  </si>
  <si>
    <t>Etiquetas de columna</t>
  </si>
  <si>
    <t>Cuenta de RADIOGRAFIA</t>
  </si>
  <si>
    <t>raiz</t>
  </si>
  <si>
    <t>osea</t>
  </si>
  <si>
    <t>ALTERADOS</t>
  </si>
  <si>
    <t>RAIZ</t>
  </si>
  <si>
    <t>NORMALES</t>
  </si>
  <si>
    <t>%</t>
  </si>
  <si>
    <t>Potencia 80%</t>
  </si>
  <si>
    <t>efector del error 0,44 tomado</t>
  </si>
  <si>
    <t>confainza 95%</t>
  </si>
  <si>
    <t>n= 96</t>
  </si>
  <si>
    <t>dintes, per pos</t>
  </si>
  <si>
    <t>PRE</t>
  </si>
  <si>
    <t>POS</t>
  </si>
  <si>
    <t>PROMEDIO PRE</t>
  </si>
  <si>
    <t>PERIODO</t>
  </si>
  <si>
    <t>VARIABLE</t>
  </si>
  <si>
    <t>GLOBAL</t>
  </si>
  <si>
    <t>POR PERIODO</t>
  </si>
  <si>
    <t>GRADO DE REABSORSIÓN RAIZ</t>
  </si>
  <si>
    <t>COMPARACIÓN</t>
  </si>
  <si>
    <t>NIVEL</t>
  </si>
  <si>
    <t>Cuenta de GRADO DE REABORSCIÓN ÓSEA</t>
  </si>
  <si>
    <t>McNemar P-value</t>
  </si>
  <si>
    <t>T pareada vWolcocon</t>
  </si>
  <si>
    <t>comprar las medidas contuinias</t>
  </si>
  <si>
    <t>Mc Nemar</t>
  </si>
  <si>
    <t>ara comprar ptre pos las discretas</t>
  </si>
  <si>
    <t>Diif</t>
  </si>
  <si>
    <t>GRADO DE REABORSCIÓN ÓSEA GLOBAL</t>
  </si>
  <si>
    <t>GRADO DE REABORSCIÓN ÓSEA TSH NORMAL</t>
  </si>
  <si>
    <t>* Z proportions test</t>
  </si>
  <si>
    <t>GRADO DE REABORSCIÓN ÓSEA TSH ELEVADA</t>
  </si>
  <si>
    <t>ALTERADA</t>
  </si>
  <si>
    <t>ACA CAMBIE  GARDO DE VITAMINAD INSUFICAI Y DEFICEIA SON ALTERADOS</t>
  </si>
  <si>
    <t>GRADO DE REABORSCIÓN ÓSEA SUFICIENCIA VITAMINA D</t>
  </si>
  <si>
    <t>GRADO DE REABORSCIÓN ÓSEA ALTERADA VITAMINA 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</si>
</sst>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6">
    <numFmt numFmtId="164" formatCode="_-* #,##0.00_-;\-* #,##0.00_-;_-* &quot;-&quot;??_-;_-@_-"/>
    <numFmt numFmtId="165" formatCode="0.0"/>
    <numFmt numFmtId="166" formatCode="_-* #,##0.000_-;\-* #,##0.000_-;_-* &quot;-&quot;??_-;_-@_-"/>
    <numFmt numFmtId="167" formatCode="0.000"/>
    <numFmt numFmtId="168" formatCode="0.0000"/>
    <numFmt numFmtId="169" formatCode="0.0%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Symbol"/>
      <family val="1"/>
      <charset val="2"/>
    </font>
    <font>
      <sz val="7"/>
      <color theme="1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3">
    <xf numFmtId="0" fontId="0" fillId="0" borderId="0"/>
    <xf numFmtId="164" fontId="8" fillId="0" borderId="0" applyFont="0" applyFill="0" applyBorder="0" applyAlignment="0" applyProtection="0"/>
    <xf numFmtId="9" fontId="8" fillId="0" borderId="0" applyFont="0" applyFill="0" applyBorder="0" applyAlignment="0" applyProtection="0"/>
  </cellStyleXfs>
  <cellXfs count="23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2" borderId="1" xfId="0" applyFont="1" applyFill="1" applyBorder="1"/>
    <xf numFmtId="16" fontId="0" fillId="0" borderId="1" xfId="0" applyNumberFormat="1" applyBorder="1"/>
    <xf numFmtId="0" fontId="0" fillId="0" borderId="1" xfId="0" applyBorder="1" applyAlignment="1">
      <alignment horizontal="right"/>
    </xf>
    <xf numFmtId="0" fontId="0" fillId="0" borderId="3" xfId="0" applyBorder="1"/>
    <xf numFmtId="0" fontId="0" fillId="0" borderId="3" xfId="0" applyBorder="1" applyAlignment="1">
      <alignment horizontal="right"/>
    </xf>
    <xf numFmtId="0" fontId="1" fillId="3" borderId="1" xfId="0" applyFont="1" applyFill="1" applyBorder="1" applyAlignment="1">
      <alignment horizontal="center"/>
    </xf>
    <xf numFmtId="0" fontId="0" fillId="3" borderId="1" xfId="0" applyFill="1" applyBorder="1"/>
    <xf numFmtId="0" fontId="0" fillId="3" borderId="3" xfId="0" applyFill="1" applyBorder="1"/>
    <xf numFmtId="0" fontId="0" fillId="3" borderId="0" xfId="0" applyFill="1"/>
    <xf numFmtId="0" fontId="2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1" fillId="0" borderId="0" xfId="0" applyFont="1" applyAlignment="1">
      <alignment horizontal="center"/>
    </xf>
    <xf numFmtId="0" fontId="1" fillId="4" borderId="6" xfId="0" applyFont="1" applyFill="1" applyBorder="1"/>
    <xf numFmtId="0" fontId="0" fillId="0" borderId="4" xfId="0" applyBorder="1"/>
    <xf numFmtId="0" fontId="1" fillId="0" borderId="3" xfId="0" applyFont="1" applyBorder="1"/>
    <xf numFmtId="0" fontId="0" fillId="0" borderId="5" xfId="0" applyBorder="1"/>
    <xf numFmtId="0" fontId="0" fillId="0" borderId="7" xfId="0" applyBorder="1"/>
    <xf numFmtId="0" fontId="0" fillId="0" borderId="6" xfId="0" applyBorder="1"/>
    <xf numFmtId="0" fontId="1" fillId="0" borderId="4" xfId="0" applyFont="1" applyBorder="1"/>
    <xf numFmtId="0" fontId="6" fillId="4" borderId="6" xfId="0" applyFont="1" applyFill="1" applyBorder="1"/>
    <xf numFmtId="0" fontId="7" fillId="0" borderId="3" xfId="0" applyFont="1" applyBorder="1"/>
    <xf numFmtId="0" fontId="7" fillId="0" borderId="4" xfId="0" applyFont="1" applyBorder="1"/>
    <xf numFmtId="0" fontId="6" fillId="0" borderId="3" xfId="0" applyFont="1" applyBorder="1"/>
    <xf numFmtId="0" fontId="7" fillId="0" borderId="5" xfId="0" applyFont="1" applyBorder="1"/>
    <xf numFmtId="0" fontId="7" fillId="0" borderId="7" xfId="0" applyFont="1" applyBorder="1"/>
    <xf numFmtId="0" fontId="7" fillId="0" borderId="1" xfId="0" applyFont="1" applyBorder="1"/>
    <xf numFmtId="0" fontId="7" fillId="0" borderId="1" xfId="0" applyFont="1" applyBorder="1" applyAlignment="1">
      <alignment horizontal="right"/>
    </xf>
    <xf numFmtId="0" fontId="7" fillId="0" borderId="6" xfId="0" applyFont="1" applyBorder="1"/>
    <xf numFmtId="0" fontId="7" fillId="0" borderId="6" xfId="0" applyFont="1" applyBorder="1" applyAlignment="1">
      <alignment horizontal="right"/>
    </xf>
    <xf numFmtId="0" fontId="6" fillId="0" borderId="4" xfId="0" applyFont="1" applyBorder="1"/>
    <xf numFmtId="14" fontId="0" fillId="0" borderId="1" xfId="0" applyNumberFormat="1" applyBorder="1"/>
    <xf numFmtId="0" fontId="7" fillId="0" borderId="7" xfId="0" applyFont="1" applyBorder="1" applyAlignment="1">
      <alignment horizontal="right"/>
    </xf>
    <xf numFmtId="2" fontId="1" fillId="4" borderId="6" xfId="0" applyNumberFormat="1" applyFont="1" applyFill="1" applyBorder="1"/>
    <xf numFmtId="2" fontId="0" fillId="0" borderId="7" xfId="0" applyNumberFormat="1" applyBorder="1"/>
    <xf numFmtId="2" fontId="0" fillId="0" borderId="1" xfId="0" applyNumberFormat="1" applyBorder="1"/>
    <xf numFmtId="2" fontId="0" fillId="0" borderId="0" xfId="0" applyNumberFormat="1"/>
    <xf numFmtId="0" fontId="1" fillId="5" borderId="6" xfId="0" applyFont="1" applyFill="1" applyBorder="1"/>
    <xf numFmtId="0" fontId="0" fillId="5" borderId="7" xfId="0" applyFill="1" applyBorder="1"/>
    <xf numFmtId="0" fontId="0" fillId="5" borderId="1" xfId="0" applyFill="1" applyBorder="1"/>
    <xf numFmtId="0" fontId="0" fillId="5" borderId="6" xfId="0" applyFill="1" applyBorder="1"/>
    <xf numFmtId="0" fontId="7" fillId="5" borderId="7" xfId="0" applyFont="1" applyFill="1" applyBorder="1"/>
    <xf numFmtId="0" fontId="7" fillId="5" borderId="1" xfId="0" applyFont="1" applyFill="1" applyBorder="1"/>
    <xf numFmtId="0" fontId="0" fillId="5" borderId="0" xfId="0" applyFill="1"/>
    <xf numFmtId="0" fontId="1" fillId="5" borderId="8" xfId="0" applyFont="1" applyFill="1" applyBorder="1"/>
    <xf numFmtId="0" fontId="7" fillId="5" borderId="8" xfId="0" applyFont="1" applyFill="1" applyBorder="1"/>
    <xf numFmtId="0" fontId="0" fillId="5" borderId="1" xfId="0" applyFill="1" applyBorder="1" applyAlignment="1">
      <alignment horizontal="right"/>
    </xf>
    <xf numFmtId="0" fontId="7" fillId="5" borderId="1" xfId="0" applyFont="1" applyFill="1" applyBorder="1" applyAlignment="1">
      <alignment horizontal="right"/>
    </xf>
    <xf numFmtId="0" fontId="7" fillId="5" borderId="6" xfId="0" applyFont="1" applyFill="1" applyBorder="1" applyAlignment="1">
      <alignment horizontal="right"/>
    </xf>
    <xf numFmtId="0" fontId="7" fillId="5" borderId="7" xfId="0" applyFont="1" applyFill="1" applyBorder="1" applyAlignment="1">
      <alignment horizontal="right"/>
    </xf>
    <xf numFmtId="0" fontId="7" fillId="0" borderId="7" xfId="0" applyFont="1" applyBorder="1" applyAlignment="1">
      <alignment horizontal="left"/>
    </xf>
    <xf numFmtId="0" fontId="0" fillId="0" borderId="0" xfId="0" pivotButton="1"/>
    <xf numFmtId="0" fontId="0" fillId="0" borderId="0" xfId="0" applyAlignment="1">
      <alignment horizontal="left"/>
    </xf>
    <xf numFmtId="1" fontId="0" fillId="0" borderId="0" xfId="0" applyNumberFormat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10" fillId="0" borderId="15" xfId="0" applyFont="1" applyBorder="1" applyAlignment="1">
      <alignment horizontal="center"/>
    </xf>
    <xf numFmtId="0" fontId="0" fillId="0" borderId="16" xfId="0" applyBorder="1"/>
    <xf numFmtId="0" fontId="0" fillId="0" borderId="2" xfId="0" applyBorder="1"/>
    <xf numFmtId="0" fontId="0" fillId="0" borderId="17" xfId="0" applyBorder="1"/>
    <xf numFmtId="0" fontId="0" fillId="0" borderId="18" xfId="0" applyBorder="1"/>
    <xf numFmtId="0" fontId="0" fillId="0" borderId="19" xfId="0" applyBorder="1" applyAlignment="1">
      <alignment horizontal="right"/>
    </xf>
    <xf numFmtId="0" fontId="10" fillId="0" borderId="2" xfId="0" applyFont="1" applyBorder="1" applyAlignment="1">
      <alignment horizontal="center"/>
    </xf>
    <xf numFmtId="0" fontId="0" fillId="0" borderId="2" xfId="0" applyBorder="1" applyAlignment="1">
      <alignment horizontal="right"/>
    </xf>
    <xf numFmtId="0" fontId="0" fillId="0" borderId="21" xfId="0" applyBorder="1"/>
    <xf numFmtId="0" fontId="0" fillId="0" borderId="23" xfId="0" applyBorder="1"/>
    <xf numFmtId="0" fontId="0" fillId="0" borderId="24" xfId="0" applyBorder="1"/>
    <xf numFmtId="0" fontId="0" fillId="7" borderId="1" xfId="0" applyFill="1" applyBorder="1"/>
    <xf numFmtId="0" fontId="0" fillId="7" borderId="1" xfId="0" applyFill="1" applyBorder="1" applyAlignment="1">
      <alignment horizontal="left"/>
    </xf>
    <xf numFmtId="0" fontId="11" fillId="7" borderId="1" xfId="0" applyFont="1" applyFill="1" applyBorder="1"/>
    <xf numFmtId="2" fontId="0" fillId="0" borderId="16" xfId="0" applyNumberFormat="1" applyBorder="1"/>
    <xf numFmtId="2" fontId="0" fillId="0" borderId="2" xfId="0" applyNumberFormat="1" applyBorder="1"/>
    <xf numFmtId="0" fontId="1" fillId="0" borderId="1" xfId="0" applyFont="1" applyBorder="1"/>
    <xf numFmtId="0" fontId="0" fillId="0" borderId="1" xfId="0" applyBorder="1" applyAlignment="1">
      <alignment horizontal="left"/>
    </xf>
    <xf numFmtId="1" fontId="0" fillId="0" borderId="1" xfId="0" applyNumberFormat="1" applyBorder="1"/>
    <xf numFmtId="0" fontId="1" fillId="6" borderId="1" xfId="0" applyFont="1" applyFill="1" applyBorder="1" applyAlignment="1">
      <alignment horizontal="left"/>
    </xf>
    <xf numFmtId="1" fontId="1" fillId="6" borderId="1" xfId="0" applyNumberFormat="1" applyFont="1" applyFill="1" applyBorder="1"/>
    <xf numFmtId="165" fontId="0" fillId="0" borderId="1" xfId="0" applyNumberFormat="1" applyBorder="1"/>
    <xf numFmtId="2" fontId="1" fillId="6" borderId="1" xfId="0" applyNumberFormat="1" applyFont="1" applyFill="1" applyBorder="1"/>
    <xf numFmtId="165" fontId="1" fillId="6" borderId="1" xfId="0" applyNumberFormat="1" applyFont="1" applyFill="1" applyBorder="1"/>
    <xf numFmtId="166" fontId="0" fillId="0" borderId="0" xfId="1" applyNumberFormat="1" applyFont="1" applyBorder="1"/>
    <xf numFmtId="166" fontId="0" fillId="0" borderId="2" xfId="1" applyNumberFormat="1" applyFont="1" applyBorder="1"/>
    <xf numFmtId="166" fontId="0" fillId="7" borderId="2" xfId="1" applyNumberFormat="1" applyFont="1" applyFill="1" applyBorder="1"/>
    <xf numFmtId="0" fontId="11" fillId="0" borderId="0" xfId="0" applyFont="1"/>
    <xf numFmtId="0" fontId="12" fillId="6" borderId="1" xfId="0" applyFont="1" applyFill="1" applyBorder="1"/>
    <xf numFmtId="167" fontId="0" fillId="0" borderId="23" xfId="0" applyNumberFormat="1" applyBorder="1" applyAlignment="1">
      <alignment horizontal="right"/>
    </xf>
    <xf numFmtId="0" fontId="11" fillId="0" borderId="24" xfId="0" applyFont="1" applyBorder="1"/>
    <xf numFmtId="167" fontId="0" fillId="0" borderId="25" xfId="0" applyNumberFormat="1" applyBorder="1" applyAlignment="1">
      <alignment horizontal="right"/>
    </xf>
    <xf numFmtId="0" fontId="0" fillId="0" borderId="20" xfId="0" applyBorder="1"/>
    <xf numFmtId="167" fontId="0" fillId="0" borderId="21" xfId="0" applyNumberFormat="1" applyBorder="1" applyAlignment="1">
      <alignment horizontal="right"/>
    </xf>
    <xf numFmtId="0" fontId="0" fillId="0" borderId="22" xfId="0" applyBorder="1"/>
    <xf numFmtId="0" fontId="1" fillId="0" borderId="20" xfId="0" applyFont="1" applyBorder="1"/>
    <xf numFmtId="2" fontId="1" fillId="0" borderId="20" xfId="0" applyNumberFormat="1" applyFont="1" applyBorder="1"/>
    <xf numFmtId="0" fontId="0" fillId="0" borderId="8" xfId="0" applyBorder="1"/>
    <xf numFmtId="2" fontId="0" fillId="0" borderId="6" xfId="0" applyNumberFormat="1" applyBorder="1"/>
    <xf numFmtId="2" fontId="0" fillId="0" borderId="8" xfId="0" applyNumberFormat="1" applyBorder="1"/>
    <xf numFmtId="167" fontId="0" fillId="0" borderId="6" xfId="0" applyNumberFormat="1" applyBorder="1" applyAlignment="1">
      <alignment horizontal="right"/>
    </xf>
    <xf numFmtId="167" fontId="0" fillId="0" borderId="8" xfId="0" applyNumberFormat="1" applyBorder="1" applyAlignment="1">
      <alignment horizontal="right"/>
    </xf>
    <xf numFmtId="167" fontId="0" fillId="0" borderId="7" xfId="0" applyNumberFormat="1" applyBorder="1" applyAlignment="1">
      <alignment horizontal="right"/>
    </xf>
    <xf numFmtId="0" fontId="0" fillId="0" borderId="25" xfId="0" applyBorder="1"/>
    <xf numFmtId="166" fontId="0" fillId="0" borderId="1" xfId="1" applyNumberFormat="1" applyFont="1" applyBorder="1"/>
    <xf numFmtId="0" fontId="11" fillId="0" borderId="8" xfId="0" applyFont="1" applyBorder="1"/>
    <xf numFmtId="0" fontId="11" fillId="0" borderId="7" xfId="0" applyFont="1" applyBorder="1"/>
    <xf numFmtId="0" fontId="11" fillId="0" borderId="6" xfId="0" applyFont="1" applyBorder="1"/>
    <xf numFmtId="0" fontId="12" fillId="0" borderId="6" xfId="0" applyFont="1" applyBorder="1"/>
    <xf numFmtId="2" fontId="12" fillId="0" borderId="7" xfId="0" applyNumberFormat="1" applyFont="1" applyBorder="1"/>
    <xf numFmtId="166" fontId="9" fillId="0" borderId="16" xfId="1" applyNumberFormat="1" applyFont="1" applyBorder="1"/>
    <xf numFmtId="166" fontId="9" fillId="0" borderId="0" xfId="1" applyNumberFormat="1" applyFont="1" applyBorder="1"/>
    <xf numFmtId="166" fontId="9" fillId="0" borderId="2" xfId="1" applyNumberFormat="1" applyFont="1" applyBorder="1"/>
    <xf numFmtId="167" fontId="9" fillId="0" borderId="6" xfId="0" applyNumberFormat="1" applyFont="1" applyBorder="1" applyAlignment="1">
      <alignment horizontal="right"/>
    </xf>
    <xf numFmtId="167" fontId="9" fillId="0" borderId="21" xfId="0" applyNumberFormat="1" applyFont="1" applyBorder="1" applyAlignment="1">
      <alignment horizontal="right"/>
    </xf>
    <xf numFmtId="167" fontId="9" fillId="0" borderId="8" xfId="0" applyNumberFormat="1" applyFont="1" applyBorder="1" applyAlignment="1">
      <alignment horizontal="right"/>
    </xf>
    <xf numFmtId="167" fontId="9" fillId="0" borderId="23" xfId="0" applyNumberFormat="1" applyFont="1" applyBorder="1" applyAlignment="1">
      <alignment horizontal="right"/>
    </xf>
    <xf numFmtId="167" fontId="9" fillId="0" borderId="7" xfId="0" applyNumberFormat="1" applyFont="1" applyBorder="1" applyAlignment="1">
      <alignment horizontal="right"/>
    </xf>
    <xf numFmtId="167" fontId="9" fillId="0" borderId="25" xfId="0" applyNumberFormat="1" applyFont="1" applyBorder="1" applyAlignment="1">
      <alignment horizontal="right"/>
    </xf>
    <xf numFmtId="166" fontId="9" fillId="0" borderId="1" xfId="1" applyNumberFormat="1" applyFont="1" applyBorder="1"/>
    <xf numFmtId="1" fontId="0" fillId="5" borderId="1" xfId="0" applyNumberFormat="1" applyFill="1" applyBorder="1"/>
    <xf numFmtId="0" fontId="1" fillId="6" borderId="0" xfId="0" applyFont="1" applyFill="1"/>
    <xf numFmtId="0" fontId="1" fillId="6" borderId="26" xfId="0" applyFont="1" applyFill="1" applyBorder="1"/>
    <xf numFmtId="0" fontId="1" fillId="6" borderId="27" xfId="0" applyFont="1" applyFill="1" applyBorder="1" applyAlignment="1">
      <alignment horizontal="left"/>
    </xf>
    <xf numFmtId="0" fontId="1" fillId="6" borderId="27" xfId="0" applyFont="1" applyFill="1" applyBorder="1"/>
    <xf numFmtId="0" fontId="1" fillId="0" borderId="26" xfId="0" applyFont="1" applyBorder="1"/>
    <xf numFmtId="0" fontId="1" fillId="0" borderId="27" xfId="0" applyFont="1" applyBorder="1" applyAlignment="1">
      <alignment horizontal="left"/>
    </xf>
    <xf numFmtId="0" fontId="1" fillId="0" borderId="27" xfId="0" applyFont="1" applyBorder="1"/>
    <xf numFmtId="168" fontId="0" fillId="0" borderId="0" xfId="0" applyNumberFormat="1"/>
    <xf numFmtId="167" fontId="0" fillId="0" borderId="0" xfId="0" applyNumberFormat="1"/>
    <xf numFmtId="169" fontId="0" fillId="0" borderId="0" xfId="2" applyNumberFormat="1" applyFont="1"/>
    <xf numFmtId="169" fontId="1" fillId="6" borderId="0" xfId="2" applyNumberFormat="1" applyFont="1" applyFill="1"/>
    <xf numFmtId="169" fontId="1" fillId="6" borderId="26" xfId="2" applyNumberFormat="1" applyFont="1" applyFill="1" applyBorder="1"/>
    <xf numFmtId="169" fontId="0" fillId="7" borderId="0" xfId="2" applyNumberFormat="1" applyFont="1" applyFill="1"/>
    <xf numFmtId="0" fontId="11" fillId="7" borderId="1" xfId="0" applyFont="1" applyFill="1" applyBorder="1" applyAlignment="1">
      <alignment horizontal="center" wrapText="1"/>
    </xf>
    <xf numFmtId="165" fontId="0" fillId="0" borderId="0" xfId="0" applyNumberFormat="1"/>
    <xf numFmtId="166" fontId="0" fillId="0" borderId="7" xfId="1" applyNumberFormat="1" applyFont="1" applyBorder="1"/>
    <xf numFmtId="0" fontId="0" fillId="0" borderId="0" xfId="0" applyAlignment="1">
      <alignment horizontal="center"/>
    </xf>
    <xf numFmtId="0" fontId="10" fillId="0" borderId="0" xfId="0" applyFont="1" applyAlignment="1">
      <alignment horizontal="center"/>
    </xf>
    <xf numFmtId="166" fontId="9" fillId="0" borderId="6" xfId="1" applyNumberFormat="1" applyFont="1" applyBorder="1"/>
    <xf numFmtId="166" fontId="0" fillId="0" borderId="8" xfId="1" applyNumberFormat="1" applyFont="1" applyBorder="1"/>
    <xf numFmtId="0" fontId="1" fillId="6" borderId="1" xfId="0" applyFont="1" applyFill="1" applyBorder="1"/>
    <xf numFmtId="0" fontId="0" fillId="0" borderId="6" xfId="0" applyBorder="1" applyAlignment="1">
      <alignment horizontal="left"/>
    </xf>
    <xf numFmtId="165" fontId="0" fillId="0" borderId="6" xfId="0" applyNumberFormat="1" applyBorder="1"/>
    <xf numFmtId="0" fontId="0" fillId="0" borderId="7" xfId="0" applyBorder="1" applyAlignment="1">
      <alignment horizontal="left"/>
    </xf>
    <xf numFmtId="165" fontId="0" fillId="0" borderId="7" xfId="0" applyNumberFormat="1" applyBorder="1"/>
    <xf numFmtId="0" fontId="1" fillId="6" borderId="16" xfId="0" applyFont="1" applyFill="1" applyBorder="1"/>
    <xf numFmtId="0" fontId="1" fillId="6" borderId="21" xfId="0" applyFont="1" applyFill="1" applyBorder="1"/>
    <xf numFmtId="167" fontId="0" fillId="0" borderId="23" xfId="0" applyNumberFormat="1" applyBorder="1"/>
    <xf numFmtId="0" fontId="1" fillId="6" borderId="6" xfId="0" applyFont="1" applyFill="1" applyBorder="1"/>
    <xf numFmtId="0" fontId="1" fillId="6" borderId="7" xfId="0" applyFont="1" applyFill="1" applyBorder="1" applyAlignment="1">
      <alignment horizontal="left"/>
    </xf>
    <xf numFmtId="165" fontId="1" fillId="6" borderId="7" xfId="0" applyNumberFormat="1" applyFont="1" applyFill="1" applyBorder="1"/>
    <xf numFmtId="0" fontId="0" fillId="7" borderId="7" xfId="0" applyFill="1" applyBorder="1"/>
    <xf numFmtId="165" fontId="0" fillId="7" borderId="7" xfId="0" applyNumberFormat="1" applyFill="1" applyBorder="1"/>
    <xf numFmtId="167" fontId="0" fillId="0" borderId="16" xfId="0" applyNumberFormat="1" applyBorder="1"/>
    <xf numFmtId="167" fontId="0" fillId="0" borderId="21" xfId="0" applyNumberFormat="1" applyBorder="1"/>
    <xf numFmtId="167" fontId="0" fillId="0" borderId="2" xfId="0" applyNumberFormat="1" applyBorder="1"/>
    <xf numFmtId="167" fontId="0" fillId="0" borderId="25" xfId="0" applyNumberFormat="1" applyBorder="1"/>
    <xf numFmtId="167" fontId="0" fillId="0" borderId="6" xfId="0" applyNumberFormat="1" applyBorder="1"/>
    <xf numFmtId="167" fontId="0" fillId="0" borderId="7" xfId="0" applyNumberFormat="1" applyBorder="1"/>
    <xf numFmtId="2" fontId="0" fillId="0" borderId="23" xfId="0" applyNumberFormat="1" applyBorder="1"/>
    <xf numFmtId="0" fontId="10" fillId="0" borderId="23" xfId="0" applyFont="1" applyBorder="1" applyAlignment="1">
      <alignment horizontal="center"/>
    </xf>
    <xf numFmtId="1" fontId="0" fillId="0" borderId="7" xfId="0" applyNumberFormat="1" applyBorder="1"/>
    <xf numFmtId="0" fontId="14" fillId="6" borderId="1" xfId="0" applyFont="1" applyFill="1" applyBorder="1" applyAlignment="1">
      <alignment horizontal="center" wrapText="1"/>
    </xf>
    <xf numFmtId="1" fontId="0" fillId="0" borderId="6" xfId="0" applyNumberFormat="1" applyBorder="1"/>
    <xf numFmtId="0" fontId="10" fillId="0" borderId="8" xfId="0" applyFont="1" applyBorder="1" applyAlignment="1">
      <alignment horizontal="center"/>
    </xf>
    <xf numFmtId="1" fontId="0" fillId="7" borderId="7" xfId="0" applyNumberFormat="1" applyFill="1" applyBorder="1"/>
    <xf numFmtId="9" fontId="0" fillId="0" borderId="0" xfId="2" applyFont="1"/>
    <xf numFmtId="169" fontId="1" fillId="7" borderId="0" xfId="2" applyNumberFormat="1" applyFont="1" applyFill="1"/>
    <xf numFmtId="0" fontId="1" fillId="0" borderId="0" xfId="0" applyFont="1"/>
    <xf numFmtId="166" fontId="0" fillId="0" borderId="0" xfId="1" applyNumberFormat="1" applyFont="1"/>
    <xf numFmtId="0" fontId="0" fillId="7" borderId="0" xfId="0" applyFill="1"/>
    <xf numFmtId="9" fontId="0" fillId="7" borderId="0" xfId="2" applyFont="1" applyFill="1"/>
    <xf numFmtId="9" fontId="1" fillId="7" borderId="0" xfId="2" applyFont="1" applyFill="1"/>
    <xf numFmtId="0" fontId="14" fillId="7" borderId="3" xfId="0" applyFont="1" applyFill="1" applyBorder="1" applyAlignment="1">
      <alignment horizontal="center"/>
    </xf>
    <xf numFmtId="0" fontId="14" fillId="7" borderId="4" xfId="0" applyFont="1" applyFill="1" applyBorder="1" applyAlignment="1">
      <alignment horizontal="center"/>
    </xf>
    <xf numFmtId="0" fontId="14" fillId="7" borderId="5" xfId="0" applyFont="1" applyFill="1" applyBorder="1" applyAlignment="1">
      <alignment horizontal="center"/>
    </xf>
    <xf numFmtId="0" fontId="0" fillId="7" borderId="0" xfId="0" applyFill="1" applyAlignment="1">
      <alignment horizontal="center"/>
    </xf>
    <xf numFmtId="0" fontId="0" fillId="7" borderId="23" xfId="0" applyFill="1" applyBorder="1" applyAlignment="1">
      <alignment horizontal="center"/>
    </xf>
    <xf numFmtId="0" fontId="0" fillId="7" borderId="2" xfId="0" applyFill="1" applyBorder="1" applyAlignment="1">
      <alignment horizontal="center"/>
    </xf>
    <xf numFmtId="0" fontId="0" fillId="7" borderId="25" xfId="0" applyFill="1" applyBorder="1" applyAlignment="1">
      <alignment horizontal="center"/>
    </xf>
    <xf numFmtId="0" fontId="0" fillId="0" borderId="7" xfId="0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7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0" xfId="0" applyBorder="1" applyAlignment="1">
      <alignment horizontal="center" vertical="top" wrapText="1"/>
    </xf>
    <xf numFmtId="0" fontId="0" fillId="0" borderId="22" xfId="0" applyBorder="1" applyAlignment="1">
      <alignment horizontal="center" vertical="top" wrapText="1"/>
    </xf>
    <xf numFmtId="0" fontId="0" fillId="0" borderId="24" xfId="0" applyBorder="1" applyAlignment="1">
      <alignment horizontal="center" vertical="top" wrapText="1"/>
    </xf>
    <xf numFmtId="0" fontId="0" fillId="0" borderId="22" xfId="0" applyBorder="1" applyAlignment="1">
      <alignment horizontal="center" wrapText="1"/>
    </xf>
    <xf numFmtId="0" fontId="0" fillId="7" borderId="3" xfId="0" applyFill="1" applyBorder="1" applyAlignment="1">
      <alignment horizontal="center"/>
    </xf>
    <xf numFmtId="0" fontId="0" fillId="7" borderId="20" xfId="0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wrapText="1"/>
    </xf>
    <xf numFmtId="0" fontId="0" fillId="7" borderId="16" xfId="0" applyFill="1" applyBorder="1" applyAlignment="1">
      <alignment horizontal="center" wrapText="1"/>
    </xf>
    <xf numFmtId="0" fontId="0" fillId="7" borderId="1" xfId="0" applyFill="1" applyBorder="1" applyAlignment="1">
      <alignment horizontal="center"/>
    </xf>
    <xf numFmtId="0" fontId="0" fillId="7" borderId="1" xfId="0" applyFill="1" applyBorder="1" applyAlignment="1">
      <alignment horizontal="center" wrapText="1"/>
    </xf>
    <xf numFmtId="0" fontId="11" fillId="7" borderId="1" xfId="0" applyFont="1" applyFill="1" applyBorder="1" applyAlignment="1">
      <alignment horizontal="center"/>
    </xf>
    <xf numFmtId="0" fontId="0" fillId="7" borderId="1" xfId="0" applyFill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top" wrapText="1"/>
    </xf>
    <xf numFmtId="0" fontId="11" fillId="0" borderId="22" xfId="0" applyFont="1" applyBorder="1" applyAlignment="1">
      <alignment horizontal="center" vertical="top" wrapText="1"/>
    </xf>
    <xf numFmtId="0" fontId="11" fillId="0" borderId="24" xfId="0" applyFont="1" applyBorder="1" applyAlignment="1">
      <alignment horizontal="center" vertical="top" wrapText="1"/>
    </xf>
    <xf numFmtId="0" fontId="13" fillId="0" borderId="22" xfId="0" applyFont="1" applyBorder="1" applyAlignment="1">
      <alignment horizontal="center" vertical="top" wrapText="1"/>
    </xf>
    <xf numFmtId="0" fontId="13" fillId="0" borderId="6" xfId="0" applyFont="1" applyBorder="1" applyAlignment="1">
      <alignment horizontal="center" vertical="top" wrapText="1"/>
    </xf>
    <xf numFmtId="0" fontId="13" fillId="0" borderId="8" xfId="0" applyFont="1" applyBorder="1" applyAlignment="1">
      <alignment horizontal="center" vertical="top" wrapText="1"/>
    </xf>
    <xf numFmtId="0" fontId="13" fillId="0" borderId="7" xfId="0" applyFont="1" applyBorder="1" applyAlignment="1">
      <alignment horizontal="center" vertical="top" wrapText="1"/>
    </xf>
    <xf numFmtId="0" fontId="0" fillId="0" borderId="20" xfId="0" applyBorder="1" applyAlignment="1">
      <alignment horizontal="center" wrapText="1"/>
    </xf>
    <xf numFmtId="0" fontId="0" fillId="0" borderId="24" xfId="0" applyBorder="1" applyAlignment="1">
      <alignment horizontal="center" wrapText="1"/>
    </xf>
    <xf numFmtId="0" fontId="12" fillId="0" borderId="6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top" wrapText="1"/>
    </xf>
    <xf numFmtId="0" fontId="11" fillId="0" borderId="3" xfId="0" applyFont="1" applyBorder="1" applyAlignment="1">
      <alignment horizontal="center" vertical="top" wrapText="1"/>
    </xf>
    <xf numFmtId="0" fontId="15" fillId="7" borderId="0" xfId="0" applyFont="1" applyFill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3">
    <cellStyle name="Millares" xfId="1" builtinId="3"/>
    <cellStyle name="Normal" xfId="0" builtinId="0"/>
    <cellStyle name="Porcentaje" xfId="2" builtinId="5"/>
  </cellStyles>
  <dxfs count="2">
    <dxf>
      <numFmt numFmtId="165" formatCode="0.0"/>
    </dxf>
    <dxf>
      <numFmt numFmtId="1" formatCode="0"/>
    </dxf>
  </dxfs>
  <tableStyles count="1" defaultTableStyle="TableStyleMedium2" defaultPivotStyle="PivotStyleLight16">
    <tableStyle name="Invisible" pivot="0" table="0" count="0" xr9:uid="{B2CD4779-C0C3-4BFF-992C-7ADF8CCB555B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2.xml"/><Relationship Id="rId18" Type="http://schemas.openxmlformats.org/officeDocument/2006/relationships/sheetMetadata" Target="metadata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1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3.xml"/><Relationship Id="rId22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10</xdr:col>
      <xdr:colOff>419100</xdr:colOff>
      <xdr:row>20</xdr:row>
      <xdr:rowOff>114301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60E2AA5-6A62-4B29-A227-C27C4DCD14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2562" t="30603" r="35643" b="15744"/>
        <a:stretch/>
      </xdr:blipFill>
      <xdr:spPr>
        <a:xfrm>
          <a:off x="0" y="0"/>
          <a:ext cx="8039100" cy="392430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14</xdr:col>
      <xdr:colOff>524267</xdr:colOff>
      <xdr:row>18</xdr:row>
      <xdr:rowOff>38584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B5FB7C0-9E22-9A70-7EC5-E037346F13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382000" y="0"/>
          <a:ext cx="2810267" cy="34675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anamericana\AppData\Roaming\Microsoft\Complementos\XRealStats.xlam" TargetMode="External"/><Relationship Id="rId1" Type="http://schemas.openxmlformats.org/officeDocument/2006/relationships/externalLinkPath" Target="/Users/panamericana/AppData/Roaming/Microsoft/Complementos/XRealStats.xla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panamericana\AppData\Roaming\Microsoft\Complementos\XRealStats1.xlam" TargetMode="External"/><Relationship Id="rId1" Type="http://schemas.openxmlformats.org/officeDocument/2006/relationships/externalLinkPath" Target="/Users/panamericana/AppData/Roaming/Microsoft/Complementos/XRealStats1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L4 2"/>
      <sheetName val="L8 2"/>
      <sheetName val="L8 42"/>
      <sheetName val="L9 3"/>
      <sheetName val="L12 2"/>
      <sheetName val="L16 2"/>
      <sheetName val="L16 4"/>
      <sheetName val="L16 42a"/>
      <sheetName val="L18 23"/>
      <sheetName val="L18 63"/>
      <sheetName val="L25 5"/>
      <sheetName val="L27 3"/>
      <sheetName val="L32 2"/>
      <sheetName val="L32 24"/>
      <sheetName val="L36 23a"/>
      <sheetName val="L36 23b"/>
      <sheetName val="L50 25"/>
      <sheetName val="L54 23"/>
      <sheetName val="L64 4"/>
      <sheetName val="T2"/>
      <sheetName val="T3"/>
      <sheetName val="T4"/>
      <sheetName val="XRealStats"/>
    </sheetNames>
    <definedNames>
      <definedName name="CHI_TEST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Kendall Tc"/>
      <sheetName val="Kendall u"/>
      <sheetName val="Page Table"/>
      <sheetName val="Prime"/>
      <sheetName val="MSSD"/>
      <sheetName val="Dict"/>
      <sheetName val="ADict"/>
      <sheetName val="L4 2"/>
      <sheetName val="L8 2"/>
      <sheetName val="L8 42"/>
      <sheetName val="L9 3"/>
      <sheetName val="L12 2"/>
      <sheetName val="L16 2"/>
      <sheetName val="L16 4"/>
      <sheetName val="L16 42a"/>
      <sheetName val="L18 23"/>
      <sheetName val="L18 63"/>
      <sheetName val="L25 5"/>
      <sheetName val="L27 3"/>
      <sheetName val="L32 2"/>
      <sheetName val="L32 24"/>
      <sheetName val="L36 23a"/>
      <sheetName val="L36 23b"/>
      <sheetName val="L50 25"/>
      <sheetName val="L54 23"/>
      <sheetName val="L64 4"/>
      <sheetName val="T2"/>
      <sheetName val="T3"/>
      <sheetName val="T4"/>
      <sheetName val="XRealStats1"/>
    </sheetNames>
    <definedNames>
      <definedName name="CHI_TEST"/>
      <definedName name="DAGOSTINO"/>
      <definedName name="DPTEST"/>
      <definedName name="IQR"/>
      <definedName name="MAD"/>
      <definedName name="QCRIT"/>
      <definedName name="QDIST"/>
      <definedName name="RANK_SUM"/>
      <definedName name="SHAPIRO"/>
      <definedName name="StdAnova1"/>
      <definedName name="SWTEST"/>
      <definedName name="TiesCorrection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namericana" refreshedDate="45589.439347569445" createdVersion="8" refreshedVersion="8" minRefreshableVersion="3" recordCount="192" xr:uid="{79C4E070-33CD-4DDA-A4B2-6DA33841881C}">
  <cacheSource type="worksheet">
    <worksheetSource ref="A1:K193" sheet="Hoja4"/>
  </cacheSource>
  <cacheFields count="11">
    <cacheField name="PACIENTE" numFmtId="0">
      <sharedItems/>
    </cacheField>
    <cacheField name="MAXILAR" numFmtId="0">
      <sharedItems/>
    </cacheField>
    <cacheField name="DIENTE" numFmtId="0">
      <sharedItems/>
    </cacheField>
    <cacheField name="ORDEN DTE" numFmtId="0">
      <sharedItems containsSemiMixedTypes="0" containsString="0" containsNumber="1" containsInteger="1" minValue="11" maxValue="42"/>
    </cacheField>
    <cacheField name="GRADO DE REABSORCIÓN RAÍZ" numFmtId="0">
      <sharedItems containsMixedTypes="1" containsNumber="1" containsInteger="1" minValue="1" maxValue="5" count="8">
        <n v="1"/>
        <s v="1y6"/>
        <n v="2"/>
        <s v="2y6"/>
        <s v="3y6"/>
        <n v="5"/>
        <n v="4"/>
        <n v="3"/>
      </sharedItems>
    </cacheField>
    <cacheField name="RADIOGRAFIA" numFmtId="0">
      <sharedItems count="3">
        <s v="INICIAL"/>
        <s v="CONTROL"/>
        <s v="INCIAL" u="1"/>
      </sharedItems>
    </cacheField>
    <cacheField name="GRADO DE REABORSCIÓN ÓSEA" numFmtId="0">
      <sharedItems count="3">
        <s v="LEVE"/>
        <s v="SEVERO"/>
        <s v="MODERADO"/>
      </sharedItems>
    </cacheField>
    <cacheField name="TSH uUI/ml " numFmtId="2">
      <sharedItems containsSemiMixedTypes="0" containsString="0" containsNumber="1" minValue="0.4" maxValue="6.47"/>
    </cacheField>
    <cacheField name="25-HIDROXIVITAMINA D ng/ml " numFmtId="0">
      <sharedItems containsSemiMixedTypes="0" containsString="0" containsNumber="1" minValue="13.6" maxValue="35.299999999999997"/>
    </cacheField>
    <cacheField name="GRADO VITAMINA D" numFmtId="0">
      <sharedItems count="3">
        <s v="SUFICIENCIA"/>
        <s v="INSUFICIENCIA"/>
        <s v="DEFICIENCIA"/>
      </sharedItems>
    </cacheField>
    <cacheField name="ALTERACIÓN TSH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namericana" refreshedDate="45715.519081018516" createdVersion="8" refreshedVersion="8" minRefreshableVersion="3" recordCount="192" xr:uid="{EA022A1E-C6A2-4E4D-AA46-8DADF725A5B3}">
  <cacheSource type="worksheet">
    <worksheetSource ref="A1:K193" sheet="base"/>
  </cacheSource>
  <cacheFields count="11">
    <cacheField name="PACIENTE" numFmtId="0">
      <sharedItems/>
    </cacheField>
    <cacheField name="MAXILAR" numFmtId="0">
      <sharedItems/>
    </cacheField>
    <cacheField name="DIENTE" numFmtId="0">
      <sharedItems/>
    </cacheField>
    <cacheField name="ORDEN DTE" numFmtId="0">
      <sharedItems containsSemiMixedTypes="0" containsString="0" containsNumber="1" containsInteger="1" minValue="11" maxValue="42"/>
    </cacheField>
    <cacheField name="GRADO DE REABSORCIÓN RAÍZ" numFmtId="0">
      <sharedItems containsMixedTypes="1" containsNumber="1" containsInteger="1" minValue="1" maxValue="5" count="8">
        <n v="1"/>
        <s v="1y6"/>
        <n v="2"/>
        <s v="2y6"/>
        <s v="3y6"/>
        <n v="5"/>
        <n v="4"/>
        <n v="3"/>
      </sharedItems>
    </cacheField>
    <cacheField name="RADIOGRAFIA" numFmtId="0">
      <sharedItems count="3">
        <s v="PRE"/>
        <s v="POS"/>
        <s v="INCIAL" u="1"/>
      </sharedItems>
    </cacheField>
    <cacheField name="GRADO DE REABORSCIÓN ÓSEA" numFmtId="0">
      <sharedItems count="3">
        <s v="LEVE"/>
        <s v="SEVERO"/>
        <s v="MODERADO"/>
      </sharedItems>
    </cacheField>
    <cacheField name="TSH uUI/ml " numFmtId="2">
      <sharedItems containsSemiMixedTypes="0" containsString="0" containsNumber="1" minValue="0.4" maxValue="6.47" count="11">
        <n v="2.21"/>
        <n v="2.3069999999999999"/>
        <n v="2.1320000000000001"/>
        <n v="2.38"/>
        <n v="2.48"/>
        <n v="1.3140000000000001"/>
        <n v="0.4"/>
        <n v="1.54"/>
        <n v="1.24"/>
        <n v="6.47"/>
        <n v="2.2610000000000001"/>
      </sharedItems>
    </cacheField>
    <cacheField name="25-HIDROXIVITAMINA D ng/ml " numFmtId="0">
      <sharedItems containsSemiMixedTypes="0" containsString="0" containsNumber="1" minValue="13.6" maxValue="35.299999999999997" count="12">
        <n v="24.9"/>
        <n v="23.3"/>
        <n v="31.5"/>
        <n v="26.6"/>
        <n v="26.3"/>
        <n v="16"/>
        <n v="33"/>
        <n v="35.299999999999997"/>
        <n v="32.5"/>
        <n v="18.100000000000001"/>
        <n v="13.6"/>
        <n v="25"/>
      </sharedItems>
    </cacheField>
    <cacheField name="GRADO VITAMINA D" numFmtId="0">
      <sharedItems count="3">
        <s v="SUFICIENCIA"/>
        <s v="INSUFICIENCIA"/>
        <s v="DEFICIENCIA"/>
      </sharedItems>
    </cacheField>
    <cacheField name="ALTERACIÓN TSH" numFmtId="0">
      <sharedItems count="2">
        <s v="NORMAL"/>
        <s v="ELEVADA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namericana" refreshedDate="45722.530620486112" createdVersion="8" refreshedVersion="8" minRefreshableVersion="3" recordCount="192" xr:uid="{DFD4047F-B186-48CB-B0AB-8B517B735856}">
  <cacheSource type="worksheet">
    <worksheetSource ref="BD1:BG193" sheet="base"/>
  </cacheSource>
  <cacheFields count="4">
    <cacheField name="ALTERACIÓN TSH" numFmtId="0">
      <sharedItems count="2">
        <s v="NORMAL"/>
        <s v="ELEVADA"/>
      </sharedItems>
    </cacheField>
    <cacheField name="GRADO VITAMINA D" numFmtId="0">
      <sharedItems count="4">
        <s v="SUFICIENCIA"/>
        <s v="ALTERADA"/>
        <s v="INSUFICIENCIA" u="1"/>
        <s v="DEFICIENCIA" u="1"/>
      </sharedItems>
    </cacheField>
    <cacheField name="RADIOGRAFIA" numFmtId="0">
      <sharedItems count="2">
        <s v="PRE"/>
        <s v="POS"/>
      </sharedItems>
    </cacheField>
    <cacheField name="GRADO DE REABORSCIÓN ÓSEA" numFmtId="0">
      <sharedItems count="3">
        <s v="LEVE"/>
        <s v="SEVERO"/>
        <s v="MODERADO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2">
  <r>
    <s v="UNO"/>
    <s v="SUPERIOR"/>
    <s v="UNO"/>
    <n v="12"/>
    <x v="0"/>
    <x v="0"/>
    <x v="0"/>
    <n v="2.21"/>
    <n v="24.9"/>
    <x v="0"/>
    <s v="NORMAL"/>
  </r>
  <r>
    <s v="UNO"/>
    <s v="SUPERIOR"/>
    <s v="UNO"/>
    <n v="11"/>
    <x v="1"/>
    <x v="0"/>
    <x v="0"/>
    <n v="2.21"/>
    <n v="24.9"/>
    <x v="0"/>
    <s v="NORMAL"/>
  </r>
  <r>
    <s v="UNO"/>
    <s v="SUPERIOR"/>
    <s v="UNO"/>
    <n v="21"/>
    <x v="0"/>
    <x v="0"/>
    <x v="0"/>
    <n v="2.21"/>
    <n v="24.9"/>
    <x v="0"/>
    <s v="NORMAL"/>
  </r>
  <r>
    <s v="UNO"/>
    <s v="SUPERIOR"/>
    <s v="UNO"/>
    <n v="22"/>
    <x v="0"/>
    <x v="0"/>
    <x v="0"/>
    <n v="2.21"/>
    <n v="24.9"/>
    <x v="0"/>
    <s v="NORMAL"/>
  </r>
  <r>
    <s v="UNO"/>
    <s v="INFERIOR"/>
    <s v="UNO"/>
    <n v="32"/>
    <x v="0"/>
    <x v="0"/>
    <x v="0"/>
    <n v="2.21"/>
    <n v="24.9"/>
    <x v="0"/>
    <s v="NORMAL"/>
  </r>
  <r>
    <s v="UNO"/>
    <s v="INFERIOR"/>
    <s v="UNO"/>
    <n v="31"/>
    <x v="0"/>
    <x v="0"/>
    <x v="0"/>
    <n v="2.21"/>
    <n v="24.9"/>
    <x v="0"/>
    <s v="NORMAL"/>
  </r>
  <r>
    <s v="UNO"/>
    <s v="INFERIOR"/>
    <s v="UNO"/>
    <n v="41"/>
    <x v="0"/>
    <x v="0"/>
    <x v="0"/>
    <n v="2.21"/>
    <n v="24.9"/>
    <x v="0"/>
    <s v="NORMAL"/>
  </r>
  <r>
    <s v="UNO"/>
    <s v="INFERIOR"/>
    <s v="UNO"/>
    <n v="42"/>
    <x v="0"/>
    <x v="0"/>
    <x v="0"/>
    <n v="2.21"/>
    <n v="24.9"/>
    <x v="0"/>
    <s v="NORMAL"/>
  </r>
  <r>
    <s v="UNO"/>
    <s v="SUPERIOR"/>
    <s v="DOS"/>
    <n v="12"/>
    <x v="0"/>
    <x v="1"/>
    <x v="0"/>
    <n v="2.21"/>
    <n v="24.9"/>
    <x v="0"/>
    <s v="NORMAL"/>
  </r>
  <r>
    <s v="UNO"/>
    <s v="SUPERIOR"/>
    <s v="DOS"/>
    <n v="11"/>
    <x v="1"/>
    <x v="1"/>
    <x v="0"/>
    <n v="2.21"/>
    <n v="24.9"/>
    <x v="0"/>
    <s v="NORMAL"/>
  </r>
  <r>
    <s v="UNO"/>
    <s v="SUPERIOR"/>
    <s v="DOS"/>
    <n v="21"/>
    <x v="0"/>
    <x v="1"/>
    <x v="0"/>
    <n v="2.21"/>
    <n v="24.9"/>
    <x v="0"/>
    <s v="NORMAL"/>
  </r>
  <r>
    <s v="UNO"/>
    <s v="SUPERIOR"/>
    <s v="DOS"/>
    <n v="22"/>
    <x v="0"/>
    <x v="1"/>
    <x v="0"/>
    <n v="2.21"/>
    <n v="24.9"/>
    <x v="0"/>
    <s v="NORMAL"/>
  </r>
  <r>
    <s v="UNO"/>
    <s v="INFERIOR"/>
    <s v="DOS"/>
    <n v="32"/>
    <x v="0"/>
    <x v="1"/>
    <x v="0"/>
    <n v="2.21"/>
    <n v="24.9"/>
    <x v="0"/>
    <s v="NORMAL"/>
  </r>
  <r>
    <s v="UNO"/>
    <s v="INFERIOR"/>
    <s v="DOS"/>
    <n v="31"/>
    <x v="0"/>
    <x v="1"/>
    <x v="0"/>
    <n v="2.21"/>
    <n v="24.9"/>
    <x v="0"/>
    <s v="NORMAL"/>
  </r>
  <r>
    <s v="UNO"/>
    <s v="INFERIOR"/>
    <s v="DOS"/>
    <n v="41"/>
    <x v="0"/>
    <x v="1"/>
    <x v="0"/>
    <n v="2.21"/>
    <n v="24.9"/>
    <x v="0"/>
    <s v="NORMAL"/>
  </r>
  <r>
    <s v="UNO"/>
    <s v="INFERIOR"/>
    <s v="DOS"/>
    <n v="42"/>
    <x v="0"/>
    <x v="1"/>
    <x v="0"/>
    <n v="2.21"/>
    <n v="24.9"/>
    <x v="0"/>
    <s v="NORMAL"/>
  </r>
  <r>
    <s v="DOS"/>
    <s v="SUPERIOR"/>
    <s v="UNO"/>
    <n v="12"/>
    <x v="0"/>
    <x v="0"/>
    <x v="0"/>
    <n v="2.3069999999999999"/>
    <n v="23.3"/>
    <x v="1"/>
    <s v="NORMAL"/>
  </r>
  <r>
    <s v="DOS"/>
    <s v="SUPERIOR"/>
    <s v="UNO"/>
    <n v="11"/>
    <x v="2"/>
    <x v="0"/>
    <x v="0"/>
    <n v="2.3069999999999999"/>
    <n v="23.3"/>
    <x v="1"/>
    <s v="NORMAL"/>
  </r>
  <r>
    <s v="DOS"/>
    <s v="SUPERIOR"/>
    <s v="UNO"/>
    <n v="21"/>
    <x v="2"/>
    <x v="0"/>
    <x v="0"/>
    <n v="2.3069999999999999"/>
    <n v="23.3"/>
    <x v="1"/>
    <s v="NORMAL"/>
  </r>
  <r>
    <s v="DOS"/>
    <s v="SUPERIOR"/>
    <s v="UNO"/>
    <n v="22"/>
    <x v="2"/>
    <x v="0"/>
    <x v="0"/>
    <n v="2.3069999999999999"/>
    <n v="23.3"/>
    <x v="1"/>
    <s v="NORMAL"/>
  </r>
  <r>
    <s v="DOS"/>
    <s v="INFERIOR"/>
    <s v="UNO"/>
    <n v="32"/>
    <x v="2"/>
    <x v="0"/>
    <x v="1"/>
    <n v="2.3069999999999999"/>
    <n v="23.3"/>
    <x v="1"/>
    <s v="NORMAL"/>
  </r>
  <r>
    <s v="DOS"/>
    <s v="INFERIOR"/>
    <s v="UNO"/>
    <n v="31"/>
    <x v="2"/>
    <x v="0"/>
    <x v="1"/>
    <n v="2.3069999999999999"/>
    <n v="23.3"/>
    <x v="1"/>
    <s v="NORMAL"/>
  </r>
  <r>
    <s v="DOS"/>
    <s v="INFERIOR"/>
    <s v="UNO"/>
    <n v="41"/>
    <x v="2"/>
    <x v="0"/>
    <x v="1"/>
    <n v="2.3069999999999999"/>
    <n v="23.3"/>
    <x v="1"/>
    <s v="NORMAL"/>
  </r>
  <r>
    <s v="DOS"/>
    <s v="INFERIOR"/>
    <s v="UNO"/>
    <n v="42"/>
    <x v="3"/>
    <x v="0"/>
    <x v="1"/>
    <n v="2.3069999999999999"/>
    <n v="23.3"/>
    <x v="1"/>
    <s v="NORMAL"/>
  </r>
  <r>
    <s v="DOS"/>
    <s v="SUPERIOR"/>
    <s v="DOS"/>
    <n v="12"/>
    <x v="0"/>
    <x v="1"/>
    <x v="0"/>
    <n v="2.3069999999999999"/>
    <n v="23.3"/>
    <x v="1"/>
    <s v="NORMAL"/>
  </r>
  <r>
    <s v="DOS"/>
    <s v="SUPERIOR"/>
    <s v="DOS"/>
    <n v="11"/>
    <x v="2"/>
    <x v="1"/>
    <x v="0"/>
    <n v="2.3069999999999999"/>
    <n v="23.3"/>
    <x v="1"/>
    <s v="NORMAL"/>
  </r>
  <r>
    <s v="DOS"/>
    <s v="SUPERIOR"/>
    <s v="DOS"/>
    <n v="21"/>
    <x v="2"/>
    <x v="1"/>
    <x v="0"/>
    <n v="2.3069999999999999"/>
    <n v="23.3"/>
    <x v="1"/>
    <s v="NORMAL"/>
  </r>
  <r>
    <s v="DOS"/>
    <s v="INFERIOR"/>
    <s v="DOS"/>
    <n v="22"/>
    <x v="2"/>
    <x v="1"/>
    <x v="0"/>
    <n v="2.3069999999999999"/>
    <n v="23.3"/>
    <x v="1"/>
    <s v="NORMAL"/>
  </r>
  <r>
    <s v="DOS"/>
    <s v="INFERIOR"/>
    <s v="DOS"/>
    <n v="32"/>
    <x v="2"/>
    <x v="1"/>
    <x v="1"/>
    <n v="2.3069999999999999"/>
    <n v="23.3"/>
    <x v="1"/>
    <s v="NORMAL"/>
  </r>
  <r>
    <s v="DOS"/>
    <s v="INFERIOR"/>
    <s v="DOS"/>
    <n v="31"/>
    <x v="2"/>
    <x v="1"/>
    <x v="1"/>
    <n v="2.3069999999999999"/>
    <n v="23.3"/>
    <x v="1"/>
    <s v="NORMAL"/>
  </r>
  <r>
    <s v="DOS"/>
    <s v="INFERIOR"/>
    <s v="DOS"/>
    <n v="41"/>
    <x v="2"/>
    <x v="1"/>
    <x v="1"/>
    <n v="2.3069999999999999"/>
    <n v="23.3"/>
    <x v="1"/>
    <s v="NORMAL"/>
  </r>
  <r>
    <s v="DOS"/>
    <s v="INFERIOR"/>
    <s v="DOS"/>
    <n v="42"/>
    <x v="3"/>
    <x v="1"/>
    <x v="1"/>
    <n v="2.3069999999999999"/>
    <n v="23.3"/>
    <x v="1"/>
    <s v="NORMAL"/>
  </r>
  <r>
    <s v="TRES"/>
    <s v="SUPERIOR"/>
    <s v="UNO"/>
    <n v="12"/>
    <x v="0"/>
    <x v="0"/>
    <x v="0"/>
    <n v="2.1320000000000001"/>
    <n v="31.5"/>
    <x v="0"/>
    <s v="NORMAL"/>
  </r>
  <r>
    <s v="TRES"/>
    <s v="SUPERIOR"/>
    <s v="UNO"/>
    <n v="11"/>
    <x v="0"/>
    <x v="0"/>
    <x v="0"/>
    <n v="2.1320000000000001"/>
    <n v="31.5"/>
    <x v="0"/>
    <s v="NORMAL"/>
  </r>
  <r>
    <s v="TRES"/>
    <s v="SUPERIOR"/>
    <s v="UNO"/>
    <n v="21"/>
    <x v="0"/>
    <x v="0"/>
    <x v="0"/>
    <n v="2.1320000000000001"/>
    <n v="31.5"/>
    <x v="0"/>
    <s v="NORMAL"/>
  </r>
  <r>
    <s v="TRES"/>
    <s v="SUPERIOR"/>
    <s v="UNO"/>
    <n v="22"/>
    <x v="0"/>
    <x v="0"/>
    <x v="0"/>
    <n v="2.1320000000000001"/>
    <n v="31.5"/>
    <x v="0"/>
    <s v="NORMAL"/>
  </r>
  <r>
    <s v="TRES"/>
    <s v="INFERIOR"/>
    <s v="UNO"/>
    <n v="32"/>
    <x v="0"/>
    <x v="0"/>
    <x v="0"/>
    <n v="2.1320000000000001"/>
    <n v="31.5"/>
    <x v="0"/>
    <s v="NORMAL"/>
  </r>
  <r>
    <s v="TRES"/>
    <s v="INFERIOR"/>
    <s v="UNO"/>
    <n v="31"/>
    <x v="0"/>
    <x v="0"/>
    <x v="0"/>
    <n v="2.1320000000000001"/>
    <n v="31.5"/>
    <x v="0"/>
    <s v="NORMAL"/>
  </r>
  <r>
    <s v="TRES"/>
    <s v="INFERIOR"/>
    <s v="UNO"/>
    <n v="41"/>
    <x v="0"/>
    <x v="0"/>
    <x v="0"/>
    <n v="2.1320000000000001"/>
    <n v="31.5"/>
    <x v="0"/>
    <s v="NORMAL"/>
  </r>
  <r>
    <s v="TRES"/>
    <s v="INFERIOR"/>
    <s v="UNO"/>
    <n v="42"/>
    <x v="0"/>
    <x v="0"/>
    <x v="0"/>
    <n v="2.1320000000000001"/>
    <n v="31.5"/>
    <x v="0"/>
    <s v="NORMAL"/>
  </r>
  <r>
    <s v="TRES"/>
    <s v="SUPERIOR"/>
    <s v="DOS"/>
    <n v="12"/>
    <x v="0"/>
    <x v="1"/>
    <x v="0"/>
    <n v="2.1320000000000001"/>
    <n v="31.5"/>
    <x v="0"/>
    <s v="NORMAL"/>
  </r>
  <r>
    <s v="TRES"/>
    <s v="SUPERIOR"/>
    <s v="DOS"/>
    <n v="11"/>
    <x v="0"/>
    <x v="1"/>
    <x v="0"/>
    <n v="2.1320000000000001"/>
    <n v="31.5"/>
    <x v="0"/>
    <s v="NORMAL"/>
  </r>
  <r>
    <s v="TRES"/>
    <s v="SUPERIOR"/>
    <s v="DOS"/>
    <n v="21"/>
    <x v="0"/>
    <x v="1"/>
    <x v="0"/>
    <n v="2.1320000000000001"/>
    <n v="31.5"/>
    <x v="0"/>
    <s v="NORMAL"/>
  </r>
  <r>
    <s v="TRES"/>
    <s v="SUPERIOR"/>
    <s v="DOS"/>
    <n v="22"/>
    <x v="0"/>
    <x v="1"/>
    <x v="0"/>
    <n v="2.1320000000000001"/>
    <n v="31.5"/>
    <x v="0"/>
    <s v="NORMAL"/>
  </r>
  <r>
    <s v="TRES"/>
    <s v="INFERIOR"/>
    <s v="DOS"/>
    <n v="32"/>
    <x v="0"/>
    <x v="1"/>
    <x v="0"/>
    <n v="2.1320000000000001"/>
    <n v="31.5"/>
    <x v="0"/>
    <s v="NORMAL"/>
  </r>
  <r>
    <s v="TRES"/>
    <s v="INFERIOR"/>
    <s v="DOS"/>
    <n v="31"/>
    <x v="0"/>
    <x v="1"/>
    <x v="0"/>
    <n v="2.1320000000000001"/>
    <n v="31.5"/>
    <x v="0"/>
    <s v="NORMAL"/>
  </r>
  <r>
    <s v="TRES"/>
    <s v="INFERIOR"/>
    <s v="DOS"/>
    <n v="41"/>
    <x v="0"/>
    <x v="1"/>
    <x v="0"/>
    <n v="2.1320000000000001"/>
    <n v="31.5"/>
    <x v="0"/>
    <s v="NORMAL"/>
  </r>
  <r>
    <s v="TRES"/>
    <s v="INFERIOR"/>
    <s v="DOS"/>
    <n v="42"/>
    <x v="0"/>
    <x v="1"/>
    <x v="0"/>
    <n v="2.1320000000000001"/>
    <n v="31.5"/>
    <x v="0"/>
    <s v="NORMAL"/>
  </r>
  <r>
    <s v="CUATRO"/>
    <s v="SUPERIOR"/>
    <s v="UNO"/>
    <n v="12"/>
    <x v="0"/>
    <x v="0"/>
    <x v="0"/>
    <n v="2.38"/>
    <n v="26.6"/>
    <x v="1"/>
    <s v="NORMAL"/>
  </r>
  <r>
    <s v="CUATRO"/>
    <s v="SUPERIOR"/>
    <s v="UNO"/>
    <n v="11"/>
    <x v="0"/>
    <x v="0"/>
    <x v="0"/>
    <n v="2.38"/>
    <n v="26.6"/>
    <x v="1"/>
    <s v="NORMAL"/>
  </r>
  <r>
    <s v="CUATRO"/>
    <s v="SUPERIOR"/>
    <s v="UNO"/>
    <n v="21"/>
    <x v="0"/>
    <x v="0"/>
    <x v="0"/>
    <n v="2.38"/>
    <n v="26.6"/>
    <x v="1"/>
    <s v="NORMAL"/>
  </r>
  <r>
    <s v="CUATRO"/>
    <s v="SUPERIOR"/>
    <s v="UNO"/>
    <n v="22"/>
    <x v="0"/>
    <x v="0"/>
    <x v="0"/>
    <n v="2.38"/>
    <n v="26.6"/>
    <x v="1"/>
    <s v="NORMAL"/>
  </r>
  <r>
    <s v="CUATRO"/>
    <s v="INFERIOR"/>
    <s v="UNO"/>
    <n v="32"/>
    <x v="0"/>
    <x v="0"/>
    <x v="2"/>
    <n v="2.38"/>
    <n v="26.6"/>
    <x v="1"/>
    <s v="NORMAL"/>
  </r>
  <r>
    <s v="CUATRO"/>
    <s v="INFERIOR"/>
    <s v="UNO"/>
    <n v="31"/>
    <x v="0"/>
    <x v="0"/>
    <x v="2"/>
    <n v="2.38"/>
    <n v="26.6"/>
    <x v="1"/>
    <s v="NORMAL"/>
  </r>
  <r>
    <s v="CUATRO"/>
    <s v="INFERIOR"/>
    <s v="UNO"/>
    <n v="41"/>
    <x v="2"/>
    <x v="0"/>
    <x v="2"/>
    <n v="2.38"/>
    <n v="26.6"/>
    <x v="1"/>
    <s v="NORMAL"/>
  </r>
  <r>
    <s v="CUATRO"/>
    <s v="INFERIOR"/>
    <s v="UNO"/>
    <n v="42"/>
    <x v="2"/>
    <x v="0"/>
    <x v="2"/>
    <n v="2.38"/>
    <n v="26.6"/>
    <x v="1"/>
    <s v="NORMAL"/>
  </r>
  <r>
    <s v="CUATRO"/>
    <s v="SUPERIOR"/>
    <s v="DOS"/>
    <n v="12"/>
    <x v="0"/>
    <x v="1"/>
    <x v="0"/>
    <n v="2.38"/>
    <n v="26.6"/>
    <x v="1"/>
    <s v="NORMAL"/>
  </r>
  <r>
    <s v="CUATRO"/>
    <s v="SUPERIOR"/>
    <s v="DOS"/>
    <n v="11"/>
    <x v="0"/>
    <x v="1"/>
    <x v="0"/>
    <n v="2.38"/>
    <n v="26.6"/>
    <x v="1"/>
    <s v="NORMAL"/>
  </r>
  <r>
    <s v="CUATRO"/>
    <s v="SUPERIOR"/>
    <s v="DOS"/>
    <n v="21"/>
    <x v="0"/>
    <x v="1"/>
    <x v="0"/>
    <n v="2.38"/>
    <n v="26.6"/>
    <x v="1"/>
    <s v="NORMAL"/>
  </r>
  <r>
    <s v="CUATRO"/>
    <s v="SUPERIOR"/>
    <s v="DOS"/>
    <n v="22"/>
    <x v="0"/>
    <x v="1"/>
    <x v="0"/>
    <n v="2.38"/>
    <n v="26.6"/>
    <x v="1"/>
    <s v="NORMAL"/>
  </r>
  <r>
    <s v="CUATRO"/>
    <s v="INFERIOR"/>
    <s v="DOS"/>
    <n v="32"/>
    <x v="0"/>
    <x v="1"/>
    <x v="2"/>
    <n v="2.38"/>
    <n v="26.6"/>
    <x v="1"/>
    <s v="NORMAL"/>
  </r>
  <r>
    <s v="CUATRO"/>
    <s v="INFERIOR"/>
    <s v="DOS"/>
    <n v="31"/>
    <x v="0"/>
    <x v="1"/>
    <x v="2"/>
    <n v="2.38"/>
    <n v="26.6"/>
    <x v="1"/>
    <s v="NORMAL"/>
  </r>
  <r>
    <s v="CUATRO"/>
    <s v="INFERIOR"/>
    <s v="DOS"/>
    <n v="41"/>
    <x v="3"/>
    <x v="1"/>
    <x v="2"/>
    <n v="2.38"/>
    <n v="26.6"/>
    <x v="1"/>
    <s v="NORMAL"/>
  </r>
  <r>
    <s v="CUATRO"/>
    <s v="INFERIOR"/>
    <s v="DOS"/>
    <n v="42"/>
    <x v="2"/>
    <x v="1"/>
    <x v="2"/>
    <n v="2.38"/>
    <n v="26.6"/>
    <x v="1"/>
    <s v="NORMAL"/>
  </r>
  <r>
    <s v="CINCO"/>
    <s v="SUPERIOR"/>
    <s v="UNO"/>
    <n v="12"/>
    <x v="0"/>
    <x v="0"/>
    <x v="0"/>
    <n v="2.48"/>
    <n v="26.3"/>
    <x v="1"/>
    <s v="NORMAL"/>
  </r>
  <r>
    <s v="CINCO"/>
    <s v="SUPERIOR"/>
    <s v="UNO"/>
    <n v="11"/>
    <x v="2"/>
    <x v="0"/>
    <x v="0"/>
    <n v="2.48"/>
    <n v="26.3"/>
    <x v="1"/>
    <s v="NORMAL"/>
  </r>
  <r>
    <s v="CINCO"/>
    <s v="SUPERIOR"/>
    <s v="UNO"/>
    <n v="21"/>
    <x v="2"/>
    <x v="0"/>
    <x v="0"/>
    <n v="2.48"/>
    <n v="26.3"/>
    <x v="1"/>
    <s v="NORMAL"/>
  </r>
  <r>
    <s v="CINCO"/>
    <s v="SUPERIOR"/>
    <s v="UNO"/>
    <n v="22"/>
    <x v="2"/>
    <x v="0"/>
    <x v="0"/>
    <n v="2.48"/>
    <n v="26.3"/>
    <x v="1"/>
    <s v="NORMAL"/>
  </r>
  <r>
    <s v="CINCO"/>
    <s v="INFERIOR"/>
    <s v="UNO"/>
    <n v="32"/>
    <x v="0"/>
    <x v="0"/>
    <x v="0"/>
    <n v="2.48"/>
    <n v="26.3"/>
    <x v="1"/>
    <s v="NORMAL"/>
  </r>
  <r>
    <s v="CINCO"/>
    <s v="INFERIOR"/>
    <s v="UNO"/>
    <n v="31"/>
    <x v="2"/>
    <x v="0"/>
    <x v="0"/>
    <n v="2.48"/>
    <n v="26.3"/>
    <x v="1"/>
    <s v="NORMAL"/>
  </r>
  <r>
    <s v="CINCO"/>
    <s v="INFERIOR"/>
    <s v="UNO"/>
    <n v="41"/>
    <x v="2"/>
    <x v="0"/>
    <x v="0"/>
    <n v="2.48"/>
    <n v="26.3"/>
    <x v="1"/>
    <s v="NORMAL"/>
  </r>
  <r>
    <s v="CINCO"/>
    <s v="INFERIOR"/>
    <s v="UNO"/>
    <n v="42"/>
    <x v="0"/>
    <x v="0"/>
    <x v="0"/>
    <n v="2.48"/>
    <n v="26.3"/>
    <x v="1"/>
    <s v="NORMAL"/>
  </r>
  <r>
    <s v="CINCO"/>
    <s v="SUPERIOR"/>
    <s v="DOS"/>
    <n v="12"/>
    <x v="2"/>
    <x v="1"/>
    <x v="0"/>
    <n v="2.48"/>
    <n v="26.3"/>
    <x v="1"/>
    <s v="NORMAL"/>
  </r>
  <r>
    <s v="CINCO"/>
    <s v="SUPERIOR"/>
    <s v="DOS"/>
    <n v="11"/>
    <x v="2"/>
    <x v="1"/>
    <x v="0"/>
    <n v="2.48"/>
    <n v="26.3"/>
    <x v="1"/>
    <s v="NORMAL"/>
  </r>
  <r>
    <s v="CINCO"/>
    <s v="SUPERIOR"/>
    <s v="DOS"/>
    <n v="21"/>
    <x v="2"/>
    <x v="1"/>
    <x v="0"/>
    <n v="2.48"/>
    <n v="26.3"/>
    <x v="1"/>
    <s v="NORMAL"/>
  </r>
  <r>
    <s v="CINCO"/>
    <s v="SUPERIOR"/>
    <s v="DOS"/>
    <n v="22"/>
    <x v="2"/>
    <x v="1"/>
    <x v="0"/>
    <n v="2.48"/>
    <n v="26.3"/>
    <x v="1"/>
    <s v="NORMAL"/>
  </r>
  <r>
    <s v="CINCO"/>
    <s v="INFERIOR"/>
    <s v="DOS"/>
    <n v="32"/>
    <x v="0"/>
    <x v="1"/>
    <x v="0"/>
    <n v="2.48"/>
    <n v="26.3"/>
    <x v="1"/>
    <s v="NORMAL"/>
  </r>
  <r>
    <s v="CINCO"/>
    <s v="INFERIOR"/>
    <s v="DOS"/>
    <n v="31"/>
    <x v="2"/>
    <x v="1"/>
    <x v="0"/>
    <n v="2.48"/>
    <n v="26.3"/>
    <x v="1"/>
    <s v="NORMAL"/>
  </r>
  <r>
    <s v="CINCO"/>
    <s v="INFERIOR"/>
    <s v="DOS"/>
    <n v="41"/>
    <x v="2"/>
    <x v="1"/>
    <x v="0"/>
    <n v="2.48"/>
    <n v="26.3"/>
    <x v="1"/>
    <s v="NORMAL"/>
  </r>
  <r>
    <s v="CINCO"/>
    <s v="INFERIOR"/>
    <s v="DOS"/>
    <n v="42"/>
    <x v="0"/>
    <x v="1"/>
    <x v="0"/>
    <n v="2.48"/>
    <n v="26.3"/>
    <x v="1"/>
    <s v="NORMAL"/>
  </r>
  <r>
    <s v="SEIS"/>
    <s v="SUPERIOR"/>
    <s v="UNO"/>
    <n v="12"/>
    <x v="0"/>
    <x v="0"/>
    <x v="0"/>
    <n v="1.3140000000000001"/>
    <n v="16"/>
    <x v="1"/>
    <s v="NORMAL"/>
  </r>
  <r>
    <s v="SEIS"/>
    <s v="SUPERIOR"/>
    <s v="UNO"/>
    <n v="11"/>
    <x v="4"/>
    <x v="0"/>
    <x v="0"/>
    <n v="1.3140000000000001"/>
    <n v="16"/>
    <x v="1"/>
    <s v="NORMAL"/>
  </r>
  <r>
    <s v="SEIS"/>
    <s v="SUPERIOR"/>
    <s v="UNO"/>
    <n v="21"/>
    <x v="5"/>
    <x v="0"/>
    <x v="0"/>
    <n v="1.3140000000000001"/>
    <n v="16"/>
    <x v="1"/>
    <s v="NORMAL"/>
  </r>
  <r>
    <s v="SEIS"/>
    <s v="SUPERIOR"/>
    <s v="UNO"/>
    <n v="22"/>
    <x v="2"/>
    <x v="0"/>
    <x v="0"/>
    <n v="1.3140000000000001"/>
    <n v="16"/>
    <x v="1"/>
    <s v="NORMAL"/>
  </r>
  <r>
    <s v="SEIS"/>
    <s v="INFERIOR"/>
    <s v="UNO"/>
    <n v="32"/>
    <x v="0"/>
    <x v="0"/>
    <x v="2"/>
    <n v="1.3140000000000001"/>
    <n v="16"/>
    <x v="1"/>
    <s v="NORMAL"/>
  </r>
  <r>
    <s v="SEIS"/>
    <s v="INFERIOR"/>
    <s v="UNO"/>
    <n v="31"/>
    <x v="0"/>
    <x v="0"/>
    <x v="2"/>
    <n v="1.3140000000000001"/>
    <n v="16"/>
    <x v="1"/>
    <s v="NORMAL"/>
  </r>
  <r>
    <s v="SEIS"/>
    <s v="INFERIOR"/>
    <s v="UNO"/>
    <n v="41"/>
    <x v="0"/>
    <x v="0"/>
    <x v="2"/>
    <n v="1.3140000000000001"/>
    <n v="16"/>
    <x v="1"/>
    <s v="NORMAL"/>
  </r>
  <r>
    <s v="SEIS"/>
    <s v="INFERIOR"/>
    <s v="UNO"/>
    <n v="42"/>
    <x v="0"/>
    <x v="0"/>
    <x v="2"/>
    <n v="1.3140000000000001"/>
    <n v="16"/>
    <x v="1"/>
    <s v="NORMAL"/>
  </r>
  <r>
    <s v="SEIS"/>
    <s v="SUPERIOR"/>
    <s v="DOS"/>
    <n v="12"/>
    <x v="0"/>
    <x v="1"/>
    <x v="0"/>
    <n v="1.3140000000000001"/>
    <n v="16"/>
    <x v="1"/>
    <s v="NORMAL"/>
  </r>
  <r>
    <s v="SEIS"/>
    <s v="SUPERIOR"/>
    <s v="DOS"/>
    <n v="11"/>
    <x v="4"/>
    <x v="1"/>
    <x v="0"/>
    <n v="1.3140000000000001"/>
    <n v="16"/>
    <x v="1"/>
    <s v="NORMAL"/>
  </r>
  <r>
    <s v="SEIS"/>
    <s v="SUPERIOR"/>
    <s v="DOS"/>
    <n v="21"/>
    <x v="5"/>
    <x v="1"/>
    <x v="0"/>
    <n v="1.3140000000000001"/>
    <n v="16"/>
    <x v="1"/>
    <s v="NORMAL"/>
  </r>
  <r>
    <s v="SEIS"/>
    <s v="SUPERIOR"/>
    <s v="DOS"/>
    <n v="22"/>
    <x v="2"/>
    <x v="1"/>
    <x v="0"/>
    <n v="1.3140000000000001"/>
    <n v="16"/>
    <x v="1"/>
    <s v="NORMAL"/>
  </r>
  <r>
    <s v="SEIS"/>
    <s v="INFERIOR"/>
    <s v="DOS"/>
    <n v="32"/>
    <x v="0"/>
    <x v="1"/>
    <x v="2"/>
    <n v="1.3140000000000001"/>
    <n v="16"/>
    <x v="1"/>
    <s v="NORMAL"/>
  </r>
  <r>
    <s v="SEIS"/>
    <s v="INFERIOR"/>
    <s v="DOS"/>
    <n v="31"/>
    <x v="0"/>
    <x v="1"/>
    <x v="2"/>
    <n v="1.3140000000000001"/>
    <n v="16"/>
    <x v="1"/>
    <s v="NORMAL"/>
  </r>
  <r>
    <s v="SEIS"/>
    <s v="INFERIOR"/>
    <s v="DOS"/>
    <n v="41"/>
    <x v="0"/>
    <x v="1"/>
    <x v="2"/>
    <n v="1.3140000000000001"/>
    <n v="16"/>
    <x v="1"/>
    <s v="NORMAL"/>
  </r>
  <r>
    <s v="SEIS"/>
    <s v="INFERIOR"/>
    <s v="DOS"/>
    <n v="42"/>
    <x v="0"/>
    <x v="1"/>
    <x v="2"/>
    <n v="1.3140000000000001"/>
    <n v="16"/>
    <x v="1"/>
    <s v="NORMAL"/>
  </r>
  <r>
    <s v="SIETE"/>
    <s v="SUPERIOR"/>
    <s v="UNO"/>
    <n v="12"/>
    <x v="2"/>
    <x v="0"/>
    <x v="0"/>
    <n v="0.4"/>
    <n v="33"/>
    <x v="0"/>
    <s v="NORMAL"/>
  </r>
  <r>
    <s v="SIETE"/>
    <s v="SUPERIOR"/>
    <s v="UNO"/>
    <n v="11"/>
    <x v="3"/>
    <x v="0"/>
    <x v="0"/>
    <n v="0.4"/>
    <n v="33"/>
    <x v="0"/>
    <s v="NORMAL"/>
  </r>
  <r>
    <s v="SIETE"/>
    <s v="SUPERIOR"/>
    <s v="UNO"/>
    <n v="21"/>
    <x v="2"/>
    <x v="0"/>
    <x v="0"/>
    <n v="0.4"/>
    <n v="33"/>
    <x v="0"/>
    <s v="NORMAL"/>
  </r>
  <r>
    <s v="SIETE"/>
    <s v="SUPERIOR"/>
    <s v="UNO"/>
    <n v="22"/>
    <x v="2"/>
    <x v="0"/>
    <x v="0"/>
    <n v="0.4"/>
    <n v="33"/>
    <x v="0"/>
    <s v="NORMAL"/>
  </r>
  <r>
    <s v="SIETE"/>
    <s v="INFERIOR"/>
    <s v="UNO"/>
    <n v="32"/>
    <x v="2"/>
    <x v="0"/>
    <x v="0"/>
    <n v="0.4"/>
    <n v="33"/>
    <x v="0"/>
    <s v="NORMAL"/>
  </r>
  <r>
    <s v="SIETE"/>
    <s v="INFERIOR"/>
    <s v="UNO"/>
    <n v="31"/>
    <x v="2"/>
    <x v="0"/>
    <x v="0"/>
    <n v="0.4"/>
    <n v="33"/>
    <x v="0"/>
    <s v="NORMAL"/>
  </r>
  <r>
    <s v="SIETE"/>
    <s v="INFERIOR"/>
    <s v="UNO"/>
    <n v="41"/>
    <x v="2"/>
    <x v="0"/>
    <x v="0"/>
    <n v="0.4"/>
    <n v="33"/>
    <x v="0"/>
    <s v="NORMAL"/>
  </r>
  <r>
    <s v="SIETE"/>
    <s v="INFERIOR"/>
    <s v="UNO"/>
    <n v="42"/>
    <x v="3"/>
    <x v="0"/>
    <x v="0"/>
    <n v="0.4"/>
    <n v="33"/>
    <x v="0"/>
    <s v="NORMAL"/>
  </r>
  <r>
    <s v="SIETE"/>
    <s v="SUPERIOR"/>
    <s v="DOS"/>
    <n v="12"/>
    <x v="2"/>
    <x v="1"/>
    <x v="0"/>
    <n v="0.4"/>
    <n v="33"/>
    <x v="0"/>
    <s v="NORMAL"/>
  </r>
  <r>
    <s v="SIETE"/>
    <s v="SUPERIOR"/>
    <s v="DOS"/>
    <n v="11"/>
    <x v="3"/>
    <x v="1"/>
    <x v="0"/>
    <n v="0.4"/>
    <n v="33"/>
    <x v="0"/>
    <s v="NORMAL"/>
  </r>
  <r>
    <s v="SIETE"/>
    <s v="SUPERIOR"/>
    <s v="DOS"/>
    <n v="21"/>
    <x v="2"/>
    <x v="1"/>
    <x v="0"/>
    <n v="0.4"/>
    <n v="33"/>
    <x v="0"/>
    <s v="NORMAL"/>
  </r>
  <r>
    <s v="SIETE"/>
    <s v="SUPERIOR"/>
    <s v="DOS"/>
    <n v="22"/>
    <x v="2"/>
    <x v="1"/>
    <x v="0"/>
    <n v="0.4"/>
    <n v="33"/>
    <x v="0"/>
    <s v="NORMAL"/>
  </r>
  <r>
    <s v="SIETE"/>
    <s v="INFERIOR"/>
    <s v="DOS"/>
    <n v="32"/>
    <x v="2"/>
    <x v="1"/>
    <x v="0"/>
    <n v="0.4"/>
    <n v="33"/>
    <x v="0"/>
    <s v="NORMAL"/>
  </r>
  <r>
    <s v="SIETE"/>
    <s v="INFERIOR"/>
    <s v="DOS"/>
    <n v="31"/>
    <x v="2"/>
    <x v="1"/>
    <x v="0"/>
    <n v="0.4"/>
    <n v="33"/>
    <x v="0"/>
    <s v="NORMAL"/>
  </r>
  <r>
    <s v="SIETE"/>
    <s v="INFERIOR"/>
    <s v="DOS"/>
    <n v="41"/>
    <x v="2"/>
    <x v="1"/>
    <x v="0"/>
    <n v="0.4"/>
    <n v="33"/>
    <x v="0"/>
    <s v="NORMAL"/>
  </r>
  <r>
    <s v="SIETE"/>
    <s v="INFERIOR"/>
    <s v="DOS"/>
    <n v="42"/>
    <x v="3"/>
    <x v="1"/>
    <x v="0"/>
    <n v="0.4"/>
    <n v="33"/>
    <x v="0"/>
    <s v="NORMAL"/>
  </r>
  <r>
    <s v="OCHO"/>
    <s v="SUPERIOR"/>
    <s v="UNO"/>
    <n v="12"/>
    <x v="0"/>
    <x v="0"/>
    <x v="0"/>
    <n v="1.54"/>
    <n v="35.299999999999997"/>
    <x v="0"/>
    <s v="NORMAL"/>
  </r>
  <r>
    <s v="OCHO"/>
    <s v="SUPERIOR"/>
    <s v="UNO"/>
    <n v="11"/>
    <x v="2"/>
    <x v="0"/>
    <x v="0"/>
    <n v="1.54"/>
    <n v="35.299999999999997"/>
    <x v="0"/>
    <s v="NORMAL"/>
  </r>
  <r>
    <s v="OCHO"/>
    <s v="SUPERIOR"/>
    <s v="UNO"/>
    <n v="21"/>
    <x v="0"/>
    <x v="0"/>
    <x v="0"/>
    <n v="1.54"/>
    <n v="35.299999999999997"/>
    <x v="0"/>
    <s v="NORMAL"/>
  </r>
  <r>
    <s v="OCHO"/>
    <s v="SUPERIOR"/>
    <s v="UNO"/>
    <n v="22"/>
    <x v="0"/>
    <x v="0"/>
    <x v="0"/>
    <n v="1.54"/>
    <n v="35.299999999999997"/>
    <x v="0"/>
    <s v="NORMAL"/>
  </r>
  <r>
    <s v="OCHO"/>
    <s v="INFERIOR"/>
    <s v="UNO"/>
    <n v="32"/>
    <x v="0"/>
    <x v="0"/>
    <x v="2"/>
    <n v="1.54"/>
    <n v="35.299999999999997"/>
    <x v="0"/>
    <s v="NORMAL"/>
  </r>
  <r>
    <s v="OCHO"/>
    <s v="INFERIOR"/>
    <s v="UNO"/>
    <n v="31"/>
    <x v="0"/>
    <x v="0"/>
    <x v="2"/>
    <n v="1.54"/>
    <n v="35.299999999999997"/>
    <x v="0"/>
    <s v="NORMAL"/>
  </r>
  <r>
    <s v="OCHO"/>
    <s v="INFERIOR"/>
    <s v="UNO"/>
    <n v="41"/>
    <x v="0"/>
    <x v="0"/>
    <x v="2"/>
    <n v="1.54"/>
    <n v="35.299999999999997"/>
    <x v="0"/>
    <s v="NORMAL"/>
  </r>
  <r>
    <s v="OCHO"/>
    <s v="INFERIOR"/>
    <s v="UNO"/>
    <n v="42"/>
    <x v="0"/>
    <x v="0"/>
    <x v="2"/>
    <n v="1.54"/>
    <n v="35.299999999999997"/>
    <x v="0"/>
    <s v="NORMAL"/>
  </r>
  <r>
    <s v="OCHO"/>
    <s v="SUPERIOR"/>
    <s v="DOS"/>
    <n v="12"/>
    <x v="0"/>
    <x v="1"/>
    <x v="0"/>
    <n v="1.54"/>
    <n v="35.299999999999997"/>
    <x v="0"/>
    <s v="NORMAL"/>
  </r>
  <r>
    <s v="OCHO"/>
    <s v="SUPERIOR"/>
    <s v="DOS"/>
    <n v="11"/>
    <x v="2"/>
    <x v="1"/>
    <x v="0"/>
    <n v="1.54"/>
    <n v="35.299999999999997"/>
    <x v="0"/>
    <s v="NORMAL"/>
  </r>
  <r>
    <s v="OCHO"/>
    <s v="SUPERIOR"/>
    <s v="DOS"/>
    <n v="21"/>
    <x v="0"/>
    <x v="1"/>
    <x v="0"/>
    <n v="1.54"/>
    <n v="35.299999999999997"/>
    <x v="0"/>
    <s v="NORMAL"/>
  </r>
  <r>
    <s v="OCHO"/>
    <s v="SUPERIOR"/>
    <s v="DOS"/>
    <n v="22"/>
    <x v="0"/>
    <x v="1"/>
    <x v="0"/>
    <n v="1.54"/>
    <n v="35.299999999999997"/>
    <x v="0"/>
    <s v="NORMAL"/>
  </r>
  <r>
    <s v="OCHO"/>
    <s v="INFERIOR"/>
    <s v="DOS"/>
    <n v="32"/>
    <x v="0"/>
    <x v="1"/>
    <x v="2"/>
    <n v="1.54"/>
    <n v="35.299999999999997"/>
    <x v="0"/>
    <s v="NORMAL"/>
  </r>
  <r>
    <s v="OCHO"/>
    <s v="INFERIOR"/>
    <s v="DOS"/>
    <n v="31"/>
    <x v="0"/>
    <x v="1"/>
    <x v="2"/>
    <n v="1.54"/>
    <n v="35.299999999999997"/>
    <x v="0"/>
    <s v="NORMAL"/>
  </r>
  <r>
    <s v="OCHO"/>
    <s v="INFERIOR"/>
    <s v="DOS"/>
    <n v="41"/>
    <x v="2"/>
    <x v="1"/>
    <x v="2"/>
    <n v="1.54"/>
    <n v="35.299999999999997"/>
    <x v="0"/>
    <s v="NORMAL"/>
  </r>
  <r>
    <s v="OCHO"/>
    <s v="INFERIOR"/>
    <s v="DOS"/>
    <n v="42"/>
    <x v="0"/>
    <x v="1"/>
    <x v="2"/>
    <n v="1.54"/>
    <n v="35.299999999999997"/>
    <x v="0"/>
    <s v="NORMAL"/>
  </r>
  <r>
    <s v="NUEVE"/>
    <s v="SUPERIOR"/>
    <s v="UNO"/>
    <n v="12"/>
    <x v="4"/>
    <x v="0"/>
    <x v="2"/>
    <n v="1.54"/>
    <n v="32.5"/>
    <x v="0"/>
    <s v="NORMAL"/>
  </r>
  <r>
    <s v="NUEVE"/>
    <s v="SUPERIOR"/>
    <s v="UNO"/>
    <n v="11"/>
    <x v="2"/>
    <x v="0"/>
    <x v="2"/>
    <n v="1.54"/>
    <n v="32.5"/>
    <x v="0"/>
    <s v="NORMAL"/>
  </r>
  <r>
    <s v="NUEVE"/>
    <s v="SUPERIOR"/>
    <s v="UNO"/>
    <n v="21"/>
    <x v="2"/>
    <x v="0"/>
    <x v="2"/>
    <n v="1.54"/>
    <n v="32.5"/>
    <x v="0"/>
    <s v="NORMAL"/>
  </r>
  <r>
    <s v="NUEVE"/>
    <s v="SUPERIOR"/>
    <s v="UNO"/>
    <n v="22"/>
    <x v="0"/>
    <x v="0"/>
    <x v="2"/>
    <n v="1.54"/>
    <n v="32.5"/>
    <x v="0"/>
    <s v="NORMAL"/>
  </r>
  <r>
    <s v="NUEVE"/>
    <s v="INFERIOR"/>
    <s v="UNO"/>
    <n v="32"/>
    <x v="0"/>
    <x v="0"/>
    <x v="2"/>
    <n v="1.54"/>
    <n v="32.5"/>
    <x v="0"/>
    <s v="NORMAL"/>
  </r>
  <r>
    <s v="NUEVE"/>
    <s v="INFERIOR"/>
    <s v="UNO"/>
    <n v="31"/>
    <x v="2"/>
    <x v="0"/>
    <x v="2"/>
    <n v="1.54"/>
    <n v="32.5"/>
    <x v="0"/>
    <s v="NORMAL"/>
  </r>
  <r>
    <s v="NUEVE"/>
    <s v="INFERIOR"/>
    <s v="UNO"/>
    <n v="41"/>
    <x v="2"/>
    <x v="0"/>
    <x v="2"/>
    <n v="1.54"/>
    <n v="32.5"/>
    <x v="0"/>
    <s v="NORMAL"/>
  </r>
  <r>
    <s v="NUEVE"/>
    <s v="INFERIOR"/>
    <s v="UNO"/>
    <n v="42"/>
    <x v="0"/>
    <x v="0"/>
    <x v="2"/>
    <n v="1.54"/>
    <n v="32.5"/>
    <x v="0"/>
    <s v="NORMAL"/>
  </r>
  <r>
    <s v="NUEVE"/>
    <s v="SUPERIOR"/>
    <s v="DOS"/>
    <n v="12"/>
    <x v="4"/>
    <x v="1"/>
    <x v="2"/>
    <n v="1.54"/>
    <n v="32.5"/>
    <x v="0"/>
    <s v="NORMAL"/>
  </r>
  <r>
    <s v="NUEVE"/>
    <s v="SUPERIOR"/>
    <s v="DOS"/>
    <n v="11"/>
    <x v="2"/>
    <x v="1"/>
    <x v="2"/>
    <n v="1.54"/>
    <n v="32.5"/>
    <x v="0"/>
    <s v="NORMAL"/>
  </r>
  <r>
    <s v="NUEVE"/>
    <s v="SUPERIOR"/>
    <s v="DOS"/>
    <n v="21"/>
    <x v="2"/>
    <x v="1"/>
    <x v="2"/>
    <n v="1.54"/>
    <n v="32.5"/>
    <x v="0"/>
    <s v="NORMAL"/>
  </r>
  <r>
    <s v="NUEVE"/>
    <s v="SUPERIOR"/>
    <s v="DOS"/>
    <n v="22"/>
    <x v="0"/>
    <x v="1"/>
    <x v="2"/>
    <n v="1.54"/>
    <n v="32.5"/>
    <x v="0"/>
    <s v="NORMAL"/>
  </r>
  <r>
    <s v="NUEVE"/>
    <s v="INFERIOR"/>
    <s v="DOS"/>
    <n v="32"/>
    <x v="0"/>
    <x v="1"/>
    <x v="2"/>
    <n v="1.54"/>
    <n v="32.5"/>
    <x v="0"/>
    <s v="NORMAL"/>
  </r>
  <r>
    <s v="NUEVE"/>
    <s v="INFERIOR"/>
    <s v="DOS"/>
    <n v="31"/>
    <x v="2"/>
    <x v="1"/>
    <x v="2"/>
    <n v="1.54"/>
    <n v="32.5"/>
    <x v="0"/>
    <s v="NORMAL"/>
  </r>
  <r>
    <s v="NUEVE"/>
    <s v="INFERIOR"/>
    <s v="DOS"/>
    <n v="41"/>
    <x v="2"/>
    <x v="1"/>
    <x v="2"/>
    <n v="1.54"/>
    <n v="32.5"/>
    <x v="0"/>
    <s v="NORMAL"/>
  </r>
  <r>
    <s v="NUEVE"/>
    <s v="INFERIOR"/>
    <s v="DOS"/>
    <n v="42"/>
    <x v="0"/>
    <x v="1"/>
    <x v="2"/>
    <n v="1.54"/>
    <n v="32.5"/>
    <x v="0"/>
    <s v="NORMAL"/>
  </r>
  <r>
    <s v="DIEZ"/>
    <s v="SUPERIOR"/>
    <s v="UNO"/>
    <n v="12"/>
    <x v="6"/>
    <x v="0"/>
    <x v="0"/>
    <n v="1.24"/>
    <n v="18.100000000000001"/>
    <x v="1"/>
    <s v="NORMAL"/>
  </r>
  <r>
    <s v="DIEZ"/>
    <s v="SUPERIOR"/>
    <s v="UNO"/>
    <n v="11"/>
    <x v="5"/>
    <x v="0"/>
    <x v="0"/>
    <n v="1.24"/>
    <n v="18.100000000000001"/>
    <x v="1"/>
    <s v="NORMAL"/>
  </r>
  <r>
    <s v="DIEZ"/>
    <s v="SUPERIOR"/>
    <s v="UNO"/>
    <n v="21"/>
    <x v="5"/>
    <x v="0"/>
    <x v="0"/>
    <n v="1.24"/>
    <n v="18.100000000000001"/>
    <x v="1"/>
    <s v="NORMAL"/>
  </r>
  <r>
    <s v="DIEZ"/>
    <s v="SUPERIOR"/>
    <s v="UNO"/>
    <n v="22"/>
    <x v="7"/>
    <x v="0"/>
    <x v="0"/>
    <n v="1.24"/>
    <n v="18.100000000000001"/>
    <x v="1"/>
    <s v="NORMAL"/>
  </r>
  <r>
    <s v="DIEZ"/>
    <s v="INFERIOR"/>
    <s v="UNO"/>
    <n v="32"/>
    <x v="2"/>
    <x v="0"/>
    <x v="2"/>
    <n v="1.24"/>
    <n v="18.100000000000001"/>
    <x v="1"/>
    <s v="NORMAL"/>
  </r>
  <r>
    <s v="DIEZ"/>
    <s v="INFERIOR"/>
    <s v="UNO"/>
    <n v="31"/>
    <x v="2"/>
    <x v="0"/>
    <x v="2"/>
    <n v="1.24"/>
    <n v="18.100000000000001"/>
    <x v="1"/>
    <s v="NORMAL"/>
  </r>
  <r>
    <s v="DIEZ"/>
    <s v="INFERIOR"/>
    <s v="UNO"/>
    <n v="41"/>
    <x v="6"/>
    <x v="0"/>
    <x v="2"/>
    <n v="1.24"/>
    <n v="18.100000000000001"/>
    <x v="1"/>
    <s v="NORMAL"/>
  </r>
  <r>
    <s v="DIEZ"/>
    <s v="INFERIOR"/>
    <s v="UNO"/>
    <n v="42"/>
    <x v="2"/>
    <x v="0"/>
    <x v="2"/>
    <n v="1.24"/>
    <n v="18.100000000000001"/>
    <x v="1"/>
    <s v="NORMAL"/>
  </r>
  <r>
    <s v="DIEZ"/>
    <s v="SUPERIOR"/>
    <s v="DOS"/>
    <n v="12"/>
    <x v="6"/>
    <x v="1"/>
    <x v="0"/>
    <n v="1.24"/>
    <n v="18.100000000000001"/>
    <x v="1"/>
    <s v="NORMAL"/>
  </r>
  <r>
    <s v="DIEZ"/>
    <s v="SUPERIOR"/>
    <s v="DOS"/>
    <n v="11"/>
    <x v="5"/>
    <x v="1"/>
    <x v="0"/>
    <n v="1.24"/>
    <n v="18.100000000000001"/>
    <x v="1"/>
    <s v="NORMAL"/>
  </r>
  <r>
    <s v="DIEZ"/>
    <s v="SUPERIOR"/>
    <s v="DOS"/>
    <n v="21"/>
    <x v="5"/>
    <x v="1"/>
    <x v="0"/>
    <n v="1.24"/>
    <n v="18.100000000000001"/>
    <x v="1"/>
    <s v="NORMAL"/>
  </r>
  <r>
    <s v="DIEZ"/>
    <s v="SUPERIOR"/>
    <s v="DOS"/>
    <n v="22"/>
    <x v="7"/>
    <x v="1"/>
    <x v="0"/>
    <n v="1.24"/>
    <n v="18.100000000000001"/>
    <x v="1"/>
    <s v="NORMAL"/>
  </r>
  <r>
    <s v="DIEZ"/>
    <s v="INFERIOR"/>
    <s v="DOS"/>
    <n v="32"/>
    <x v="2"/>
    <x v="1"/>
    <x v="2"/>
    <n v="1.24"/>
    <n v="18.100000000000001"/>
    <x v="1"/>
    <s v="NORMAL"/>
  </r>
  <r>
    <s v="DIEZ"/>
    <s v="INFERIOR"/>
    <s v="DOS"/>
    <n v="31"/>
    <x v="7"/>
    <x v="1"/>
    <x v="2"/>
    <n v="1.24"/>
    <n v="18.100000000000001"/>
    <x v="1"/>
    <s v="NORMAL"/>
  </r>
  <r>
    <s v="DIEZ"/>
    <s v="INFERIOR"/>
    <s v="DOS"/>
    <n v="41"/>
    <x v="6"/>
    <x v="1"/>
    <x v="2"/>
    <n v="1.24"/>
    <n v="18.100000000000001"/>
    <x v="1"/>
    <s v="NORMAL"/>
  </r>
  <r>
    <s v="DIEZ"/>
    <s v="INFERIOR"/>
    <s v="DOS"/>
    <n v="42"/>
    <x v="2"/>
    <x v="1"/>
    <x v="2"/>
    <n v="1.24"/>
    <n v="18.100000000000001"/>
    <x v="1"/>
    <s v="NORMAL"/>
  </r>
  <r>
    <s v="ONCE"/>
    <s v="SUPERIOR"/>
    <s v="UNO"/>
    <n v="12"/>
    <x v="4"/>
    <x v="0"/>
    <x v="1"/>
    <n v="6.47"/>
    <n v="13.6"/>
    <x v="2"/>
    <s v="ELEVADA"/>
  </r>
  <r>
    <s v="ONCE"/>
    <s v="SUPERIOR"/>
    <s v="UNO"/>
    <n v="11"/>
    <x v="7"/>
    <x v="0"/>
    <x v="1"/>
    <n v="6.47"/>
    <n v="13.6"/>
    <x v="2"/>
    <s v="ELEVADA"/>
  </r>
  <r>
    <s v="ONCE"/>
    <s v="SUPERIOR"/>
    <s v="UNO"/>
    <n v="21"/>
    <x v="2"/>
    <x v="0"/>
    <x v="1"/>
    <n v="6.47"/>
    <n v="13.6"/>
    <x v="2"/>
    <s v="ELEVADA"/>
  </r>
  <r>
    <s v="ONCE"/>
    <s v="SUPERIOR"/>
    <s v="UNO"/>
    <n v="22"/>
    <x v="7"/>
    <x v="0"/>
    <x v="1"/>
    <n v="6.47"/>
    <n v="13.6"/>
    <x v="2"/>
    <s v="ELEVADA"/>
  </r>
  <r>
    <s v="ONCE"/>
    <s v="INFERIOR"/>
    <s v="UNO"/>
    <n v="32"/>
    <x v="2"/>
    <x v="0"/>
    <x v="2"/>
    <n v="6.47"/>
    <n v="13.6"/>
    <x v="2"/>
    <s v="ELEVADA"/>
  </r>
  <r>
    <s v="ONCE"/>
    <s v="INFERIOR"/>
    <s v="UNO"/>
    <n v="31"/>
    <x v="2"/>
    <x v="0"/>
    <x v="2"/>
    <n v="6.47"/>
    <n v="13.6"/>
    <x v="2"/>
    <s v="ELEVADA"/>
  </r>
  <r>
    <s v="ONCE"/>
    <s v="INFERIOR"/>
    <s v="UNO"/>
    <n v="41"/>
    <x v="2"/>
    <x v="0"/>
    <x v="2"/>
    <n v="6.47"/>
    <n v="13.6"/>
    <x v="2"/>
    <s v="ELEVADA"/>
  </r>
  <r>
    <s v="ONCE"/>
    <s v="INFERIOR"/>
    <s v="UNO"/>
    <n v="42"/>
    <x v="2"/>
    <x v="0"/>
    <x v="2"/>
    <n v="6.47"/>
    <n v="13.6"/>
    <x v="2"/>
    <s v="ELEVADA"/>
  </r>
  <r>
    <s v="ONCE"/>
    <s v="SUPERIOR"/>
    <s v="DOS"/>
    <n v="12"/>
    <x v="4"/>
    <x v="1"/>
    <x v="1"/>
    <n v="6.47"/>
    <n v="13.6"/>
    <x v="2"/>
    <s v="ELEVADA"/>
  </r>
  <r>
    <s v="ONCE"/>
    <s v="SUPERIOR"/>
    <s v="DOS"/>
    <n v="11"/>
    <x v="7"/>
    <x v="1"/>
    <x v="1"/>
    <n v="6.47"/>
    <n v="13.6"/>
    <x v="2"/>
    <s v="ELEVADA"/>
  </r>
  <r>
    <s v="ONCE"/>
    <s v="SUPERIOR"/>
    <s v="DOS"/>
    <n v="21"/>
    <x v="2"/>
    <x v="1"/>
    <x v="1"/>
    <n v="6.47"/>
    <n v="13.6"/>
    <x v="2"/>
    <s v="ELEVADA"/>
  </r>
  <r>
    <s v="ONCE"/>
    <s v="SUPERIOR"/>
    <s v="DOS"/>
    <n v="22"/>
    <x v="7"/>
    <x v="1"/>
    <x v="1"/>
    <n v="6.47"/>
    <n v="13.6"/>
    <x v="2"/>
    <s v="ELEVADA"/>
  </r>
  <r>
    <s v="ONCE"/>
    <s v="INFERIOR"/>
    <s v="DOS"/>
    <n v="32"/>
    <x v="2"/>
    <x v="1"/>
    <x v="2"/>
    <n v="6.47"/>
    <n v="13.6"/>
    <x v="2"/>
    <s v="ELEVADA"/>
  </r>
  <r>
    <s v="ONCE"/>
    <s v="INFERIOR"/>
    <s v="DOS"/>
    <n v="31"/>
    <x v="2"/>
    <x v="1"/>
    <x v="2"/>
    <n v="6.47"/>
    <n v="13.6"/>
    <x v="2"/>
    <s v="ELEVADA"/>
  </r>
  <r>
    <s v="ONCE"/>
    <s v="INFERIOR"/>
    <s v="DOS"/>
    <n v="41"/>
    <x v="2"/>
    <x v="1"/>
    <x v="2"/>
    <n v="6.47"/>
    <n v="13.6"/>
    <x v="2"/>
    <s v="ELEVADA"/>
  </r>
  <r>
    <s v="ONCE"/>
    <s v="INFERIOR"/>
    <s v="DOS"/>
    <n v="42"/>
    <x v="2"/>
    <x v="1"/>
    <x v="2"/>
    <n v="6.47"/>
    <n v="13.6"/>
    <x v="2"/>
    <s v="ELEVADA"/>
  </r>
  <r>
    <s v="DOCE"/>
    <s v="SUPERIOR"/>
    <s v="UNO"/>
    <n v="12"/>
    <x v="2"/>
    <x v="0"/>
    <x v="0"/>
    <n v="2.2610000000000001"/>
    <n v="25"/>
    <x v="1"/>
    <s v="NORMAL"/>
  </r>
  <r>
    <s v="DOCE"/>
    <s v="SUPERIOR"/>
    <s v="UNO"/>
    <n v="11"/>
    <x v="0"/>
    <x v="0"/>
    <x v="0"/>
    <n v="2.2610000000000001"/>
    <n v="25"/>
    <x v="1"/>
    <s v="NORMAL"/>
  </r>
  <r>
    <s v="DOCE"/>
    <s v="SUPERIOR"/>
    <s v="UNO"/>
    <n v="21"/>
    <x v="2"/>
    <x v="0"/>
    <x v="0"/>
    <n v="2.2610000000000001"/>
    <n v="25"/>
    <x v="1"/>
    <s v="NORMAL"/>
  </r>
  <r>
    <s v="DOCE"/>
    <s v="SUPERIOR"/>
    <s v="UNO"/>
    <n v="22"/>
    <x v="0"/>
    <x v="0"/>
    <x v="0"/>
    <n v="2.2610000000000001"/>
    <n v="25"/>
    <x v="1"/>
    <s v="NORMAL"/>
  </r>
  <r>
    <s v="DOCE"/>
    <s v="INFERIOR"/>
    <s v="UNO"/>
    <n v="32"/>
    <x v="2"/>
    <x v="0"/>
    <x v="0"/>
    <n v="2.2610000000000001"/>
    <n v="25"/>
    <x v="1"/>
    <s v="NORMAL"/>
  </r>
  <r>
    <s v="DOCE"/>
    <s v="INFERIOR"/>
    <s v="UNO"/>
    <n v="31"/>
    <x v="0"/>
    <x v="0"/>
    <x v="0"/>
    <n v="2.2610000000000001"/>
    <n v="25"/>
    <x v="1"/>
    <s v="NORMAL"/>
  </r>
  <r>
    <s v="DOCE"/>
    <s v="INFERIOR"/>
    <s v="UNO"/>
    <n v="41"/>
    <x v="2"/>
    <x v="0"/>
    <x v="0"/>
    <n v="2.2610000000000001"/>
    <n v="25"/>
    <x v="1"/>
    <s v="NORMAL"/>
  </r>
  <r>
    <s v="DOCE"/>
    <s v="INFERIOR"/>
    <s v="UNO"/>
    <n v="42"/>
    <x v="0"/>
    <x v="0"/>
    <x v="0"/>
    <n v="2.2610000000000001"/>
    <n v="25"/>
    <x v="1"/>
    <s v="NORMAL"/>
  </r>
  <r>
    <s v="DOCE"/>
    <s v="SUPERIOR"/>
    <s v="DOS"/>
    <n v="12"/>
    <x v="2"/>
    <x v="1"/>
    <x v="0"/>
    <n v="2.2610000000000001"/>
    <n v="25"/>
    <x v="1"/>
    <s v="NORMAL"/>
  </r>
  <r>
    <s v="DOCE"/>
    <s v="SUPERIOR"/>
    <s v="DOS"/>
    <n v="11"/>
    <x v="0"/>
    <x v="1"/>
    <x v="0"/>
    <n v="2.2610000000000001"/>
    <n v="25"/>
    <x v="1"/>
    <s v="NORMAL"/>
  </r>
  <r>
    <s v="DOCE"/>
    <s v="SUPERIOR"/>
    <s v="DOS"/>
    <n v="21"/>
    <x v="2"/>
    <x v="1"/>
    <x v="0"/>
    <n v="2.2610000000000001"/>
    <n v="25"/>
    <x v="1"/>
    <s v="NORMAL"/>
  </r>
  <r>
    <s v="DOCE"/>
    <s v="SUPERIOR"/>
    <s v="DOS"/>
    <n v="22"/>
    <x v="0"/>
    <x v="1"/>
    <x v="0"/>
    <n v="2.2610000000000001"/>
    <n v="25"/>
    <x v="1"/>
    <s v="NORMAL"/>
  </r>
  <r>
    <s v="DOCE"/>
    <s v="INFERIOR"/>
    <s v="DOS"/>
    <n v="32"/>
    <x v="2"/>
    <x v="1"/>
    <x v="0"/>
    <n v="2.2610000000000001"/>
    <n v="25"/>
    <x v="1"/>
    <s v="NORMAL"/>
  </r>
  <r>
    <s v="DOCE"/>
    <s v="INFERIOR"/>
    <s v="DOS"/>
    <n v="31"/>
    <x v="0"/>
    <x v="1"/>
    <x v="0"/>
    <n v="2.2610000000000001"/>
    <n v="25"/>
    <x v="1"/>
    <s v="NORMAL"/>
  </r>
  <r>
    <s v="DOCE"/>
    <s v="INFERIOR"/>
    <s v="DOS"/>
    <n v="41"/>
    <x v="2"/>
    <x v="1"/>
    <x v="0"/>
    <n v="2.2610000000000001"/>
    <n v="25"/>
    <x v="1"/>
    <s v="NORMAL"/>
  </r>
  <r>
    <s v="DOCE"/>
    <s v="INFERIOR"/>
    <s v="DOS"/>
    <n v="42"/>
    <x v="0"/>
    <x v="1"/>
    <x v="0"/>
    <n v="2.2610000000000001"/>
    <n v="25"/>
    <x v="1"/>
    <s v="NORMAL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2">
  <r>
    <s v="UNO"/>
    <s v="SUPERIOR"/>
    <s v="UNO"/>
    <n v="12"/>
    <x v="0"/>
    <x v="0"/>
    <x v="0"/>
    <x v="0"/>
    <x v="0"/>
    <x v="0"/>
    <x v="0"/>
  </r>
  <r>
    <s v="UNO"/>
    <s v="SUPERIOR"/>
    <s v="UNO"/>
    <n v="11"/>
    <x v="1"/>
    <x v="0"/>
    <x v="0"/>
    <x v="0"/>
    <x v="0"/>
    <x v="0"/>
    <x v="0"/>
  </r>
  <r>
    <s v="UNO"/>
    <s v="SUPERIOR"/>
    <s v="UNO"/>
    <n v="21"/>
    <x v="0"/>
    <x v="0"/>
    <x v="0"/>
    <x v="0"/>
    <x v="0"/>
    <x v="0"/>
    <x v="0"/>
  </r>
  <r>
    <s v="UNO"/>
    <s v="SUPERIOR"/>
    <s v="UNO"/>
    <n v="22"/>
    <x v="0"/>
    <x v="0"/>
    <x v="0"/>
    <x v="0"/>
    <x v="0"/>
    <x v="0"/>
    <x v="0"/>
  </r>
  <r>
    <s v="UNO"/>
    <s v="INFERIOR"/>
    <s v="UNO"/>
    <n v="32"/>
    <x v="0"/>
    <x v="0"/>
    <x v="0"/>
    <x v="0"/>
    <x v="0"/>
    <x v="0"/>
    <x v="0"/>
  </r>
  <r>
    <s v="UNO"/>
    <s v="INFERIOR"/>
    <s v="UNO"/>
    <n v="31"/>
    <x v="0"/>
    <x v="0"/>
    <x v="0"/>
    <x v="0"/>
    <x v="0"/>
    <x v="0"/>
    <x v="0"/>
  </r>
  <r>
    <s v="UNO"/>
    <s v="INFERIOR"/>
    <s v="UNO"/>
    <n v="41"/>
    <x v="0"/>
    <x v="0"/>
    <x v="0"/>
    <x v="0"/>
    <x v="0"/>
    <x v="0"/>
    <x v="0"/>
  </r>
  <r>
    <s v="UNO"/>
    <s v="INFERIOR"/>
    <s v="UNO"/>
    <n v="42"/>
    <x v="0"/>
    <x v="0"/>
    <x v="0"/>
    <x v="0"/>
    <x v="0"/>
    <x v="0"/>
    <x v="0"/>
  </r>
  <r>
    <s v="UNO"/>
    <s v="SUPERIOR"/>
    <s v="DOS"/>
    <n v="12"/>
    <x v="0"/>
    <x v="1"/>
    <x v="0"/>
    <x v="0"/>
    <x v="0"/>
    <x v="0"/>
    <x v="0"/>
  </r>
  <r>
    <s v="UNO"/>
    <s v="SUPERIOR"/>
    <s v="DOS"/>
    <n v="11"/>
    <x v="1"/>
    <x v="1"/>
    <x v="0"/>
    <x v="0"/>
    <x v="0"/>
    <x v="0"/>
    <x v="0"/>
  </r>
  <r>
    <s v="UNO"/>
    <s v="SUPERIOR"/>
    <s v="DOS"/>
    <n v="21"/>
    <x v="0"/>
    <x v="1"/>
    <x v="0"/>
    <x v="0"/>
    <x v="0"/>
    <x v="0"/>
    <x v="0"/>
  </r>
  <r>
    <s v="UNO"/>
    <s v="SUPERIOR"/>
    <s v="DOS"/>
    <n v="22"/>
    <x v="0"/>
    <x v="1"/>
    <x v="0"/>
    <x v="0"/>
    <x v="0"/>
    <x v="0"/>
    <x v="0"/>
  </r>
  <r>
    <s v="UNO"/>
    <s v="INFERIOR"/>
    <s v="DOS"/>
    <n v="32"/>
    <x v="0"/>
    <x v="1"/>
    <x v="0"/>
    <x v="0"/>
    <x v="0"/>
    <x v="0"/>
    <x v="0"/>
  </r>
  <r>
    <s v="UNO"/>
    <s v="INFERIOR"/>
    <s v="DOS"/>
    <n v="31"/>
    <x v="0"/>
    <x v="1"/>
    <x v="0"/>
    <x v="0"/>
    <x v="0"/>
    <x v="0"/>
    <x v="0"/>
  </r>
  <r>
    <s v="UNO"/>
    <s v="INFERIOR"/>
    <s v="DOS"/>
    <n v="41"/>
    <x v="0"/>
    <x v="1"/>
    <x v="0"/>
    <x v="0"/>
    <x v="0"/>
    <x v="0"/>
    <x v="0"/>
  </r>
  <r>
    <s v="UNO"/>
    <s v="INFERIOR"/>
    <s v="DOS"/>
    <n v="42"/>
    <x v="0"/>
    <x v="1"/>
    <x v="0"/>
    <x v="0"/>
    <x v="0"/>
    <x v="0"/>
    <x v="0"/>
  </r>
  <r>
    <s v="DOS"/>
    <s v="SUPERIOR"/>
    <s v="UNO"/>
    <n v="12"/>
    <x v="0"/>
    <x v="0"/>
    <x v="0"/>
    <x v="1"/>
    <x v="1"/>
    <x v="1"/>
    <x v="0"/>
  </r>
  <r>
    <s v="DOS"/>
    <s v="SUPERIOR"/>
    <s v="UNO"/>
    <n v="11"/>
    <x v="2"/>
    <x v="0"/>
    <x v="0"/>
    <x v="1"/>
    <x v="1"/>
    <x v="1"/>
    <x v="0"/>
  </r>
  <r>
    <s v="DOS"/>
    <s v="SUPERIOR"/>
    <s v="UNO"/>
    <n v="21"/>
    <x v="2"/>
    <x v="0"/>
    <x v="0"/>
    <x v="1"/>
    <x v="1"/>
    <x v="1"/>
    <x v="0"/>
  </r>
  <r>
    <s v="DOS"/>
    <s v="SUPERIOR"/>
    <s v="UNO"/>
    <n v="22"/>
    <x v="2"/>
    <x v="0"/>
    <x v="0"/>
    <x v="1"/>
    <x v="1"/>
    <x v="1"/>
    <x v="0"/>
  </r>
  <r>
    <s v="DOS"/>
    <s v="INFERIOR"/>
    <s v="UNO"/>
    <n v="32"/>
    <x v="2"/>
    <x v="0"/>
    <x v="1"/>
    <x v="1"/>
    <x v="1"/>
    <x v="1"/>
    <x v="0"/>
  </r>
  <r>
    <s v="DOS"/>
    <s v="INFERIOR"/>
    <s v="UNO"/>
    <n v="31"/>
    <x v="2"/>
    <x v="0"/>
    <x v="1"/>
    <x v="1"/>
    <x v="1"/>
    <x v="1"/>
    <x v="0"/>
  </r>
  <r>
    <s v="DOS"/>
    <s v="INFERIOR"/>
    <s v="UNO"/>
    <n v="41"/>
    <x v="2"/>
    <x v="0"/>
    <x v="1"/>
    <x v="1"/>
    <x v="1"/>
    <x v="1"/>
    <x v="0"/>
  </r>
  <r>
    <s v="DOS"/>
    <s v="INFERIOR"/>
    <s v="UNO"/>
    <n v="42"/>
    <x v="3"/>
    <x v="0"/>
    <x v="1"/>
    <x v="1"/>
    <x v="1"/>
    <x v="1"/>
    <x v="0"/>
  </r>
  <r>
    <s v="DOS"/>
    <s v="SUPERIOR"/>
    <s v="DOS"/>
    <n v="12"/>
    <x v="0"/>
    <x v="1"/>
    <x v="0"/>
    <x v="1"/>
    <x v="1"/>
    <x v="1"/>
    <x v="0"/>
  </r>
  <r>
    <s v="DOS"/>
    <s v="SUPERIOR"/>
    <s v="DOS"/>
    <n v="11"/>
    <x v="2"/>
    <x v="1"/>
    <x v="0"/>
    <x v="1"/>
    <x v="1"/>
    <x v="1"/>
    <x v="0"/>
  </r>
  <r>
    <s v="DOS"/>
    <s v="SUPERIOR"/>
    <s v="DOS"/>
    <n v="21"/>
    <x v="2"/>
    <x v="1"/>
    <x v="0"/>
    <x v="1"/>
    <x v="1"/>
    <x v="1"/>
    <x v="0"/>
  </r>
  <r>
    <s v="DOS"/>
    <s v="INFERIOR"/>
    <s v="DOS"/>
    <n v="22"/>
    <x v="2"/>
    <x v="1"/>
    <x v="0"/>
    <x v="1"/>
    <x v="1"/>
    <x v="1"/>
    <x v="0"/>
  </r>
  <r>
    <s v="DOS"/>
    <s v="INFERIOR"/>
    <s v="DOS"/>
    <n v="32"/>
    <x v="2"/>
    <x v="1"/>
    <x v="1"/>
    <x v="1"/>
    <x v="1"/>
    <x v="1"/>
    <x v="0"/>
  </r>
  <r>
    <s v="DOS"/>
    <s v="INFERIOR"/>
    <s v="DOS"/>
    <n v="31"/>
    <x v="2"/>
    <x v="1"/>
    <x v="1"/>
    <x v="1"/>
    <x v="1"/>
    <x v="1"/>
    <x v="0"/>
  </r>
  <r>
    <s v="DOS"/>
    <s v="INFERIOR"/>
    <s v="DOS"/>
    <n v="41"/>
    <x v="2"/>
    <x v="1"/>
    <x v="1"/>
    <x v="1"/>
    <x v="1"/>
    <x v="1"/>
    <x v="0"/>
  </r>
  <r>
    <s v="DOS"/>
    <s v="INFERIOR"/>
    <s v="DOS"/>
    <n v="42"/>
    <x v="3"/>
    <x v="1"/>
    <x v="1"/>
    <x v="1"/>
    <x v="1"/>
    <x v="1"/>
    <x v="0"/>
  </r>
  <r>
    <s v="TRES"/>
    <s v="SUPERIOR"/>
    <s v="UNO"/>
    <n v="12"/>
    <x v="0"/>
    <x v="0"/>
    <x v="0"/>
    <x v="2"/>
    <x v="2"/>
    <x v="0"/>
    <x v="0"/>
  </r>
  <r>
    <s v="TRES"/>
    <s v="SUPERIOR"/>
    <s v="UNO"/>
    <n v="11"/>
    <x v="0"/>
    <x v="0"/>
    <x v="0"/>
    <x v="2"/>
    <x v="2"/>
    <x v="0"/>
    <x v="0"/>
  </r>
  <r>
    <s v="TRES"/>
    <s v="SUPERIOR"/>
    <s v="UNO"/>
    <n v="21"/>
    <x v="0"/>
    <x v="0"/>
    <x v="0"/>
    <x v="2"/>
    <x v="2"/>
    <x v="0"/>
    <x v="0"/>
  </r>
  <r>
    <s v="TRES"/>
    <s v="SUPERIOR"/>
    <s v="UNO"/>
    <n v="22"/>
    <x v="0"/>
    <x v="0"/>
    <x v="0"/>
    <x v="2"/>
    <x v="2"/>
    <x v="0"/>
    <x v="0"/>
  </r>
  <r>
    <s v="TRES"/>
    <s v="INFERIOR"/>
    <s v="UNO"/>
    <n v="32"/>
    <x v="0"/>
    <x v="0"/>
    <x v="0"/>
    <x v="2"/>
    <x v="2"/>
    <x v="0"/>
    <x v="0"/>
  </r>
  <r>
    <s v="TRES"/>
    <s v="INFERIOR"/>
    <s v="UNO"/>
    <n v="31"/>
    <x v="0"/>
    <x v="0"/>
    <x v="0"/>
    <x v="2"/>
    <x v="2"/>
    <x v="0"/>
    <x v="0"/>
  </r>
  <r>
    <s v="TRES"/>
    <s v="INFERIOR"/>
    <s v="UNO"/>
    <n v="41"/>
    <x v="0"/>
    <x v="0"/>
    <x v="0"/>
    <x v="2"/>
    <x v="2"/>
    <x v="0"/>
    <x v="0"/>
  </r>
  <r>
    <s v="TRES"/>
    <s v="INFERIOR"/>
    <s v="UNO"/>
    <n v="42"/>
    <x v="0"/>
    <x v="0"/>
    <x v="0"/>
    <x v="2"/>
    <x v="2"/>
    <x v="0"/>
    <x v="0"/>
  </r>
  <r>
    <s v="TRES"/>
    <s v="SUPERIOR"/>
    <s v="DOS"/>
    <n v="12"/>
    <x v="0"/>
    <x v="1"/>
    <x v="0"/>
    <x v="2"/>
    <x v="2"/>
    <x v="0"/>
    <x v="0"/>
  </r>
  <r>
    <s v="TRES"/>
    <s v="SUPERIOR"/>
    <s v="DOS"/>
    <n v="11"/>
    <x v="0"/>
    <x v="1"/>
    <x v="0"/>
    <x v="2"/>
    <x v="2"/>
    <x v="0"/>
    <x v="0"/>
  </r>
  <r>
    <s v="TRES"/>
    <s v="SUPERIOR"/>
    <s v="DOS"/>
    <n v="21"/>
    <x v="0"/>
    <x v="1"/>
    <x v="0"/>
    <x v="2"/>
    <x v="2"/>
    <x v="0"/>
    <x v="0"/>
  </r>
  <r>
    <s v="TRES"/>
    <s v="SUPERIOR"/>
    <s v="DOS"/>
    <n v="22"/>
    <x v="0"/>
    <x v="1"/>
    <x v="0"/>
    <x v="2"/>
    <x v="2"/>
    <x v="0"/>
    <x v="0"/>
  </r>
  <r>
    <s v="TRES"/>
    <s v="INFERIOR"/>
    <s v="DOS"/>
    <n v="32"/>
    <x v="0"/>
    <x v="1"/>
    <x v="0"/>
    <x v="2"/>
    <x v="2"/>
    <x v="0"/>
    <x v="0"/>
  </r>
  <r>
    <s v="TRES"/>
    <s v="INFERIOR"/>
    <s v="DOS"/>
    <n v="31"/>
    <x v="0"/>
    <x v="1"/>
    <x v="0"/>
    <x v="2"/>
    <x v="2"/>
    <x v="0"/>
    <x v="0"/>
  </r>
  <r>
    <s v="TRES"/>
    <s v="INFERIOR"/>
    <s v="DOS"/>
    <n v="41"/>
    <x v="0"/>
    <x v="1"/>
    <x v="0"/>
    <x v="2"/>
    <x v="2"/>
    <x v="0"/>
    <x v="0"/>
  </r>
  <r>
    <s v="TRES"/>
    <s v="INFERIOR"/>
    <s v="DOS"/>
    <n v="42"/>
    <x v="0"/>
    <x v="1"/>
    <x v="0"/>
    <x v="2"/>
    <x v="2"/>
    <x v="0"/>
    <x v="0"/>
  </r>
  <r>
    <s v="CUATRO"/>
    <s v="SUPERIOR"/>
    <s v="UNO"/>
    <n v="12"/>
    <x v="0"/>
    <x v="0"/>
    <x v="0"/>
    <x v="3"/>
    <x v="3"/>
    <x v="1"/>
    <x v="0"/>
  </r>
  <r>
    <s v="CUATRO"/>
    <s v="SUPERIOR"/>
    <s v="UNO"/>
    <n v="11"/>
    <x v="0"/>
    <x v="0"/>
    <x v="0"/>
    <x v="3"/>
    <x v="3"/>
    <x v="1"/>
    <x v="0"/>
  </r>
  <r>
    <s v="CUATRO"/>
    <s v="SUPERIOR"/>
    <s v="UNO"/>
    <n v="21"/>
    <x v="0"/>
    <x v="0"/>
    <x v="0"/>
    <x v="3"/>
    <x v="3"/>
    <x v="1"/>
    <x v="0"/>
  </r>
  <r>
    <s v="CUATRO"/>
    <s v="SUPERIOR"/>
    <s v="UNO"/>
    <n v="22"/>
    <x v="0"/>
    <x v="0"/>
    <x v="0"/>
    <x v="3"/>
    <x v="3"/>
    <x v="1"/>
    <x v="0"/>
  </r>
  <r>
    <s v="CUATRO"/>
    <s v="INFERIOR"/>
    <s v="UNO"/>
    <n v="32"/>
    <x v="0"/>
    <x v="0"/>
    <x v="2"/>
    <x v="3"/>
    <x v="3"/>
    <x v="1"/>
    <x v="0"/>
  </r>
  <r>
    <s v="CUATRO"/>
    <s v="INFERIOR"/>
    <s v="UNO"/>
    <n v="31"/>
    <x v="0"/>
    <x v="0"/>
    <x v="2"/>
    <x v="3"/>
    <x v="3"/>
    <x v="1"/>
    <x v="0"/>
  </r>
  <r>
    <s v="CUATRO"/>
    <s v="INFERIOR"/>
    <s v="UNO"/>
    <n v="41"/>
    <x v="2"/>
    <x v="0"/>
    <x v="2"/>
    <x v="3"/>
    <x v="3"/>
    <x v="1"/>
    <x v="0"/>
  </r>
  <r>
    <s v="CUATRO"/>
    <s v="INFERIOR"/>
    <s v="UNO"/>
    <n v="42"/>
    <x v="2"/>
    <x v="0"/>
    <x v="2"/>
    <x v="3"/>
    <x v="3"/>
    <x v="1"/>
    <x v="0"/>
  </r>
  <r>
    <s v="CUATRO"/>
    <s v="SUPERIOR"/>
    <s v="DOS"/>
    <n v="12"/>
    <x v="0"/>
    <x v="1"/>
    <x v="0"/>
    <x v="3"/>
    <x v="3"/>
    <x v="1"/>
    <x v="0"/>
  </r>
  <r>
    <s v="CUATRO"/>
    <s v="SUPERIOR"/>
    <s v="DOS"/>
    <n v="11"/>
    <x v="0"/>
    <x v="1"/>
    <x v="0"/>
    <x v="3"/>
    <x v="3"/>
    <x v="1"/>
    <x v="0"/>
  </r>
  <r>
    <s v="CUATRO"/>
    <s v="SUPERIOR"/>
    <s v="DOS"/>
    <n v="21"/>
    <x v="0"/>
    <x v="1"/>
    <x v="0"/>
    <x v="3"/>
    <x v="3"/>
    <x v="1"/>
    <x v="0"/>
  </r>
  <r>
    <s v="CUATRO"/>
    <s v="SUPERIOR"/>
    <s v="DOS"/>
    <n v="22"/>
    <x v="0"/>
    <x v="1"/>
    <x v="0"/>
    <x v="3"/>
    <x v="3"/>
    <x v="1"/>
    <x v="0"/>
  </r>
  <r>
    <s v="CUATRO"/>
    <s v="INFERIOR"/>
    <s v="DOS"/>
    <n v="32"/>
    <x v="0"/>
    <x v="1"/>
    <x v="2"/>
    <x v="3"/>
    <x v="3"/>
    <x v="1"/>
    <x v="0"/>
  </r>
  <r>
    <s v="CUATRO"/>
    <s v="INFERIOR"/>
    <s v="DOS"/>
    <n v="31"/>
    <x v="0"/>
    <x v="1"/>
    <x v="2"/>
    <x v="3"/>
    <x v="3"/>
    <x v="1"/>
    <x v="0"/>
  </r>
  <r>
    <s v="CUATRO"/>
    <s v="INFERIOR"/>
    <s v="DOS"/>
    <n v="41"/>
    <x v="3"/>
    <x v="1"/>
    <x v="2"/>
    <x v="3"/>
    <x v="3"/>
    <x v="1"/>
    <x v="0"/>
  </r>
  <r>
    <s v="CUATRO"/>
    <s v="INFERIOR"/>
    <s v="DOS"/>
    <n v="42"/>
    <x v="2"/>
    <x v="1"/>
    <x v="2"/>
    <x v="3"/>
    <x v="3"/>
    <x v="1"/>
    <x v="0"/>
  </r>
  <r>
    <s v="CINCO"/>
    <s v="SUPERIOR"/>
    <s v="UNO"/>
    <n v="12"/>
    <x v="0"/>
    <x v="0"/>
    <x v="0"/>
    <x v="4"/>
    <x v="4"/>
    <x v="1"/>
    <x v="0"/>
  </r>
  <r>
    <s v="CINCO"/>
    <s v="SUPERIOR"/>
    <s v="UNO"/>
    <n v="11"/>
    <x v="2"/>
    <x v="0"/>
    <x v="0"/>
    <x v="4"/>
    <x v="4"/>
    <x v="1"/>
    <x v="0"/>
  </r>
  <r>
    <s v="CINCO"/>
    <s v="SUPERIOR"/>
    <s v="UNO"/>
    <n v="21"/>
    <x v="2"/>
    <x v="0"/>
    <x v="0"/>
    <x v="4"/>
    <x v="4"/>
    <x v="1"/>
    <x v="0"/>
  </r>
  <r>
    <s v="CINCO"/>
    <s v="SUPERIOR"/>
    <s v="UNO"/>
    <n v="22"/>
    <x v="2"/>
    <x v="0"/>
    <x v="0"/>
    <x v="4"/>
    <x v="4"/>
    <x v="1"/>
    <x v="0"/>
  </r>
  <r>
    <s v="CINCO"/>
    <s v="INFERIOR"/>
    <s v="UNO"/>
    <n v="32"/>
    <x v="0"/>
    <x v="0"/>
    <x v="0"/>
    <x v="4"/>
    <x v="4"/>
    <x v="1"/>
    <x v="0"/>
  </r>
  <r>
    <s v="CINCO"/>
    <s v="INFERIOR"/>
    <s v="UNO"/>
    <n v="31"/>
    <x v="2"/>
    <x v="0"/>
    <x v="0"/>
    <x v="4"/>
    <x v="4"/>
    <x v="1"/>
    <x v="0"/>
  </r>
  <r>
    <s v="CINCO"/>
    <s v="INFERIOR"/>
    <s v="UNO"/>
    <n v="41"/>
    <x v="2"/>
    <x v="0"/>
    <x v="0"/>
    <x v="4"/>
    <x v="4"/>
    <x v="1"/>
    <x v="0"/>
  </r>
  <r>
    <s v="CINCO"/>
    <s v="INFERIOR"/>
    <s v="UNO"/>
    <n v="42"/>
    <x v="0"/>
    <x v="0"/>
    <x v="0"/>
    <x v="4"/>
    <x v="4"/>
    <x v="1"/>
    <x v="0"/>
  </r>
  <r>
    <s v="CINCO"/>
    <s v="SUPERIOR"/>
    <s v="DOS"/>
    <n v="12"/>
    <x v="2"/>
    <x v="1"/>
    <x v="0"/>
    <x v="4"/>
    <x v="4"/>
    <x v="1"/>
    <x v="0"/>
  </r>
  <r>
    <s v="CINCO"/>
    <s v="SUPERIOR"/>
    <s v="DOS"/>
    <n v="11"/>
    <x v="2"/>
    <x v="1"/>
    <x v="0"/>
    <x v="4"/>
    <x v="4"/>
    <x v="1"/>
    <x v="0"/>
  </r>
  <r>
    <s v="CINCO"/>
    <s v="SUPERIOR"/>
    <s v="DOS"/>
    <n v="21"/>
    <x v="2"/>
    <x v="1"/>
    <x v="0"/>
    <x v="4"/>
    <x v="4"/>
    <x v="1"/>
    <x v="0"/>
  </r>
  <r>
    <s v="CINCO"/>
    <s v="SUPERIOR"/>
    <s v="DOS"/>
    <n v="22"/>
    <x v="2"/>
    <x v="1"/>
    <x v="0"/>
    <x v="4"/>
    <x v="4"/>
    <x v="1"/>
    <x v="0"/>
  </r>
  <r>
    <s v="CINCO"/>
    <s v="INFERIOR"/>
    <s v="DOS"/>
    <n v="32"/>
    <x v="0"/>
    <x v="1"/>
    <x v="0"/>
    <x v="4"/>
    <x v="4"/>
    <x v="1"/>
    <x v="0"/>
  </r>
  <r>
    <s v="CINCO"/>
    <s v="INFERIOR"/>
    <s v="DOS"/>
    <n v="31"/>
    <x v="2"/>
    <x v="1"/>
    <x v="0"/>
    <x v="4"/>
    <x v="4"/>
    <x v="1"/>
    <x v="0"/>
  </r>
  <r>
    <s v="CINCO"/>
    <s v="INFERIOR"/>
    <s v="DOS"/>
    <n v="41"/>
    <x v="2"/>
    <x v="1"/>
    <x v="0"/>
    <x v="4"/>
    <x v="4"/>
    <x v="1"/>
    <x v="0"/>
  </r>
  <r>
    <s v="CINCO"/>
    <s v="INFERIOR"/>
    <s v="DOS"/>
    <n v="42"/>
    <x v="0"/>
    <x v="1"/>
    <x v="0"/>
    <x v="4"/>
    <x v="4"/>
    <x v="1"/>
    <x v="0"/>
  </r>
  <r>
    <s v="SEIS"/>
    <s v="SUPERIOR"/>
    <s v="UNO"/>
    <n v="12"/>
    <x v="0"/>
    <x v="0"/>
    <x v="0"/>
    <x v="5"/>
    <x v="5"/>
    <x v="1"/>
    <x v="0"/>
  </r>
  <r>
    <s v="SEIS"/>
    <s v="SUPERIOR"/>
    <s v="UNO"/>
    <n v="11"/>
    <x v="4"/>
    <x v="0"/>
    <x v="0"/>
    <x v="5"/>
    <x v="5"/>
    <x v="1"/>
    <x v="0"/>
  </r>
  <r>
    <s v="SEIS"/>
    <s v="SUPERIOR"/>
    <s v="UNO"/>
    <n v="21"/>
    <x v="5"/>
    <x v="0"/>
    <x v="0"/>
    <x v="5"/>
    <x v="5"/>
    <x v="1"/>
    <x v="0"/>
  </r>
  <r>
    <s v="SEIS"/>
    <s v="SUPERIOR"/>
    <s v="UNO"/>
    <n v="22"/>
    <x v="2"/>
    <x v="0"/>
    <x v="0"/>
    <x v="5"/>
    <x v="5"/>
    <x v="1"/>
    <x v="0"/>
  </r>
  <r>
    <s v="SEIS"/>
    <s v="INFERIOR"/>
    <s v="UNO"/>
    <n v="32"/>
    <x v="0"/>
    <x v="0"/>
    <x v="2"/>
    <x v="5"/>
    <x v="5"/>
    <x v="1"/>
    <x v="0"/>
  </r>
  <r>
    <s v="SEIS"/>
    <s v="INFERIOR"/>
    <s v="UNO"/>
    <n v="31"/>
    <x v="0"/>
    <x v="0"/>
    <x v="2"/>
    <x v="5"/>
    <x v="5"/>
    <x v="1"/>
    <x v="0"/>
  </r>
  <r>
    <s v="SEIS"/>
    <s v="INFERIOR"/>
    <s v="UNO"/>
    <n v="41"/>
    <x v="0"/>
    <x v="0"/>
    <x v="2"/>
    <x v="5"/>
    <x v="5"/>
    <x v="1"/>
    <x v="0"/>
  </r>
  <r>
    <s v="SEIS"/>
    <s v="INFERIOR"/>
    <s v="UNO"/>
    <n v="42"/>
    <x v="0"/>
    <x v="0"/>
    <x v="2"/>
    <x v="5"/>
    <x v="5"/>
    <x v="1"/>
    <x v="0"/>
  </r>
  <r>
    <s v="SEIS"/>
    <s v="SUPERIOR"/>
    <s v="DOS"/>
    <n v="12"/>
    <x v="0"/>
    <x v="1"/>
    <x v="0"/>
    <x v="5"/>
    <x v="5"/>
    <x v="1"/>
    <x v="0"/>
  </r>
  <r>
    <s v="SEIS"/>
    <s v="SUPERIOR"/>
    <s v="DOS"/>
    <n v="11"/>
    <x v="4"/>
    <x v="1"/>
    <x v="0"/>
    <x v="5"/>
    <x v="5"/>
    <x v="1"/>
    <x v="0"/>
  </r>
  <r>
    <s v="SEIS"/>
    <s v="SUPERIOR"/>
    <s v="DOS"/>
    <n v="21"/>
    <x v="5"/>
    <x v="1"/>
    <x v="0"/>
    <x v="5"/>
    <x v="5"/>
    <x v="1"/>
    <x v="0"/>
  </r>
  <r>
    <s v="SEIS"/>
    <s v="SUPERIOR"/>
    <s v="DOS"/>
    <n v="22"/>
    <x v="2"/>
    <x v="1"/>
    <x v="0"/>
    <x v="5"/>
    <x v="5"/>
    <x v="1"/>
    <x v="0"/>
  </r>
  <r>
    <s v="SEIS"/>
    <s v="INFERIOR"/>
    <s v="DOS"/>
    <n v="32"/>
    <x v="0"/>
    <x v="1"/>
    <x v="2"/>
    <x v="5"/>
    <x v="5"/>
    <x v="1"/>
    <x v="0"/>
  </r>
  <r>
    <s v="SEIS"/>
    <s v="INFERIOR"/>
    <s v="DOS"/>
    <n v="31"/>
    <x v="0"/>
    <x v="1"/>
    <x v="2"/>
    <x v="5"/>
    <x v="5"/>
    <x v="1"/>
    <x v="0"/>
  </r>
  <r>
    <s v="SEIS"/>
    <s v="INFERIOR"/>
    <s v="DOS"/>
    <n v="41"/>
    <x v="0"/>
    <x v="1"/>
    <x v="2"/>
    <x v="5"/>
    <x v="5"/>
    <x v="1"/>
    <x v="0"/>
  </r>
  <r>
    <s v="SEIS"/>
    <s v="INFERIOR"/>
    <s v="DOS"/>
    <n v="42"/>
    <x v="0"/>
    <x v="1"/>
    <x v="2"/>
    <x v="5"/>
    <x v="5"/>
    <x v="1"/>
    <x v="0"/>
  </r>
  <r>
    <s v="SIETE"/>
    <s v="SUPERIOR"/>
    <s v="UNO"/>
    <n v="12"/>
    <x v="2"/>
    <x v="0"/>
    <x v="0"/>
    <x v="6"/>
    <x v="6"/>
    <x v="0"/>
    <x v="0"/>
  </r>
  <r>
    <s v="SIETE"/>
    <s v="SUPERIOR"/>
    <s v="UNO"/>
    <n v="11"/>
    <x v="3"/>
    <x v="0"/>
    <x v="0"/>
    <x v="6"/>
    <x v="6"/>
    <x v="0"/>
    <x v="0"/>
  </r>
  <r>
    <s v="SIETE"/>
    <s v="SUPERIOR"/>
    <s v="UNO"/>
    <n v="21"/>
    <x v="2"/>
    <x v="0"/>
    <x v="0"/>
    <x v="6"/>
    <x v="6"/>
    <x v="0"/>
    <x v="0"/>
  </r>
  <r>
    <s v="SIETE"/>
    <s v="SUPERIOR"/>
    <s v="UNO"/>
    <n v="22"/>
    <x v="2"/>
    <x v="0"/>
    <x v="0"/>
    <x v="6"/>
    <x v="6"/>
    <x v="0"/>
    <x v="0"/>
  </r>
  <r>
    <s v="SIETE"/>
    <s v="INFERIOR"/>
    <s v="UNO"/>
    <n v="32"/>
    <x v="2"/>
    <x v="0"/>
    <x v="0"/>
    <x v="6"/>
    <x v="6"/>
    <x v="0"/>
    <x v="0"/>
  </r>
  <r>
    <s v="SIETE"/>
    <s v="INFERIOR"/>
    <s v="UNO"/>
    <n v="31"/>
    <x v="2"/>
    <x v="0"/>
    <x v="0"/>
    <x v="6"/>
    <x v="6"/>
    <x v="0"/>
    <x v="0"/>
  </r>
  <r>
    <s v="SIETE"/>
    <s v="INFERIOR"/>
    <s v="UNO"/>
    <n v="41"/>
    <x v="2"/>
    <x v="0"/>
    <x v="0"/>
    <x v="6"/>
    <x v="6"/>
    <x v="0"/>
    <x v="0"/>
  </r>
  <r>
    <s v="SIETE"/>
    <s v="INFERIOR"/>
    <s v="UNO"/>
    <n v="42"/>
    <x v="3"/>
    <x v="0"/>
    <x v="0"/>
    <x v="6"/>
    <x v="6"/>
    <x v="0"/>
    <x v="0"/>
  </r>
  <r>
    <s v="SIETE"/>
    <s v="SUPERIOR"/>
    <s v="DOS"/>
    <n v="12"/>
    <x v="2"/>
    <x v="1"/>
    <x v="0"/>
    <x v="6"/>
    <x v="6"/>
    <x v="0"/>
    <x v="0"/>
  </r>
  <r>
    <s v="SIETE"/>
    <s v="SUPERIOR"/>
    <s v="DOS"/>
    <n v="11"/>
    <x v="3"/>
    <x v="1"/>
    <x v="0"/>
    <x v="6"/>
    <x v="6"/>
    <x v="0"/>
    <x v="0"/>
  </r>
  <r>
    <s v="SIETE"/>
    <s v="SUPERIOR"/>
    <s v="DOS"/>
    <n v="21"/>
    <x v="2"/>
    <x v="1"/>
    <x v="0"/>
    <x v="6"/>
    <x v="6"/>
    <x v="0"/>
    <x v="0"/>
  </r>
  <r>
    <s v="SIETE"/>
    <s v="SUPERIOR"/>
    <s v="DOS"/>
    <n v="22"/>
    <x v="2"/>
    <x v="1"/>
    <x v="0"/>
    <x v="6"/>
    <x v="6"/>
    <x v="0"/>
    <x v="0"/>
  </r>
  <r>
    <s v="SIETE"/>
    <s v="INFERIOR"/>
    <s v="DOS"/>
    <n v="32"/>
    <x v="2"/>
    <x v="1"/>
    <x v="0"/>
    <x v="6"/>
    <x v="6"/>
    <x v="0"/>
    <x v="0"/>
  </r>
  <r>
    <s v="SIETE"/>
    <s v="INFERIOR"/>
    <s v="DOS"/>
    <n v="31"/>
    <x v="2"/>
    <x v="1"/>
    <x v="0"/>
    <x v="6"/>
    <x v="6"/>
    <x v="0"/>
    <x v="0"/>
  </r>
  <r>
    <s v="SIETE"/>
    <s v="INFERIOR"/>
    <s v="DOS"/>
    <n v="41"/>
    <x v="2"/>
    <x v="1"/>
    <x v="0"/>
    <x v="6"/>
    <x v="6"/>
    <x v="0"/>
    <x v="0"/>
  </r>
  <r>
    <s v="SIETE"/>
    <s v="INFERIOR"/>
    <s v="DOS"/>
    <n v="42"/>
    <x v="3"/>
    <x v="1"/>
    <x v="0"/>
    <x v="6"/>
    <x v="6"/>
    <x v="0"/>
    <x v="0"/>
  </r>
  <r>
    <s v="OCHO"/>
    <s v="SUPERIOR"/>
    <s v="UNO"/>
    <n v="12"/>
    <x v="0"/>
    <x v="0"/>
    <x v="0"/>
    <x v="7"/>
    <x v="7"/>
    <x v="0"/>
    <x v="0"/>
  </r>
  <r>
    <s v="OCHO"/>
    <s v="SUPERIOR"/>
    <s v="UNO"/>
    <n v="11"/>
    <x v="2"/>
    <x v="0"/>
    <x v="0"/>
    <x v="7"/>
    <x v="7"/>
    <x v="0"/>
    <x v="0"/>
  </r>
  <r>
    <s v="OCHO"/>
    <s v="SUPERIOR"/>
    <s v="UNO"/>
    <n v="21"/>
    <x v="0"/>
    <x v="0"/>
    <x v="0"/>
    <x v="7"/>
    <x v="7"/>
    <x v="0"/>
    <x v="0"/>
  </r>
  <r>
    <s v="OCHO"/>
    <s v="SUPERIOR"/>
    <s v="UNO"/>
    <n v="22"/>
    <x v="0"/>
    <x v="0"/>
    <x v="0"/>
    <x v="7"/>
    <x v="7"/>
    <x v="0"/>
    <x v="0"/>
  </r>
  <r>
    <s v="OCHO"/>
    <s v="INFERIOR"/>
    <s v="UNO"/>
    <n v="32"/>
    <x v="0"/>
    <x v="0"/>
    <x v="2"/>
    <x v="7"/>
    <x v="7"/>
    <x v="0"/>
    <x v="0"/>
  </r>
  <r>
    <s v="OCHO"/>
    <s v="INFERIOR"/>
    <s v="UNO"/>
    <n v="31"/>
    <x v="0"/>
    <x v="0"/>
    <x v="2"/>
    <x v="7"/>
    <x v="7"/>
    <x v="0"/>
    <x v="0"/>
  </r>
  <r>
    <s v="OCHO"/>
    <s v="INFERIOR"/>
    <s v="UNO"/>
    <n v="41"/>
    <x v="0"/>
    <x v="0"/>
    <x v="2"/>
    <x v="7"/>
    <x v="7"/>
    <x v="0"/>
    <x v="0"/>
  </r>
  <r>
    <s v="OCHO"/>
    <s v="INFERIOR"/>
    <s v="UNO"/>
    <n v="42"/>
    <x v="0"/>
    <x v="0"/>
    <x v="2"/>
    <x v="7"/>
    <x v="7"/>
    <x v="0"/>
    <x v="0"/>
  </r>
  <r>
    <s v="OCHO"/>
    <s v="SUPERIOR"/>
    <s v="DOS"/>
    <n v="12"/>
    <x v="0"/>
    <x v="1"/>
    <x v="0"/>
    <x v="7"/>
    <x v="7"/>
    <x v="0"/>
    <x v="0"/>
  </r>
  <r>
    <s v="OCHO"/>
    <s v="SUPERIOR"/>
    <s v="DOS"/>
    <n v="11"/>
    <x v="2"/>
    <x v="1"/>
    <x v="0"/>
    <x v="7"/>
    <x v="7"/>
    <x v="0"/>
    <x v="0"/>
  </r>
  <r>
    <s v="OCHO"/>
    <s v="SUPERIOR"/>
    <s v="DOS"/>
    <n v="21"/>
    <x v="0"/>
    <x v="1"/>
    <x v="0"/>
    <x v="7"/>
    <x v="7"/>
    <x v="0"/>
    <x v="0"/>
  </r>
  <r>
    <s v="OCHO"/>
    <s v="SUPERIOR"/>
    <s v="DOS"/>
    <n v="22"/>
    <x v="0"/>
    <x v="1"/>
    <x v="0"/>
    <x v="7"/>
    <x v="7"/>
    <x v="0"/>
    <x v="0"/>
  </r>
  <r>
    <s v="OCHO"/>
    <s v="INFERIOR"/>
    <s v="DOS"/>
    <n v="32"/>
    <x v="0"/>
    <x v="1"/>
    <x v="2"/>
    <x v="7"/>
    <x v="7"/>
    <x v="0"/>
    <x v="0"/>
  </r>
  <r>
    <s v="OCHO"/>
    <s v="INFERIOR"/>
    <s v="DOS"/>
    <n v="31"/>
    <x v="0"/>
    <x v="1"/>
    <x v="2"/>
    <x v="7"/>
    <x v="7"/>
    <x v="0"/>
    <x v="0"/>
  </r>
  <r>
    <s v="OCHO"/>
    <s v="INFERIOR"/>
    <s v="DOS"/>
    <n v="41"/>
    <x v="2"/>
    <x v="1"/>
    <x v="2"/>
    <x v="7"/>
    <x v="7"/>
    <x v="0"/>
    <x v="0"/>
  </r>
  <r>
    <s v="OCHO"/>
    <s v="INFERIOR"/>
    <s v="DOS"/>
    <n v="42"/>
    <x v="0"/>
    <x v="1"/>
    <x v="2"/>
    <x v="7"/>
    <x v="7"/>
    <x v="0"/>
    <x v="0"/>
  </r>
  <r>
    <s v="NUEVE"/>
    <s v="SUPERIOR"/>
    <s v="UNO"/>
    <n v="12"/>
    <x v="4"/>
    <x v="0"/>
    <x v="2"/>
    <x v="7"/>
    <x v="8"/>
    <x v="0"/>
    <x v="0"/>
  </r>
  <r>
    <s v="NUEVE"/>
    <s v="SUPERIOR"/>
    <s v="UNO"/>
    <n v="11"/>
    <x v="2"/>
    <x v="0"/>
    <x v="2"/>
    <x v="7"/>
    <x v="8"/>
    <x v="0"/>
    <x v="0"/>
  </r>
  <r>
    <s v="NUEVE"/>
    <s v="SUPERIOR"/>
    <s v="UNO"/>
    <n v="21"/>
    <x v="2"/>
    <x v="0"/>
    <x v="2"/>
    <x v="7"/>
    <x v="8"/>
    <x v="0"/>
    <x v="0"/>
  </r>
  <r>
    <s v="NUEVE"/>
    <s v="SUPERIOR"/>
    <s v="UNO"/>
    <n v="22"/>
    <x v="0"/>
    <x v="0"/>
    <x v="2"/>
    <x v="7"/>
    <x v="8"/>
    <x v="0"/>
    <x v="0"/>
  </r>
  <r>
    <s v="NUEVE"/>
    <s v="INFERIOR"/>
    <s v="UNO"/>
    <n v="32"/>
    <x v="0"/>
    <x v="0"/>
    <x v="2"/>
    <x v="7"/>
    <x v="8"/>
    <x v="0"/>
    <x v="0"/>
  </r>
  <r>
    <s v="NUEVE"/>
    <s v="INFERIOR"/>
    <s v="UNO"/>
    <n v="31"/>
    <x v="2"/>
    <x v="0"/>
    <x v="2"/>
    <x v="7"/>
    <x v="8"/>
    <x v="0"/>
    <x v="0"/>
  </r>
  <r>
    <s v="NUEVE"/>
    <s v="INFERIOR"/>
    <s v="UNO"/>
    <n v="41"/>
    <x v="2"/>
    <x v="0"/>
    <x v="2"/>
    <x v="7"/>
    <x v="8"/>
    <x v="0"/>
    <x v="0"/>
  </r>
  <r>
    <s v="NUEVE"/>
    <s v="INFERIOR"/>
    <s v="UNO"/>
    <n v="42"/>
    <x v="0"/>
    <x v="0"/>
    <x v="2"/>
    <x v="7"/>
    <x v="8"/>
    <x v="0"/>
    <x v="0"/>
  </r>
  <r>
    <s v="NUEVE"/>
    <s v="SUPERIOR"/>
    <s v="DOS"/>
    <n v="12"/>
    <x v="4"/>
    <x v="1"/>
    <x v="2"/>
    <x v="7"/>
    <x v="8"/>
    <x v="0"/>
    <x v="0"/>
  </r>
  <r>
    <s v="NUEVE"/>
    <s v="SUPERIOR"/>
    <s v="DOS"/>
    <n v="11"/>
    <x v="2"/>
    <x v="1"/>
    <x v="2"/>
    <x v="7"/>
    <x v="8"/>
    <x v="0"/>
    <x v="0"/>
  </r>
  <r>
    <s v="NUEVE"/>
    <s v="SUPERIOR"/>
    <s v="DOS"/>
    <n v="21"/>
    <x v="2"/>
    <x v="1"/>
    <x v="2"/>
    <x v="7"/>
    <x v="8"/>
    <x v="0"/>
    <x v="0"/>
  </r>
  <r>
    <s v="NUEVE"/>
    <s v="SUPERIOR"/>
    <s v="DOS"/>
    <n v="22"/>
    <x v="0"/>
    <x v="1"/>
    <x v="2"/>
    <x v="7"/>
    <x v="8"/>
    <x v="0"/>
    <x v="0"/>
  </r>
  <r>
    <s v="NUEVE"/>
    <s v="INFERIOR"/>
    <s v="DOS"/>
    <n v="32"/>
    <x v="0"/>
    <x v="1"/>
    <x v="2"/>
    <x v="7"/>
    <x v="8"/>
    <x v="0"/>
    <x v="0"/>
  </r>
  <r>
    <s v="NUEVE"/>
    <s v="INFERIOR"/>
    <s v="DOS"/>
    <n v="31"/>
    <x v="2"/>
    <x v="1"/>
    <x v="2"/>
    <x v="7"/>
    <x v="8"/>
    <x v="0"/>
    <x v="0"/>
  </r>
  <r>
    <s v="NUEVE"/>
    <s v="INFERIOR"/>
    <s v="DOS"/>
    <n v="41"/>
    <x v="2"/>
    <x v="1"/>
    <x v="2"/>
    <x v="7"/>
    <x v="8"/>
    <x v="0"/>
    <x v="0"/>
  </r>
  <r>
    <s v="NUEVE"/>
    <s v="INFERIOR"/>
    <s v="DOS"/>
    <n v="42"/>
    <x v="0"/>
    <x v="1"/>
    <x v="2"/>
    <x v="7"/>
    <x v="8"/>
    <x v="0"/>
    <x v="0"/>
  </r>
  <r>
    <s v="DIEZ"/>
    <s v="SUPERIOR"/>
    <s v="UNO"/>
    <n v="12"/>
    <x v="6"/>
    <x v="0"/>
    <x v="0"/>
    <x v="8"/>
    <x v="9"/>
    <x v="1"/>
    <x v="0"/>
  </r>
  <r>
    <s v="DIEZ"/>
    <s v="SUPERIOR"/>
    <s v="UNO"/>
    <n v="11"/>
    <x v="5"/>
    <x v="0"/>
    <x v="0"/>
    <x v="8"/>
    <x v="9"/>
    <x v="1"/>
    <x v="0"/>
  </r>
  <r>
    <s v="DIEZ"/>
    <s v="SUPERIOR"/>
    <s v="UNO"/>
    <n v="21"/>
    <x v="5"/>
    <x v="0"/>
    <x v="0"/>
    <x v="8"/>
    <x v="9"/>
    <x v="1"/>
    <x v="0"/>
  </r>
  <r>
    <s v="DIEZ"/>
    <s v="SUPERIOR"/>
    <s v="UNO"/>
    <n v="22"/>
    <x v="7"/>
    <x v="0"/>
    <x v="0"/>
    <x v="8"/>
    <x v="9"/>
    <x v="1"/>
    <x v="0"/>
  </r>
  <r>
    <s v="DIEZ"/>
    <s v="INFERIOR"/>
    <s v="UNO"/>
    <n v="32"/>
    <x v="2"/>
    <x v="0"/>
    <x v="2"/>
    <x v="8"/>
    <x v="9"/>
    <x v="1"/>
    <x v="0"/>
  </r>
  <r>
    <s v="DIEZ"/>
    <s v="INFERIOR"/>
    <s v="UNO"/>
    <n v="31"/>
    <x v="2"/>
    <x v="0"/>
    <x v="2"/>
    <x v="8"/>
    <x v="9"/>
    <x v="1"/>
    <x v="0"/>
  </r>
  <r>
    <s v="DIEZ"/>
    <s v="INFERIOR"/>
    <s v="UNO"/>
    <n v="41"/>
    <x v="6"/>
    <x v="0"/>
    <x v="2"/>
    <x v="8"/>
    <x v="9"/>
    <x v="1"/>
    <x v="0"/>
  </r>
  <r>
    <s v="DIEZ"/>
    <s v="INFERIOR"/>
    <s v="UNO"/>
    <n v="42"/>
    <x v="2"/>
    <x v="0"/>
    <x v="2"/>
    <x v="8"/>
    <x v="9"/>
    <x v="1"/>
    <x v="0"/>
  </r>
  <r>
    <s v="DIEZ"/>
    <s v="SUPERIOR"/>
    <s v="DOS"/>
    <n v="12"/>
    <x v="6"/>
    <x v="1"/>
    <x v="0"/>
    <x v="8"/>
    <x v="9"/>
    <x v="1"/>
    <x v="0"/>
  </r>
  <r>
    <s v="DIEZ"/>
    <s v="SUPERIOR"/>
    <s v="DOS"/>
    <n v="11"/>
    <x v="5"/>
    <x v="1"/>
    <x v="0"/>
    <x v="8"/>
    <x v="9"/>
    <x v="1"/>
    <x v="0"/>
  </r>
  <r>
    <s v="DIEZ"/>
    <s v="SUPERIOR"/>
    <s v="DOS"/>
    <n v="21"/>
    <x v="5"/>
    <x v="1"/>
    <x v="0"/>
    <x v="8"/>
    <x v="9"/>
    <x v="1"/>
    <x v="0"/>
  </r>
  <r>
    <s v="DIEZ"/>
    <s v="SUPERIOR"/>
    <s v="DOS"/>
    <n v="22"/>
    <x v="7"/>
    <x v="1"/>
    <x v="0"/>
    <x v="8"/>
    <x v="9"/>
    <x v="1"/>
    <x v="0"/>
  </r>
  <r>
    <s v="DIEZ"/>
    <s v="INFERIOR"/>
    <s v="DOS"/>
    <n v="32"/>
    <x v="2"/>
    <x v="1"/>
    <x v="2"/>
    <x v="8"/>
    <x v="9"/>
    <x v="1"/>
    <x v="0"/>
  </r>
  <r>
    <s v="DIEZ"/>
    <s v="INFERIOR"/>
    <s v="DOS"/>
    <n v="31"/>
    <x v="7"/>
    <x v="1"/>
    <x v="2"/>
    <x v="8"/>
    <x v="9"/>
    <x v="1"/>
    <x v="0"/>
  </r>
  <r>
    <s v="DIEZ"/>
    <s v="INFERIOR"/>
    <s v="DOS"/>
    <n v="41"/>
    <x v="6"/>
    <x v="1"/>
    <x v="2"/>
    <x v="8"/>
    <x v="9"/>
    <x v="1"/>
    <x v="0"/>
  </r>
  <r>
    <s v="DIEZ"/>
    <s v="INFERIOR"/>
    <s v="DOS"/>
    <n v="42"/>
    <x v="2"/>
    <x v="1"/>
    <x v="2"/>
    <x v="8"/>
    <x v="9"/>
    <x v="1"/>
    <x v="0"/>
  </r>
  <r>
    <s v="ONCE"/>
    <s v="SUPERIOR"/>
    <s v="UNO"/>
    <n v="12"/>
    <x v="4"/>
    <x v="0"/>
    <x v="1"/>
    <x v="9"/>
    <x v="10"/>
    <x v="2"/>
    <x v="1"/>
  </r>
  <r>
    <s v="ONCE"/>
    <s v="SUPERIOR"/>
    <s v="UNO"/>
    <n v="11"/>
    <x v="7"/>
    <x v="0"/>
    <x v="1"/>
    <x v="9"/>
    <x v="10"/>
    <x v="2"/>
    <x v="1"/>
  </r>
  <r>
    <s v="ONCE"/>
    <s v="SUPERIOR"/>
    <s v="UNO"/>
    <n v="21"/>
    <x v="2"/>
    <x v="0"/>
    <x v="1"/>
    <x v="9"/>
    <x v="10"/>
    <x v="2"/>
    <x v="1"/>
  </r>
  <r>
    <s v="ONCE"/>
    <s v="SUPERIOR"/>
    <s v="UNO"/>
    <n v="22"/>
    <x v="7"/>
    <x v="0"/>
    <x v="1"/>
    <x v="9"/>
    <x v="10"/>
    <x v="2"/>
    <x v="1"/>
  </r>
  <r>
    <s v="ONCE"/>
    <s v="INFERIOR"/>
    <s v="UNO"/>
    <n v="32"/>
    <x v="2"/>
    <x v="0"/>
    <x v="2"/>
    <x v="9"/>
    <x v="10"/>
    <x v="2"/>
    <x v="1"/>
  </r>
  <r>
    <s v="ONCE"/>
    <s v="INFERIOR"/>
    <s v="UNO"/>
    <n v="31"/>
    <x v="2"/>
    <x v="0"/>
    <x v="2"/>
    <x v="9"/>
    <x v="10"/>
    <x v="2"/>
    <x v="1"/>
  </r>
  <r>
    <s v="ONCE"/>
    <s v="INFERIOR"/>
    <s v="UNO"/>
    <n v="41"/>
    <x v="2"/>
    <x v="0"/>
    <x v="2"/>
    <x v="9"/>
    <x v="10"/>
    <x v="2"/>
    <x v="1"/>
  </r>
  <r>
    <s v="ONCE"/>
    <s v="INFERIOR"/>
    <s v="UNO"/>
    <n v="42"/>
    <x v="2"/>
    <x v="0"/>
    <x v="2"/>
    <x v="9"/>
    <x v="10"/>
    <x v="2"/>
    <x v="1"/>
  </r>
  <r>
    <s v="ONCE"/>
    <s v="SUPERIOR"/>
    <s v="DOS"/>
    <n v="12"/>
    <x v="4"/>
    <x v="1"/>
    <x v="1"/>
    <x v="9"/>
    <x v="10"/>
    <x v="2"/>
    <x v="1"/>
  </r>
  <r>
    <s v="ONCE"/>
    <s v="SUPERIOR"/>
    <s v="DOS"/>
    <n v="11"/>
    <x v="7"/>
    <x v="1"/>
    <x v="1"/>
    <x v="9"/>
    <x v="10"/>
    <x v="2"/>
    <x v="1"/>
  </r>
  <r>
    <s v="ONCE"/>
    <s v="SUPERIOR"/>
    <s v="DOS"/>
    <n v="21"/>
    <x v="2"/>
    <x v="1"/>
    <x v="1"/>
    <x v="9"/>
    <x v="10"/>
    <x v="2"/>
    <x v="1"/>
  </r>
  <r>
    <s v="ONCE"/>
    <s v="SUPERIOR"/>
    <s v="DOS"/>
    <n v="22"/>
    <x v="7"/>
    <x v="1"/>
    <x v="1"/>
    <x v="9"/>
    <x v="10"/>
    <x v="2"/>
    <x v="1"/>
  </r>
  <r>
    <s v="ONCE"/>
    <s v="INFERIOR"/>
    <s v="DOS"/>
    <n v="32"/>
    <x v="2"/>
    <x v="1"/>
    <x v="2"/>
    <x v="9"/>
    <x v="10"/>
    <x v="2"/>
    <x v="1"/>
  </r>
  <r>
    <s v="ONCE"/>
    <s v="INFERIOR"/>
    <s v="DOS"/>
    <n v="31"/>
    <x v="2"/>
    <x v="1"/>
    <x v="2"/>
    <x v="9"/>
    <x v="10"/>
    <x v="2"/>
    <x v="1"/>
  </r>
  <r>
    <s v="ONCE"/>
    <s v="INFERIOR"/>
    <s v="DOS"/>
    <n v="41"/>
    <x v="2"/>
    <x v="1"/>
    <x v="2"/>
    <x v="9"/>
    <x v="10"/>
    <x v="2"/>
    <x v="1"/>
  </r>
  <r>
    <s v="ONCE"/>
    <s v="INFERIOR"/>
    <s v="DOS"/>
    <n v="42"/>
    <x v="2"/>
    <x v="1"/>
    <x v="2"/>
    <x v="9"/>
    <x v="10"/>
    <x v="2"/>
    <x v="1"/>
  </r>
  <r>
    <s v="DOCE"/>
    <s v="SUPERIOR"/>
    <s v="UNO"/>
    <n v="12"/>
    <x v="2"/>
    <x v="0"/>
    <x v="0"/>
    <x v="10"/>
    <x v="11"/>
    <x v="1"/>
    <x v="0"/>
  </r>
  <r>
    <s v="DOCE"/>
    <s v="SUPERIOR"/>
    <s v="UNO"/>
    <n v="11"/>
    <x v="0"/>
    <x v="0"/>
    <x v="0"/>
    <x v="10"/>
    <x v="11"/>
    <x v="1"/>
    <x v="0"/>
  </r>
  <r>
    <s v="DOCE"/>
    <s v="SUPERIOR"/>
    <s v="UNO"/>
    <n v="21"/>
    <x v="2"/>
    <x v="0"/>
    <x v="0"/>
    <x v="10"/>
    <x v="11"/>
    <x v="1"/>
    <x v="0"/>
  </r>
  <r>
    <s v="DOCE"/>
    <s v="SUPERIOR"/>
    <s v="UNO"/>
    <n v="22"/>
    <x v="0"/>
    <x v="0"/>
    <x v="0"/>
    <x v="10"/>
    <x v="11"/>
    <x v="1"/>
    <x v="0"/>
  </r>
  <r>
    <s v="DOCE"/>
    <s v="INFERIOR"/>
    <s v="UNO"/>
    <n v="32"/>
    <x v="2"/>
    <x v="0"/>
    <x v="0"/>
    <x v="10"/>
    <x v="11"/>
    <x v="1"/>
    <x v="0"/>
  </r>
  <r>
    <s v="DOCE"/>
    <s v="INFERIOR"/>
    <s v="UNO"/>
    <n v="31"/>
    <x v="0"/>
    <x v="0"/>
    <x v="0"/>
    <x v="10"/>
    <x v="11"/>
    <x v="1"/>
    <x v="0"/>
  </r>
  <r>
    <s v="DOCE"/>
    <s v="INFERIOR"/>
    <s v="UNO"/>
    <n v="41"/>
    <x v="2"/>
    <x v="0"/>
    <x v="0"/>
    <x v="10"/>
    <x v="11"/>
    <x v="1"/>
    <x v="0"/>
  </r>
  <r>
    <s v="DOCE"/>
    <s v="INFERIOR"/>
    <s v="UNO"/>
    <n v="42"/>
    <x v="0"/>
    <x v="0"/>
    <x v="0"/>
    <x v="10"/>
    <x v="11"/>
    <x v="1"/>
    <x v="0"/>
  </r>
  <r>
    <s v="DOCE"/>
    <s v="SUPERIOR"/>
    <s v="DOS"/>
    <n v="12"/>
    <x v="2"/>
    <x v="1"/>
    <x v="0"/>
    <x v="10"/>
    <x v="11"/>
    <x v="1"/>
    <x v="0"/>
  </r>
  <r>
    <s v="DOCE"/>
    <s v="SUPERIOR"/>
    <s v="DOS"/>
    <n v="11"/>
    <x v="0"/>
    <x v="1"/>
    <x v="0"/>
    <x v="10"/>
    <x v="11"/>
    <x v="1"/>
    <x v="0"/>
  </r>
  <r>
    <s v="DOCE"/>
    <s v="SUPERIOR"/>
    <s v="DOS"/>
    <n v="21"/>
    <x v="2"/>
    <x v="1"/>
    <x v="0"/>
    <x v="10"/>
    <x v="11"/>
    <x v="1"/>
    <x v="0"/>
  </r>
  <r>
    <s v="DOCE"/>
    <s v="SUPERIOR"/>
    <s v="DOS"/>
    <n v="22"/>
    <x v="0"/>
    <x v="1"/>
    <x v="0"/>
    <x v="10"/>
    <x v="11"/>
    <x v="1"/>
    <x v="0"/>
  </r>
  <r>
    <s v="DOCE"/>
    <s v="INFERIOR"/>
    <s v="DOS"/>
    <n v="32"/>
    <x v="2"/>
    <x v="1"/>
    <x v="0"/>
    <x v="10"/>
    <x v="11"/>
    <x v="1"/>
    <x v="0"/>
  </r>
  <r>
    <s v="DOCE"/>
    <s v="INFERIOR"/>
    <s v="DOS"/>
    <n v="31"/>
    <x v="0"/>
    <x v="1"/>
    <x v="0"/>
    <x v="10"/>
    <x v="11"/>
    <x v="1"/>
    <x v="0"/>
  </r>
  <r>
    <s v="DOCE"/>
    <s v="INFERIOR"/>
    <s v="DOS"/>
    <n v="41"/>
    <x v="2"/>
    <x v="1"/>
    <x v="0"/>
    <x v="10"/>
    <x v="11"/>
    <x v="1"/>
    <x v="0"/>
  </r>
  <r>
    <s v="DOCE"/>
    <s v="INFERIOR"/>
    <s v="DOS"/>
    <n v="42"/>
    <x v="0"/>
    <x v="1"/>
    <x v="0"/>
    <x v="10"/>
    <x v="11"/>
    <x v="1"/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2"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1"/>
    <x v="0"/>
  </r>
  <r>
    <x v="0"/>
    <x v="0"/>
    <x v="1"/>
    <x v="0"/>
  </r>
  <r>
    <x v="0"/>
    <x v="0"/>
    <x v="1"/>
    <x v="0"/>
  </r>
  <r>
    <x v="0"/>
    <x v="0"/>
    <x v="1"/>
    <x v="0"/>
  </r>
  <r>
    <x v="0"/>
    <x v="0"/>
    <x v="1"/>
    <x v="0"/>
  </r>
  <r>
    <x v="0"/>
    <x v="0"/>
    <x v="1"/>
    <x v="0"/>
  </r>
  <r>
    <x v="0"/>
    <x v="0"/>
    <x v="1"/>
    <x v="0"/>
  </r>
  <r>
    <x v="0"/>
    <x v="0"/>
    <x v="1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1"/>
  </r>
  <r>
    <x v="0"/>
    <x v="1"/>
    <x v="0"/>
    <x v="1"/>
  </r>
  <r>
    <x v="0"/>
    <x v="1"/>
    <x v="0"/>
    <x v="1"/>
  </r>
  <r>
    <x v="0"/>
    <x v="1"/>
    <x v="0"/>
    <x v="1"/>
  </r>
  <r>
    <x v="0"/>
    <x v="1"/>
    <x v="1"/>
    <x v="0"/>
  </r>
  <r>
    <x v="0"/>
    <x v="1"/>
    <x v="1"/>
    <x v="0"/>
  </r>
  <r>
    <x v="0"/>
    <x v="1"/>
    <x v="1"/>
    <x v="0"/>
  </r>
  <r>
    <x v="0"/>
    <x v="1"/>
    <x v="1"/>
    <x v="0"/>
  </r>
  <r>
    <x v="0"/>
    <x v="1"/>
    <x v="1"/>
    <x v="1"/>
  </r>
  <r>
    <x v="0"/>
    <x v="1"/>
    <x v="1"/>
    <x v="1"/>
  </r>
  <r>
    <x v="0"/>
    <x v="1"/>
    <x v="1"/>
    <x v="1"/>
  </r>
  <r>
    <x v="0"/>
    <x v="1"/>
    <x v="1"/>
    <x v="1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1"/>
    <x v="0"/>
  </r>
  <r>
    <x v="0"/>
    <x v="0"/>
    <x v="1"/>
    <x v="0"/>
  </r>
  <r>
    <x v="0"/>
    <x v="0"/>
    <x v="1"/>
    <x v="0"/>
  </r>
  <r>
    <x v="0"/>
    <x v="0"/>
    <x v="1"/>
    <x v="0"/>
  </r>
  <r>
    <x v="0"/>
    <x v="0"/>
    <x v="1"/>
    <x v="0"/>
  </r>
  <r>
    <x v="0"/>
    <x v="0"/>
    <x v="1"/>
    <x v="0"/>
  </r>
  <r>
    <x v="0"/>
    <x v="0"/>
    <x v="1"/>
    <x v="0"/>
  </r>
  <r>
    <x v="0"/>
    <x v="0"/>
    <x v="1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2"/>
  </r>
  <r>
    <x v="0"/>
    <x v="1"/>
    <x v="0"/>
    <x v="2"/>
  </r>
  <r>
    <x v="0"/>
    <x v="1"/>
    <x v="0"/>
    <x v="2"/>
  </r>
  <r>
    <x v="0"/>
    <x v="1"/>
    <x v="0"/>
    <x v="2"/>
  </r>
  <r>
    <x v="0"/>
    <x v="1"/>
    <x v="1"/>
    <x v="0"/>
  </r>
  <r>
    <x v="0"/>
    <x v="1"/>
    <x v="1"/>
    <x v="0"/>
  </r>
  <r>
    <x v="0"/>
    <x v="1"/>
    <x v="1"/>
    <x v="0"/>
  </r>
  <r>
    <x v="0"/>
    <x v="1"/>
    <x v="1"/>
    <x v="0"/>
  </r>
  <r>
    <x v="0"/>
    <x v="1"/>
    <x v="1"/>
    <x v="2"/>
  </r>
  <r>
    <x v="0"/>
    <x v="1"/>
    <x v="1"/>
    <x v="2"/>
  </r>
  <r>
    <x v="0"/>
    <x v="1"/>
    <x v="1"/>
    <x v="2"/>
  </r>
  <r>
    <x v="0"/>
    <x v="1"/>
    <x v="1"/>
    <x v="2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1"/>
    <x v="0"/>
  </r>
  <r>
    <x v="0"/>
    <x v="1"/>
    <x v="1"/>
    <x v="0"/>
  </r>
  <r>
    <x v="0"/>
    <x v="1"/>
    <x v="1"/>
    <x v="0"/>
  </r>
  <r>
    <x v="0"/>
    <x v="1"/>
    <x v="1"/>
    <x v="0"/>
  </r>
  <r>
    <x v="0"/>
    <x v="1"/>
    <x v="1"/>
    <x v="0"/>
  </r>
  <r>
    <x v="0"/>
    <x v="1"/>
    <x v="1"/>
    <x v="0"/>
  </r>
  <r>
    <x v="0"/>
    <x v="1"/>
    <x v="1"/>
    <x v="0"/>
  </r>
  <r>
    <x v="0"/>
    <x v="1"/>
    <x v="1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2"/>
  </r>
  <r>
    <x v="0"/>
    <x v="1"/>
    <x v="0"/>
    <x v="2"/>
  </r>
  <r>
    <x v="0"/>
    <x v="1"/>
    <x v="0"/>
    <x v="2"/>
  </r>
  <r>
    <x v="0"/>
    <x v="1"/>
    <x v="0"/>
    <x v="2"/>
  </r>
  <r>
    <x v="0"/>
    <x v="1"/>
    <x v="1"/>
    <x v="0"/>
  </r>
  <r>
    <x v="0"/>
    <x v="1"/>
    <x v="1"/>
    <x v="0"/>
  </r>
  <r>
    <x v="0"/>
    <x v="1"/>
    <x v="1"/>
    <x v="0"/>
  </r>
  <r>
    <x v="0"/>
    <x v="1"/>
    <x v="1"/>
    <x v="0"/>
  </r>
  <r>
    <x v="0"/>
    <x v="1"/>
    <x v="1"/>
    <x v="2"/>
  </r>
  <r>
    <x v="0"/>
    <x v="1"/>
    <x v="1"/>
    <x v="2"/>
  </r>
  <r>
    <x v="0"/>
    <x v="1"/>
    <x v="1"/>
    <x v="2"/>
  </r>
  <r>
    <x v="0"/>
    <x v="1"/>
    <x v="1"/>
    <x v="2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1"/>
    <x v="0"/>
  </r>
  <r>
    <x v="0"/>
    <x v="0"/>
    <x v="1"/>
    <x v="0"/>
  </r>
  <r>
    <x v="0"/>
    <x v="0"/>
    <x v="1"/>
    <x v="0"/>
  </r>
  <r>
    <x v="0"/>
    <x v="0"/>
    <x v="1"/>
    <x v="0"/>
  </r>
  <r>
    <x v="0"/>
    <x v="0"/>
    <x v="1"/>
    <x v="0"/>
  </r>
  <r>
    <x v="0"/>
    <x v="0"/>
    <x v="1"/>
    <x v="0"/>
  </r>
  <r>
    <x v="0"/>
    <x v="0"/>
    <x v="1"/>
    <x v="0"/>
  </r>
  <r>
    <x v="0"/>
    <x v="0"/>
    <x v="1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0"/>
  </r>
  <r>
    <x v="0"/>
    <x v="0"/>
    <x v="0"/>
    <x v="2"/>
  </r>
  <r>
    <x v="0"/>
    <x v="0"/>
    <x v="0"/>
    <x v="2"/>
  </r>
  <r>
    <x v="0"/>
    <x v="0"/>
    <x v="0"/>
    <x v="2"/>
  </r>
  <r>
    <x v="0"/>
    <x v="0"/>
    <x v="0"/>
    <x v="2"/>
  </r>
  <r>
    <x v="0"/>
    <x v="0"/>
    <x v="1"/>
    <x v="0"/>
  </r>
  <r>
    <x v="0"/>
    <x v="0"/>
    <x v="1"/>
    <x v="0"/>
  </r>
  <r>
    <x v="0"/>
    <x v="0"/>
    <x v="1"/>
    <x v="0"/>
  </r>
  <r>
    <x v="0"/>
    <x v="0"/>
    <x v="1"/>
    <x v="0"/>
  </r>
  <r>
    <x v="0"/>
    <x v="0"/>
    <x v="1"/>
    <x v="2"/>
  </r>
  <r>
    <x v="0"/>
    <x v="0"/>
    <x v="1"/>
    <x v="2"/>
  </r>
  <r>
    <x v="0"/>
    <x v="0"/>
    <x v="1"/>
    <x v="2"/>
  </r>
  <r>
    <x v="0"/>
    <x v="0"/>
    <x v="1"/>
    <x v="2"/>
  </r>
  <r>
    <x v="0"/>
    <x v="0"/>
    <x v="0"/>
    <x v="2"/>
  </r>
  <r>
    <x v="0"/>
    <x v="0"/>
    <x v="0"/>
    <x v="2"/>
  </r>
  <r>
    <x v="0"/>
    <x v="0"/>
    <x v="0"/>
    <x v="2"/>
  </r>
  <r>
    <x v="0"/>
    <x v="0"/>
    <x v="0"/>
    <x v="2"/>
  </r>
  <r>
    <x v="0"/>
    <x v="0"/>
    <x v="0"/>
    <x v="2"/>
  </r>
  <r>
    <x v="0"/>
    <x v="0"/>
    <x v="0"/>
    <x v="2"/>
  </r>
  <r>
    <x v="0"/>
    <x v="0"/>
    <x v="0"/>
    <x v="2"/>
  </r>
  <r>
    <x v="0"/>
    <x v="0"/>
    <x v="0"/>
    <x v="2"/>
  </r>
  <r>
    <x v="0"/>
    <x v="0"/>
    <x v="1"/>
    <x v="2"/>
  </r>
  <r>
    <x v="0"/>
    <x v="0"/>
    <x v="1"/>
    <x v="2"/>
  </r>
  <r>
    <x v="0"/>
    <x v="0"/>
    <x v="1"/>
    <x v="2"/>
  </r>
  <r>
    <x v="0"/>
    <x v="0"/>
    <x v="1"/>
    <x v="2"/>
  </r>
  <r>
    <x v="0"/>
    <x v="0"/>
    <x v="1"/>
    <x v="2"/>
  </r>
  <r>
    <x v="0"/>
    <x v="0"/>
    <x v="1"/>
    <x v="2"/>
  </r>
  <r>
    <x v="0"/>
    <x v="0"/>
    <x v="1"/>
    <x v="2"/>
  </r>
  <r>
    <x v="0"/>
    <x v="0"/>
    <x v="1"/>
    <x v="2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2"/>
  </r>
  <r>
    <x v="0"/>
    <x v="1"/>
    <x v="0"/>
    <x v="2"/>
  </r>
  <r>
    <x v="0"/>
    <x v="1"/>
    <x v="0"/>
    <x v="2"/>
  </r>
  <r>
    <x v="0"/>
    <x v="1"/>
    <x v="0"/>
    <x v="2"/>
  </r>
  <r>
    <x v="0"/>
    <x v="1"/>
    <x v="1"/>
    <x v="0"/>
  </r>
  <r>
    <x v="0"/>
    <x v="1"/>
    <x v="1"/>
    <x v="0"/>
  </r>
  <r>
    <x v="0"/>
    <x v="1"/>
    <x v="1"/>
    <x v="0"/>
  </r>
  <r>
    <x v="0"/>
    <x v="1"/>
    <x v="1"/>
    <x v="0"/>
  </r>
  <r>
    <x v="0"/>
    <x v="1"/>
    <x v="1"/>
    <x v="2"/>
  </r>
  <r>
    <x v="0"/>
    <x v="1"/>
    <x v="1"/>
    <x v="2"/>
  </r>
  <r>
    <x v="0"/>
    <x v="1"/>
    <x v="1"/>
    <x v="2"/>
  </r>
  <r>
    <x v="0"/>
    <x v="1"/>
    <x v="1"/>
    <x v="2"/>
  </r>
  <r>
    <x v="1"/>
    <x v="1"/>
    <x v="0"/>
    <x v="1"/>
  </r>
  <r>
    <x v="1"/>
    <x v="1"/>
    <x v="0"/>
    <x v="1"/>
  </r>
  <r>
    <x v="1"/>
    <x v="1"/>
    <x v="0"/>
    <x v="1"/>
  </r>
  <r>
    <x v="1"/>
    <x v="1"/>
    <x v="0"/>
    <x v="1"/>
  </r>
  <r>
    <x v="1"/>
    <x v="1"/>
    <x v="0"/>
    <x v="2"/>
  </r>
  <r>
    <x v="1"/>
    <x v="1"/>
    <x v="0"/>
    <x v="2"/>
  </r>
  <r>
    <x v="1"/>
    <x v="1"/>
    <x v="0"/>
    <x v="2"/>
  </r>
  <r>
    <x v="1"/>
    <x v="1"/>
    <x v="0"/>
    <x v="2"/>
  </r>
  <r>
    <x v="1"/>
    <x v="1"/>
    <x v="1"/>
    <x v="1"/>
  </r>
  <r>
    <x v="1"/>
    <x v="1"/>
    <x v="1"/>
    <x v="1"/>
  </r>
  <r>
    <x v="1"/>
    <x v="1"/>
    <x v="1"/>
    <x v="1"/>
  </r>
  <r>
    <x v="1"/>
    <x v="1"/>
    <x v="1"/>
    <x v="1"/>
  </r>
  <r>
    <x v="1"/>
    <x v="1"/>
    <x v="1"/>
    <x v="2"/>
  </r>
  <r>
    <x v="1"/>
    <x v="1"/>
    <x v="1"/>
    <x v="2"/>
  </r>
  <r>
    <x v="1"/>
    <x v="1"/>
    <x v="1"/>
    <x v="2"/>
  </r>
  <r>
    <x v="1"/>
    <x v="1"/>
    <x v="1"/>
    <x v="2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0"/>
    <x v="0"/>
  </r>
  <r>
    <x v="0"/>
    <x v="1"/>
    <x v="1"/>
    <x v="0"/>
  </r>
  <r>
    <x v="0"/>
    <x v="1"/>
    <x v="1"/>
    <x v="0"/>
  </r>
  <r>
    <x v="0"/>
    <x v="1"/>
    <x v="1"/>
    <x v="0"/>
  </r>
  <r>
    <x v="0"/>
    <x v="1"/>
    <x v="1"/>
    <x v="0"/>
  </r>
  <r>
    <x v="0"/>
    <x v="1"/>
    <x v="1"/>
    <x v="0"/>
  </r>
  <r>
    <x v="0"/>
    <x v="1"/>
    <x v="1"/>
    <x v="0"/>
  </r>
  <r>
    <x v="0"/>
    <x v="1"/>
    <x v="1"/>
    <x v="0"/>
  </r>
  <r>
    <x v="0"/>
    <x v="1"/>
    <x v="1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34562497-3FAC-4716-8221-06C7D14934B2}" name="TablaDinámica1" cacheId="1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9:D14" firstHeaderRow="1" firstDataRow="2" firstDataCol="1"/>
  <pivotFields count="11">
    <pivotField showAll="0"/>
    <pivotField showAll="0"/>
    <pivotField showAll="0"/>
    <pivotField showAll="0"/>
    <pivotField showAll="0">
      <items count="9">
        <item x="0"/>
        <item x="2"/>
        <item x="7"/>
        <item x="6"/>
        <item x="5"/>
        <item x="1"/>
        <item x="3"/>
        <item x="4"/>
        <item t="default"/>
      </items>
    </pivotField>
    <pivotField axis="axisCol" multipleItemSelectionAllowed="1" showAll="0">
      <items count="4">
        <item m="1" x="2"/>
        <item x="1"/>
        <item x="0"/>
        <item t="default"/>
      </items>
    </pivotField>
    <pivotField dataField="1" showAll="0">
      <items count="4">
        <item x="0"/>
        <item x="2"/>
        <item x="1"/>
        <item t="default"/>
      </items>
    </pivotField>
    <pivotField numFmtId="2" showAll="0">
      <items count="12">
        <item x="6"/>
        <item x="8"/>
        <item x="5"/>
        <item x="7"/>
        <item x="2"/>
        <item x="0"/>
        <item x="10"/>
        <item x="1"/>
        <item x="3"/>
        <item x="4"/>
        <item x="9"/>
        <item t="default"/>
      </items>
    </pivotField>
    <pivotField showAll="0">
      <items count="13">
        <item x="10"/>
        <item x="5"/>
        <item x="9"/>
        <item x="1"/>
        <item x="0"/>
        <item x="11"/>
        <item x="4"/>
        <item x="3"/>
        <item x="2"/>
        <item x="8"/>
        <item x="6"/>
        <item x="7"/>
        <item t="default"/>
      </items>
    </pivotField>
    <pivotField axis="axisRow" showAll="0">
      <items count="4">
        <item x="2"/>
        <item x="1"/>
        <item x="0"/>
        <item t="default"/>
      </items>
    </pivotField>
    <pivotField showAll="0">
      <items count="3">
        <item x="1"/>
        <item x="0"/>
        <item t="default"/>
      </items>
    </pivotField>
  </pivotFields>
  <rowFields count="1">
    <field x="9"/>
  </rowFields>
  <rowItems count="4">
    <i>
      <x/>
    </i>
    <i>
      <x v="1"/>
    </i>
    <i>
      <x v="2"/>
    </i>
    <i t="grand">
      <x/>
    </i>
  </rowItems>
  <colFields count="1">
    <field x="5"/>
  </colFields>
  <colItems count="3">
    <i>
      <x v="1"/>
    </i>
    <i>
      <x v="2"/>
    </i>
    <i t="grand">
      <x/>
    </i>
  </colItems>
  <dataFields count="1">
    <dataField name="Cuenta de GRADO DE REABORSCIÓN ÓSEA" fld="6" subtotal="count" baseField="0" baseItem="0"/>
  </dataFields>
  <formats count="2">
    <format dxfId="1">
      <pivotArea outline="0" collapsedLevelsAreSubtotals="1" fieldPosition="0"/>
    </format>
    <format dxfId="0">
      <pivotArea grandRow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7B1E11C-1187-42ED-9242-7BAC9523C54F}" name="TablaDinámica1" cacheId="2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BJ4:BM9" firstHeaderRow="1" firstDataRow="2" firstDataCol="1" rowPageCount="2" colPageCount="1"/>
  <pivotFields count="4">
    <pivotField axis="axisPage" multipleItemSelectionAllowed="1" showAll="0">
      <items count="3">
        <item x="1"/>
        <item x="0"/>
        <item t="default"/>
      </items>
    </pivotField>
    <pivotField axis="axisPage" multipleItemSelectionAllowed="1" showAll="0">
      <items count="5">
        <item m="1" x="3"/>
        <item m="1" x="2"/>
        <item h="1" x="0"/>
        <item x="1"/>
        <item t="default"/>
      </items>
    </pivotField>
    <pivotField axis="axisCol" showAll="0">
      <items count="3">
        <item x="1"/>
        <item x="0"/>
        <item t="default"/>
      </items>
    </pivotField>
    <pivotField axis="axisRow" dataField="1" showAll="0">
      <items count="4">
        <item x="0"/>
        <item x="2"/>
        <item x="1"/>
        <item t="default"/>
      </items>
    </pivotField>
  </pivotFields>
  <rowFields count="1">
    <field x="3"/>
  </rowFields>
  <rowItems count="4">
    <i>
      <x/>
    </i>
    <i>
      <x v="1"/>
    </i>
    <i>
      <x v="2"/>
    </i>
    <i t="grand">
      <x/>
    </i>
  </rowItems>
  <colFields count="1">
    <field x="2"/>
  </colFields>
  <colItems count="3">
    <i>
      <x/>
    </i>
    <i>
      <x v="1"/>
    </i>
    <i t="grand">
      <x/>
    </i>
  </colItems>
  <pageFields count="2">
    <pageField fld="0" hier="-1"/>
    <pageField fld="1" hier="-1"/>
  </pageFields>
  <dataFields count="1">
    <dataField name="Cuenta de GRADO DE REABORSCIÓN ÓSEA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50AF2B-2821-4812-A3F9-D05EDDD42845}" name="TablaDinámica1" cacheId="0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N5:Q12" firstHeaderRow="1" firstDataRow="2" firstDataCol="1" rowPageCount="2" colPageCount="1"/>
  <pivotFields count="11">
    <pivotField showAll="0"/>
    <pivotField showAll="0"/>
    <pivotField showAll="0"/>
    <pivotField showAll="0"/>
    <pivotField axis="axisRow" multipleItemSelectionAllowed="1" showAll="0">
      <items count="9">
        <item x="0"/>
        <item x="2"/>
        <item x="7"/>
        <item x="6"/>
        <item x="5"/>
        <item x="1"/>
        <item x="3"/>
        <item x="4"/>
        <item t="default"/>
      </items>
    </pivotField>
    <pivotField axis="axisCol" dataField="1" showAll="0">
      <items count="4">
        <item x="1"/>
        <item m="1" x="2"/>
        <item x="0"/>
        <item t="default"/>
      </items>
    </pivotField>
    <pivotField axis="axisPage" showAll="0">
      <items count="4">
        <item x="0"/>
        <item x="2"/>
        <item x="1"/>
        <item t="default"/>
      </items>
    </pivotField>
    <pivotField numFmtId="2" showAll="0"/>
    <pivotField showAll="0"/>
    <pivotField axis="axisPage" multipleItemSelectionAllowed="1" showAll="0">
      <items count="4">
        <item h="1" x="2"/>
        <item h="1" x="1"/>
        <item x="0"/>
        <item t="default"/>
      </items>
    </pivotField>
    <pivotField showAll="0"/>
  </pivotFields>
  <rowFields count="1">
    <field x="4"/>
  </rowFields>
  <rowItems count="6">
    <i>
      <x/>
    </i>
    <i>
      <x v="1"/>
    </i>
    <i>
      <x v="5"/>
    </i>
    <i>
      <x v="6"/>
    </i>
    <i>
      <x v="7"/>
    </i>
    <i t="grand">
      <x/>
    </i>
  </rowItems>
  <colFields count="1">
    <field x="5"/>
  </colFields>
  <colItems count="3">
    <i>
      <x/>
    </i>
    <i>
      <x v="2"/>
    </i>
    <i t="grand">
      <x/>
    </i>
  </colItems>
  <pageFields count="2">
    <pageField fld="9" hier="-1"/>
    <pageField fld="6" hier="-1"/>
  </pageFields>
  <dataFields count="1">
    <dataField name="Cuenta de RADIOGRAFIA" fld="5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3B6AF-DC17-49B1-BAEA-E6AF4E5B3601}">
  <dimension ref="C4:Q34"/>
  <sheetViews>
    <sheetView workbookViewId="0">
      <selection activeCell="P5" sqref="P5"/>
    </sheetView>
  </sheetViews>
  <sheetFormatPr baseColWidth="10" defaultRowHeight="14.4" x14ac:dyDescent="0.3"/>
  <sheetData>
    <row r="4" spans="16:17" x14ac:dyDescent="0.3">
      <c r="P4" t="s">
        <v>214</v>
      </c>
    </row>
    <row r="5" spans="16:17" x14ac:dyDescent="0.3">
      <c r="P5" t="s">
        <v>213</v>
      </c>
    </row>
    <row r="6" spans="16:17" x14ac:dyDescent="0.3">
      <c r="P6" t="s">
        <v>215</v>
      </c>
    </row>
    <row r="7" spans="16:17" x14ac:dyDescent="0.3">
      <c r="P7" t="s">
        <v>216</v>
      </c>
      <c r="Q7" t="s">
        <v>217</v>
      </c>
    </row>
    <row r="22" spans="3:12" x14ac:dyDescent="0.3">
      <c r="D22">
        <v>14</v>
      </c>
    </row>
    <row r="23" spans="3:12" x14ac:dyDescent="0.3">
      <c r="D23">
        <v>7</v>
      </c>
    </row>
    <row r="25" spans="3:12" x14ac:dyDescent="0.3">
      <c r="D25">
        <v>8</v>
      </c>
    </row>
    <row r="26" spans="3:12" x14ac:dyDescent="0.3">
      <c r="D26" s="76"/>
      <c r="E26" s="77">
        <v>1</v>
      </c>
      <c r="F26" s="77">
        <v>2</v>
      </c>
      <c r="G26" s="77" t="s">
        <v>41</v>
      </c>
      <c r="H26" s="77">
        <v>3</v>
      </c>
      <c r="I26" s="77" t="s">
        <v>16</v>
      </c>
      <c r="J26" s="77">
        <v>5</v>
      </c>
      <c r="K26" s="77">
        <v>4</v>
      </c>
      <c r="L26" s="77" t="s">
        <v>8</v>
      </c>
    </row>
    <row r="27" spans="3:12" x14ac:dyDescent="0.3">
      <c r="C27">
        <v>3</v>
      </c>
      <c r="D27" s="81" t="s">
        <v>100</v>
      </c>
      <c r="E27" s="1">
        <v>0</v>
      </c>
      <c r="F27" s="44">
        <v>10</v>
      </c>
      <c r="G27" s="1">
        <v>0</v>
      </c>
      <c r="H27" s="1">
        <v>4</v>
      </c>
      <c r="I27" s="1">
        <v>2</v>
      </c>
      <c r="J27" s="1">
        <v>0</v>
      </c>
      <c r="K27" s="1">
        <v>0</v>
      </c>
      <c r="L27" s="1">
        <v>0</v>
      </c>
    </row>
    <row r="28" spans="3:12" x14ac:dyDescent="0.3">
      <c r="D28" s="81" t="s">
        <v>86</v>
      </c>
      <c r="E28" s="44">
        <v>37</v>
      </c>
      <c r="F28" s="44">
        <v>41</v>
      </c>
      <c r="G28" s="1">
        <v>3</v>
      </c>
      <c r="H28" s="1">
        <v>3</v>
      </c>
      <c r="I28" s="1">
        <v>2</v>
      </c>
      <c r="J28" s="1">
        <v>6</v>
      </c>
      <c r="K28" s="1">
        <v>4</v>
      </c>
      <c r="L28" s="1">
        <v>0</v>
      </c>
    </row>
    <row r="29" spans="3:12" x14ac:dyDescent="0.3">
      <c r="D29" s="81" t="s">
        <v>88</v>
      </c>
      <c r="E29" s="44">
        <v>49</v>
      </c>
      <c r="F29" s="44">
        <v>23</v>
      </c>
      <c r="G29" s="1">
        <v>4</v>
      </c>
      <c r="H29" s="1">
        <v>0</v>
      </c>
      <c r="I29" s="1">
        <v>2</v>
      </c>
      <c r="J29" s="1">
        <v>0</v>
      </c>
      <c r="K29" s="1">
        <v>0</v>
      </c>
      <c r="L29" s="1">
        <v>2</v>
      </c>
    </row>
    <row r="30" spans="3:12" x14ac:dyDescent="0.3">
      <c r="C30">
        <v>2</v>
      </c>
      <c r="D30" s="82" t="s">
        <v>85</v>
      </c>
      <c r="E30" s="44">
        <v>86</v>
      </c>
      <c r="F30" s="44">
        <v>64</v>
      </c>
      <c r="G30" s="1">
        <v>7</v>
      </c>
      <c r="H30" s="1">
        <v>3</v>
      </c>
      <c r="I30" s="1">
        <v>4</v>
      </c>
      <c r="J30" s="1">
        <v>6</v>
      </c>
      <c r="K30" s="1">
        <v>4</v>
      </c>
      <c r="L30" s="1">
        <v>2</v>
      </c>
    </row>
    <row r="31" spans="3:12" x14ac:dyDescent="0.3">
      <c r="D31" s="82" t="s">
        <v>101</v>
      </c>
      <c r="E31" s="1">
        <v>0</v>
      </c>
      <c r="F31" s="44">
        <v>10</v>
      </c>
      <c r="G31" s="1">
        <v>0</v>
      </c>
      <c r="H31" s="1">
        <v>4</v>
      </c>
      <c r="I31" s="1">
        <v>2</v>
      </c>
      <c r="J31" s="1">
        <v>0</v>
      </c>
      <c r="K31" s="1">
        <v>0</v>
      </c>
      <c r="L31" s="1">
        <v>0</v>
      </c>
    </row>
    <row r="32" spans="3:12" x14ac:dyDescent="0.3">
      <c r="C32">
        <v>3</v>
      </c>
      <c r="D32" s="82" t="s">
        <v>7</v>
      </c>
      <c r="E32" s="125">
        <v>61</v>
      </c>
      <c r="F32" s="125">
        <v>41</v>
      </c>
      <c r="G32" s="83">
        <v>2</v>
      </c>
      <c r="H32" s="83">
        <v>2</v>
      </c>
      <c r="I32" s="83">
        <v>6</v>
      </c>
      <c r="J32" s="83">
        <v>2</v>
      </c>
      <c r="K32" s="83">
        <v>4</v>
      </c>
      <c r="L32" s="83">
        <v>2</v>
      </c>
    </row>
    <row r="33" spans="4:12" x14ac:dyDescent="0.3">
      <c r="D33" s="82" t="s">
        <v>13</v>
      </c>
      <c r="E33" s="125">
        <v>25</v>
      </c>
      <c r="F33" s="125">
        <v>25</v>
      </c>
      <c r="G33" s="83">
        <v>1</v>
      </c>
      <c r="H33" s="83">
        <v>2</v>
      </c>
      <c r="I33" s="83">
        <v>0</v>
      </c>
      <c r="J33" s="83">
        <v>0</v>
      </c>
      <c r="K33" s="83">
        <v>1</v>
      </c>
      <c r="L33" s="83">
        <v>2</v>
      </c>
    </row>
    <row r="34" spans="4:12" x14ac:dyDescent="0.3">
      <c r="D34" s="82" t="s">
        <v>10</v>
      </c>
      <c r="E34" s="83">
        <v>0</v>
      </c>
      <c r="F34" s="125">
        <v>8</v>
      </c>
      <c r="G34" s="83">
        <v>4</v>
      </c>
      <c r="H34" s="83">
        <v>0</v>
      </c>
      <c r="I34" s="83">
        <v>0</v>
      </c>
      <c r="J34" s="83">
        <v>0</v>
      </c>
      <c r="K34" s="83">
        <v>2</v>
      </c>
      <c r="L34" s="83">
        <v>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C5F5D-2B1A-4480-9E84-C30C85596DC8}">
  <dimension ref="A1:CV37"/>
  <sheetViews>
    <sheetView topLeftCell="CE17" zoomScale="115" zoomScaleNormal="115" workbookViewId="0">
      <selection activeCell="CO10" sqref="CO10"/>
    </sheetView>
  </sheetViews>
  <sheetFormatPr baseColWidth="10" defaultRowHeight="14.4" x14ac:dyDescent="0.3"/>
  <cols>
    <col min="1" max="1" width="30.88671875" customWidth="1"/>
    <col min="2" max="2" width="2.88671875" customWidth="1"/>
    <col min="3" max="3" width="60.44140625" bestFit="1" customWidth="1"/>
    <col min="5" max="5" width="13.88671875" customWidth="1"/>
    <col min="6" max="6" width="14.109375" bestFit="1" customWidth="1"/>
    <col min="7" max="8" width="3.44140625" bestFit="1" customWidth="1"/>
    <col min="9" max="9" width="4" bestFit="1" customWidth="1"/>
    <col min="10" max="10" width="2" bestFit="1" customWidth="1"/>
    <col min="11" max="11" width="4" bestFit="1" customWidth="1"/>
    <col min="12" max="13" width="2" bestFit="1" customWidth="1"/>
    <col min="14" max="14" width="4" bestFit="1" customWidth="1"/>
    <col min="15" max="15" width="5.88671875" bestFit="1" customWidth="1"/>
    <col min="16" max="16" width="12" bestFit="1" customWidth="1"/>
    <col min="19" max="19" width="6.6640625" customWidth="1"/>
    <col min="20" max="20" width="14.5546875" customWidth="1"/>
    <col min="21" max="21" width="4" bestFit="1" customWidth="1"/>
    <col min="22" max="22" width="4.44140625" bestFit="1" customWidth="1"/>
    <col min="23" max="23" width="12" bestFit="1" customWidth="1"/>
    <col min="24" max="24" width="19.33203125" bestFit="1" customWidth="1"/>
    <col min="25" max="25" width="3.88671875" customWidth="1"/>
    <col min="26" max="26" width="11.44140625" style="92"/>
    <col min="29" max="29" width="4.44140625" bestFit="1" customWidth="1"/>
    <col min="30" max="30" width="6" bestFit="1" customWidth="1"/>
    <col min="31" max="31" width="9.5546875" customWidth="1"/>
    <col min="32" max="32" width="7.6640625" bestFit="1" customWidth="1"/>
    <col min="33" max="33" width="9.88671875" bestFit="1" customWidth="1"/>
    <col min="34" max="34" width="9.5546875" bestFit="1" customWidth="1"/>
    <col min="35" max="35" width="5.5546875" bestFit="1" customWidth="1"/>
    <col min="36" max="36" width="10.5546875" customWidth="1"/>
    <col min="38" max="38" width="4.109375" customWidth="1"/>
    <col min="39" max="39" width="12.6640625" style="92" customWidth="1"/>
    <col min="40" max="40" width="21.88671875" style="92" bestFit="1" customWidth="1"/>
    <col min="41" max="42" width="14" bestFit="1" customWidth="1"/>
    <col min="43" max="43" width="6" bestFit="1" customWidth="1"/>
    <col min="44" max="44" width="7.6640625" bestFit="1" customWidth="1"/>
    <col min="46" max="46" width="7.6640625" customWidth="1"/>
    <col min="47" max="47" width="7.5546875" bestFit="1" customWidth="1"/>
    <col min="48" max="48" width="7.5546875" style="135" bestFit="1" customWidth="1"/>
    <col min="49" max="49" width="4.6640625" bestFit="1" customWidth="1"/>
    <col min="50" max="50" width="7.5546875" style="135" bestFit="1" customWidth="1"/>
    <col min="51" max="51" width="5.88671875" bestFit="1" customWidth="1"/>
    <col min="52" max="52" width="7.5546875" style="135" bestFit="1" customWidth="1"/>
    <col min="53" max="53" width="7.6640625" bestFit="1" customWidth="1"/>
    <col min="54" max="54" width="5.109375" customWidth="1"/>
    <col min="55" max="55" width="11" bestFit="1" customWidth="1"/>
    <col min="56" max="56" width="7.44140625" bestFit="1" customWidth="1"/>
    <col min="57" max="57" width="7.5546875" style="135" bestFit="1" customWidth="1"/>
    <col min="58" max="58" width="9.44140625" bestFit="1" customWidth="1"/>
    <col min="59" max="59" width="7.5546875" style="135" bestFit="1" customWidth="1"/>
    <col min="60" max="60" width="5.88671875" bestFit="1" customWidth="1"/>
    <col min="61" max="61" width="7.5546875" style="135" bestFit="1" customWidth="1"/>
    <col min="62" max="62" width="11.6640625" customWidth="1"/>
    <col min="65" max="65" width="11.5546875" bestFit="1" customWidth="1"/>
    <col min="66" max="67" width="5" bestFit="1" customWidth="1"/>
    <col min="68" max="68" width="5.44140625" bestFit="1" customWidth="1"/>
    <col min="69" max="69" width="7.6640625" bestFit="1" customWidth="1"/>
    <col min="70" max="70" width="4.44140625" bestFit="1" customWidth="1"/>
    <col min="71" max="71" width="4.6640625" bestFit="1" customWidth="1"/>
    <col min="72" max="72" width="6" bestFit="1" customWidth="1"/>
    <col min="73" max="73" width="7.6640625" bestFit="1" customWidth="1"/>
    <col min="76" max="76" width="15.33203125" customWidth="1"/>
    <col min="77" max="77" width="14" bestFit="1" customWidth="1"/>
    <col min="78" max="79" width="5" bestFit="1" customWidth="1"/>
    <col min="80" max="80" width="5" customWidth="1"/>
    <col min="81" max="81" width="6.109375" bestFit="1" customWidth="1"/>
    <col min="85" max="85" width="4.6640625" bestFit="1" customWidth="1"/>
    <col min="86" max="86" width="7.5546875" bestFit="1" customWidth="1"/>
    <col min="87" max="87" width="4.44140625" bestFit="1" customWidth="1"/>
    <col min="88" max="88" width="7.5546875" bestFit="1" customWidth="1"/>
    <col min="89" max="89" width="6" bestFit="1" customWidth="1"/>
    <col min="90" max="90" width="7.5546875" bestFit="1" customWidth="1"/>
    <col min="91" max="91" width="7.6640625" bestFit="1" customWidth="1"/>
    <col min="94" max="94" width="4.6640625" bestFit="1" customWidth="1"/>
    <col min="95" max="95" width="6" bestFit="1" customWidth="1"/>
    <col min="96" max="96" width="4.44140625" bestFit="1" customWidth="1"/>
    <col min="97" max="97" width="6" bestFit="1" customWidth="1"/>
    <col min="98" max="98" width="5.44140625" bestFit="1" customWidth="1"/>
    <col min="99" max="99" width="6" bestFit="1" customWidth="1"/>
    <col min="100" max="100" width="7.6640625" bestFit="1" customWidth="1"/>
  </cols>
  <sheetData>
    <row r="1" spans="1:100" x14ac:dyDescent="0.3">
      <c r="A1" t="s">
        <v>192</v>
      </c>
      <c r="C1" t="s">
        <v>193</v>
      </c>
    </row>
    <row r="2" spans="1:100" x14ac:dyDescent="0.3">
      <c r="A2" t="s">
        <v>194</v>
      </c>
      <c r="C2" t="s">
        <v>195</v>
      </c>
      <c r="E2" t="s">
        <v>223</v>
      </c>
      <c r="T2" t="s">
        <v>223</v>
      </c>
      <c r="BL2" t="s">
        <v>226</v>
      </c>
    </row>
    <row r="3" spans="1:100" x14ac:dyDescent="0.3">
      <c r="A3" t="s">
        <v>196</v>
      </c>
      <c r="C3" t="s">
        <v>197</v>
      </c>
      <c r="E3" s="200"/>
      <c r="F3" s="202" t="s">
        <v>87</v>
      </c>
      <c r="G3" s="202"/>
      <c r="H3" s="202"/>
      <c r="I3" s="202"/>
      <c r="J3" s="202"/>
      <c r="K3" s="202"/>
      <c r="L3" s="202"/>
      <c r="M3" s="202"/>
      <c r="N3" s="202"/>
      <c r="O3" s="203" t="s">
        <v>106</v>
      </c>
      <c r="P3" s="204" t="s">
        <v>190</v>
      </c>
      <c r="Q3" s="206" t="s">
        <v>110</v>
      </c>
      <c r="R3" s="206"/>
      <c r="T3" s="206"/>
      <c r="U3" s="206"/>
      <c r="V3" s="76"/>
      <c r="W3" s="206" t="s">
        <v>111</v>
      </c>
      <c r="X3" s="206"/>
      <c r="Z3" s="208"/>
      <c r="AA3" s="208"/>
      <c r="AB3" s="208"/>
      <c r="AC3" s="209" t="s">
        <v>150</v>
      </c>
      <c r="AD3" s="209" t="s">
        <v>119</v>
      </c>
      <c r="AE3" s="209" t="s">
        <v>168</v>
      </c>
      <c r="AF3" s="209" t="s">
        <v>169</v>
      </c>
      <c r="AG3" s="209" t="s">
        <v>176</v>
      </c>
      <c r="AH3" s="209" t="s">
        <v>177</v>
      </c>
      <c r="AI3" s="209" t="s">
        <v>182</v>
      </c>
      <c r="AJ3" s="209" t="s">
        <v>191</v>
      </c>
      <c r="AK3" s="209" t="s">
        <v>137</v>
      </c>
      <c r="BC3" s="127" t="s">
        <v>211</v>
      </c>
      <c r="BL3" s="182"/>
      <c r="BM3" s="183"/>
      <c r="BN3" s="179" t="s">
        <v>91</v>
      </c>
      <c r="BO3" s="180"/>
      <c r="BP3" s="180"/>
      <c r="BQ3" s="181"/>
      <c r="BR3" s="179" t="s">
        <v>109</v>
      </c>
      <c r="BS3" s="180"/>
      <c r="BT3" s="180"/>
      <c r="BU3" s="181"/>
    </row>
    <row r="4" spans="1:100" ht="26.25" customHeight="1" x14ac:dyDescent="0.3">
      <c r="A4" t="s">
        <v>198</v>
      </c>
      <c r="C4" t="s">
        <v>199</v>
      </c>
      <c r="E4" s="201"/>
      <c r="F4" s="76"/>
      <c r="G4" s="77">
        <v>1</v>
      </c>
      <c r="H4" s="77">
        <v>2</v>
      </c>
      <c r="I4" s="77" t="s">
        <v>41</v>
      </c>
      <c r="J4" s="77">
        <v>3</v>
      </c>
      <c r="K4" s="77" t="s">
        <v>16</v>
      </c>
      <c r="L4" s="77">
        <v>5</v>
      </c>
      <c r="M4" s="77">
        <v>4</v>
      </c>
      <c r="N4" s="77" t="s">
        <v>8</v>
      </c>
      <c r="O4" s="203"/>
      <c r="P4" s="205"/>
      <c r="Q4" s="139" t="s">
        <v>109</v>
      </c>
      <c r="R4" s="139" t="s">
        <v>108</v>
      </c>
      <c r="T4" s="206"/>
      <c r="U4" s="206"/>
      <c r="V4" s="93" t="s">
        <v>150</v>
      </c>
      <c r="W4" s="78" t="s">
        <v>109</v>
      </c>
      <c r="X4" s="93" t="s">
        <v>108</v>
      </c>
      <c r="Y4" s="92"/>
      <c r="Z4" s="208"/>
      <c r="AA4" s="208"/>
      <c r="AB4" s="208"/>
      <c r="AC4" s="209"/>
      <c r="AD4" s="209"/>
      <c r="AE4" s="209"/>
      <c r="AF4" s="209"/>
      <c r="AG4" s="209"/>
      <c r="AH4" s="209"/>
      <c r="AI4" s="209"/>
      <c r="AJ4" s="209"/>
      <c r="AK4" s="209"/>
      <c r="AM4" s="208"/>
      <c r="AN4" s="208"/>
      <c r="AO4" s="76" t="s">
        <v>154</v>
      </c>
      <c r="AP4" s="76" t="s">
        <v>155</v>
      </c>
      <c r="AQ4" s="76" t="s">
        <v>149</v>
      </c>
      <c r="AR4" s="76" t="s">
        <v>144</v>
      </c>
      <c r="AT4" s="126" t="s">
        <v>209</v>
      </c>
      <c r="AU4" s="126"/>
      <c r="AV4" s="136"/>
      <c r="AW4" s="126"/>
      <c r="AX4" s="136"/>
      <c r="AY4" s="126"/>
      <c r="AZ4" s="136"/>
      <c r="BC4" s="127" t="s">
        <v>210</v>
      </c>
      <c r="BD4" s="127" t="s">
        <v>218</v>
      </c>
      <c r="BE4" s="137" t="s">
        <v>212</v>
      </c>
      <c r="BF4" s="127" t="s">
        <v>219</v>
      </c>
      <c r="BG4" s="137" t="s">
        <v>212</v>
      </c>
      <c r="BH4" s="127" t="s">
        <v>106</v>
      </c>
      <c r="BI4" s="137" t="s">
        <v>212</v>
      </c>
      <c r="BJ4" s="126" t="s">
        <v>144</v>
      </c>
      <c r="BL4" s="184"/>
      <c r="BM4" s="185"/>
      <c r="BN4" s="154" t="s">
        <v>218</v>
      </c>
      <c r="BO4" s="154" t="s">
        <v>219</v>
      </c>
      <c r="BP4" s="154" t="s">
        <v>136</v>
      </c>
      <c r="BQ4" s="151" t="s">
        <v>144</v>
      </c>
      <c r="BR4" s="151" t="s">
        <v>218</v>
      </c>
      <c r="BS4" s="151" t="s">
        <v>219</v>
      </c>
      <c r="BT4" s="151" t="s">
        <v>106</v>
      </c>
      <c r="BU4" s="152" t="s">
        <v>144</v>
      </c>
      <c r="BX4" s="76"/>
      <c r="BY4" s="146" t="s">
        <v>227</v>
      </c>
      <c r="BZ4" s="146" t="s">
        <v>218</v>
      </c>
      <c r="CA4" s="146" t="s">
        <v>219</v>
      </c>
      <c r="CB4" s="146" t="s">
        <v>234</v>
      </c>
      <c r="CC4" s="146" t="s">
        <v>136</v>
      </c>
      <c r="CD4" s="168" t="s">
        <v>229</v>
      </c>
      <c r="CF4" s="174" t="s">
        <v>235</v>
      </c>
      <c r="CO4" s="174" t="s">
        <v>241</v>
      </c>
    </row>
    <row r="5" spans="1:100" x14ac:dyDescent="0.3">
      <c r="A5" t="s">
        <v>200</v>
      </c>
      <c r="C5" t="s">
        <v>201</v>
      </c>
      <c r="E5" s="193" t="s">
        <v>84</v>
      </c>
      <c r="F5" s="81" t="s">
        <v>100</v>
      </c>
      <c r="G5" s="1">
        <v>0</v>
      </c>
      <c r="H5" s="44">
        <v>10</v>
      </c>
      <c r="I5" s="1">
        <v>0</v>
      </c>
      <c r="J5" s="1">
        <v>4</v>
      </c>
      <c r="K5" s="1">
        <v>2</v>
      </c>
      <c r="L5" s="1">
        <v>0</v>
      </c>
      <c r="M5" s="1">
        <v>0</v>
      </c>
      <c r="N5" s="1">
        <v>0</v>
      </c>
      <c r="O5" s="81">
        <v>16</v>
      </c>
      <c r="P5" s="115">
        <v>9.1095919030337313E-8</v>
      </c>
      <c r="Q5" s="40">
        <v>6.47</v>
      </c>
      <c r="R5" s="86">
        <v>13.599999999999996</v>
      </c>
      <c r="T5" s="189" t="s">
        <v>87</v>
      </c>
      <c r="U5" s="82">
        <v>1</v>
      </c>
      <c r="V5" s="83">
        <v>86</v>
      </c>
      <c r="W5" s="40">
        <v>1.9896976744186017</v>
      </c>
      <c r="X5" s="86">
        <v>27.486046511627887</v>
      </c>
      <c r="Z5" s="213" t="s">
        <v>31</v>
      </c>
      <c r="AA5" s="97" t="s">
        <v>92</v>
      </c>
      <c r="AB5" s="23" t="s">
        <v>7</v>
      </c>
      <c r="AC5" s="66">
        <v>120</v>
      </c>
      <c r="AD5" s="103">
        <v>1.8497999999999997</v>
      </c>
      <c r="AE5" s="79">
        <v>6.2623030280948871E-2</v>
      </c>
      <c r="AF5" s="103">
        <v>2.21</v>
      </c>
      <c r="AG5" s="79">
        <v>2.48</v>
      </c>
      <c r="AH5" s="103">
        <v>0.4</v>
      </c>
      <c r="AI5" s="79">
        <v>0.99299999999999988</v>
      </c>
      <c r="AJ5" s="118">
        <v>1.7436052601738083E-12</v>
      </c>
      <c r="AK5" s="119">
        <v>5.4461506381890225E-6</v>
      </c>
      <c r="AM5" s="214" t="s">
        <v>31</v>
      </c>
      <c r="AN5" s="110" t="s">
        <v>92</v>
      </c>
      <c r="AO5" s="1" t="s">
        <v>7</v>
      </c>
      <c r="AP5" s="1" t="s">
        <v>13</v>
      </c>
      <c r="AQ5" s="40">
        <v>0.43934285714285659</v>
      </c>
      <c r="AR5" s="109">
        <v>7.8572333951494211E-2</v>
      </c>
      <c r="AT5" s="127" t="s">
        <v>210</v>
      </c>
      <c r="AU5" s="127" t="s">
        <v>218</v>
      </c>
      <c r="AV5" s="137" t="s">
        <v>212</v>
      </c>
      <c r="AW5" s="127" t="s">
        <v>219</v>
      </c>
      <c r="AX5" s="137" t="s">
        <v>212</v>
      </c>
      <c r="AY5" s="127" t="s">
        <v>106</v>
      </c>
      <c r="AZ5" s="137" t="s">
        <v>212</v>
      </c>
      <c r="BA5" s="126" t="s">
        <v>144</v>
      </c>
      <c r="BC5" s="57">
        <v>1</v>
      </c>
      <c r="BD5">
        <v>25</v>
      </c>
      <c r="BE5" s="135">
        <f t="shared" ref="BE5:BE10" si="0">+BD5/40</f>
        <v>0.625</v>
      </c>
      <c r="BF5">
        <v>24</v>
      </c>
      <c r="BG5" s="135">
        <f t="shared" ref="BG5:BG10" si="1">+BF5/40</f>
        <v>0.6</v>
      </c>
      <c r="BH5">
        <v>49</v>
      </c>
      <c r="BI5" s="135">
        <f t="shared" ref="BI5:BI10" si="2">+BH5/80</f>
        <v>0.61250000000000004</v>
      </c>
      <c r="BJ5" s="133">
        <v>0.9995005511775602</v>
      </c>
      <c r="BL5" s="193" t="s">
        <v>84</v>
      </c>
      <c r="BM5" s="82" t="s">
        <v>7</v>
      </c>
      <c r="BN5" s="86">
        <v>26.71333333333332</v>
      </c>
      <c r="BO5" s="86">
        <v>26.71333333333332</v>
      </c>
      <c r="BP5" s="86">
        <v>26.713333333333345</v>
      </c>
      <c r="BQ5" s="159">
        <v>0.99</v>
      </c>
      <c r="BR5" s="86">
        <v>6.47</v>
      </c>
      <c r="BS5" s="86">
        <v>6.47</v>
      </c>
      <c r="BT5" s="86">
        <f t="shared" ref="BT5:BT12" si="3">+(BR5+BS5)/2</f>
        <v>6.47</v>
      </c>
      <c r="BU5" s="160">
        <v>0.99</v>
      </c>
      <c r="BX5" s="190" t="s">
        <v>84</v>
      </c>
      <c r="BY5" s="149" t="s">
        <v>100</v>
      </c>
      <c r="BZ5" s="167">
        <v>8</v>
      </c>
      <c r="CA5" s="167">
        <v>8</v>
      </c>
      <c r="CB5" s="167">
        <f>+CA5-BZ5</f>
        <v>0</v>
      </c>
      <c r="CC5" s="167">
        <v>16</v>
      </c>
      <c r="CD5" s="165" cm="1">
        <f t="array" ref="CD5">[1]!CHI_TEST(BZ5:CA7)</f>
        <v>1</v>
      </c>
      <c r="CF5" s="127"/>
      <c r="CG5" s="127" t="s">
        <v>218</v>
      </c>
      <c r="CH5" s="127" t="s">
        <v>212</v>
      </c>
      <c r="CI5" s="127" t="s">
        <v>219</v>
      </c>
      <c r="CJ5" s="127" t="s">
        <v>212</v>
      </c>
      <c r="CK5" s="127" t="s">
        <v>106</v>
      </c>
      <c r="CL5" s="126" t="s">
        <v>212</v>
      </c>
      <c r="CM5" s="126" t="s">
        <v>144</v>
      </c>
      <c r="CO5" s="127"/>
      <c r="CP5" s="127" t="s">
        <v>218</v>
      </c>
      <c r="CQ5" s="127" t="s">
        <v>212</v>
      </c>
      <c r="CR5" s="127" t="s">
        <v>219</v>
      </c>
      <c r="CS5" s="127" t="s">
        <v>212</v>
      </c>
      <c r="CT5" s="127" t="s">
        <v>136</v>
      </c>
      <c r="CU5" s="126" t="s">
        <v>212</v>
      </c>
      <c r="CV5" s="126" t="s">
        <v>144</v>
      </c>
    </row>
    <row r="6" spans="1:100" x14ac:dyDescent="0.3">
      <c r="A6" t="s">
        <v>202</v>
      </c>
      <c r="C6" t="s">
        <v>203</v>
      </c>
      <c r="E6" s="194"/>
      <c r="F6" s="81" t="s">
        <v>86</v>
      </c>
      <c r="G6" s="44">
        <v>37</v>
      </c>
      <c r="H6" s="44">
        <v>41</v>
      </c>
      <c r="I6" s="1">
        <v>3</v>
      </c>
      <c r="J6" s="1">
        <v>3</v>
      </c>
      <c r="K6" s="1">
        <v>2</v>
      </c>
      <c r="L6" s="1">
        <v>6</v>
      </c>
      <c r="M6" s="1">
        <v>4</v>
      </c>
      <c r="N6" s="1">
        <v>0</v>
      </c>
      <c r="O6" s="81">
        <v>96</v>
      </c>
      <c r="P6" s="116"/>
      <c r="Q6" s="40">
        <v>1.9970000000000006</v>
      </c>
      <c r="R6" s="86">
        <v>22.549999999999983</v>
      </c>
      <c r="T6" s="189"/>
      <c r="U6" s="82">
        <v>2</v>
      </c>
      <c r="V6" s="83">
        <v>74</v>
      </c>
      <c r="W6" s="40">
        <v>2.3710810810810816</v>
      </c>
      <c r="X6" s="86">
        <v>25.258108108108086</v>
      </c>
      <c r="Z6" s="213"/>
      <c r="AA6" s="99"/>
      <c r="AB6" s="102" t="s">
        <v>13</v>
      </c>
      <c r="AC6">
        <v>56</v>
      </c>
      <c r="AD6" s="104">
        <v>2.2891428571428563</v>
      </c>
      <c r="AE6" s="41">
        <v>0.23478683815155038</v>
      </c>
      <c r="AF6" s="104">
        <v>1.54</v>
      </c>
      <c r="AG6" s="41">
        <v>6.47</v>
      </c>
      <c r="AH6" s="104">
        <v>1.24</v>
      </c>
      <c r="AI6" s="41">
        <v>1.0659999999999998</v>
      </c>
      <c r="AJ6" s="120">
        <v>1.0533462990736098E-11</v>
      </c>
      <c r="AK6" s="121"/>
      <c r="AM6" s="215"/>
      <c r="AN6" s="110"/>
      <c r="AO6" s="1" t="s">
        <v>7</v>
      </c>
      <c r="AP6" s="1" t="s">
        <v>10</v>
      </c>
      <c r="AQ6" s="40">
        <v>2.5387</v>
      </c>
      <c r="AR6" s="124">
        <v>3.2845948183535256E-12</v>
      </c>
      <c r="AT6" s="57">
        <v>1</v>
      </c>
      <c r="AU6">
        <v>19</v>
      </c>
      <c r="AV6" s="135">
        <f>+AU6/56</f>
        <v>0.3392857142857143</v>
      </c>
      <c r="AW6">
        <v>18</v>
      </c>
      <c r="AX6" s="135">
        <f>+AW6/56</f>
        <v>0.32142857142857145</v>
      </c>
      <c r="AY6">
        <v>37</v>
      </c>
      <c r="AZ6" s="135">
        <f>+AY6/112</f>
        <v>0.33035714285714285</v>
      </c>
      <c r="BA6" s="134">
        <v>0.99754955105106125</v>
      </c>
      <c r="BC6" s="57">
        <v>2</v>
      </c>
      <c r="BD6">
        <v>11</v>
      </c>
      <c r="BE6" s="135">
        <f t="shared" si="0"/>
        <v>0.27500000000000002</v>
      </c>
      <c r="BF6">
        <v>12</v>
      </c>
      <c r="BG6" s="135">
        <f t="shared" si="1"/>
        <v>0.3</v>
      </c>
      <c r="BH6">
        <v>23</v>
      </c>
      <c r="BI6" s="135">
        <f t="shared" si="2"/>
        <v>0.28749999999999998</v>
      </c>
      <c r="BL6" s="194"/>
      <c r="BM6" s="82" t="s">
        <v>13</v>
      </c>
      <c r="BN6" s="86">
        <v>24.94285714285715</v>
      </c>
      <c r="BO6" s="86">
        <v>24.94285714285715</v>
      </c>
      <c r="BP6" s="86">
        <v>24.942857142857129</v>
      </c>
      <c r="BQ6" s="134"/>
      <c r="BR6" s="86">
        <v>1.9969999999999999</v>
      </c>
      <c r="BS6" s="86">
        <v>1.9969999999999999</v>
      </c>
      <c r="BT6" s="86">
        <f t="shared" si="3"/>
        <v>1.9969999999999999</v>
      </c>
      <c r="BU6" s="153"/>
      <c r="BX6" s="191"/>
      <c r="BY6" s="82" t="s">
        <v>86</v>
      </c>
      <c r="BZ6" s="83">
        <v>48</v>
      </c>
      <c r="CA6" s="83">
        <v>48</v>
      </c>
      <c r="CB6" s="167">
        <f t="shared" ref="CB6:CB21" si="4">+CA6-BZ6</f>
        <v>0</v>
      </c>
      <c r="CC6" s="83">
        <v>96</v>
      </c>
      <c r="CD6" s="166"/>
      <c r="CF6" s="57" t="s">
        <v>7</v>
      </c>
      <c r="CG6">
        <v>60</v>
      </c>
      <c r="CH6" s="135">
        <f>+CG6/96</f>
        <v>0.625</v>
      </c>
      <c r="CI6">
        <v>60</v>
      </c>
      <c r="CJ6" s="135">
        <f>+CI6/96</f>
        <v>0.625</v>
      </c>
      <c r="CK6">
        <v>120</v>
      </c>
      <c r="CL6" s="135">
        <f>+CK6/192</f>
        <v>0.625</v>
      </c>
      <c r="CM6" s="175">
        <v>1</v>
      </c>
      <c r="CO6" s="57" t="s">
        <v>7</v>
      </c>
      <c r="CP6">
        <v>28</v>
      </c>
      <c r="CQ6" s="172">
        <f>+CP6/40</f>
        <v>0.7</v>
      </c>
      <c r="CR6">
        <v>28</v>
      </c>
      <c r="CS6" s="172">
        <f>+CR6/40</f>
        <v>0.7</v>
      </c>
      <c r="CT6">
        <v>56</v>
      </c>
      <c r="CU6" s="172">
        <f>+CT6/80</f>
        <v>0.7</v>
      </c>
      <c r="CV6" s="175">
        <v>1</v>
      </c>
    </row>
    <row r="7" spans="1:100" x14ac:dyDescent="0.3">
      <c r="A7" t="s">
        <v>230</v>
      </c>
      <c r="C7" t="s">
        <v>231</v>
      </c>
      <c r="E7" s="195"/>
      <c r="F7" s="81" t="s">
        <v>88</v>
      </c>
      <c r="G7" s="44">
        <v>49</v>
      </c>
      <c r="H7" s="44">
        <v>23</v>
      </c>
      <c r="I7" s="1">
        <v>4</v>
      </c>
      <c r="J7" s="1">
        <v>0</v>
      </c>
      <c r="K7" s="1">
        <v>2</v>
      </c>
      <c r="L7" s="1">
        <v>0</v>
      </c>
      <c r="M7" s="1">
        <v>0</v>
      </c>
      <c r="N7" s="1">
        <v>2</v>
      </c>
      <c r="O7" s="81">
        <v>80</v>
      </c>
      <c r="P7" s="117"/>
      <c r="Q7" s="40">
        <v>1.5644000000000036</v>
      </c>
      <c r="R7" s="86">
        <v>31.439999999999987</v>
      </c>
      <c r="T7" s="189"/>
      <c r="U7" s="82">
        <v>3</v>
      </c>
      <c r="V7" s="83">
        <v>7</v>
      </c>
      <c r="W7" s="40">
        <v>4.2285714285714286</v>
      </c>
      <c r="X7" s="86">
        <v>15.528571428571427</v>
      </c>
      <c r="Z7" s="213"/>
      <c r="AA7" s="75"/>
      <c r="AB7" s="22" t="s">
        <v>10</v>
      </c>
      <c r="AC7" s="67">
        <v>16</v>
      </c>
      <c r="AD7" s="39">
        <v>4.3884999999999996</v>
      </c>
      <c r="AE7" s="80">
        <v>0.53744098900871584</v>
      </c>
      <c r="AF7" s="39">
        <v>4.3885000000000005</v>
      </c>
      <c r="AG7" s="80">
        <v>6.47</v>
      </c>
      <c r="AH7" s="39">
        <v>2.3069999999999999</v>
      </c>
      <c r="AI7" s="80">
        <v>4.1630000000000003</v>
      </c>
      <c r="AJ7" s="122">
        <v>4.3395179980532106E-5</v>
      </c>
      <c r="AK7" s="123"/>
      <c r="AM7" s="215"/>
      <c r="AN7" s="111"/>
      <c r="AO7" s="1" t="s">
        <v>13</v>
      </c>
      <c r="AP7" s="1" t="s">
        <v>10</v>
      </c>
      <c r="AQ7" s="40">
        <v>2.0993571428571434</v>
      </c>
      <c r="AR7" s="124">
        <v>4.3120286563613774E-8</v>
      </c>
      <c r="AT7" s="57">
        <v>2</v>
      </c>
      <c r="AU7">
        <v>26</v>
      </c>
      <c r="AV7" s="135">
        <f t="shared" ref="AV7:AV13" si="5">+AU7/56</f>
        <v>0.4642857142857143</v>
      </c>
      <c r="AW7">
        <v>25</v>
      </c>
      <c r="AX7" s="135">
        <f t="shared" ref="AX7:AX13" si="6">+AW7/56</f>
        <v>0.44642857142857145</v>
      </c>
      <c r="AY7">
        <v>51</v>
      </c>
      <c r="AZ7" s="135">
        <f t="shared" ref="AZ7:AZ13" si="7">+AY7/112</f>
        <v>0.45535714285714285</v>
      </c>
      <c r="BC7" s="57" t="s">
        <v>8</v>
      </c>
      <c r="BD7">
        <v>1</v>
      </c>
      <c r="BE7" s="135">
        <f t="shared" si="0"/>
        <v>2.5000000000000001E-2</v>
      </c>
      <c r="BF7">
        <v>1</v>
      </c>
      <c r="BG7" s="135">
        <f t="shared" si="1"/>
        <v>2.5000000000000001E-2</v>
      </c>
      <c r="BH7">
        <v>2</v>
      </c>
      <c r="BI7" s="135">
        <f t="shared" si="2"/>
        <v>2.5000000000000001E-2</v>
      </c>
      <c r="BL7" s="195"/>
      <c r="BM7" s="82" t="s">
        <v>10</v>
      </c>
      <c r="BN7" s="86">
        <v>18.45</v>
      </c>
      <c r="BO7" s="86">
        <v>18.45</v>
      </c>
      <c r="BP7" s="86">
        <v>18.450000000000006</v>
      </c>
      <c r="BQ7" s="161"/>
      <c r="BR7" s="86">
        <v>1.5643999999999996</v>
      </c>
      <c r="BS7" s="86">
        <v>1.5643999999999996</v>
      </c>
      <c r="BT7" s="86">
        <f t="shared" si="3"/>
        <v>1.5643999999999996</v>
      </c>
      <c r="BU7" s="162"/>
      <c r="BX7" s="192"/>
      <c r="BY7" s="147" t="s">
        <v>88</v>
      </c>
      <c r="BZ7" s="169">
        <v>40</v>
      </c>
      <c r="CA7" s="169">
        <v>40</v>
      </c>
      <c r="CB7" s="167">
        <f t="shared" si="4"/>
        <v>0</v>
      </c>
      <c r="CC7" s="169">
        <v>80</v>
      </c>
      <c r="CD7" s="166"/>
      <c r="CF7" s="57" t="s">
        <v>13</v>
      </c>
      <c r="CG7">
        <v>28</v>
      </c>
      <c r="CH7" s="135">
        <f t="shared" ref="CH7:CH9" si="8">+CG7/96</f>
        <v>0.29166666666666669</v>
      </c>
      <c r="CI7">
        <v>28</v>
      </c>
      <c r="CJ7" s="135">
        <f t="shared" ref="CJ7:CJ9" si="9">+CI7/96</f>
        <v>0.29166666666666669</v>
      </c>
      <c r="CK7">
        <v>56</v>
      </c>
      <c r="CL7" s="135">
        <f t="shared" ref="CL7:CL9" si="10">+CK7/192</f>
        <v>0.29166666666666669</v>
      </c>
      <c r="CM7" s="135"/>
      <c r="CO7" s="57" t="s">
        <v>13</v>
      </c>
      <c r="CP7">
        <v>12</v>
      </c>
      <c r="CQ7" s="172">
        <f>+CP7/40</f>
        <v>0.3</v>
      </c>
      <c r="CR7">
        <v>12</v>
      </c>
      <c r="CS7" s="172">
        <f t="shared" ref="CS7:CS8" si="11">+CR7/40</f>
        <v>0.3</v>
      </c>
      <c r="CT7">
        <v>24</v>
      </c>
      <c r="CU7" s="172">
        <f t="shared" ref="CU7:CU8" si="12">+CT7/80</f>
        <v>0.3</v>
      </c>
    </row>
    <row r="8" spans="1:100" x14ac:dyDescent="0.3">
      <c r="A8" t="s">
        <v>232</v>
      </c>
      <c r="C8" t="s">
        <v>233</v>
      </c>
      <c r="E8" s="199" t="s">
        <v>83</v>
      </c>
      <c r="F8" s="82" t="s">
        <v>85</v>
      </c>
      <c r="G8" s="44">
        <v>86</v>
      </c>
      <c r="H8" s="44">
        <v>64</v>
      </c>
      <c r="I8" s="1">
        <v>7</v>
      </c>
      <c r="J8" s="1">
        <v>3</v>
      </c>
      <c r="K8" s="1">
        <v>4</v>
      </c>
      <c r="L8" s="1">
        <v>6</v>
      </c>
      <c r="M8" s="1">
        <v>4</v>
      </c>
      <c r="N8" s="1">
        <v>2</v>
      </c>
      <c r="O8" s="1">
        <v>176</v>
      </c>
      <c r="P8" s="116">
        <v>9.1095919030337313E-8</v>
      </c>
      <c r="Q8" s="40">
        <v>6.47</v>
      </c>
      <c r="R8" s="86">
        <v>13.599999999999996</v>
      </c>
      <c r="T8" s="189"/>
      <c r="U8" s="82">
        <v>4</v>
      </c>
      <c r="V8" s="83">
        <v>4</v>
      </c>
      <c r="W8" s="40">
        <v>1.24</v>
      </c>
      <c r="X8" s="86">
        <v>18.100000000000001</v>
      </c>
      <c r="Z8" s="213"/>
      <c r="AA8" s="97" t="s">
        <v>188</v>
      </c>
      <c r="AB8" s="23" t="s">
        <v>7</v>
      </c>
      <c r="AC8" s="66">
        <v>120</v>
      </c>
      <c r="AD8" s="103">
        <v>26.713333333333324</v>
      </c>
      <c r="AE8" s="79">
        <v>0.48043941915798505</v>
      </c>
      <c r="AF8" s="103">
        <v>26.3</v>
      </c>
      <c r="AG8" s="79">
        <v>35.299999999999997</v>
      </c>
      <c r="AH8" s="103">
        <v>16</v>
      </c>
      <c r="AI8" s="79">
        <v>6.6000000000000014</v>
      </c>
      <c r="AJ8" s="118">
        <v>9.0835185895254966E-7</v>
      </c>
      <c r="AK8" s="119">
        <v>6.4629442714586452E-6</v>
      </c>
      <c r="AM8" s="215"/>
      <c r="AN8" s="112" t="s">
        <v>188</v>
      </c>
      <c r="AO8" s="1" t="s">
        <v>7</v>
      </c>
      <c r="AP8" s="1" t="s">
        <v>13</v>
      </c>
      <c r="AQ8" s="40">
        <v>1.7704761904762094</v>
      </c>
      <c r="AR8" s="109">
        <v>0.19470791155281231</v>
      </c>
      <c r="AT8" s="57">
        <v>3</v>
      </c>
      <c r="AU8">
        <v>3</v>
      </c>
      <c r="AV8" s="135">
        <f t="shared" si="5"/>
        <v>5.3571428571428568E-2</v>
      </c>
      <c r="AW8">
        <v>4</v>
      </c>
      <c r="AX8" s="135">
        <f t="shared" si="6"/>
        <v>7.1428571428571425E-2</v>
      </c>
      <c r="AY8">
        <v>7</v>
      </c>
      <c r="AZ8" s="135">
        <f t="shared" si="7"/>
        <v>6.25E-2</v>
      </c>
      <c r="BC8" s="57" t="s">
        <v>41</v>
      </c>
      <c r="BD8">
        <v>2</v>
      </c>
      <c r="BE8" s="135">
        <f t="shared" si="0"/>
        <v>0.05</v>
      </c>
      <c r="BF8">
        <v>2</v>
      </c>
      <c r="BG8" s="135">
        <f t="shared" si="1"/>
        <v>0.05</v>
      </c>
      <c r="BH8">
        <v>4</v>
      </c>
      <c r="BI8" s="135">
        <f t="shared" si="2"/>
        <v>0.05</v>
      </c>
      <c r="BL8" s="199" t="s">
        <v>83</v>
      </c>
      <c r="BM8" s="149" t="s">
        <v>101</v>
      </c>
      <c r="BN8" s="150">
        <v>13.599999999999998</v>
      </c>
      <c r="BO8" s="150">
        <v>13.599999999999998</v>
      </c>
      <c r="BP8" s="150">
        <v>13.599999999999996</v>
      </c>
      <c r="BQ8" s="163">
        <v>0.99</v>
      </c>
      <c r="BR8" s="150">
        <v>6.47</v>
      </c>
      <c r="BS8" s="150">
        <v>6.47</v>
      </c>
      <c r="BT8" s="86">
        <f t="shared" si="3"/>
        <v>6.47</v>
      </c>
      <c r="BU8" s="153">
        <v>0.99</v>
      </c>
      <c r="BX8" s="187" t="s">
        <v>83</v>
      </c>
      <c r="BY8" s="82" t="s">
        <v>85</v>
      </c>
      <c r="BZ8" s="83">
        <v>88</v>
      </c>
      <c r="CA8" s="83">
        <v>88</v>
      </c>
      <c r="CB8" s="167">
        <f t="shared" si="4"/>
        <v>0</v>
      </c>
      <c r="CC8" s="83">
        <v>176</v>
      </c>
      <c r="CD8" s="103" cm="1">
        <f t="array" ref="CD8">[1]!CHI_TEST(BZ8:CA9)</f>
        <v>1</v>
      </c>
      <c r="CF8" s="57" t="s">
        <v>10</v>
      </c>
      <c r="CG8">
        <v>8</v>
      </c>
      <c r="CH8" s="135">
        <f t="shared" si="8"/>
        <v>8.3333333333333329E-2</v>
      </c>
      <c r="CI8">
        <v>8</v>
      </c>
      <c r="CJ8" s="135">
        <f t="shared" si="9"/>
        <v>8.3333333333333329E-2</v>
      </c>
      <c r="CK8">
        <v>16</v>
      </c>
      <c r="CL8" s="135">
        <f t="shared" si="10"/>
        <v>8.3333333333333329E-2</v>
      </c>
      <c r="CM8" s="135"/>
      <c r="CO8" s="128" t="s">
        <v>105</v>
      </c>
      <c r="CP8" s="129">
        <v>40</v>
      </c>
      <c r="CQ8" s="178">
        <f>+CP8/40</f>
        <v>1</v>
      </c>
      <c r="CR8" s="129">
        <v>40</v>
      </c>
      <c r="CS8" s="178">
        <f t="shared" si="11"/>
        <v>1</v>
      </c>
      <c r="CT8" s="129">
        <v>80</v>
      </c>
      <c r="CU8" s="178">
        <f t="shared" si="12"/>
        <v>1</v>
      </c>
      <c r="CV8" s="126"/>
    </row>
    <row r="9" spans="1:100" x14ac:dyDescent="0.3">
      <c r="A9" t="s">
        <v>204</v>
      </c>
      <c r="E9" s="199"/>
      <c r="F9" s="82" t="s">
        <v>101</v>
      </c>
      <c r="G9" s="1">
        <v>0</v>
      </c>
      <c r="H9" s="44">
        <v>10</v>
      </c>
      <c r="I9" s="1">
        <v>0</v>
      </c>
      <c r="J9" s="1">
        <v>4</v>
      </c>
      <c r="K9" s="1">
        <v>2</v>
      </c>
      <c r="L9" s="1">
        <v>0</v>
      </c>
      <c r="M9" s="1">
        <v>0</v>
      </c>
      <c r="N9" s="1">
        <v>0</v>
      </c>
      <c r="O9" s="1">
        <v>16</v>
      </c>
      <c r="P9" s="116"/>
      <c r="Q9" s="40">
        <v>1.8003636363636379</v>
      </c>
      <c r="R9" s="86">
        <v>26.590909090909111</v>
      </c>
      <c r="T9" s="189"/>
      <c r="U9" s="82">
        <v>5</v>
      </c>
      <c r="V9" s="83">
        <v>6</v>
      </c>
      <c r="W9" s="40">
        <v>1.2646666666666668</v>
      </c>
      <c r="X9" s="86">
        <v>17.400000000000002</v>
      </c>
      <c r="Z9" s="213"/>
      <c r="AA9" s="99"/>
      <c r="AB9" s="102" t="s">
        <v>13</v>
      </c>
      <c r="AC9">
        <v>56</v>
      </c>
      <c r="AD9" s="104">
        <v>24.942857142857115</v>
      </c>
      <c r="AE9" s="41">
        <v>1.1162287421598551</v>
      </c>
      <c r="AF9" s="104">
        <v>26.6</v>
      </c>
      <c r="AG9" s="41">
        <v>35.299999999999997</v>
      </c>
      <c r="AH9" s="104">
        <v>13.6</v>
      </c>
      <c r="AI9" s="41">
        <v>16.5</v>
      </c>
      <c r="AJ9" s="120">
        <v>1.5963224454518254E-6</v>
      </c>
      <c r="AK9" s="121"/>
      <c r="AM9" s="215"/>
      <c r="AN9" s="110"/>
      <c r="AO9" s="1" t="s">
        <v>7</v>
      </c>
      <c r="AP9" s="1" t="s">
        <v>10</v>
      </c>
      <c r="AQ9" s="40">
        <v>8.2633333333333212</v>
      </c>
      <c r="AR9" s="124">
        <v>5.4590749072325195E-6</v>
      </c>
      <c r="AT9" s="57">
        <v>4</v>
      </c>
      <c r="AU9">
        <v>2</v>
      </c>
      <c r="AV9" s="135">
        <f t="shared" si="5"/>
        <v>3.5714285714285712E-2</v>
      </c>
      <c r="AW9">
        <v>2</v>
      </c>
      <c r="AX9" s="135">
        <f t="shared" si="6"/>
        <v>3.5714285714285712E-2</v>
      </c>
      <c r="AY9">
        <v>4</v>
      </c>
      <c r="AZ9" s="135">
        <f t="shared" si="7"/>
        <v>3.5714285714285712E-2</v>
      </c>
      <c r="BC9" s="57" t="s">
        <v>16</v>
      </c>
      <c r="BD9">
        <v>1</v>
      </c>
      <c r="BE9" s="135">
        <f t="shared" si="0"/>
        <v>2.5000000000000001E-2</v>
      </c>
      <c r="BF9">
        <v>1</v>
      </c>
      <c r="BG9" s="135">
        <f t="shared" si="1"/>
        <v>2.5000000000000001E-2</v>
      </c>
      <c r="BH9">
        <v>2</v>
      </c>
      <c r="BI9" s="135">
        <f t="shared" si="2"/>
        <v>2.5000000000000001E-2</v>
      </c>
      <c r="BL9" s="199"/>
      <c r="BM9" s="147" t="s">
        <v>85</v>
      </c>
      <c r="BN9" s="148">
        <v>26.590909090909079</v>
      </c>
      <c r="BO9" s="148">
        <v>26.590909090909079</v>
      </c>
      <c r="BP9" s="148">
        <v>26.590909090909125</v>
      </c>
      <c r="BQ9" s="164"/>
      <c r="BR9" s="148">
        <v>1.8003636363636355</v>
      </c>
      <c r="BS9" s="148">
        <v>1.8003636363636373</v>
      </c>
      <c r="BT9" s="86">
        <f t="shared" si="3"/>
        <v>1.8003636363636364</v>
      </c>
      <c r="BU9" s="153"/>
      <c r="BX9" s="187"/>
      <c r="BY9" s="82" t="s">
        <v>7</v>
      </c>
      <c r="BZ9" s="83">
        <v>60</v>
      </c>
      <c r="CA9" s="83">
        <v>60</v>
      </c>
      <c r="CB9" s="167">
        <f t="shared" si="4"/>
        <v>0</v>
      </c>
      <c r="CC9" s="83">
        <v>120</v>
      </c>
      <c r="CD9" s="22"/>
      <c r="CF9" s="128" t="s">
        <v>105</v>
      </c>
      <c r="CG9" s="129">
        <v>96</v>
      </c>
      <c r="CH9" s="173">
        <f t="shared" si="8"/>
        <v>1</v>
      </c>
      <c r="CI9" s="129">
        <v>96</v>
      </c>
      <c r="CJ9" s="173">
        <f t="shared" si="9"/>
        <v>1</v>
      </c>
      <c r="CK9" s="129">
        <v>192</v>
      </c>
      <c r="CL9" s="173">
        <f t="shared" si="10"/>
        <v>1</v>
      </c>
      <c r="CM9" s="173"/>
      <c r="CO9" s="57" t="s">
        <v>237</v>
      </c>
    </row>
    <row r="10" spans="1:100" ht="15" customHeight="1" x14ac:dyDescent="0.3">
      <c r="E10" s="217" t="s">
        <v>31</v>
      </c>
      <c r="F10" s="82" t="s">
        <v>7</v>
      </c>
      <c r="G10" s="125">
        <v>61</v>
      </c>
      <c r="H10" s="125">
        <v>41</v>
      </c>
      <c r="I10" s="83">
        <v>2</v>
      </c>
      <c r="J10" s="83">
        <v>2</v>
      </c>
      <c r="K10" s="83">
        <v>6</v>
      </c>
      <c r="L10" s="83">
        <v>2</v>
      </c>
      <c r="M10" s="83">
        <v>4</v>
      </c>
      <c r="N10" s="83">
        <v>2</v>
      </c>
      <c r="O10" s="83">
        <v>120</v>
      </c>
      <c r="P10" s="115">
        <v>9.1095919030337313E-8</v>
      </c>
      <c r="Q10" s="40">
        <v>1.8497999999999997</v>
      </c>
      <c r="R10" s="86">
        <v>26.713333333333324</v>
      </c>
      <c r="T10" s="189"/>
      <c r="U10" s="82" t="s">
        <v>8</v>
      </c>
      <c r="V10" s="83">
        <v>2</v>
      </c>
      <c r="W10" s="40">
        <v>2.21</v>
      </c>
      <c r="X10" s="86">
        <v>24.9</v>
      </c>
      <c r="Z10" s="213"/>
      <c r="AA10" s="75"/>
      <c r="AB10" s="22" t="s">
        <v>10</v>
      </c>
      <c r="AC10" s="67">
        <v>16</v>
      </c>
      <c r="AD10" s="39">
        <v>18.450000000000003</v>
      </c>
      <c r="AE10" s="80">
        <v>1.2522646152737293</v>
      </c>
      <c r="AF10" s="39">
        <v>18.45</v>
      </c>
      <c r="AG10" s="80">
        <v>23.3</v>
      </c>
      <c r="AH10" s="39">
        <v>13.6</v>
      </c>
      <c r="AI10" s="80">
        <v>9.7000000000000011</v>
      </c>
      <c r="AJ10" s="122">
        <v>4.3395179980532106E-5</v>
      </c>
      <c r="AK10" s="123"/>
      <c r="AM10" s="216"/>
      <c r="AN10" s="110"/>
      <c r="AO10" s="1" t="s">
        <v>13</v>
      </c>
      <c r="AP10" s="1" t="s">
        <v>10</v>
      </c>
      <c r="AQ10" s="40">
        <v>6.4928571428571118</v>
      </c>
      <c r="AR10" s="124">
        <v>1.0452399632552289E-3</v>
      </c>
      <c r="AT10" s="57">
        <v>5</v>
      </c>
      <c r="AU10">
        <v>3</v>
      </c>
      <c r="AV10" s="135">
        <f t="shared" si="5"/>
        <v>5.3571428571428568E-2</v>
      </c>
      <c r="AW10">
        <v>3</v>
      </c>
      <c r="AX10" s="135">
        <f t="shared" si="6"/>
        <v>5.3571428571428568E-2</v>
      </c>
      <c r="AY10">
        <v>6</v>
      </c>
      <c r="AZ10" s="135">
        <f t="shared" si="7"/>
        <v>5.3571428571428568E-2</v>
      </c>
      <c r="BC10" s="128" t="s">
        <v>106</v>
      </c>
      <c r="BD10" s="129">
        <v>40</v>
      </c>
      <c r="BE10" s="138">
        <f t="shared" si="0"/>
        <v>1</v>
      </c>
      <c r="BF10" s="129">
        <v>40</v>
      </c>
      <c r="BG10" s="138">
        <f t="shared" si="1"/>
        <v>1</v>
      </c>
      <c r="BH10" s="129">
        <v>80</v>
      </c>
      <c r="BI10" s="138">
        <f t="shared" si="2"/>
        <v>1</v>
      </c>
      <c r="BL10" s="187" t="s">
        <v>31</v>
      </c>
      <c r="BM10" s="82" t="s">
        <v>7</v>
      </c>
      <c r="BN10" s="86">
        <v>26.71333333333332</v>
      </c>
      <c r="BO10" s="86">
        <v>26.71333333333332</v>
      </c>
      <c r="BP10" s="86">
        <v>26.713333333333345</v>
      </c>
      <c r="BQ10" s="134">
        <v>0.99</v>
      </c>
      <c r="BR10" s="86">
        <v>1.849800000000001</v>
      </c>
      <c r="BS10" s="86">
        <v>1.8498000000000014</v>
      </c>
      <c r="BT10" s="86">
        <f t="shared" si="3"/>
        <v>1.8498000000000012</v>
      </c>
      <c r="BU10" s="163">
        <v>0.99</v>
      </c>
      <c r="BX10" s="186" t="s">
        <v>31</v>
      </c>
      <c r="BY10" s="149" t="s">
        <v>7</v>
      </c>
      <c r="BZ10" s="167">
        <v>60</v>
      </c>
      <c r="CA10" s="167">
        <v>60</v>
      </c>
      <c r="CB10" s="167">
        <f t="shared" si="4"/>
        <v>0</v>
      </c>
      <c r="CC10" s="167">
        <v>120</v>
      </c>
      <c r="CD10" s="165" cm="1">
        <f t="array" ref="CD10">[1]!CHI_TEST(BZ10:CA12)</f>
        <v>1</v>
      </c>
      <c r="CF10" s="57" t="s">
        <v>237</v>
      </c>
    </row>
    <row r="11" spans="1:100" x14ac:dyDescent="0.3">
      <c r="E11" s="199"/>
      <c r="F11" s="82" t="s">
        <v>13</v>
      </c>
      <c r="G11" s="125">
        <v>25</v>
      </c>
      <c r="H11" s="125">
        <v>25</v>
      </c>
      <c r="I11" s="83">
        <v>1</v>
      </c>
      <c r="J11" s="83">
        <v>2</v>
      </c>
      <c r="K11" s="83">
        <v>0</v>
      </c>
      <c r="L11" s="83">
        <v>0</v>
      </c>
      <c r="M11" s="83">
        <v>1</v>
      </c>
      <c r="N11" s="83">
        <v>2</v>
      </c>
      <c r="O11" s="83">
        <v>56</v>
      </c>
      <c r="P11" s="89"/>
      <c r="Q11" s="40">
        <v>2.2891428571428563</v>
      </c>
      <c r="R11" s="86">
        <v>24.942857142857115</v>
      </c>
      <c r="T11" s="189"/>
      <c r="U11" s="82" t="s">
        <v>41</v>
      </c>
      <c r="V11" s="83">
        <v>7</v>
      </c>
      <c r="W11" s="40">
        <v>1.227714285714286</v>
      </c>
      <c r="X11" s="86">
        <v>29.314285714285713</v>
      </c>
      <c r="Z11" s="219" t="s">
        <v>84</v>
      </c>
      <c r="AA11" s="99" t="s">
        <v>188</v>
      </c>
      <c r="AB11" s="102" t="s">
        <v>100</v>
      </c>
      <c r="AC11">
        <v>16</v>
      </c>
      <c r="AD11" s="104">
        <v>13.599999999999996</v>
      </c>
      <c r="AE11" s="41">
        <v>9.1730672745584164E-16</v>
      </c>
      <c r="AF11" s="104">
        <v>13.6</v>
      </c>
      <c r="AG11" s="41">
        <v>13.6</v>
      </c>
      <c r="AH11" s="104">
        <v>13.6</v>
      </c>
      <c r="AI11" s="41">
        <v>0</v>
      </c>
      <c r="AJ11" s="120">
        <v>1.1431817714679937E-9</v>
      </c>
      <c r="AK11" s="121">
        <v>1.3029453099488619E-25</v>
      </c>
      <c r="AM11" s="222" t="s">
        <v>84</v>
      </c>
      <c r="AN11" s="112" t="s">
        <v>188</v>
      </c>
      <c r="AO11" s="73" t="s">
        <v>100</v>
      </c>
      <c r="AP11" s="1" t="s">
        <v>86</v>
      </c>
      <c r="AQ11" s="40">
        <v>8.9499999999999869</v>
      </c>
      <c r="AR11" s="124">
        <v>6.1716297149461141E-5</v>
      </c>
      <c r="AT11" s="57" t="s">
        <v>41</v>
      </c>
      <c r="AU11">
        <v>1</v>
      </c>
      <c r="AV11" s="135">
        <f t="shared" si="5"/>
        <v>1.7857142857142856E-2</v>
      </c>
      <c r="AW11">
        <v>2</v>
      </c>
      <c r="AX11" s="135">
        <f t="shared" si="6"/>
        <v>3.5714285714285712E-2</v>
      </c>
      <c r="AY11">
        <v>3</v>
      </c>
      <c r="AZ11" s="135">
        <f t="shared" si="7"/>
        <v>2.6785714285714284E-2</v>
      </c>
      <c r="BL11" s="187"/>
      <c r="BM11" s="82" t="s">
        <v>13</v>
      </c>
      <c r="BN11" s="86">
        <v>24.94285714285715</v>
      </c>
      <c r="BO11" s="86">
        <v>24.94285714285715</v>
      </c>
      <c r="BP11" s="86">
        <v>24.942857142857129</v>
      </c>
      <c r="BR11" s="86">
        <v>2.2891428571428567</v>
      </c>
      <c r="BS11" s="86">
        <v>2.2891428571428571</v>
      </c>
      <c r="BT11" s="86">
        <f t="shared" si="3"/>
        <v>2.2891428571428571</v>
      </c>
      <c r="BU11" s="102"/>
      <c r="BX11" s="187"/>
      <c r="BY11" s="82" t="s">
        <v>13</v>
      </c>
      <c r="BZ11" s="83">
        <v>28</v>
      </c>
      <c r="CA11" s="83">
        <v>28</v>
      </c>
      <c r="CB11" s="167">
        <f t="shared" si="4"/>
        <v>0</v>
      </c>
      <c r="CC11" s="83">
        <v>56</v>
      </c>
      <c r="CD11" s="74"/>
    </row>
    <row r="12" spans="1:100" x14ac:dyDescent="0.3">
      <c r="E12" s="218"/>
      <c r="F12" s="82" t="s">
        <v>10</v>
      </c>
      <c r="G12" s="83">
        <v>0</v>
      </c>
      <c r="H12" s="125">
        <v>8</v>
      </c>
      <c r="I12" s="83">
        <v>4</v>
      </c>
      <c r="J12" s="83">
        <v>0</v>
      </c>
      <c r="K12" s="83">
        <v>0</v>
      </c>
      <c r="L12" s="83">
        <v>0</v>
      </c>
      <c r="M12" s="83">
        <v>2</v>
      </c>
      <c r="N12" s="83">
        <v>2</v>
      </c>
      <c r="O12" s="83">
        <v>16</v>
      </c>
      <c r="P12" s="90"/>
      <c r="Q12" s="40">
        <v>4.3884999999999996</v>
      </c>
      <c r="R12" s="86">
        <v>18.450000000000003</v>
      </c>
      <c r="T12" s="189"/>
      <c r="U12" s="82" t="s">
        <v>16</v>
      </c>
      <c r="V12" s="83">
        <v>6</v>
      </c>
      <c r="W12" s="40">
        <v>3.1080000000000001</v>
      </c>
      <c r="X12" s="86">
        <v>20.7</v>
      </c>
      <c r="Z12" s="220"/>
      <c r="AA12" s="99"/>
      <c r="AB12" s="102" t="s">
        <v>86</v>
      </c>
      <c r="AC12">
        <v>96</v>
      </c>
      <c r="AD12" s="104">
        <v>22.549999999999983</v>
      </c>
      <c r="AE12" s="41">
        <v>0.41829855870004357</v>
      </c>
      <c r="AF12" s="104">
        <v>24.15</v>
      </c>
      <c r="AG12" s="41">
        <v>26.6</v>
      </c>
      <c r="AH12" s="104">
        <v>16</v>
      </c>
      <c r="AI12" s="41">
        <v>8.1999999999999993</v>
      </c>
      <c r="AJ12" s="120">
        <v>3.6232794542456759E-10</v>
      </c>
      <c r="AK12" s="121"/>
      <c r="AM12" s="222"/>
      <c r="AN12" s="110"/>
      <c r="AO12" s="74" t="s">
        <v>100</v>
      </c>
      <c r="AP12" s="1" t="s">
        <v>88</v>
      </c>
      <c r="AQ12" s="40">
        <v>17.839999999999989</v>
      </c>
      <c r="AR12" s="124">
        <v>6.0729199446996063E-14</v>
      </c>
      <c r="AT12" s="57" t="s">
        <v>16</v>
      </c>
      <c r="AU12">
        <v>2</v>
      </c>
      <c r="AV12" s="135">
        <f t="shared" si="5"/>
        <v>3.5714285714285712E-2</v>
      </c>
      <c r="AW12">
        <v>2</v>
      </c>
      <c r="AX12" s="135">
        <f t="shared" si="6"/>
        <v>3.5714285714285712E-2</v>
      </c>
      <c r="AY12">
        <v>4</v>
      </c>
      <c r="AZ12" s="135">
        <f t="shared" si="7"/>
        <v>3.5714285714285712E-2</v>
      </c>
      <c r="BL12" s="187"/>
      <c r="BM12" s="82" t="s">
        <v>10</v>
      </c>
      <c r="BN12" s="86">
        <v>18.45</v>
      </c>
      <c r="BO12" s="86">
        <v>18.45</v>
      </c>
      <c r="BP12" s="86">
        <v>18.450000000000006</v>
      </c>
      <c r="BQ12" s="161"/>
      <c r="BR12" s="86">
        <v>4.3884999999999996</v>
      </c>
      <c r="BS12" s="86">
        <v>4.3884999999999996</v>
      </c>
      <c r="BT12" s="86">
        <f t="shared" si="3"/>
        <v>4.3884999999999996</v>
      </c>
      <c r="BU12" s="164"/>
      <c r="BX12" s="188"/>
      <c r="BY12" s="147" t="s">
        <v>10</v>
      </c>
      <c r="BZ12" s="169">
        <v>8</v>
      </c>
      <c r="CA12" s="169">
        <v>8</v>
      </c>
      <c r="CB12" s="167">
        <f t="shared" si="4"/>
        <v>0</v>
      </c>
      <c r="CC12" s="169">
        <v>16</v>
      </c>
      <c r="CD12" s="74"/>
      <c r="CF12" s="174" t="s">
        <v>236</v>
      </c>
      <c r="CO12" s="174" t="s">
        <v>242</v>
      </c>
    </row>
    <row r="13" spans="1:100" x14ac:dyDescent="0.3">
      <c r="E13" s="75"/>
      <c r="F13" s="84" t="s">
        <v>106</v>
      </c>
      <c r="G13" s="85">
        <v>86</v>
      </c>
      <c r="H13" s="85">
        <v>74</v>
      </c>
      <c r="I13" s="85">
        <v>7</v>
      </c>
      <c r="J13" s="85">
        <v>4</v>
      </c>
      <c r="K13" s="85">
        <v>6</v>
      </c>
      <c r="L13" s="85">
        <v>2</v>
      </c>
      <c r="M13" s="85">
        <v>7</v>
      </c>
      <c r="N13" s="85">
        <v>6</v>
      </c>
      <c r="O13" s="85">
        <v>192</v>
      </c>
      <c r="P13" s="91"/>
      <c r="Q13" s="87">
        <v>2.1895000000000047</v>
      </c>
      <c r="R13" s="88">
        <v>25.508333333333383</v>
      </c>
      <c r="T13" s="202" t="s">
        <v>106</v>
      </c>
      <c r="U13" s="202"/>
      <c r="V13" s="85">
        <v>192</v>
      </c>
      <c r="W13" s="87">
        <v>2.1895000000000016</v>
      </c>
      <c r="X13" s="88">
        <v>25.508333333333372</v>
      </c>
      <c r="Z13" s="220"/>
      <c r="AA13" s="99"/>
      <c r="AB13" s="102" t="s">
        <v>88</v>
      </c>
      <c r="AC13">
        <v>80</v>
      </c>
      <c r="AD13" s="104">
        <v>31.439999999999987</v>
      </c>
      <c r="AE13" s="41">
        <v>0.39372289940894922</v>
      </c>
      <c r="AF13" s="104">
        <v>32.5</v>
      </c>
      <c r="AG13" s="41">
        <v>35.299999999999997</v>
      </c>
      <c r="AH13" s="104">
        <v>24.9</v>
      </c>
      <c r="AI13" s="41">
        <v>1.5</v>
      </c>
      <c r="AJ13" s="120">
        <v>7.4550787765303994E-10</v>
      </c>
      <c r="AK13" s="121"/>
      <c r="AM13" s="222"/>
      <c r="AN13" s="111"/>
      <c r="AO13" s="108" t="s">
        <v>86</v>
      </c>
      <c r="AP13" s="1" t="s">
        <v>88</v>
      </c>
      <c r="AQ13" s="40">
        <v>8.8900000000000041</v>
      </c>
      <c r="AR13" s="124">
        <v>6.0840221749458578E-14</v>
      </c>
      <c r="AT13" s="128" t="s">
        <v>106</v>
      </c>
      <c r="AU13" s="129">
        <v>56</v>
      </c>
      <c r="AV13" s="138">
        <f t="shared" si="5"/>
        <v>1</v>
      </c>
      <c r="AW13" s="129">
        <v>56</v>
      </c>
      <c r="AX13" s="138">
        <f t="shared" si="6"/>
        <v>1</v>
      </c>
      <c r="AY13" s="129">
        <v>112</v>
      </c>
      <c r="AZ13" s="138">
        <f t="shared" si="7"/>
        <v>1</v>
      </c>
      <c r="BL13" s="196" t="s">
        <v>225</v>
      </c>
      <c r="BM13" s="82">
        <v>1</v>
      </c>
      <c r="BN13" s="86">
        <v>27.561363636363634</v>
      </c>
      <c r="BO13" s="86">
        <v>27.407142857142855</v>
      </c>
      <c r="BP13" s="86">
        <v>27.486046511627908</v>
      </c>
      <c r="BQ13" s="159">
        <v>0.99</v>
      </c>
      <c r="BR13" s="86">
        <v>1.990159090909092</v>
      </c>
      <c r="BS13" s="86">
        <v>1.9892142857142867</v>
      </c>
      <c r="BT13" s="86">
        <v>1.989697674418603</v>
      </c>
      <c r="BU13" s="160">
        <v>0.6</v>
      </c>
      <c r="BX13" s="189" t="s">
        <v>225</v>
      </c>
      <c r="BY13" s="82">
        <v>1</v>
      </c>
      <c r="BZ13" s="83">
        <v>44</v>
      </c>
      <c r="CA13" s="83">
        <v>42</v>
      </c>
      <c r="CB13" s="167">
        <f t="shared" si="4"/>
        <v>-2</v>
      </c>
      <c r="CC13" s="83">
        <v>86</v>
      </c>
      <c r="CD13" s="103">
        <v>0.6</v>
      </c>
      <c r="CF13" s="127"/>
      <c r="CG13" s="127" t="s">
        <v>218</v>
      </c>
      <c r="CH13" s="127" t="s">
        <v>212</v>
      </c>
      <c r="CI13" s="127" t="s">
        <v>219</v>
      </c>
      <c r="CJ13" s="127" t="s">
        <v>212</v>
      </c>
      <c r="CK13" s="127" t="s">
        <v>106</v>
      </c>
      <c r="CL13" s="126" t="s">
        <v>212</v>
      </c>
      <c r="CM13" s="126" t="s">
        <v>144</v>
      </c>
      <c r="CO13" s="127"/>
      <c r="CP13" s="127" t="s">
        <v>218</v>
      </c>
      <c r="CQ13" s="127" t="s">
        <v>212</v>
      </c>
      <c r="CR13" s="127" t="s">
        <v>219</v>
      </c>
      <c r="CS13" s="127" t="s">
        <v>212</v>
      </c>
      <c r="CT13" s="127" t="s">
        <v>136</v>
      </c>
      <c r="CU13" s="126" t="s">
        <v>212</v>
      </c>
      <c r="CV13" s="126" t="s">
        <v>144</v>
      </c>
    </row>
    <row r="14" spans="1:100" x14ac:dyDescent="0.3">
      <c r="Z14" s="220"/>
      <c r="AA14" s="97" t="s">
        <v>92</v>
      </c>
      <c r="AB14" s="23" t="s">
        <v>100</v>
      </c>
      <c r="AC14" s="66">
        <v>16</v>
      </c>
      <c r="AD14" s="103">
        <v>6.47</v>
      </c>
      <c r="AE14" s="79">
        <v>0</v>
      </c>
      <c r="AF14" s="103">
        <v>6.47</v>
      </c>
      <c r="AG14" s="79">
        <v>6.47</v>
      </c>
      <c r="AH14" s="103">
        <v>6.47</v>
      </c>
      <c r="AI14" s="79">
        <v>0</v>
      </c>
      <c r="AJ14" s="105" t="s">
        <v>189</v>
      </c>
      <c r="AK14" s="119">
        <v>1.4654585659287762E-15</v>
      </c>
      <c r="AM14" s="222"/>
      <c r="AN14" s="110" t="s">
        <v>92</v>
      </c>
      <c r="AO14" s="108" t="s">
        <v>100</v>
      </c>
      <c r="AP14" s="1" t="s">
        <v>86</v>
      </c>
      <c r="AQ14" s="40">
        <v>4.472999999999999</v>
      </c>
      <c r="AR14" s="124">
        <v>8.2976659487865589E-7</v>
      </c>
      <c r="BL14" s="197"/>
      <c r="BM14" s="82">
        <v>2</v>
      </c>
      <c r="BN14" s="86">
        <v>25.029729729729734</v>
      </c>
      <c r="BO14" s="86">
        <v>25.486486486486491</v>
      </c>
      <c r="BP14" s="86">
        <v>25.258108108108093</v>
      </c>
      <c r="BQ14" s="134"/>
      <c r="BR14" s="86">
        <v>2.3656756756756749</v>
      </c>
      <c r="BS14" s="86">
        <v>2.3764864864864861</v>
      </c>
      <c r="BT14" s="86">
        <v>2.3710810810810821</v>
      </c>
      <c r="BU14" s="74"/>
      <c r="BX14" s="189"/>
      <c r="BY14" s="82">
        <v>2</v>
      </c>
      <c r="BZ14" s="83">
        <v>37</v>
      </c>
      <c r="CA14" s="83">
        <v>37</v>
      </c>
      <c r="CB14" s="167">
        <f t="shared" si="4"/>
        <v>0</v>
      </c>
      <c r="CC14" s="83">
        <v>74</v>
      </c>
      <c r="CD14" s="102"/>
      <c r="CF14" s="57" t="s">
        <v>7</v>
      </c>
      <c r="CG14">
        <v>60</v>
      </c>
      <c r="CH14" s="135">
        <f>+CG14/88</f>
        <v>0.68181818181818177</v>
      </c>
      <c r="CI14">
        <v>60</v>
      </c>
      <c r="CJ14" s="135">
        <f>+CI14/88</f>
        <v>0.68181818181818177</v>
      </c>
      <c r="CK14">
        <v>120</v>
      </c>
      <c r="CL14" s="135">
        <f>+CK14/176</f>
        <v>0.68181818181818177</v>
      </c>
      <c r="CM14" s="175">
        <v>1</v>
      </c>
      <c r="CO14" s="57" t="s">
        <v>7</v>
      </c>
      <c r="CP14">
        <v>32</v>
      </c>
      <c r="CQ14" s="172">
        <f>+CP14/56</f>
        <v>0.5714285714285714</v>
      </c>
      <c r="CR14">
        <v>32</v>
      </c>
      <c r="CS14" s="172">
        <f>+CR14/56</f>
        <v>0.5714285714285714</v>
      </c>
      <c r="CT14">
        <v>64</v>
      </c>
      <c r="CU14" s="172">
        <f>+CT14/112</f>
        <v>0.5714285714285714</v>
      </c>
      <c r="CV14" s="175">
        <v>1</v>
      </c>
    </row>
    <row r="15" spans="1:100" x14ac:dyDescent="0.3">
      <c r="E15" t="s">
        <v>224</v>
      </c>
      <c r="Z15" s="220"/>
      <c r="AA15" s="99"/>
      <c r="AB15" s="102" t="s">
        <v>86</v>
      </c>
      <c r="AC15">
        <v>96</v>
      </c>
      <c r="AD15" s="104">
        <v>1.9970000000000006</v>
      </c>
      <c r="AE15" s="41">
        <v>5.2737549457733894E-2</v>
      </c>
      <c r="AF15" s="104">
        <v>2.2839999999999998</v>
      </c>
      <c r="AG15" s="41">
        <v>2.48</v>
      </c>
      <c r="AH15" s="104">
        <v>1.24</v>
      </c>
      <c r="AI15" s="41">
        <v>1.0659999999999998</v>
      </c>
      <c r="AJ15" s="120">
        <v>1.6249224188413791E-12</v>
      </c>
      <c r="AK15" s="94"/>
      <c r="AM15" s="222"/>
      <c r="AN15" s="110"/>
      <c r="AO15" s="21" t="s">
        <v>100</v>
      </c>
      <c r="AP15" s="1" t="s">
        <v>88</v>
      </c>
      <c r="AQ15" s="40">
        <v>4.9055999999999962</v>
      </c>
      <c r="AR15" s="124">
        <v>9.3036689463588118E-14</v>
      </c>
      <c r="BL15" s="197"/>
      <c r="BM15" s="82">
        <v>3</v>
      </c>
      <c r="BN15" s="86">
        <v>15.100000000000001</v>
      </c>
      <c r="BO15" s="86">
        <v>15.850000000000001</v>
      </c>
      <c r="BP15" s="86">
        <v>15.528571428571427</v>
      </c>
      <c r="BQ15" s="134"/>
      <c r="BR15" s="86">
        <v>4.7266666666666666</v>
      </c>
      <c r="BS15" s="86">
        <v>3.8549999999999995</v>
      </c>
      <c r="BT15" s="86">
        <v>4.2285714285714278</v>
      </c>
      <c r="BU15" s="74"/>
      <c r="BX15" s="189"/>
      <c r="BY15" s="82">
        <v>3</v>
      </c>
      <c r="BZ15" s="83">
        <v>3</v>
      </c>
      <c r="CA15" s="83">
        <v>4</v>
      </c>
      <c r="CB15" s="167">
        <f t="shared" si="4"/>
        <v>1</v>
      </c>
      <c r="CC15" s="83">
        <v>7</v>
      </c>
      <c r="CD15" s="102"/>
      <c r="CF15" s="57" t="s">
        <v>13</v>
      </c>
      <c r="CG15">
        <v>24</v>
      </c>
      <c r="CH15" s="135">
        <f>+CG15/88</f>
        <v>0.27272727272727271</v>
      </c>
      <c r="CI15">
        <v>24</v>
      </c>
      <c r="CJ15" s="135">
        <f t="shared" ref="CJ15:CJ17" si="13">+CI15/88</f>
        <v>0.27272727272727271</v>
      </c>
      <c r="CK15">
        <v>48</v>
      </c>
      <c r="CL15" s="135">
        <f t="shared" ref="CL15:CL17" si="14">+CK15/176</f>
        <v>0.27272727272727271</v>
      </c>
      <c r="CO15" s="57" t="s">
        <v>13</v>
      </c>
      <c r="CP15">
        <v>16</v>
      </c>
      <c r="CQ15" s="172">
        <f t="shared" ref="CQ15:CQ17" si="15">+CP15/56</f>
        <v>0.2857142857142857</v>
      </c>
      <c r="CR15">
        <v>16</v>
      </c>
      <c r="CS15" s="172">
        <f t="shared" ref="CS15:CS17" si="16">+CR15/56</f>
        <v>0.2857142857142857</v>
      </c>
      <c r="CT15">
        <v>32</v>
      </c>
      <c r="CU15" s="172">
        <f t="shared" ref="CU15:CU17" si="17">+CT15/112</f>
        <v>0.2857142857142857</v>
      </c>
    </row>
    <row r="16" spans="1:100" ht="15" customHeight="1" x14ac:dyDescent="0.3">
      <c r="D16" s="206" t="s">
        <v>221</v>
      </c>
      <c r="E16" s="200" t="s">
        <v>222</v>
      </c>
      <c r="F16" s="202" t="s">
        <v>87</v>
      </c>
      <c r="G16" s="202"/>
      <c r="H16" s="202"/>
      <c r="I16" s="202"/>
      <c r="J16" s="202"/>
      <c r="K16" s="202"/>
      <c r="L16" s="202"/>
      <c r="M16" s="202"/>
      <c r="N16" s="202"/>
      <c r="O16" s="203" t="s">
        <v>106</v>
      </c>
      <c r="P16" s="207" t="s">
        <v>190</v>
      </c>
      <c r="Q16" s="206" t="s">
        <v>220</v>
      </c>
      <c r="R16" s="206"/>
      <c r="Z16" s="221"/>
      <c r="AA16" s="75"/>
      <c r="AB16" s="22" t="s">
        <v>88</v>
      </c>
      <c r="AC16" s="67">
        <v>80</v>
      </c>
      <c r="AD16" s="39">
        <v>1.5644000000000036</v>
      </c>
      <c r="AE16" s="80">
        <v>7.2844332029751019E-2</v>
      </c>
      <c r="AF16" s="39">
        <v>1.54</v>
      </c>
      <c r="AG16" s="80">
        <v>2.21</v>
      </c>
      <c r="AH16" s="39">
        <v>0.4</v>
      </c>
      <c r="AI16" s="80">
        <v>0.59200000000000008</v>
      </c>
      <c r="AJ16" s="122">
        <v>9.4831698049802071E-10</v>
      </c>
      <c r="AK16" s="96"/>
      <c r="AM16" s="222"/>
      <c r="AN16" s="111"/>
      <c r="AO16" s="21" t="s">
        <v>86</v>
      </c>
      <c r="AP16" s="1" t="s">
        <v>88</v>
      </c>
      <c r="AQ16" s="40">
        <v>0.43259999999999699</v>
      </c>
      <c r="AR16" s="124">
        <v>3.3583529183145444E-6</v>
      </c>
      <c r="BL16" s="197"/>
      <c r="BM16" s="82">
        <v>4</v>
      </c>
      <c r="BN16" s="86">
        <v>18.100000000000001</v>
      </c>
      <c r="BO16" s="86">
        <v>18.100000000000001</v>
      </c>
      <c r="BP16" s="86">
        <v>18.100000000000001</v>
      </c>
      <c r="BQ16" s="134"/>
      <c r="BR16" s="86">
        <v>1.24</v>
      </c>
      <c r="BS16" s="86">
        <v>1.24</v>
      </c>
      <c r="BT16" s="86">
        <v>1.24</v>
      </c>
      <c r="BU16" s="74"/>
      <c r="BX16" s="189"/>
      <c r="BY16" s="82">
        <v>4</v>
      </c>
      <c r="BZ16" s="83">
        <v>2</v>
      </c>
      <c r="CA16" s="83">
        <v>2</v>
      </c>
      <c r="CB16" s="167">
        <f t="shared" si="4"/>
        <v>0</v>
      </c>
      <c r="CC16" s="83">
        <v>4</v>
      </c>
      <c r="CD16" s="170"/>
      <c r="CF16" s="57" t="s">
        <v>10</v>
      </c>
      <c r="CG16">
        <v>4</v>
      </c>
      <c r="CH16" s="135">
        <f>+CG16/88</f>
        <v>4.5454545454545456E-2</v>
      </c>
      <c r="CI16">
        <v>4</v>
      </c>
      <c r="CJ16" s="135">
        <f t="shared" si="13"/>
        <v>4.5454545454545456E-2</v>
      </c>
      <c r="CK16">
        <v>8</v>
      </c>
      <c r="CL16" s="135">
        <f t="shared" si="14"/>
        <v>4.5454545454545456E-2</v>
      </c>
      <c r="CO16" s="57" t="s">
        <v>10</v>
      </c>
      <c r="CP16">
        <v>8</v>
      </c>
      <c r="CQ16" s="172">
        <f t="shared" si="15"/>
        <v>0.14285714285714285</v>
      </c>
      <c r="CR16">
        <v>8</v>
      </c>
      <c r="CS16" s="172">
        <f t="shared" si="16"/>
        <v>0.14285714285714285</v>
      </c>
      <c r="CT16">
        <v>16</v>
      </c>
      <c r="CU16" s="172">
        <f t="shared" si="17"/>
        <v>0.14285714285714285</v>
      </c>
    </row>
    <row r="17" spans="4:100" x14ac:dyDescent="0.3">
      <c r="D17" s="206"/>
      <c r="E17" s="201"/>
      <c r="F17" s="76"/>
      <c r="G17" s="77">
        <v>1</v>
      </c>
      <c r="H17" s="77">
        <v>2</v>
      </c>
      <c r="I17" s="77" t="s">
        <v>41</v>
      </c>
      <c r="J17" s="77">
        <v>3</v>
      </c>
      <c r="K17" s="77" t="s">
        <v>16</v>
      </c>
      <c r="L17" s="77">
        <v>5</v>
      </c>
      <c r="M17" s="77">
        <v>4</v>
      </c>
      <c r="N17" s="77" t="s">
        <v>8</v>
      </c>
      <c r="O17" s="203"/>
      <c r="P17" s="207"/>
      <c r="Q17" s="78" t="s">
        <v>109</v>
      </c>
      <c r="R17" s="78" t="s">
        <v>108</v>
      </c>
      <c r="Z17" s="210" t="s">
        <v>83</v>
      </c>
      <c r="AA17" s="100" t="s">
        <v>91</v>
      </c>
      <c r="AB17" s="23" t="s">
        <v>101</v>
      </c>
      <c r="AC17" s="66">
        <v>16</v>
      </c>
      <c r="AD17" s="103">
        <v>13.599999999999996</v>
      </c>
      <c r="AE17" s="79">
        <v>9.1730672745584164E-16</v>
      </c>
      <c r="AF17" s="103">
        <v>13.6</v>
      </c>
      <c r="AG17" s="79">
        <v>13.6</v>
      </c>
      <c r="AH17" s="103">
        <v>13.6</v>
      </c>
      <c r="AI17" s="79">
        <v>0</v>
      </c>
      <c r="AJ17" s="118">
        <v>1.1431817714679937E-9</v>
      </c>
      <c r="AK17" s="119">
        <v>3.1572126998030522E-11</v>
      </c>
      <c r="AM17" s="210" t="s">
        <v>83</v>
      </c>
      <c r="AN17" s="113" t="s">
        <v>91</v>
      </c>
      <c r="AO17" s="21" t="s">
        <v>101</v>
      </c>
      <c r="AP17" s="1" t="s">
        <v>85</v>
      </c>
      <c r="AQ17" s="40">
        <v>12.990909090909115</v>
      </c>
      <c r="AR17" s="124">
        <v>4.5802139858608371E-11</v>
      </c>
      <c r="BL17" s="197"/>
      <c r="BM17" s="82">
        <v>5</v>
      </c>
      <c r="BN17" s="86">
        <v>17.400000000000002</v>
      </c>
      <c r="BO17" s="86">
        <v>17.400000000000002</v>
      </c>
      <c r="BP17" s="86">
        <v>17.400000000000002</v>
      </c>
      <c r="BQ17" s="134"/>
      <c r="BR17" s="86">
        <v>1.2646666666666668</v>
      </c>
      <c r="BS17" s="86">
        <v>1.2646666666666668</v>
      </c>
      <c r="BT17" s="86">
        <v>1.2646666666666668</v>
      </c>
      <c r="BU17" s="74"/>
      <c r="BX17" s="189"/>
      <c r="BY17" s="82">
        <v>5</v>
      </c>
      <c r="BZ17" s="83">
        <v>3</v>
      </c>
      <c r="CA17" s="83">
        <v>3</v>
      </c>
      <c r="CB17" s="167">
        <f t="shared" si="4"/>
        <v>0</v>
      </c>
      <c r="CC17" s="83">
        <v>6</v>
      </c>
      <c r="CD17" s="102"/>
      <c r="CF17" s="128" t="s">
        <v>105</v>
      </c>
      <c r="CG17" s="129">
        <v>88</v>
      </c>
      <c r="CH17" s="173">
        <f>+CG17/88</f>
        <v>1</v>
      </c>
      <c r="CI17" s="129">
        <v>88</v>
      </c>
      <c r="CJ17" s="173">
        <f t="shared" si="13"/>
        <v>1</v>
      </c>
      <c r="CK17" s="129">
        <v>176</v>
      </c>
      <c r="CL17" s="173">
        <f t="shared" si="14"/>
        <v>1</v>
      </c>
      <c r="CM17" s="126"/>
      <c r="CO17" s="128" t="s">
        <v>105</v>
      </c>
      <c r="CP17" s="129">
        <v>56</v>
      </c>
      <c r="CQ17" s="177">
        <f t="shared" si="15"/>
        <v>1</v>
      </c>
      <c r="CR17" s="129">
        <v>56</v>
      </c>
      <c r="CS17" s="177">
        <f t="shared" si="16"/>
        <v>1</v>
      </c>
      <c r="CT17" s="129">
        <v>112</v>
      </c>
      <c r="CU17" s="177">
        <f t="shared" si="17"/>
        <v>1</v>
      </c>
      <c r="CV17" s="126"/>
    </row>
    <row r="18" spans="4:100" ht="15" customHeight="1" x14ac:dyDescent="0.3">
      <c r="D18" s="102" t="s">
        <v>218</v>
      </c>
      <c r="E18" s="193" t="s">
        <v>84</v>
      </c>
      <c r="F18" s="81" t="s">
        <v>100</v>
      </c>
      <c r="G18" s="1">
        <v>0</v>
      </c>
      <c r="H18" s="1">
        <v>5</v>
      </c>
      <c r="I18" s="1">
        <v>2</v>
      </c>
      <c r="J18" s="1">
        <v>0</v>
      </c>
      <c r="K18" s="1">
        <v>0</v>
      </c>
      <c r="L18" s="1">
        <v>0</v>
      </c>
      <c r="M18" s="1">
        <v>0</v>
      </c>
      <c r="N18" s="1">
        <v>1</v>
      </c>
      <c r="O18" s="81">
        <v>8</v>
      </c>
      <c r="P18" s="116" cm="1">
        <f t="array" ref="P18">[1]!CHI_TEST(G18:N20)</f>
        <v>3.1877613952659978E-3</v>
      </c>
      <c r="Q18" s="40">
        <v>6.47</v>
      </c>
      <c r="R18" s="86">
        <v>13.599999999999998</v>
      </c>
      <c r="Z18" s="211"/>
      <c r="AA18" s="75"/>
      <c r="AB18" s="22"/>
      <c r="AC18" s="67">
        <v>176</v>
      </c>
      <c r="AD18" s="39">
        <v>26.590909090909111</v>
      </c>
      <c r="AE18" s="80">
        <v>0.44225460781611409</v>
      </c>
      <c r="AF18" s="39">
        <v>26.3</v>
      </c>
      <c r="AG18" s="80">
        <v>35.299999999999997</v>
      </c>
      <c r="AH18" s="39">
        <v>16</v>
      </c>
      <c r="AI18" s="80">
        <v>9.1999999999999993</v>
      </c>
      <c r="AJ18" s="122">
        <v>1.6095814348027204E-8</v>
      </c>
      <c r="AK18" s="123"/>
      <c r="AM18" s="212"/>
      <c r="AN18" s="114" t="s">
        <v>92</v>
      </c>
      <c r="AO18" s="21" t="s">
        <v>101</v>
      </c>
      <c r="AP18" s="1" t="s">
        <v>85</v>
      </c>
      <c r="AQ18" s="40">
        <v>4.6696363636363616</v>
      </c>
      <c r="AR18" s="124">
        <v>4.5802139858608371E-11</v>
      </c>
      <c r="BL18" s="197"/>
      <c r="BM18" s="82" t="s">
        <v>8</v>
      </c>
      <c r="BN18" s="86">
        <v>24.9</v>
      </c>
      <c r="BO18" s="86">
        <v>24.9</v>
      </c>
      <c r="BP18" s="86">
        <v>24.9</v>
      </c>
      <c r="BQ18" s="134"/>
      <c r="BR18" s="86">
        <v>2.21</v>
      </c>
      <c r="BS18" s="86">
        <v>2.21</v>
      </c>
      <c r="BT18" s="86">
        <v>2.21</v>
      </c>
      <c r="BU18" s="74"/>
      <c r="BX18" s="189"/>
      <c r="BY18" s="82" t="s">
        <v>8</v>
      </c>
      <c r="BZ18" s="83">
        <v>1</v>
      </c>
      <c r="CA18" s="83">
        <v>1</v>
      </c>
      <c r="CB18" s="167">
        <f t="shared" si="4"/>
        <v>0</v>
      </c>
      <c r="CC18" s="83">
        <v>2</v>
      </c>
      <c r="CD18" s="170"/>
      <c r="CF18" s="57" t="s">
        <v>237</v>
      </c>
      <c r="CO18" s="57" t="s">
        <v>237</v>
      </c>
    </row>
    <row r="19" spans="4:100" x14ac:dyDescent="0.3">
      <c r="D19" s="102"/>
      <c r="E19" s="194"/>
      <c r="F19" s="81" t="s">
        <v>86</v>
      </c>
      <c r="G19" s="1">
        <v>19</v>
      </c>
      <c r="H19" s="1">
        <v>21</v>
      </c>
      <c r="I19" s="1">
        <v>1</v>
      </c>
      <c r="J19" s="1">
        <v>2</v>
      </c>
      <c r="K19" s="1">
        <v>3</v>
      </c>
      <c r="L19" s="1">
        <v>0</v>
      </c>
      <c r="M19" s="1">
        <v>1</v>
      </c>
      <c r="N19" s="1">
        <v>1</v>
      </c>
      <c r="O19" s="81">
        <v>48</v>
      </c>
      <c r="P19" s="89"/>
      <c r="Q19" s="40">
        <v>1.9969999999999999</v>
      </c>
      <c r="R19" s="86">
        <v>22.55</v>
      </c>
      <c r="Z19" s="211"/>
      <c r="AA19" s="101" t="s">
        <v>92</v>
      </c>
      <c r="AB19" s="23" t="s">
        <v>101</v>
      </c>
      <c r="AC19" s="66">
        <v>16</v>
      </c>
      <c r="AD19" s="103">
        <v>6.47</v>
      </c>
      <c r="AE19" s="79">
        <v>0</v>
      </c>
      <c r="AF19" s="103">
        <v>6.47</v>
      </c>
      <c r="AG19" s="79">
        <v>6.47</v>
      </c>
      <c r="AH19" s="103">
        <v>6.47</v>
      </c>
      <c r="AI19" s="79">
        <v>0</v>
      </c>
      <c r="AJ19" s="105" t="s">
        <v>189</v>
      </c>
      <c r="AK19" s="119">
        <v>2.9173682365902718E-11</v>
      </c>
      <c r="BL19" s="197"/>
      <c r="BM19" s="82" t="s">
        <v>41</v>
      </c>
      <c r="BN19" s="86">
        <v>29.766666666666666</v>
      </c>
      <c r="BO19" s="86">
        <v>28.975000000000001</v>
      </c>
      <c r="BP19" s="86">
        <v>29.314285714285717</v>
      </c>
      <c r="BQ19" s="134"/>
      <c r="BR19" s="86">
        <v>1.0356666666666665</v>
      </c>
      <c r="BS19" s="86">
        <v>1.37175</v>
      </c>
      <c r="BT19" s="86">
        <v>1.227714285714286</v>
      </c>
      <c r="BU19" s="74"/>
      <c r="BX19" s="189"/>
      <c r="BY19" s="82" t="s">
        <v>41</v>
      </c>
      <c r="BZ19" s="83">
        <v>3</v>
      </c>
      <c r="CA19" s="83">
        <v>4</v>
      </c>
      <c r="CB19" s="167">
        <f t="shared" si="4"/>
        <v>1</v>
      </c>
      <c r="CC19" s="83">
        <v>7</v>
      </c>
      <c r="CD19" s="170"/>
    </row>
    <row r="20" spans="4:100" x14ac:dyDescent="0.3">
      <c r="D20" s="102"/>
      <c r="E20" s="195"/>
      <c r="F20" s="81" t="s">
        <v>88</v>
      </c>
      <c r="G20" s="1">
        <v>25</v>
      </c>
      <c r="H20" s="1">
        <v>11</v>
      </c>
      <c r="I20" s="1">
        <v>0</v>
      </c>
      <c r="J20" s="1">
        <v>0</v>
      </c>
      <c r="K20" s="1">
        <v>0</v>
      </c>
      <c r="L20" s="1">
        <v>1</v>
      </c>
      <c r="M20" s="1">
        <v>2</v>
      </c>
      <c r="N20" s="1">
        <v>1</v>
      </c>
      <c r="O20" s="81">
        <v>40</v>
      </c>
      <c r="P20" s="90"/>
      <c r="Q20" s="40">
        <v>1.5643999999999996</v>
      </c>
      <c r="R20" s="86">
        <v>31.439999999999991</v>
      </c>
      <c r="Z20" s="95"/>
      <c r="AA20" s="75"/>
      <c r="AB20" s="22"/>
      <c r="AC20" s="67">
        <v>176</v>
      </c>
      <c r="AD20" s="39">
        <v>1.8003636363636379</v>
      </c>
      <c r="AE20" s="80">
        <v>4.6663696200507039E-2</v>
      </c>
      <c r="AF20" s="39">
        <v>2.1320000000000001</v>
      </c>
      <c r="AG20" s="80">
        <v>2.48</v>
      </c>
      <c r="AH20" s="39">
        <v>0.4</v>
      </c>
      <c r="AI20" s="80">
        <v>0.99299999999999988</v>
      </c>
      <c r="AJ20" s="122">
        <v>2.262412479581144E-12</v>
      </c>
      <c r="AK20" s="96"/>
      <c r="BL20" s="198"/>
      <c r="BM20" s="82" t="s">
        <v>16</v>
      </c>
      <c r="BN20" s="86">
        <v>20.7</v>
      </c>
      <c r="BO20" s="86">
        <v>20.7</v>
      </c>
      <c r="BP20" s="86">
        <v>20.7</v>
      </c>
      <c r="BQ20" s="161"/>
      <c r="BR20" s="86">
        <v>3.1080000000000001</v>
      </c>
      <c r="BS20" s="86">
        <v>3.1080000000000001</v>
      </c>
      <c r="BT20" s="86">
        <v>3.1080000000000001</v>
      </c>
      <c r="BU20" s="108"/>
      <c r="BX20" s="189"/>
      <c r="BY20" s="82" t="s">
        <v>16</v>
      </c>
      <c r="BZ20" s="83">
        <v>3</v>
      </c>
      <c r="CA20" s="83">
        <v>3</v>
      </c>
      <c r="CB20" s="167">
        <f t="shared" si="4"/>
        <v>0</v>
      </c>
      <c r="CC20" s="83">
        <v>6</v>
      </c>
      <c r="CD20" s="22"/>
      <c r="CF20" s="174" t="s">
        <v>238</v>
      </c>
    </row>
    <row r="21" spans="4:100" ht="15" customHeight="1" x14ac:dyDescent="0.3">
      <c r="D21" s="102"/>
      <c r="E21" s="199" t="s">
        <v>83</v>
      </c>
      <c r="F21" s="82" t="s">
        <v>85</v>
      </c>
      <c r="G21" s="1">
        <v>0</v>
      </c>
      <c r="H21" s="1">
        <v>5</v>
      </c>
      <c r="I21" s="1">
        <v>2</v>
      </c>
      <c r="J21" s="1">
        <v>0</v>
      </c>
      <c r="K21" s="1">
        <v>0</v>
      </c>
      <c r="L21" s="1">
        <v>0</v>
      </c>
      <c r="M21" s="1">
        <v>0</v>
      </c>
      <c r="N21" s="1">
        <v>1</v>
      </c>
      <c r="O21" s="1">
        <v>8</v>
      </c>
      <c r="P21" s="116" cm="1">
        <f t="array" ref="P21">[1]!CHI_TEST(G21:N22)</f>
        <v>2.6056344810536647E-3</v>
      </c>
      <c r="Q21" s="40">
        <v>6.47</v>
      </c>
      <c r="R21" s="40">
        <v>13.599999999999998</v>
      </c>
      <c r="BL21" s="75"/>
      <c r="BM21" s="155" t="s">
        <v>106</v>
      </c>
      <c r="BN21" s="156">
        <v>25.508333333333315</v>
      </c>
      <c r="BO21" s="156">
        <v>25.508333333333315</v>
      </c>
      <c r="BP21" s="156">
        <v>25.508333333333336</v>
      </c>
      <c r="BQ21" s="157"/>
      <c r="BR21" s="158">
        <v>2.1895000000000016</v>
      </c>
      <c r="BS21" s="158">
        <v>2.189500000000002</v>
      </c>
      <c r="BT21" s="158">
        <v>2.1895000000000002</v>
      </c>
      <c r="BU21" s="157"/>
      <c r="BX21" s="22"/>
      <c r="BY21" s="155" t="s">
        <v>105</v>
      </c>
      <c r="BZ21" s="156">
        <v>96</v>
      </c>
      <c r="CA21" s="156">
        <v>96</v>
      </c>
      <c r="CB21" s="171">
        <f t="shared" si="4"/>
        <v>0</v>
      </c>
      <c r="CC21" s="156">
        <v>192</v>
      </c>
      <c r="CD21" s="108"/>
      <c r="CF21" s="127"/>
      <c r="CG21" s="127" t="s">
        <v>218</v>
      </c>
      <c r="CH21" s="127" t="s">
        <v>212</v>
      </c>
      <c r="CI21" s="127" t="s">
        <v>219</v>
      </c>
      <c r="CJ21" s="127" t="s">
        <v>212</v>
      </c>
      <c r="CK21" s="127" t="s">
        <v>106</v>
      </c>
      <c r="CL21" s="126" t="s">
        <v>212</v>
      </c>
      <c r="CM21" s="126" t="s">
        <v>144</v>
      </c>
    </row>
    <row r="22" spans="4:100" x14ac:dyDescent="0.3">
      <c r="D22" s="102"/>
      <c r="E22" s="199"/>
      <c r="F22" s="82" t="s">
        <v>101</v>
      </c>
      <c r="G22" s="1">
        <v>44</v>
      </c>
      <c r="H22" s="1">
        <v>32</v>
      </c>
      <c r="I22" s="1">
        <v>1</v>
      </c>
      <c r="J22" s="1">
        <v>2</v>
      </c>
      <c r="K22" s="1">
        <v>3</v>
      </c>
      <c r="L22" s="1">
        <v>1</v>
      </c>
      <c r="M22" s="1">
        <v>3</v>
      </c>
      <c r="N22" s="1">
        <v>2</v>
      </c>
      <c r="O22" s="1">
        <v>88</v>
      </c>
      <c r="P22" s="141"/>
      <c r="Q22" s="40">
        <v>1.8003636363636355</v>
      </c>
      <c r="R22" s="40">
        <v>26.590909090909079</v>
      </c>
      <c r="CF22" s="57" t="s">
        <v>13</v>
      </c>
      <c r="CG22">
        <v>4</v>
      </c>
      <c r="CH22" s="172">
        <f>+CG22/8</f>
        <v>0.5</v>
      </c>
      <c r="CI22">
        <v>4</v>
      </c>
      <c r="CJ22" s="172">
        <f>+CI22/8</f>
        <v>0.5</v>
      </c>
      <c r="CK22">
        <v>8</v>
      </c>
      <c r="CL22" s="172">
        <f>+CK22/16</f>
        <v>0.5</v>
      </c>
      <c r="CM22" s="175">
        <v>1</v>
      </c>
    </row>
    <row r="23" spans="4:100" ht="15" customHeight="1" x14ac:dyDescent="0.3">
      <c r="D23" s="102"/>
      <c r="E23" s="217" t="s">
        <v>31</v>
      </c>
      <c r="F23" s="82" t="s">
        <v>7</v>
      </c>
      <c r="G23" s="83">
        <v>31</v>
      </c>
      <c r="H23" s="83">
        <v>20</v>
      </c>
      <c r="I23" s="83">
        <v>1</v>
      </c>
      <c r="J23" s="83">
        <v>1</v>
      </c>
      <c r="K23" s="83">
        <v>3</v>
      </c>
      <c r="L23" s="83">
        <v>1</v>
      </c>
      <c r="M23" s="83">
        <v>2</v>
      </c>
      <c r="N23" s="83">
        <v>1</v>
      </c>
      <c r="O23" s="83">
        <v>60</v>
      </c>
      <c r="P23" s="116" cm="1">
        <f t="array" ref="P23">[1]!CHI_TEST(G23:N25)</f>
        <v>1.6473359527467091E-2</v>
      </c>
      <c r="Q23" s="40">
        <v>1.849800000000001</v>
      </c>
      <c r="R23" s="40">
        <v>26.713333333333328</v>
      </c>
      <c r="CF23" s="57" t="s">
        <v>10</v>
      </c>
      <c r="CG23">
        <v>4</v>
      </c>
      <c r="CH23" s="172">
        <f>+CG23/8</f>
        <v>0.5</v>
      </c>
      <c r="CI23">
        <v>4</v>
      </c>
      <c r="CJ23" s="172">
        <f t="shared" ref="CJ23:CJ24" si="18">+CI23/8</f>
        <v>0.5</v>
      </c>
      <c r="CK23">
        <v>8</v>
      </c>
      <c r="CL23" s="172">
        <f t="shared" ref="CL23:CL24" si="19">+CK23/16</f>
        <v>0.5</v>
      </c>
    </row>
    <row r="24" spans="4:100" x14ac:dyDescent="0.3">
      <c r="D24" s="102"/>
      <c r="E24" s="199"/>
      <c r="F24" s="82" t="s">
        <v>13</v>
      </c>
      <c r="G24" s="83">
        <v>13</v>
      </c>
      <c r="H24" s="83">
        <v>13</v>
      </c>
      <c r="I24" s="83">
        <v>0</v>
      </c>
      <c r="J24" s="83">
        <v>1</v>
      </c>
      <c r="K24" s="83">
        <v>0</v>
      </c>
      <c r="L24" s="83">
        <v>0</v>
      </c>
      <c r="M24" s="83">
        <v>0</v>
      </c>
      <c r="N24" s="83">
        <v>1</v>
      </c>
      <c r="O24" s="83">
        <v>28</v>
      </c>
      <c r="P24" s="89"/>
      <c r="Q24" s="40">
        <v>2.2891428571428567</v>
      </c>
      <c r="R24" s="40">
        <v>24.942857142857132</v>
      </c>
      <c r="CF24" s="128" t="s">
        <v>105</v>
      </c>
      <c r="CG24" s="129">
        <v>8</v>
      </c>
      <c r="CH24" s="177">
        <f>+CG24/8</f>
        <v>1</v>
      </c>
      <c r="CI24" s="129">
        <v>8</v>
      </c>
      <c r="CJ24" s="177">
        <f t="shared" si="18"/>
        <v>1</v>
      </c>
      <c r="CK24" s="129">
        <v>16</v>
      </c>
      <c r="CL24" s="177">
        <f t="shared" si="19"/>
        <v>1</v>
      </c>
      <c r="CM24" s="176"/>
    </row>
    <row r="25" spans="4:100" x14ac:dyDescent="0.3">
      <c r="D25" s="102"/>
      <c r="E25" s="218"/>
      <c r="F25" s="82" t="s">
        <v>10</v>
      </c>
      <c r="G25" s="83">
        <v>0</v>
      </c>
      <c r="H25" s="83">
        <v>4</v>
      </c>
      <c r="I25" s="83">
        <v>2</v>
      </c>
      <c r="J25" s="83">
        <v>0</v>
      </c>
      <c r="K25" s="83">
        <v>0</v>
      </c>
      <c r="L25" s="83">
        <v>0</v>
      </c>
      <c r="M25" s="83">
        <v>1</v>
      </c>
      <c r="N25" s="83">
        <v>1</v>
      </c>
      <c r="O25" s="83">
        <v>8</v>
      </c>
      <c r="P25" s="90"/>
      <c r="Q25" s="40">
        <v>4.3884999999999996</v>
      </c>
      <c r="R25" s="40">
        <v>18.45</v>
      </c>
      <c r="CF25" s="57" t="s">
        <v>237</v>
      </c>
    </row>
    <row r="26" spans="4:100" x14ac:dyDescent="0.3">
      <c r="D26" s="22"/>
      <c r="E26" s="75"/>
      <c r="F26" s="84" t="s">
        <v>105</v>
      </c>
      <c r="G26" s="85">
        <f>+SUM(G23:G25)</f>
        <v>44</v>
      </c>
      <c r="H26" s="85">
        <f t="shared" ref="H26:M26" si="20">+SUM(H23:H25)</f>
        <v>37</v>
      </c>
      <c r="I26" s="85">
        <f t="shared" si="20"/>
        <v>3</v>
      </c>
      <c r="J26" s="85">
        <f t="shared" si="20"/>
        <v>2</v>
      </c>
      <c r="K26" s="85">
        <f t="shared" si="20"/>
        <v>3</v>
      </c>
      <c r="L26" s="85">
        <f t="shared" si="20"/>
        <v>1</v>
      </c>
      <c r="M26" s="85">
        <f t="shared" si="20"/>
        <v>3</v>
      </c>
      <c r="N26" s="85">
        <f>+SUM(N23:N25)</f>
        <v>3</v>
      </c>
      <c r="O26" s="85">
        <f>+SUM(O23:O25)</f>
        <v>96</v>
      </c>
      <c r="P26" s="91"/>
      <c r="Q26" s="87">
        <v>2.1894999999999989</v>
      </c>
      <c r="R26" s="88">
        <v>25.508333333333329</v>
      </c>
    </row>
    <row r="27" spans="4:100" x14ac:dyDescent="0.3">
      <c r="D27" s="23" t="s">
        <v>219</v>
      </c>
      <c r="E27" s="193" t="s">
        <v>84</v>
      </c>
      <c r="F27" s="81" t="s">
        <v>100</v>
      </c>
      <c r="G27" s="1">
        <v>30</v>
      </c>
      <c r="H27" s="1">
        <v>21</v>
      </c>
      <c r="I27" s="1">
        <v>1</v>
      </c>
      <c r="J27" s="1">
        <v>1</v>
      </c>
      <c r="K27" s="1">
        <v>3</v>
      </c>
      <c r="L27" s="1">
        <v>1</v>
      </c>
      <c r="M27" s="1">
        <v>2</v>
      </c>
      <c r="N27" s="1">
        <v>1</v>
      </c>
      <c r="O27" s="81">
        <v>60</v>
      </c>
      <c r="P27" s="89" cm="1">
        <f t="array" ref="P27">[1]!CHI_TEST(G27:N29)</f>
        <v>0.10295521421083165</v>
      </c>
      <c r="Q27" s="40">
        <v>6.47</v>
      </c>
      <c r="R27" s="86">
        <v>13.599999999999998</v>
      </c>
    </row>
    <row r="28" spans="4:100" x14ac:dyDescent="0.3">
      <c r="D28" s="102"/>
      <c r="E28" s="194"/>
      <c r="F28" s="81" t="s">
        <v>86</v>
      </c>
      <c r="G28" s="1">
        <v>12</v>
      </c>
      <c r="H28" s="1">
        <v>12</v>
      </c>
      <c r="I28" s="1">
        <v>1</v>
      </c>
      <c r="J28" s="1">
        <v>1</v>
      </c>
      <c r="K28" s="1">
        <v>0</v>
      </c>
      <c r="L28" s="1">
        <v>0</v>
      </c>
      <c r="M28" s="1">
        <v>1</v>
      </c>
      <c r="N28" s="1">
        <v>1</v>
      </c>
      <c r="O28" s="81">
        <v>28</v>
      </c>
      <c r="P28" s="89"/>
      <c r="Q28" s="40">
        <v>1.9969999999999999</v>
      </c>
      <c r="R28" s="86">
        <v>22.55</v>
      </c>
      <c r="BW28" s="140"/>
    </row>
    <row r="29" spans="4:100" x14ac:dyDescent="0.3">
      <c r="D29" s="102"/>
      <c r="E29" s="195"/>
      <c r="F29" s="81" t="s">
        <v>88</v>
      </c>
      <c r="G29" s="1">
        <v>0</v>
      </c>
      <c r="H29" s="1">
        <v>4</v>
      </c>
      <c r="I29" s="1">
        <v>2</v>
      </c>
      <c r="J29" s="1">
        <v>0</v>
      </c>
      <c r="K29" s="1">
        <v>0</v>
      </c>
      <c r="L29" s="1">
        <v>0</v>
      </c>
      <c r="M29" s="1">
        <v>1</v>
      </c>
      <c r="N29" s="1">
        <v>1</v>
      </c>
      <c r="O29" s="81">
        <v>8</v>
      </c>
      <c r="P29" s="90"/>
      <c r="Q29" s="40">
        <v>1.5643999999999996</v>
      </c>
      <c r="R29" s="86">
        <v>31.439999999999991</v>
      </c>
      <c r="BO29" s="143"/>
      <c r="BP29" s="143"/>
      <c r="BQ29" s="143"/>
      <c r="BR29" s="143"/>
      <c r="BS29" s="143"/>
      <c r="BT29" s="143"/>
      <c r="BU29" s="143"/>
      <c r="BV29" s="143"/>
      <c r="BW29" s="140"/>
    </row>
    <row r="30" spans="4:100" x14ac:dyDescent="0.3">
      <c r="D30" s="102"/>
      <c r="E30" s="199" t="s">
        <v>83</v>
      </c>
      <c r="F30" s="82" t="s">
        <v>85</v>
      </c>
      <c r="G30" s="1">
        <v>0</v>
      </c>
      <c r="H30" s="1">
        <v>5</v>
      </c>
      <c r="I30" s="1">
        <v>2</v>
      </c>
      <c r="J30" s="1">
        <v>0</v>
      </c>
      <c r="K30" s="1">
        <v>0</v>
      </c>
      <c r="L30" s="1">
        <v>0</v>
      </c>
      <c r="M30" s="1">
        <v>0</v>
      </c>
      <c r="N30" s="1">
        <v>1</v>
      </c>
      <c r="O30" s="1">
        <v>8</v>
      </c>
      <c r="P30" s="116" cm="1">
        <f t="array" ref="P30">[1]!CHI_TEST(G30:N31)</f>
        <v>1.4055222951532276E-2</v>
      </c>
      <c r="Q30" s="40">
        <v>6.47</v>
      </c>
      <c r="R30" s="40">
        <v>13.599999999999998</v>
      </c>
      <c r="BO30" s="140"/>
      <c r="BQ30" s="140"/>
    </row>
    <row r="31" spans="4:100" x14ac:dyDescent="0.3">
      <c r="D31" s="102"/>
      <c r="E31" s="199"/>
      <c r="F31" s="82" t="s">
        <v>101</v>
      </c>
      <c r="G31" s="1">
        <v>42</v>
      </c>
      <c r="H31" s="1">
        <v>32</v>
      </c>
      <c r="I31" s="1">
        <v>2</v>
      </c>
      <c r="J31" s="1">
        <v>2</v>
      </c>
      <c r="K31" s="1">
        <v>3</v>
      </c>
      <c r="L31" s="1">
        <v>1</v>
      </c>
      <c r="M31" s="1">
        <v>4</v>
      </c>
      <c r="N31" s="1">
        <v>2</v>
      </c>
      <c r="O31" s="1">
        <v>88</v>
      </c>
      <c r="P31" s="141"/>
      <c r="Q31" s="40">
        <v>1.8003636363636373</v>
      </c>
      <c r="R31" s="40">
        <v>26.590909090909076</v>
      </c>
      <c r="BO31" s="140"/>
      <c r="BQ31" s="140"/>
    </row>
    <row r="32" spans="4:100" x14ac:dyDescent="0.3">
      <c r="D32" s="102"/>
      <c r="E32" s="217" t="s">
        <v>31</v>
      </c>
      <c r="F32" s="82" t="s">
        <v>7</v>
      </c>
      <c r="G32" s="83">
        <v>30</v>
      </c>
      <c r="H32" s="83">
        <v>21</v>
      </c>
      <c r="I32" s="83">
        <v>1</v>
      </c>
      <c r="J32" s="83">
        <v>1</v>
      </c>
      <c r="K32" s="83">
        <v>3</v>
      </c>
      <c r="L32" s="83">
        <v>1</v>
      </c>
      <c r="M32" s="83">
        <v>2</v>
      </c>
      <c r="N32" s="83">
        <v>1</v>
      </c>
      <c r="O32" s="83">
        <v>60</v>
      </c>
      <c r="P32" s="89" cm="1">
        <f t="array" ref="P32">[1]!CHI_TEST(G32:N34)</f>
        <v>0.10295521421083165</v>
      </c>
      <c r="Q32" s="40">
        <v>1.8498000000000014</v>
      </c>
      <c r="R32" s="40">
        <v>26.713333333333324</v>
      </c>
      <c r="BQ32" s="140"/>
    </row>
    <row r="33" spans="4:75" x14ac:dyDescent="0.3">
      <c r="D33" s="102"/>
      <c r="E33" s="199"/>
      <c r="F33" s="82" t="s">
        <v>13</v>
      </c>
      <c r="G33" s="83">
        <v>12</v>
      </c>
      <c r="H33" s="83">
        <v>12</v>
      </c>
      <c r="I33" s="83">
        <v>1</v>
      </c>
      <c r="J33" s="83">
        <v>1</v>
      </c>
      <c r="K33" s="83">
        <v>0</v>
      </c>
      <c r="L33" s="83">
        <v>0</v>
      </c>
      <c r="M33" s="83">
        <v>1</v>
      </c>
      <c r="N33" s="83">
        <v>1</v>
      </c>
      <c r="O33" s="83">
        <v>28</v>
      </c>
      <c r="P33" s="89"/>
      <c r="Q33" s="40">
        <v>2.2891428571428571</v>
      </c>
      <c r="R33" s="40">
        <v>24.94285714285714</v>
      </c>
    </row>
    <row r="34" spans="4:75" x14ac:dyDescent="0.3">
      <c r="D34" s="102"/>
      <c r="E34" s="218"/>
      <c r="F34" s="82" t="s">
        <v>10</v>
      </c>
      <c r="G34" s="83">
        <v>0</v>
      </c>
      <c r="H34" s="83">
        <v>4</v>
      </c>
      <c r="I34" s="83">
        <v>2</v>
      </c>
      <c r="J34" s="83">
        <v>0</v>
      </c>
      <c r="K34" s="83">
        <v>0</v>
      </c>
      <c r="L34" s="83">
        <v>0</v>
      </c>
      <c r="M34" s="83">
        <v>1</v>
      </c>
      <c r="N34" s="83">
        <v>1</v>
      </c>
      <c r="O34" s="83">
        <v>8</v>
      </c>
      <c r="P34" s="90"/>
      <c r="Q34" s="40">
        <v>4.3884999999999996</v>
      </c>
      <c r="R34" s="40">
        <v>18.45</v>
      </c>
    </row>
    <row r="35" spans="4:75" x14ac:dyDescent="0.3">
      <c r="D35" s="22"/>
      <c r="E35" s="75"/>
      <c r="F35" s="84" t="s">
        <v>105</v>
      </c>
      <c r="G35" s="85">
        <f>+SUM(G32:G34)</f>
        <v>42</v>
      </c>
      <c r="H35" s="85">
        <f t="shared" ref="H35:M35" si="21">+SUM(H32:H34)</f>
        <v>37</v>
      </c>
      <c r="I35" s="85">
        <f t="shared" si="21"/>
        <v>4</v>
      </c>
      <c r="J35" s="85">
        <f t="shared" si="21"/>
        <v>2</v>
      </c>
      <c r="K35" s="85">
        <f t="shared" si="21"/>
        <v>3</v>
      </c>
      <c r="L35" s="85">
        <f t="shared" si="21"/>
        <v>1</v>
      </c>
      <c r="M35" s="85">
        <f t="shared" si="21"/>
        <v>4</v>
      </c>
      <c r="N35" s="85">
        <f>+SUM(N32:N34)</f>
        <v>3</v>
      </c>
      <c r="O35" s="85">
        <f>+SUM(O32:O34)</f>
        <v>96</v>
      </c>
      <c r="P35" s="91"/>
      <c r="Q35" s="87">
        <v>2.1894999999999989</v>
      </c>
      <c r="R35" s="88">
        <v>25.508333333333329</v>
      </c>
      <c r="BO35" s="143"/>
      <c r="BP35" s="143"/>
      <c r="BQ35" s="143"/>
      <c r="BR35" s="143"/>
      <c r="BS35" s="143"/>
      <c r="BT35" s="143"/>
    </row>
    <row r="36" spans="4:75" x14ac:dyDescent="0.3">
      <c r="BT36" s="142"/>
    </row>
    <row r="37" spans="4:75" x14ac:dyDescent="0.3">
      <c r="BT37" s="142"/>
      <c r="BW37" s="142"/>
    </row>
  </sheetData>
  <mergeCells count="52">
    <mergeCell ref="E30:E31"/>
    <mergeCell ref="E32:E34"/>
    <mergeCell ref="E18:E20"/>
    <mergeCell ref="E21:E22"/>
    <mergeCell ref="E23:E25"/>
    <mergeCell ref="D16:D17"/>
    <mergeCell ref="E27:E29"/>
    <mergeCell ref="Z17:Z19"/>
    <mergeCell ref="AM17:AM18"/>
    <mergeCell ref="E5:E7"/>
    <mergeCell ref="T5:T12"/>
    <mergeCell ref="Z5:Z10"/>
    <mergeCell ref="AM5:AM10"/>
    <mergeCell ref="E8:E9"/>
    <mergeCell ref="E10:E12"/>
    <mergeCell ref="Z11:Z16"/>
    <mergeCell ref="AM11:AM16"/>
    <mergeCell ref="T13:U13"/>
    <mergeCell ref="E16:E17"/>
    <mergeCell ref="F16:N16"/>
    <mergeCell ref="O16:O17"/>
    <mergeCell ref="P16:P17"/>
    <mergeCell ref="Q16:R16"/>
    <mergeCell ref="AM4:AN4"/>
    <mergeCell ref="W3:X3"/>
    <mergeCell ref="Z3:AB4"/>
    <mergeCell ref="AC3:AC4"/>
    <mergeCell ref="AD3:AD4"/>
    <mergeCell ref="AE3:AE4"/>
    <mergeCell ref="AF3:AF4"/>
    <mergeCell ref="AG3:AG4"/>
    <mergeCell ref="AH3:AH4"/>
    <mergeCell ref="AI3:AI4"/>
    <mergeCell ref="AJ3:AJ4"/>
    <mergeCell ref="AK3:AK4"/>
    <mergeCell ref="T3:U4"/>
    <mergeCell ref="E3:E4"/>
    <mergeCell ref="F3:N3"/>
    <mergeCell ref="O3:O4"/>
    <mergeCell ref="P3:P4"/>
    <mergeCell ref="Q3:R3"/>
    <mergeCell ref="BR3:BU3"/>
    <mergeCell ref="BN3:BQ3"/>
    <mergeCell ref="BL3:BM4"/>
    <mergeCell ref="BX10:BX12"/>
    <mergeCell ref="BX13:BX20"/>
    <mergeCell ref="BX5:BX7"/>
    <mergeCell ref="BX8:BX9"/>
    <mergeCell ref="BL5:BL7"/>
    <mergeCell ref="BL13:BL20"/>
    <mergeCell ref="BL8:BL9"/>
    <mergeCell ref="BL10:BL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C08BA-0C58-44DD-8B63-2354D48841E6}">
  <dimension ref="A1:A9"/>
  <sheetViews>
    <sheetView tabSelected="1" workbookViewId="0">
      <selection activeCell="A3" sqref="A3"/>
    </sheetView>
  </sheetViews>
  <sheetFormatPr baseColWidth="10" defaultRowHeight="14.4" x14ac:dyDescent="0.3"/>
  <cols>
    <col min="1" max="1" width="89.33203125" customWidth="1"/>
  </cols>
  <sheetData>
    <row r="1" spans="1:1" ht="15" x14ac:dyDescent="0.3">
      <c r="A1" s="13"/>
    </row>
    <row r="2" spans="1:1" ht="15.6" x14ac:dyDescent="0.3">
      <c r="A2" s="14" t="s">
        <v>17</v>
      </c>
    </row>
    <row r="3" spans="1:1" ht="45.6" x14ac:dyDescent="0.3">
      <c r="A3" s="14" t="s">
        <v>18</v>
      </c>
    </row>
    <row r="4" spans="1:1" ht="15.6" x14ac:dyDescent="0.3">
      <c r="A4" s="15" t="s">
        <v>19</v>
      </c>
    </row>
    <row r="5" spans="1:1" ht="45" x14ac:dyDescent="0.3">
      <c r="A5" s="16" t="s">
        <v>20</v>
      </c>
    </row>
    <row r="6" spans="1:1" ht="45" x14ac:dyDescent="0.3">
      <c r="A6" s="16" t="s">
        <v>21</v>
      </c>
    </row>
    <row r="7" spans="1:1" ht="45" x14ac:dyDescent="0.3">
      <c r="A7" s="16" t="s">
        <v>22</v>
      </c>
    </row>
    <row r="8" spans="1:1" ht="45" x14ac:dyDescent="0.3">
      <c r="A8" s="16" t="s">
        <v>23</v>
      </c>
    </row>
    <row r="9" spans="1:1" ht="45" x14ac:dyDescent="0.3">
      <c r="A9" s="16" t="s">
        <v>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A3A0CD-2B8A-4D29-8BE2-ACA87E430782}">
  <dimension ref="A3:BA64"/>
  <sheetViews>
    <sheetView topLeftCell="D16" workbookViewId="0">
      <selection activeCell="N34" sqref="N34:P34"/>
    </sheetView>
  </sheetViews>
  <sheetFormatPr baseColWidth="10" defaultRowHeight="14.4" x14ac:dyDescent="0.3"/>
  <cols>
    <col min="1" max="1" width="38.6640625" bestFit="1" customWidth="1"/>
    <col min="2" max="2" width="22.44140625" bestFit="1" customWidth="1"/>
    <col min="3" max="3" width="4.5546875" bestFit="1" customWidth="1"/>
    <col min="4" max="4" width="12.5546875" bestFit="1" customWidth="1"/>
    <col min="5" max="6" width="2" bestFit="1" customWidth="1"/>
    <col min="7" max="9" width="4" bestFit="1" customWidth="1"/>
    <col min="10" max="10" width="12.5546875" bestFit="1" customWidth="1"/>
    <col min="12" max="12" width="12" customWidth="1"/>
    <col min="13" max="13" width="13.88671875" customWidth="1"/>
    <col min="14" max="14" width="14.33203125" bestFit="1" customWidth="1"/>
    <col min="15" max="16" width="4.5546875" bestFit="1" customWidth="1"/>
    <col min="17" max="17" width="8.109375" customWidth="1"/>
    <col min="18" max="18" width="6.88671875" customWidth="1"/>
    <col min="19" max="19" width="4" bestFit="1" customWidth="1"/>
    <col min="20" max="21" width="2" bestFit="1" customWidth="1"/>
    <col min="22" max="22" width="4" bestFit="1" customWidth="1"/>
    <col min="23" max="23" width="13.33203125" customWidth="1"/>
    <col min="24" max="25" width="12" bestFit="1" customWidth="1"/>
    <col min="29" max="30" width="4" bestFit="1" customWidth="1"/>
    <col min="31" max="31" width="12" bestFit="1" customWidth="1"/>
    <col min="32" max="32" width="19.33203125" bestFit="1" customWidth="1"/>
    <col min="34" max="34" width="11.44140625" style="92"/>
    <col min="37" max="37" width="4" bestFit="1" customWidth="1"/>
    <col min="38" max="38" width="6" bestFit="1" customWidth="1"/>
    <col min="39" max="39" width="9.5546875" customWidth="1"/>
    <col min="40" max="40" width="7.6640625" bestFit="1" customWidth="1"/>
    <col min="41" max="41" width="9.88671875" bestFit="1" customWidth="1"/>
    <col min="42" max="42" width="9.5546875" bestFit="1" customWidth="1"/>
    <col min="43" max="43" width="5.5546875" bestFit="1" customWidth="1"/>
    <col min="44" max="44" width="10.5546875" customWidth="1"/>
    <col min="47" max="47" width="12.6640625" style="92" customWidth="1"/>
    <col min="48" max="48" width="21.88671875" style="92" bestFit="1" customWidth="1"/>
    <col min="49" max="50" width="14" bestFit="1" customWidth="1"/>
    <col min="51" max="51" width="6" bestFit="1" customWidth="1"/>
  </cols>
  <sheetData>
    <row r="3" spans="1:52" x14ac:dyDescent="0.3">
      <c r="M3" s="200"/>
      <c r="N3" s="202" t="s">
        <v>87</v>
      </c>
      <c r="O3" s="202"/>
      <c r="P3" s="202"/>
      <c r="Q3" s="202"/>
      <c r="R3" s="202"/>
      <c r="S3" s="202"/>
      <c r="T3" s="202"/>
      <c r="U3" s="202"/>
      <c r="V3" s="202"/>
      <c r="W3" s="203" t="s">
        <v>106</v>
      </c>
      <c r="X3" s="204" t="s">
        <v>190</v>
      </c>
      <c r="Y3" s="206" t="s">
        <v>110</v>
      </c>
      <c r="Z3" s="206"/>
      <c r="AB3" s="206"/>
      <c r="AC3" s="206"/>
      <c r="AD3" s="76"/>
      <c r="AE3" s="206" t="s">
        <v>111</v>
      </c>
      <c r="AF3" s="206"/>
      <c r="AH3" s="208"/>
      <c r="AI3" s="208"/>
      <c r="AJ3" s="208"/>
      <c r="AK3" s="209" t="s">
        <v>150</v>
      </c>
      <c r="AL3" s="209" t="s">
        <v>119</v>
      </c>
      <c r="AM3" s="209" t="s">
        <v>168</v>
      </c>
      <c r="AN3" s="209" t="s">
        <v>169</v>
      </c>
      <c r="AO3" s="209" t="s">
        <v>176</v>
      </c>
      <c r="AP3" s="209" t="s">
        <v>177</v>
      </c>
      <c r="AQ3" s="209" t="s">
        <v>182</v>
      </c>
      <c r="AR3" s="209" t="s">
        <v>191</v>
      </c>
      <c r="AS3" s="209" t="s">
        <v>137</v>
      </c>
    </row>
    <row r="4" spans="1:52" ht="15" customHeight="1" x14ac:dyDescent="0.3">
      <c r="M4" s="201"/>
      <c r="N4" s="76"/>
      <c r="O4" s="77">
        <v>1</v>
      </c>
      <c r="P4" s="77">
        <v>2</v>
      </c>
      <c r="Q4" s="77" t="s">
        <v>41</v>
      </c>
      <c r="R4" s="77">
        <v>3</v>
      </c>
      <c r="S4" s="77" t="s">
        <v>16</v>
      </c>
      <c r="T4" s="77">
        <v>5</v>
      </c>
      <c r="U4" s="77">
        <v>4</v>
      </c>
      <c r="V4" s="77" t="s">
        <v>8</v>
      </c>
      <c r="W4" s="203"/>
      <c r="X4" s="205"/>
      <c r="Y4" s="78" t="s">
        <v>109</v>
      </c>
      <c r="Z4" s="78" t="s">
        <v>108</v>
      </c>
      <c r="AB4" s="206"/>
      <c r="AC4" s="206"/>
      <c r="AD4" s="93" t="s">
        <v>150</v>
      </c>
      <c r="AE4" s="78" t="s">
        <v>109</v>
      </c>
      <c r="AF4" s="93" t="s">
        <v>108</v>
      </c>
      <c r="AG4" s="92"/>
      <c r="AH4" s="208"/>
      <c r="AI4" s="208"/>
      <c r="AJ4" s="208"/>
      <c r="AK4" s="209"/>
      <c r="AL4" s="209"/>
      <c r="AM4" s="209"/>
      <c r="AN4" s="209"/>
      <c r="AO4" s="209"/>
      <c r="AP4" s="209"/>
      <c r="AQ4" s="209"/>
      <c r="AR4" s="209"/>
      <c r="AS4" s="209"/>
      <c r="AU4" s="208"/>
      <c r="AV4" s="208"/>
      <c r="AW4" s="76" t="s">
        <v>154</v>
      </c>
      <c r="AX4" s="76" t="s">
        <v>155</v>
      </c>
      <c r="AY4" s="76" t="s">
        <v>149</v>
      </c>
      <c r="AZ4" s="76" t="s">
        <v>144</v>
      </c>
    </row>
    <row r="5" spans="1:52" x14ac:dyDescent="0.3">
      <c r="M5" s="193" t="s">
        <v>84</v>
      </c>
      <c r="N5" s="81" t="s">
        <v>100</v>
      </c>
      <c r="O5" s="1">
        <v>0</v>
      </c>
      <c r="P5" s="1">
        <v>10</v>
      </c>
      <c r="Q5" s="1">
        <v>0</v>
      </c>
      <c r="R5" s="1">
        <v>4</v>
      </c>
      <c r="S5" s="1">
        <v>2</v>
      </c>
      <c r="T5" s="1">
        <v>0</v>
      </c>
      <c r="U5" s="1">
        <v>0</v>
      </c>
      <c r="V5" s="1">
        <v>0</v>
      </c>
      <c r="W5" s="81">
        <v>16</v>
      </c>
      <c r="X5" s="144">
        <v>1.4718546459402404E-7</v>
      </c>
      <c r="Y5" s="40">
        <v>6.47</v>
      </c>
      <c r="Z5" s="86">
        <v>13.599999999999996</v>
      </c>
      <c r="AB5" s="189" t="s">
        <v>87</v>
      </c>
      <c r="AC5" s="82">
        <v>1</v>
      </c>
      <c r="AD5" s="83">
        <v>86</v>
      </c>
      <c r="AE5" s="40">
        <v>1.9896976744186017</v>
      </c>
      <c r="AF5" s="86">
        <v>27.486046511627887</v>
      </c>
      <c r="AH5" s="213" t="s">
        <v>31</v>
      </c>
      <c r="AI5" s="97" t="s">
        <v>92</v>
      </c>
      <c r="AJ5" s="23" t="s">
        <v>7</v>
      </c>
      <c r="AK5" s="66">
        <v>120</v>
      </c>
      <c r="AL5" s="103">
        <v>1.8497999999999997</v>
      </c>
      <c r="AM5" s="79">
        <v>6.2623030280948871E-2</v>
      </c>
      <c r="AN5" s="103">
        <v>2.21</v>
      </c>
      <c r="AO5" s="79">
        <v>2.48</v>
      </c>
      <c r="AP5" s="103">
        <v>0.4</v>
      </c>
      <c r="AQ5" s="79">
        <v>0.99299999999999988</v>
      </c>
      <c r="AR5" s="105">
        <v>1.7436052601738083E-12</v>
      </c>
      <c r="AS5" s="98">
        <v>5.4461506381890225E-6</v>
      </c>
      <c r="AU5" s="214" t="s">
        <v>31</v>
      </c>
      <c r="AV5" s="110" t="s">
        <v>92</v>
      </c>
      <c r="AW5" s="1" t="s">
        <v>7</v>
      </c>
      <c r="AX5" s="1" t="s">
        <v>13</v>
      </c>
      <c r="AY5" s="40">
        <v>0.43934285714285659</v>
      </c>
      <c r="AZ5" s="109">
        <v>7.8572333951494211E-2</v>
      </c>
    </row>
    <row r="6" spans="1:52" x14ac:dyDescent="0.3">
      <c r="M6" s="194"/>
      <c r="N6" s="81" t="s">
        <v>86</v>
      </c>
      <c r="O6" s="1">
        <v>37</v>
      </c>
      <c r="P6" s="1">
        <v>41</v>
      </c>
      <c r="Q6" s="1">
        <v>3</v>
      </c>
      <c r="R6" s="1">
        <v>3</v>
      </c>
      <c r="S6" s="1">
        <v>2</v>
      </c>
      <c r="T6" s="1">
        <v>6</v>
      </c>
      <c r="U6" s="1">
        <v>4</v>
      </c>
      <c r="V6" s="1">
        <v>0</v>
      </c>
      <c r="W6" s="81">
        <v>96</v>
      </c>
      <c r="X6" s="145"/>
      <c r="Y6" s="40">
        <v>1.9970000000000006</v>
      </c>
      <c r="Z6" s="86">
        <v>22.549999999999983</v>
      </c>
      <c r="AB6" s="189"/>
      <c r="AC6" s="82">
        <v>2</v>
      </c>
      <c r="AD6" s="83">
        <v>74</v>
      </c>
      <c r="AE6" s="40">
        <v>2.3710810810810816</v>
      </c>
      <c r="AF6" s="86">
        <v>25.258108108108086</v>
      </c>
      <c r="AH6" s="213"/>
      <c r="AI6" s="99"/>
      <c r="AJ6" s="102" t="s">
        <v>13</v>
      </c>
      <c r="AK6">
        <v>56</v>
      </c>
      <c r="AL6" s="104">
        <v>2.2891428571428563</v>
      </c>
      <c r="AM6" s="41">
        <v>0.23478683815155038</v>
      </c>
      <c r="AN6" s="104">
        <v>1.54</v>
      </c>
      <c r="AO6" s="41">
        <v>6.47</v>
      </c>
      <c r="AP6" s="104">
        <v>1.24</v>
      </c>
      <c r="AQ6" s="41">
        <v>1.0659999999999998</v>
      </c>
      <c r="AR6" s="106">
        <v>1.0533462990736098E-11</v>
      </c>
      <c r="AS6" s="94"/>
      <c r="AU6" s="215"/>
      <c r="AV6" s="110"/>
      <c r="AW6" s="1" t="s">
        <v>7</v>
      </c>
      <c r="AX6" s="1" t="s">
        <v>10</v>
      </c>
      <c r="AY6" s="40">
        <v>2.5387</v>
      </c>
      <c r="AZ6" s="109">
        <v>3.2845948183535256E-12</v>
      </c>
    </row>
    <row r="7" spans="1:52" x14ac:dyDescent="0.3">
      <c r="M7" s="195"/>
      <c r="N7" s="81" t="s">
        <v>88</v>
      </c>
      <c r="O7" s="1">
        <v>49</v>
      </c>
      <c r="P7" s="1">
        <v>23</v>
      </c>
      <c r="Q7" s="1">
        <v>4</v>
      </c>
      <c r="R7" s="1">
        <v>0</v>
      </c>
      <c r="S7" s="1">
        <v>2</v>
      </c>
      <c r="T7" s="1">
        <v>0</v>
      </c>
      <c r="U7" s="1">
        <v>0</v>
      </c>
      <c r="V7" s="1">
        <v>2</v>
      </c>
      <c r="W7" s="81">
        <v>80</v>
      </c>
      <c r="X7" s="141"/>
      <c r="Y7" s="40">
        <v>1.5644000000000036</v>
      </c>
      <c r="Z7" s="86">
        <v>31.439999999999987</v>
      </c>
      <c r="AB7" s="189"/>
      <c r="AC7" s="82">
        <v>3</v>
      </c>
      <c r="AD7" s="83">
        <v>7</v>
      </c>
      <c r="AE7" s="40">
        <v>4.2285714285714286</v>
      </c>
      <c r="AF7" s="86">
        <v>15.528571428571427</v>
      </c>
      <c r="AH7" s="213"/>
      <c r="AI7" s="75"/>
      <c r="AJ7" s="22" t="s">
        <v>10</v>
      </c>
      <c r="AK7" s="67">
        <v>16</v>
      </c>
      <c r="AL7" s="39">
        <v>4.3884999999999996</v>
      </c>
      <c r="AM7" s="80">
        <v>0.53744098900871584</v>
      </c>
      <c r="AN7" s="39">
        <v>4.3885000000000005</v>
      </c>
      <c r="AO7" s="80">
        <v>6.47</v>
      </c>
      <c r="AP7" s="39">
        <v>2.3069999999999999</v>
      </c>
      <c r="AQ7" s="80">
        <v>4.1630000000000003</v>
      </c>
      <c r="AR7" s="107">
        <v>4.3395179980532106E-5</v>
      </c>
      <c r="AS7" s="96"/>
      <c r="AU7" s="215"/>
      <c r="AV7" s="111"/>
      <c r="AW7" s="1" t="s">
        <v>13</v>
      </c>
      <c r="AX7" s="1" t="s">
        <v>10</v>
      </c>
      <c r="AY7" s="40">
        <v>2.0993571428571434</v>
      </c>
      <c r="AZ7" s="109">
        <v>4.3120286563613774E-8</v>
      </c>
    </row>
    <row r="8" spans="1:52" x14ac:dyDescent="0.3">
      <c r="M8" s="199" t="s">
        <v>83</v>
      </c>
      <c r="N8" s="82" t="s">
        <v>85</v>
      </c>
      <c r="O8" s="1">
        <v>86</v>
      </c>
      <c r="P8" s="1">
        <v>64</v>
      </c>
      <c r="Q8" s="1">
        <v>7</v>
      </c>
      <c r="R8" s="1">
        <v>3</v>
      </c>
      <c r="S8" s="1">
        <v>4</v>
      </c>
      <c r="T8" s="1">
        <v>6</v>
      </c>
      <c r="U8" s="1">
        <v>4</v>
      </c>
      <c r="V8" s="1">
        <v>2</v>
      </c>
      <c r="W8" s="1">
        <v>176</v>
      </c>
      <c r="X8" s="116">
        <v>2.0555160678004114E-6</v>
      </c>
      <c r="Y8" s="40">
        <v>6.47</v>
      </c>
      <c r="Z8" s="86">
        <v>13.599999999999996</v>
      </c>
      <c r="AB8" s="189"/>
      <c r="AC8" s="82">
        <v>4</v>
      </c>
      <c r="AD8" s="83">
        <v>4</v>
      </c>
      <c r="AE8" s="40">
        <v>1.24</v>
      </c>
      <c r="AF8" s="86">
        <v>18.100000000000001</v>
      </c>
      <c r="AH8" s="213"/>
      <c r="AI8" s="97" t="s">
        <v>188</v>
      </c>
      <c r="AJ8" s="23" t="s">
        <v>7</v>
      </c>
      <c r="AK8" s="66">
        <v>120</v>
      </c>
      <c r="AL8" s="103">
        <v>26.713333333333324</v>
      </c>
      <c r="AM8" s="79">
        <v>0.48043941915798505</v>
      </c>
      <c r="AN8" s="103">
        <v>26.3</v>
      </c>
      <c r="AO8" s="79">
        <v>35.299999999999997</v>
      </c>
      <c r="AP8" s="103">
        <v>16</v>
      </c>
      <c r="AQ8" s="79">
        <v>6.6000000000000014</v>
      </c>
      <c r="AR8" s="105">
        <v>9.0835185895254966E-7</v>
      </c>
      <c r="AS8" s="98">
        <v>6.4629442714586452E-6</v>
      </c>
      <c r="AU8" s="215"/>
      <c r="AV8" s="112" t="s">
        <v>188</v>
      </c>
      <c r="AW8" s="1" t="s">
        <v>7</v>
      </c>
      <c r="AX8" s="1" t="s">
        <v>13</v>
      </c>
      <c r="AY8" s="40">
        <v>1.7704761904762094</v>
      </c>
      <c r="AZ8" s="109">
        <v>0.19470791155281231</v>
      </c>
    </row>
    <row r="9" spans="1:52" x14ac:dyDescent="0.3">
      <c r="A9" s="56" t="s">
        <v>228</v>
      </c>
      <c r="B9" s="56" t="s">
        <v>205</v>
      </c>
      <c r="M9" s="199"/>
      <c r="N9" s="82" t="s">
        <v>101</v>
      </c>
      <c r="O9" s="1">
        <v>0</v>
      </c>
      <c r="P9" s="1">
        <v>10</v>
      </c>
      <c r="Q9" s="1">
        <v>0</v>
      </c>
      <c r="R9" s="1">
        <v>4</v>
      </c>
      <c r="S9" s="1">
        <v>2</v>
      </c>
      <c r="T9" s="1">
        <v>0</v>
      </c>
      <c r="U9" s="1">
        <v>0</v>
      </c>
      <c r="V9" s="1">
        <v>0</v>
      </c>
      <c r="W9" s="1">
        <v>16</v>
      </c>
      <c r="X9" s="89"/>
      <c r="Y9" s="40">
        <v>1.8003636363636379</v>
      </c>
      <c r="Z9" s="86">
        <v>26.590909090909111</v>
      </c>
      <c r="AB9" s="189"/>
      <c r="AC9" s="82">
        <v>5</v>
      </c>
      <c r="AD9" s="83">
        <v>6</v>
      </c>
      <c r="AE9" s="40">
        <v>1.2646666666666668</v>
      </c>
      <c r="AF9" s="86">
        <v>17.400000000000002</v>
      </c>
      <c r="AH9" s="213"/>
      <c r="AI9" s="99"/>
      <c r="AJ9" s="102" t="s">
        <v>13</v>
      </c>
      <c r="AK9">
        <v>56</v>
      </c>
      <c r="AL9" s="104">
        <v>24.942857142857115</v>
      </c>
      <c r="AM9" s="41">
        <v>1.1162287421598551</v>
      </c>
      <c r="AN9" s="104">
        <v>26.6</v>
      </c>
      <c r="AO9" s="41">
        <v>35.299999999999997</v>
      </c>
      <c r="AP9" s="104">
        <v>13.6</v>
      </c>
      <c r="AQ9" s="41">
        <v>16.5</v>
      </c>
      <c r="AR9" s="106">
        <v>1.5963224454518254E-6</v>
      </c>
      <c r="AS9" s="94"/>
      <c r="AU9" s="215"/>
      <c r="AV9" s="110"/>
      <c r="AW9" s="1" t="s">
        <v>7</v>
      </c>
      <c r="AX9" s="1" t="s">
        <v>10</v>
      </c>
      <c r="AY9" s="40">
        <v>8.2633333333333212</v>
      </c>
      <c r="AZ9" s="109">
        <v>5.4590749072325195E-6</v>
      </c>
    </row>
    <row r="10" spans="1:52" x14ac:dyDescent="0.3">
      <c r="A10" s="56" t="s">
        <v>104</v>
      </c>
      <c r="B10" t="s">
        <v>219</v>
      </c>
      <c r="C10" t="s">
        <v>218</v>
      </c>
      <c r="D10" t="s">
        <v>105</v>
      </c>
      <c r="M10" s="217" t="s">
        <v>31</v>
      </c>
      <c r="N10" s="82" t="s">
        <v>7</v>
      </c>
      <c r="O10" s="83">
        <v>61</v>
      </c>
      <c r="P10" s="83">
        <v>41</v>
      </c>
      <c r="Q10" s="83">
        <v>2</v>
      </c>
      <c r="R10" s="83">
        <v>2</v>
      </c>
      <c r="S10" s="83">
        <v>6</v>
      </c>
      <c r="T10" s="83">
        <v>2</v>
      </c>
      <c r="U10" s="83">
        <v>4</v>
      </c>
      <c r="V10" s="83">
        <v>2</v>
      </c>
      <c r="W10" s="83">
        <v>120</v>
      </c>
      <c r="X10" s="144">
        <v>2.0387686703093877E-5</v>
      </c>
      <c r="Y10" s="40">
        <v>1.8497999999999997</v>
      </c>
      <c r="Z10" s="86">
        <v>26.713333333333324</v>
      </c>
      <c r="AB10" s="189"/>
      <c r="AC10" s="82" t="s">
        <v>8</v>
      </c>
      <c r="AD10" s="83">
        <v>2</v>
      </c>
      <c r="AE10" s="40">
        <v>2.21</v>
      </c>
      <c r="AF10" s="86">
        <v>24.9</v>
      </c>
      <c r="AH10" s="213"/>
      <c r="AI10" s="75"/>
      <c r="AJ10" s="22" t="s">
        <v>10</v>
      </c>
      <c r="AK10" s="67">
        <v>16</v>
      </c>
      <c r="AL10" s="39">
        <v>18.450000000000003</v>
      </c>
      <c r="AM10" s="80">
        <v>1.2522646152737293</v>
      </c>
      <c r="AN10" s="39">
        <v>18.45</v>
      </c>
      <c r="AO10" s="80">
        <v>23.3</v>
      </c>
      <c r="AP10" s="39">
        <v>13.6</v>
      </c>
      <c r="AQ10" s="80">
        <v>9.7000000000000011</v>
      </c>
      <c r="AR10" s="107">
        <v>4.3395179980532106E-5</v>
      </c>
      <c r="AS10" s="96"/>
      <c r="AU10" s="216"/>
      <c r="AV10" s="110"/>
      <c r="AW10" s="1" t="s">
        <v>13</v>
      </c>
      <c r="AX10" s="1" t="s">
        <v>10</v>
      </c>
      <c r="AY10" s="40">
        <v>6.4928571428571118</v>
      </c>
      <c r="AZ10" s="109">
        <v>1.0452399632552289E-3</v>
      </c>
    </row>
    <row r="11" spans="1:52" x14ac:dyDescent="0.3">
      <c r="A11" s="57" t="s">
        <v>100</v>
      </c>
      <c r="B11" s="58">
        <v>8</v>
      </c>
      <c r="C11" s="58">
        <v>8</v>
      </c>
      <c r="D11" s="58">
        <v>16</v>
      </c>
      <c r="M11" s="199"/>
      <c r="N11" s="82" t="s">
        <v>13</v>
      </c>
      <c r="O11" s="83">
        <v>25</v>
      </c>
      <c r="P11" s="83">
        <v>25</v>
      </c>
      <c r="Q11" s="83">
        <v>1</v>
      </c>
      <c r="R11" s="83">
        <v>2</v>
      </c>
      <c r="S11" s="83">
        <v>0</v>
      </c>
      <c r="T11" s="83">
        <v>0</v>
      </c>
      <c r="U11" s="83">
        <v>1</v>
      </c>
      <c r="V11" s="83">
        <v>2</v>
      </c>
      <c r="W11" s="83">
        <v>56</v>
      </c>
      <c r="X11" s="145"/>
      <c r="Y11" s="40">
        <v>2.2891428571428563</v>
      </c>
      <c r="Z11" s="86">
        <v>24.942857142857115</v>
      </c>
      <c r="AB11" s="189"/>
      <c r="AC11" s="82" t="s">
        <v>41</v>
      </c>
      <c r="AD11" s="83">
        <v>7</v>
      </c>
      <c r="AE11" s="40">
        <v>1.227714285714286</v>
      </c>
      <c r="AF11" s="86">
        <v>29.314285714285713</v>
      </c>
      <c r="AH11" s="219" t="s">
        <v>84</v>
      </c>
      <c r="AI11" s="99" t="s">
        <v>188</v>
      </c>
      <c r="AJ11" s="102" t="s">
        <v>100</v>
      </c>
      <c r="AK11">
        <v>16</v>
      </c>
      <c r="AL11" s="104">
        <v>13.599999999999996</v>
      </c>
      <c r="AM11" s="41">
        <v>9.1730672745584164E-16</v>
      </c>
      <c r="AN11" s="104">
        <v>13.6</v>
      </c>
      <c r="AO11" s="41">
        <v>13.6</v>
      </c>
      <c r="AP11" s="104">
        <v>13.6</v>
      </c>
      <c r="AQ11" s="41">
        <v>0</v>
      </c>
      <c r="AR11" s="106">
        <v>1.1431817714679937E-9</v>
      </c>
      <c r="AS11" s="94">
        <v>1.3029453099488619E-25</v>
      </c>
      <c r="AU11" s="222" t="s">
        <v>84</v>
      </c>
      <c r="AV11" s="112" t="s">
        <v>188</v>
      </c>
      <c r="AW11" s="73" t="s">
        <v>100</v>
      </c>
      <c r="AX11" s="1" t="s">
        <v>86</v>
      </c>
      <c r="AY11" s="40">
        <v>8.9499999999999869</v>
      </c>
      <c r="AZ11" s="109">
        <v>6.1716297149461141E-5</v>
      </c>
    </row>
    <row r="12" spans="1:52" x14ac:dyDescent="0.3">
      <c r="A12" s="57" t="s">
        <v>86</v>
      </c>
      <c r="B12" s="58">
        <v>48</v>
      </c>
      <c r="C12" s="58">
        <v>48</v>
      </c>
      <c r="D12" s="58">
        <v>96</v>
      </c>
      <c r="M12" s="218"/>
      <c r="N12" s="82" t="s">
        <v>10</v>
      </c>
      <c r="O12" s="83">
        <v>0</v>
      </c>
      <c r="P12" s="83">
        <v>8</v>
      </c>
      <c r="Q12" s="83">
        <v>4</v>
      </c>
      <c r="R12" s="83">
        <v>0</v>
      </c>
      <c r="S12" s="83">
        <v>0</v>
      </c>
      <c r="T12" s="83">
        <v>0</v>
      </c>
      <c r="U12" s="83">
        <v>2</v>
      </c>
      <c r="V12" s="83">
        <v>2</v>
      </c>
      <c r="W12" s="83">
        <v>16</v>
      </c>
      <c r="X12" s="141"/>
      <c r="Y12" s="40">
        <v>4.3884999999999996</v>
      </c>
      <c r="Z12" s="86">
        <v>18.450000000000003</v>
      </c>
      <c r="AB12" s="189"/>
      <c r="AC12" s="82" t="s">
        <v>16</v>
      </c>
      <c r="AD12" s="83">
        <v>6</v>
      </c>
      <c r="AE12" s="40">
        <v>3.1080000000000001</v>
      </c>
      <c r="AF12" s="86">
        <v>20.7</v>
      </c>
      <c r="AH12" s="220"/>
      <c r="AI12" s="99"/>
      <c r="AJ12" s="102" t="s">
        <v>86</v>
      </c>
      <c r="AK12">
        <v>96</v>
      </c>
      <c r="AL12" s="104">
        <v>22.549999999999983</v>
      </c>
      <c r="AM12" s="41">
        <v>0.41829855870004357</v>
      </c>
      <c r="AN12" s="104">
        <v>24.15</v>
      </c>
      <c r="AO12" s="41">
        <v>26.6</v>
      </c>
      <c r="AP12" s="104">
        <v>16</v>
      </c>
      <c r="AQ12" s="41">
        <v>8.1999999999999993</v>
      </c>
      <c r="AR12" s="106">
        <v>3.6232794542456759E-10</v>
      </c>
      <c r="AS12" s="94"/>
      <c r="AU12" s="222"/>
      <c r="AV12" s="110"/>
      <c r="AW12" s="74" t="s">
        <v>100</v>
      </c>
      <c r="AX12" s="1" t="s">
        <v>88</v>
      </c>
      <c r="AY12" s="40">
        <v>17.839999999999989</v>
      </c>
      <c r="AZ12" s="109">
        <v>6.0729199446996063E-14</v>
      </c>
    </row>
    <row r="13" spans="1:52" x14ac:dyDescent="0.3">
      <c r="A13" s="57" t="s">
        <v>88</v>
      </c>
      <c r="B13" s="58">
        <v>40</v>
      </c>
      <c r="C13" s="58">
        <v>40</v>
      </c>
      <c r="D13" s="58">
        <v>80</v>
      </c>
      <c r="M13" s="75"/>
      <c r="N13" s="84" t="s">
        <v>105</v>
      </c>
      <c r="O13" s="85">
        <v>86</v>
      </c>
      <c r="P13" s="85">
        <v>74</v>
      </c>
      <c r="Q13" s="85">
        <v>7</v>
      </c>
      <c r="R13" s="85">
        <v>4</v>
      </c>
      <c r="S13" s="85">
        <v>6</v>
      </c>
      <c r="T13" s="85">
        <v>2</v>
      </c>
      <c r="U13" s="85">
        <v>7</v>
      </c>
      <c r="V13" s="85">
        <v>6</v>
      </c>
      <c r="W13" s="85">
        <v>192</v>
      </c>
      <c r="X13" s="91"/>
      <c r="Y13" s="87">
        <v>2.1895000000000047</v>
      </c>
      <c r="Z13" s="88">
        <v>25.508333333333383</v>
      </c>
      <c r="AB13" s="202" t="s">
        <v>105</v>
      </c>
      <c r="AC13" s="202"/>
      <c r="AD13" s="85">
        <v>192</v>
      </c>
      <c r="AE13" s="87">
        <v>2.1895000000000016</v>
      </c>
      <c r="AF13" s="88">
        <v>25.508333333333372</v>
      </c>
      <c r="AH13" s="220"/>
      <c r="AI13" s="99"/>
      <c r="AJ13" s="102" t="s">
        <v>88</v>
      </c>
      <c r="AK13">
        <v>80</v>
      </c>
      <c r="AL13" s="104">
        <v>31.439999999999987</v>
      </c>
      <c r="AM13" s="41">
        <v>0.39372289940894922</v>
      </c>
      <c r="AN13" s="104">
        <v>32.5</v>
      </c>
      <c r="AO13" s="41">
        <v>35.299999999999997</v>
      </c>
      <c r="AP13" s="104">
        <v>24.9</v>
      </c>
      <c r="AQ13" s="41">
        <v>1.5</v>
      </c>
      <c r="AR13" s="106">
        <v>7.4550787765303994E-10</v>
      </c>
      <c r="AS13" s="94"/>
      <c r="AU13" s="222"/>
      <c r="AV13" s="111"/>
      <c r="AW13" s="108" t="s">
        <v>86</v>
      </c>
      <c r="AX13" s="1" t="s">
        <v>88</v>
      </c>
      <c r="AY13" s="40">
        <v>8.8900000000000041</v>
      </c>
      <c r="AZ13" s="109">
        <v>6.0840221749458578E-14</v>
      </c>
    </row>
    <row r="14" spans="1:52" x14ac:dyDescent="0.3">
      <c r="A14" s="57" t="s">
        <v>105</v>
      </c>
      <c r="B14" s="140">
        <v>96</v>
      </c>
      <c r="C14" s="140">
        <v>96</v>
      </c>
      <c r="D14" s="140">
        <v>192</v>
      </c>
      <c r="AH14" s="220"/>
      <c r="AI14" s="97" t="s">
        <v>92</v>
      </c>
      <c r="AJ14" s="23" t="s">
        <v>100</v>
      </c>
      <c r="AK14" s="66">
        <v>16</v>
      </c>
      <c r="AL14" s="103">
        <v>6.47</v>
      </c>
      <c r="AM14" s="79">
        <v>0</v>
      </c>
      <c r="AN14" s="103">
        <v>6.47</v>
      </c>
      <c r="AO14" s="79">
        <v>6.47</v>
      </c>
      <c r="AP14" s="103">
        <v>6.47</v>
      </c>
      <c r="AQ14" s="79">
        <v>0</v>
      </c>
      <c r="AR14" s="105" t="s">
        <v>189</v>
      </c>
      <c r="AS14" s="98">
        <v>1.4654585659287762E-15</v>
      </c>
      <c r="AU14" s="222"/>
      <c r="AV14" s="110" t="s">
        <v>92</v>
      </c>
      <c r="AW14" s="108" t="s">
        <v>100</v>
      </c>
      <c r="AX14" s="1" t="s">
        <v>86</v>
      </c>
      <c r="AY14" s="40">
        <v>4.472999999999999</v>
      </c>
      <c r="AZ14" s="109">
        <v>8.2976659487865589E-7</v>
      </c>
    </row>
    <row r="15" spans="1:52" x14ac:dyDescent="0.3">
      <c r="AH15" s="220"/>
      <c r="AI15" s="99"/>
      <c r="AJ15" s="102" t="s">
        <v>86</v>
      </c>
      <c r="AK15">
        <v>96</v>
      </c>
      <c r="AL15" s="104">
        <v>1.9970000000000006</v>
      </c>
      <c r="AM15" s="41">
        <v>5.2737549457733894E-2</v>
      </c>
      <c r="AN15" s="104">
        <v>2.2839999999999998</v>
      </c>
      <c r="AO15" s="41">
        <v>2.48</v>
      </c>
      <c r="AP15" s="104">
        <v>1.24</v>
      </c>
      <c r="AQ15" s="41">
        <v>1.0659999999999998</v>
      </c>
      <c r="AR15" s="106">
        <v>1.6249224188413791E-12</v>
      </c>
      <c r="AS15" s="94"/>
      <c r="AU15" s="222"/>
      <c r="AV15" s="110"/>
      <c r="AW15" s="21" t="s">
        <v>100</v>
      </c>
      <c r="AX15" s="1" t="s">
        <v>88</v>
      </c>
      <c r="AY15" s="40">
        <v>4.9055999999999962</v>
      </c>
      <c r="AZ15" s="109">
        <v>9.3036689463588118E-14</v>
      </c>
    </row>
    <row r="16" spans="1:52" x14ac:dyDescent="0.3">
      <c r="AH16" s="221"/>
      <c r="AI16" s="75"/>
      <c r="AJ16" s="22" t="s">
        <v>88</v>
      </c>
      <c r="AK16" s="67">
        <v>80</v>
      </c>
      <c r="AL16" s="39">
        <v>1.5644000000000036</v>
      </c>
      <c r="AM16" s="80">
        <v>7.2844332029751019E-2</v>
      </c>
      <c r="AN16" s="39">
        <v>1.54</v>
      </c>
      <c r="AO16" s="80">
        <v>2.21</v>
      </c>
      <c r="AP16" s="39">
        <v>0.4</v>
      </c>
      <c r="AQ16" s="80">
        <v>0.59200000000000008</v>
      </c>
      <c r="AR16" s="107">
        <v>9.4831698049802071E-10</v>
      </c>
      <c r="AS16" s="96"/>
      <c r="AU16" s="222"/>
      <c r="AV16" s="111"/>
      <c r="AW16" s="21" t="s">
        <v>86</v>
      </c>
      <c r="AX16" s="1" t="s">
        <v>88</v>
      </c>
      <c r="AY16" s="40">
        <v>0.43259999999999699</v>
      </c>
      <c r="AZ16" s="109">
        <v>3.3583529183145444E-6</v>
      </c>
    </row>
    <row r="17" spans="12:52" x14ac:dyDescent="0.3">
      <c r="AH17" s="210" t="s">
        <v>83</v>
      </c>
      <c r="AI17" s="100" t="s">
        <v>91</v>
      </c>
      <c r="AJ17" s="23" t="s">
        <v>101</v>
      </c>
      <c r="AK17" s="66">
        <v>16</v>
      </c>
      <c r="AL17" s="103">
        <v>13.599999999999996</v>
      </c>
      <c r="AM17" s="79">
        <v>9.1730672745584164E-16</v>
      </c>
      <c r="AN17" s="103">
        <v>13.6</v>
      </c>
      <c r="AO17" s="79">
        <v>13.6</v>
      </c>
      <c r="AP17" s="103">
        <v>13.6</v>
      </c>
      <c r="AQ17" s="79">
        <v>0</v>
      </c>
      <c r="AR17" s="105">
        <v>1.1431817714679937E-9</v>
      </c>
      <c r="AS17" s="98">
        <v>3.1572126998030522E-11</v>
      </c>
      <c r="AU17" s="210" t="s">
        <v>83</v>
      </c>
      <c r="AV17" s="113" t="s">
        <v>91</v>
      </c>
      <c r="AW17" s="21" t="s">
        <v>101</v>
      </c>
      <c r="AX17" s="1" t="s">
        <v>85</v>
      </c>
      <c r="AY17" s="40">
        <v>12.990909090909115</v>
      </c>
      <c r="AZ17" s="109">
        <v>4.5802139858608371E-11</v>
      </c>
    </row>
    <row r="18" spans="12:52" x14ac:dyDescent="0.3">
      <c r="AH18" s="211"/>
      <c r="AI18" s="75"/>
      <c r="AJ18" s="22"/>
      <c r="AK18" s="67">
        <v>176</v>
      </c>
      <c r="AL18" s="39">
        <v>26.590909090909111</v>
      </c>
      <c r="AM18" s="80">
        <v>0.44225460781611409</v>
      </c>
      <c r="AN18" s="39">
        <v>26.3</v>
      </c>
      <c r="AO18" s="80">
        <v>35.299999999999997</v>
      </c>
      <c r="AP18" s="39">
        <v>16</v>
      </c>
      <c r="AQ18" s="80">
        <v>9.1999999999999993</v>
      </c>
      <c r="AR18" s="107">
        <v>1.6095814348027204E-8</v>
      </c>
      <c r="AS18" s="96"/>
      <c r="AU18" s="212"/>
      <c r="AV18" s="114" t="s">
        <v>92</v>
      </c>
      <c r="AW18" s="21" t="s">
        <v>101</v>
      </c>
      <c r="AX18" s="1" t="s">
        <v>85</v>
      </c>
      <c r="AY18" s="40">
        <v>4.6696363636363616</v>
      </c>
      <c r="AZ18" s="109">
        <v>4.5802139858608371E-11</v>
      </c>
    </row>
    <row r="19" spans="12:52" x14ac:dyDescent="0.3">
      <c r="L19" s="206" t="s">
        <v>221</v>
      </c>
      <c r="M19" s="200" t="s">
        <v>222</v>
      </c>
      <c r="N19" s="202" t="s">
        <v>87</v>
      </c>
      <c r="O19" s="202"/>
      <c r="P19" s="202"/>
      <c r="Q19" s="202"/>
      <c r="R19" s="202"/>
      <c r="S19" s="202"/>
      <c r="T19" s="202"/>
      <c r="U19" s="202"/>
      <c r="V19" s="202"/>
      <c r="W19" s="203" t="s">
        <v>106</v>
      </c>
      <c r="X19" s="207" t="s">
        <v>190</v>
      </c>
      <c r="Y19" s="206" t="s">
        <v>220</v>
      </c>
      <c r="Z19" s="206"/>
      <c r="AH19" s="211"/>
      <c r="AI19" s="101" t="s">
        <v>92</v>
      </c>
      <c r="AJ19" s="23" t="s">
        <v>101</v>
      </c>
      <c r="AK19" s="66">
        <v>16</v>
      </c>
      <c r="AL19" s="103">
        <v>6.47</v>
      </c>
      <c r="AM19" s="79">
        <v>0</v>
      </c>
      <c r="AN19" s="103">
        <v>6.47</v>
      </c>
      <c r="AO19" s="79">
        <v>6.47</v>
      </c>
      <c r="AP19" s="103">
        <v>6.47</v>
      </c>
      <c r="AQ19" s="79">
        <v>0</v>
      </c>
      <c r="AR19" s="105" t="s">
        <v>189</v>
      </c>
      <c r="AS19" s="98">
        <v>2.9173682365902718E-11</v>
      </c>
    </row>
    <row r="20" spans="12:52" x14ac:dyDescent="0.3">
      <c r="L20" s="206"/>
      <c r="M20" s="201"/>
      <c r="N20" s="76"/>
      <c r="O20" s="77">
        <v>1</v>
      </c>
      <c r="P20" s="77">
        <v>2</v>
      </c>
      <c r="Q20" s="77" t="s">
        <v>41</v>
      </c>
      <c r="R20" s="77">
        <v>3</v>
      </c>
      <c r="S20" s="77" t="s">
        <v>16</v>
      </c>
      <c r="T20" s="77">
        <v>5</v>
      </c>
      <c r="U20" s="77">
        <v>4</v>
      </c>
      <c r="V20" s="77" t="s">
        <v>8</v>
      </c>
      <c r="W20" s="203"/>
      <c r="X20" s="207"/>
      <c r="Y20" s="78" t="s">
        <v>109</v>
      </c>
      <c r="Z20" s="78" t="s">
        <v>108</v>
      </c>
      <c r="AH20" s="95"/>
      <c r="AI20" s="75"/>
      <c r="AJ20" s="22"/>
      <c r="AK20" s="67">
        <v>176</v>
      </c>
      <c r="AL20" s="39">
        <v>1.8003636363636379</v>
      </c>
      <c r="AM20" s="80">
        <v>4.6663696200507039E-2</v>
      </c>
      <c r="AN20" s="39">
        <v>2.1320000000000001</v>
      </c>
      <c r="AO20" s="80">
        <v>2.48</v>
      </c>
      <c r="AP20" s="39">
        <v>0.4</v>
      </c>
      <c r="AQ20" s="80">
        <v>0.99299999999999988</v>
      </c>
      <c r="AR20" s="107">
        <v>2.262412479581144E-12</v>
      </c>
      <c r="AS20" s="96"/>
    </row>
    <row r="21" spans="12:52" x14ac:dyDescent="0.3">
      <c r="L21" s="102" t="s">
        <v>218</v>
      </c>
      <c r="M21" s="193" t="s">
        <v>84</v>
      </c>
      <c r="N21" s="81" t="s">
        <v>100</v>
      </c>
      <c r="O21" s="1">
        <v>0</v>
      </c>
      <c r="P21" s="1">
        <v>5</v>
      </c>
      <c r="Q21" s="1">
        <v>2</v>
      </c>
      <c r="R21" s="1">
        <v>0</v>
      </c>
      <c r="S21" s="1">
        <v>0</v>
      </c>
      <c r="T21" s="1">
        <v>0</v>
      </c>
      <c r="U21" s="1">
        <v>0</v>
      </c>
      <c r="V21" s="1">
        <v>1</v>
      </c>
      <c r="W21" s="81">
        <v>8</v>
      </c>
      <c r="X21" s="116" cm="1">
        <f t="array" ref="X21">[1]!CHI_TEST(O21:V23)</f>
        <v>3.1877613952659978E-3</v>
      </c>
      <c r="Y21" s="40">
        <v>6.47</v>
      </c>
      <c r="Z21" s="86">
        <v>13.599999999999998</v>
      </c>
    </row>
    <row r="22" spans="12:52" x14ac:dyDescent="0.3">
      <c r="L22" s="102"/>
      <c r="M22" s="194"/>
      <c r="N22" s="81" t="s">
        <v>86</v>
      </c>
      <c r="O22" s="1">
        <v>19</v>
      </c>
      <c r="P22" s="1">
        <v>21</v>
      </c>
      <c r="Q22" s="1">
        <v>1</v>
      </c>
      <c r="R22" s="1">
        <v>2</v>
      </c>
      <c r="S22" s="1">
        <v>3</v>
      </c>
      <c r="T22" s="1">
        <v>0</v>
      </c>
      <c r="U22" s="1">
        <v>1</v>
      </c>
      <c r="V22" s="1">
        <v>1</v>
      </c>
      <c r="W22" s="81">
        <v>48</v>
      </c>
      <c r="X22" s="89"/>
      <c r="Y22" s="40">
        <v>1.9969999999999999</v>
      </c>
      <c r="Z22" s="86">
        <v>22.55</v>
      </c>
    </row>
    <row r="23" spans="12:52" x14ac:dyDescent="0.3">
      <c r="L23" s="102"/>
      <c r="M23" s="195"/>
      <c r="N23" s="81" t="s">
        <v>88</v>
      </c>
      <c r="O23" s="1">
        <v>25</v>
      </c>
      <c r="P23" s="1">
        <v>11</v>
      </c>
      <c r="Q23" s="1">
        <v>0</v>
      </c>
      <c r="R23" s="1">
        <v>0</v>
      </c>
      <c r="S23" s="1">
        <v>0</v>
      </c>
      <c r="T23" s="1">
        <v>1</v>
      </c>
      <c r="U23" s="1">
        <v>2</v>
      </c>
      <c r="V23" s="1">
        <v>1</v>
      </c>
      <c r="W23" s="81">
        <v>40</v>
      </c>
      <c r="X23" s="90"/>
      <c r="Y23" s="40">
        <v>1.5643999999999996</v>
      </c>
      <c r="Z23" s="86">
        <v>31.439999999999991</v>
      </c>
    </row>
    <row r="24" spans="12:52" x14ac:dyDescent="0.3">
      <c r="L24" s="102"/>
      <c r="M24" s="199" t="s">
        <v>83</v>
      </c>
      <c r="N24" s="82" t="s">
        <v>85</v>
      </c>
      <c r="O24" s="1">
        <v>0</v>
      </c>
      <c r="P24" s="1">
        <v>5</v>
      </c>
      <c r="Q24" s="1">
        <v>2</v>
      </c>
      <c r="R24" s="1">
        <v>0</v>
      </c>
      <c r="S24" s="1">
        <v>0</v>
      </c>
      <c r="T24" s="1">
        <v>0</v>
      </c>
      <c r="U24" s="1">
        <v>0</v>
      </c>
      <c r="V24" s="1">
        <v>1</v>
      </c>
      <c r="W24" s="1">
        <v>8</v>
      </c>
      <c r="X24" s="116" cm="1">
        <f t="array" ref="X24">[1]!CHI_TEST(O24:V25)</f>
        <v>2.6056344810536647E-3</v>
      </c>
      <c r="Y24" s="40">
        <v>6.47</v>
      </c>
      <c r="Z24" s="40">
        <v>13.599999999999998</v>
      </c>
    </row>
    <row r="25" spans="12:52" x14ac:dyDescent="0.3">
      <c r="L25" s="102"/>
      <c r="M25" s="199"/>
      <c r="N25" s="82" t="s">
        <v>101</v>
      </c>
      <c r="O25" s="1">
        <v>44</v>
      </c>
      <c r="P25" s="1">
        <v>32</v>
      </c>
      <c r="Q25" s="1">
        <v>1</v>
      </c>
      <c r="R25" s="1">
        <v>2</v>
      </c>
      <c r="S25" s="1">
        <v>3</v>
      </c>
      <c r="T25" s="1">
        <v>1</v>
      </c>
      <c r="U25" s="1">
        <v>3</v>
      </c>
      <c r="V25" s="1">
        <v>2</v>
      </c>
      <c r="W25" s="1">
        <v>88</v>
      </c>
      <c r="X25" s="141"/>
      <c r="Y25" s="40">
        <v>1.8003636363636355</v>
      </c>
      <c r="Z25" s="40">
        <v>26.590909090909079</v>
      </c>
    </row>
    <row r="26" spans="12:52" x14ac:dyDescent="0.3">
      <c r="L26" s="102"/>
      <c r="M26" s="217" t="s">
        <v>31</v>
      </c>
      <c r="N26" s="82" t="s">
        <v>7</v>
      </c>
      <c r="O26" s="83">
        <v>31</v>
      </c>
      <c r="P26" s="83">
        <v>20</v>
      </c>
      <c r="Q26" s="83">
        <v>1</v>
      </c>
      <c r="R26" s="83">
        <v>1</v>
      </c>
      <c r="S26" s="83">
        <v>3</v>
      </c>
      <c r="T26" s="83">
        <v>1</v>
      </c>
      <c r="U26" s="83">
        <v>2</v>
      </c>
      <c r="V26" s="83">
        <v>1</v>
      </c>
      <c r="W26" s="83">
        <v>60</v>
      </c>
      <c r="X26" s="116" cm="1">
        <f t="array" ref="X26">[1]!CHI_TEST(O26:V28)</f>
        <v>1.6473359527467091E-2</v>
      </c>
      <c r="Y26" s="40">
        <v>1.849800000000001</v>
      </c>
      <c r="Z26" s="86">
        <v>26.713333333333328</v>
      </c>
    </row>
    <row r="27" spans="12:52" x14ac:dyDescent="0.3">
      <c r="L27" s="102"/>
      <c r="M27" s="199"/>
      <c r="N27" s="82" t="s">
        <v>13</v>
      </c>
      <c r="O27" s="83">
        <v>13</v>
      </c>
      <c r="P27" s="83">
        <v>13</v>
      </c>
      <c r="Q27" s="83">
        <v>0</v>
      </c>
      <c r="R27" s="83">
        <v>1</v>
      </c>
      <c r="S27" s="83">
        <v>0</v>
      </c>
      <c r="T27" s="83">
        <v>0</v>
      </c>
      <c r="U27" s="83">
        <v>0</v>
      </c>
      <c r="V27" s="83">
        <v>1</v>
      </c>
      <c r="W27" s="83">
        <v>28</v>
      </c>
      <c r="X27" s="89"/>
      <c r="Y27" s="40">
        <v>2.2891428571428567</v>
      </c>
      <c r="Z27" s="86">
        <v>24.942857142857132</v>
      </c>
    </row>
    <row r="28" spans="12:52" x14ac:dyDescent="0.3">
      <c r="L28" s="102"/>
      <c r="M28" s="218"/>
      <c r="N28" s="82" t="s">
        <v>10</v>
      </c>
      <c r="O28" s="83">
        <v>0</v>
      </c>
      <c r="P28" s="83">
        <v>4</v>
      </c>
      <c r="Q28" s="83">
        <v>2</v>
      </c>
      <c r="R28" s="83">
        <v>0</v>
      </c>
      <c r="S28" s="83">
        <v>0</v>
      </c>
      <c r="T28" s="83">
        <v>0</v>
      </c>
      <c r="U28" s="83">
        <v>1</v>
      </c>
      <c r="V28" s="83">
        <v>1</v>
      </c>
      <c r="W28" s="83">
        <v>8</v>
      </c>
      <c r="X28" s="90"/>
      <c r="Y28" s="40">
        <v>4.3884999999999996</v>
      </c>
      <c r="Z28" s="86">
        <v>18.45</v>
      </c>
    </row>
    <row r="29" spans="12:52" x14ac:dyDescent="0.3">
      <c r="L29" s="22"/>
      <c r="M29" s="75"/>
      <c r="N29" s="84" t="s">
        <v>105</v>
      </c>
      <c r="O29" s="85">
        <f>+SUM(O26:O28)</f>
        <v>44</v>
      </c>
      <c r="P29" s="85">
        <f t="shared" ref="P29:U29" si="0">+SUM(P26:P28)</f>
        <v>37</v>
      </c>
      <c r="Q29" s="85">
        <f t="shared" si="0"/>
        <v>3</v>
      </c>
      <c r="R29" s="85">
        <f t="shared" si="0"/>
        <v>2</v>
      </c>
      <c r="S29" s="85">
        <f t="shared" si="0"/>
        <v>3</v>
      </c>
      <c r="T29" s="85">
        <f t="shared" si="0"/>
        <v>1</v>
      </c>
      <c r="U29" s="85">
        <f t="shared" si="0"/>
        <v>3</v>
      </c>
      <c r="V29" s="85">
        <f>+SUM(V26:V28)</f>
        <v>3</v>
      </c>
      <c r="W29" s="85">
        <f>+SUM(W26:W28)</f>
        <v>96</v>
      </c>
      <c r="X29" s="91"/>
      <c r="Y29" s="87">
        <v>2.1894999999999989</v>
      </c>
      <c r="Z29" s="88">
        <v>25.508333333333329</v>
      </c>
    </row>
    <row r="30" spans="12:52" x14ac:dyDescent="0.3">
      <c r="L30" s="23" t="s">
        <v>219</v>
      </c>
      <c r="M30" s="193" t="s">
        <v>84</v>
      </c>
      <c r="N30" s="81" t="s">
        <v>100</v>
      </c>
      <c r="O30" s="1">
        <v>30</v>
      </c>
      <c r="P30" s="1">
        <v>21</v>
      </c>
      <c r="Q30" s="1">
        <v>1</v>
      </c>
      <c r="R30" s="1">
        <v>1</v>
      </c>
      <c r="S30" s="1">
        <v>3</v>
      </c>
      <c r="T30" s="1">
        <v>1</v>
      </c>
      <c r="U30" s="1">
        <v>2</v>
      </c>
      <c r="V30" s="1">
        <v>1</v>
      </c>
      <c r="W30" s="81">
        <v>60</v>
      </c>
      <c r="X30" s="89" cm="1">
        <f t="array" ref="X30">[1]!CHI_TEST(O30:V32)</f>
        <v>0.10295521421083165</v>
      </c>
      <c r="Y30" s="40">
        <v>6.47</v>
      </c>
      <c r="Z30" s="86">
        <v>13.599999999999998</v>
      </c>
    </row>
    <row r="31" spans="12:52" x14ac:dyDescent="0.3">
      <c r="L31" s="102"/>
      <c r="M31" s="194"/>
      <c r="N31" s="81" t="s">
        <v>86</v>
      </c>
      <c r="O31" s="1">
        <v>12</v>
      </c>
      <c r="P31" s="1">
        <v>12</v>
      </c>
      <c r="Q31" s="1">
        <v>1</v>
      </c>
      <c r="R31" s="1">
        <v>1</v>
      </c>
      <c r="S31" s="1">
        <v>0</v>
      </c>
      <c r="T31" s="1">
        <v>0</v>
      </c>
      <c r="U31" s="1">
        <v>1</v>
      </c>
      <c r="V31" s="1">
        <v>1</v>
      </c>
      <c r="W31" s="81">
        <v>28</v>
      </c>
      <c r="X31" s="89"/>
      <c r="Y31" s="40">
        <v>1.9969999999999999</v>
      </c>
      <c r="Z31" s="86">
        <v>22.55</v>
      </c>
    </row>
    <row r="32" spans="12:52" x14ac:dyDescent="0.3">
      <c r="L32" s="102"/>
      <c r="M32" s="195"/>
      <c r="N32" s="81" t="s">
        <v>88</v>
      </c>
      <c r="O32" s="1">
        <v>0</v>
      </c>
      <c r="P32" s="1">
        <v>4</v>
      </c>
      <c r="Q32" s="1">
        <v>2</v>
      </c>
      <c r="R32" s="1">
        <v>0</v>
      </c>
      <c r="S32" s="1">
        <v>0</v>
      </c>
      <c r="T32" s="1">
        <v>0</v>
      </c>
      <c r="U32" s="1">
        <v>1</v>
      </c>
      <c r="V32" s="1">
        <v>1</v>
      </c>
      <c r="W32" s="81">
        <v>8</v>
      </c>
      <c r="X32" s="90"/>
      <c r="Y32" s="40">
        <v>1.5643999999999996</v>
      </c>
      <c r="Z32" s="86">
        <v>31.439999999999991</v>
      </c>
    </row>
    <row r="33" spans="12:53" x14ac:dyDescent="0.3">
      <c r="L33" s="102"/>
      <c r="M33" s="199" t="s">
        <v>83</v>
      </c>
      <c r="N33" s="82" t="s">
        <v>85</v>
      </c>
      <c r="O33" s="1">
        <v>0</v>
      </c>
      <c r="P33" s="1">
        <v>5</v>
      </c>
      <c r="Q33" s="1">
        <v>2</v>
      </c>
      <c r="R33" s="1">
        <v>0</v>
      </c>
      <c r="S33" s="1">
        <v>0</v>
      </c>
      <c r="T33" s="1">
        <v>0</v>
      </c>
      <c r="U33" s="1">
        <v>0</v>
      </c>
      <c r="V33" s="1">
        <v>1</v>
      </c>
      <c r="W33" s="1">
        <v>8</v>
      </c>
      <c r="X33" s="116" cm="1">
        <f t="array" ref="X33">[1]!CHI_TEST(O33:V34)</f>
        <v>1.4055222951532276E-2</v>
      </c>
      <c r="Y33" s="40">
        <v>6.47</v>
      </c>
      <c r="Z33" s="40">
        <v>13.599999999999998</v>
      </c>
    </row>
    <row r="34" spans="12:53" x14ac:dyDescent="0.3">
      <c r="L34" s="102"/>
      <c r="M34" s="199"/>
      <c r="N34" s="82" t="s">
        <v>101</v>
      </c>
      <c r="O34" s="1">
        <v>42</v>
      </c>
      <c r="P34" s="1">
        <v>32</v>
      </c>
      <c r="Q34" s="1">
        <v>2</v>
      </c>
      <c r="R34" s="1">
        <v>2</v>
      </c>
      <c r="S34" s="1">
        <v>3</v>
      </c>
      <c r="T34" s="1">
        <v>1</v>
      </c>
      <c r="U34" s="1">
        <v>4</v>
      </c>
      <c r="V34" s="1">
        <v>2</v>
      </c>
      <c r="W34" s="1">
        <v>88</v>
      </c>
      <c r="X34" s="141"/>
      <c r="Y34" s="40">
        <v>1.8003636363636373</v>
      </c>
      <c r="Z34" s="40">
        <v>26.590909090909076</v>
      </c>
    </row>
    <row r="35" spans="12:53" x14ac:dyDescent="0.3">
      <c r="L35" s="102"/>
      <c r="M35" s="217" t="s">
        <v>31</v>
      </c>
      <c r="N35" s="82" t="s">
        <v>7</v>
      </c>
      <c r="O35" s="83">
        <v>30</v>
      </c>
      <c r="P35" s="83">
        <v>21</v>
      </c>
      <c r="Q35" s="83">
        <v>1</v>
      </c>
      <c r="R35" s="83">
        <v>1</v>
      </c>
      <c r="S35" s="83">
        <v>3</v>
      </c>
      <c r="T35" s="83">
        <v>1</v>
      </c>
      <c r="U35" s="83">
        <v>2</v>
      </c>
      <c r="V35" s="83">
        <v>1</v>
      </c>
      <c r="W35" s="83">
        <v>60</v>
      </c>
      <c r="X35" s="89" cm="1">
        <f t="array" ref="X35">[1]!CHI_TEST(O35:V37)</f>
        <v>0.10295521421083165</v>
      </c>
      <c r="Y35" s="40">
        <v>1.8498000000000014</v>
      </c>
      <c r="Z35" s="40">
        <v>26.713333333333324</v>
      </c>
    </row>
    <row r="36" spans="12:53" x14ac:dyDescent="0.3">
      <c r="L36" s="102"/>
      <c r="M36" s="199"/>
      <c r="N36" s="82" t="s">
        <v>13</v>
      </c>
      <c r="O36" s="83">
        <v>12</v>
      </c>
      <c r="P36" s="83">
        <v>12</v>
      </c>
      <c r="Q36" s="83">
        <v>1</v>
      </c>
      <c r="R36" s="83">
        <v>1</v>
      </c>
      <c r="S36" s="83">
        <v>0</v>
      </c>
      <c r="T36" s="83">
        <v>0</v>
      </c>
      <c r="U36" s="83">
        <v>1</v>
      </c>
      <c r="V36" s="83">
        <v>1</v>
      </c>
      <c r="W36" s="83">
        <v>28</v>
      </c>
      <c r="X36" s="89"/>
      <c r="Y36" s="40">
        <v>2.2891428571428571</v>
      </c>
      <c r="Z36" s="40">
        <v>24.94285714285714</v>
      </c>
    </row>
    <row r="37" spans="12:53" x14ac:dyDescent="0.3">
      <c r="L37" s="102"/>
      <c r="M37" s="218"/>
      <c r="N37" s="82" t="s">
        <v>10</v>
      </c>
      <c r="O37" s="83">
        <v>0</v>
      </c>
      <c r="P37" s="83">
        <v>4</v>
      </c>
      <c r="Q37" s="83">
        <v>2</v>
      </c>
      <c r="R37" s="83">
        <v>0</v>
      </c>
      <c r="S37" s="83">
        <v>0</v>
      </c>
      <c r="T37" s="83">
        <v>0</v>
      </c>
      <c r="U37" s="83">
        <v>1</v>
      </c>
      <c r="V37" s="83">
        <v>1</v>
      </c>
      <c r="W37" s="83">
        <v>8</v>
      </c>
      <c r="X37" s="90"/>
      <c r="Y37" s="40">
        <v>4.3884999999999996</v>
      </c>
      <c r="Z37" s="40">
        <v>18.45</v>
      </c>
    </row>
    <row r="38" spans="12:53" x14ac:dyDescent="0.3">
      <c r="L38" s="22"/>
      <c r="M38" s="75"/>
      <c r="N38" s="84" t="s">
        <v>105</v>
      </c>
      <c r="O38" s="85">
        <f t="shared" ref="O38:W38" si="1">+SUM(O35:O37)</f>
        <v>42</v>
      </c>
      <c r="P38" s="85">
        <f t="shared" si="1"/>
        <v>37</v>
      </c>
      <c r="Q38" s="85">
        <f t="shared" si="1"/>
        <v>4</v>
      </c>
      <c r="R38" s="85">
        <f t="shared" si="1"/>
        <v>2</v>
      </c>
      <c r="S38" s="85">
        <f t="shared" si="1"/>
        <v>3</v>
      </c>
      <c r="T38" s="85">
        <f t="shared" si="1"/>
        <v>1</v>
      </c>
      <c r="U38" s="85">
        <f t="shared" si="1"/>
        <v>4</v>
      </c>
      <c r="V38" s="85">
        <f t="shared" si="1"/>
        <v>3</v>
      </c>
      <c r="W38" s="85">
        <f t="shared" si="1"/>
        <v>96</v>
      </c>
      <c r="X38" s="91"/>
      <c r="Y38" s="87">
        <v>2.1894999999999989</v>
      </c>
      <c r="Z38" s="88">
        <v>25.508333333333329</v>
      </c>
    </row>
    <row r="43" spans="12:53" x14ac:dyDescent="0.3">
      <c r="AH43"/>
      <c r="AM43" s="92"/>
      <c r="AU43"/>
      <c r="AV43"/>
      <c r="AZ43" s="92"/>
      <c r="BA43" s="92"/>
    </row>
    <row r="44" spans="12:53" ht="15" customHeight="1" x14ac:dyDescent="0.3">
      <c r="AH44"/>
      <c r="AM44" s="92"/>
      <c r="AU44"/>
      <c r="AV44"/>
      <c r="AZ44" s="92"/>
      <c r="BA44" s="92"/>
    </row>
    <row r="45" spans="12:53" x14ac:dyDescent="0.3">
      <c r="AH45"/>
      <c r="AM45" s="92"/>
      <c r="AU45"/>
      <c r="AV45"/>
      <c r="AZ45" s="92"/>
      <c r="BA45" s="92"/>
    </row>
    <row r="46" spans="12:53" x14ac:dyDescent="0.3">
      <c r="AH46"/>
      <c r="AM46" s="92"/>
      <c r="AU46"/>
      <c r="AV46"/>
      <c r="AZ46" s="92"/>
      <c r="BA46" s="92"/>
    </row>
    <row r="47" spans="12:53" ht="15" customHeight="1" x14ac:dyDescent="0.3">
      <c r="AH47"/>
      <c r="AM47" s="92"/>
      <c r="AN47" s="140"/>
      <c r="AO47" s="140"/>
      <c r="AU47"/>
      <c r="AV47"/>
      <c r="AZ47" s="92"/>
      <c r="BA47" s="92"/>
    </row>
    <row r="48" spans="12:53" x14ac:dyDescent="0.3">
      <c r="AH48" s="143"/>
      <c r="AI48" s="143"/>
      <c r="AJ48" s="143"/>
      <c r="AK48" s="143"/>
      <c r="AM48" s="92"/>
      <c r="AN48" s="140"/>
      <c r="AO48" s="140"/>
      <c r="AU48"/>
      <c r="AV48"/>
      <c r="AZ48" s="92"/>
      <c r="BA48" s="92"/>
    </row>
    <row r="49" spans="29:53" ht="15" customHeight="1" x14ac:dyDescent="0.3">
      <c r="AH49"/>
      <c r="AM49" s="92"/>
      <c r="AU49"/>
      <c r="AV49"/>
      <c r="AZ49" s="92"/>
      <c r="BA49" s="92"/>
    </row>
    <row r="50" spans="29:53" x14ac:dyDescent="0.3">
      <c r="AH50"/>
      <c r="AM50" s="92"/>
      <c r="AU50"/>
      <c r="AV50"/>
      <c r="AZ50" s="92"/>
      <c r="BA50" s="92"/>
    </row>
    <row r="51" spans="29:53" x14ac:dyDescent="0.3">
      <c r="AH51"/>
      <c r="AM51" s="92"/>
      <c r="AU51"/>
      <c r="AV51"/>
      <c r="AZ51" s="92"/>
      <c r="BA51" s="92"/>
    </row>
    <row r="52" spans="29:53" x14ac:dyDescent="0.3">
      <c r="AH52"/>
      <c r="AM52" s="92"/>
      <c r="AO52" s="140"/>
      <c r="AP52" s="140"/>
      <c r="AU52"/>
      <c r="AV52"/>
      <c r="AZ52" s="92"/>
      <c r="BA52" s="92"/>
    </row>
    <row r="53" spans="29:53" x14ac:dyDescent="0.3">
      <c r="AH53" s="143"/>
      <c r="AI53" s="143"/>
      <c r="AJ53" s="143"/>
      <c r="AK53" s="143"/>
      <c r="AM53" s="92"/>
      <c r="AN53" s="140"/>
      <c r="AO53" s="140"/>
      <c r="AU53"/>
      <c r="AV53"/>
      <c r="AZ53" s="92"/>
      <c r="BA53" s="92"/>
    </row>
    <row r="54" spans="29:53" x14ac:dyDescent="0.3">
      <c r="AH54" s="143"/>
      <c r="AM54" s="92"/>
      <c r="AU54"/>
      <c r="AV54"/>
      <c r="AZ54" s="92"/>
      <c r="BA54" s="92"/>
    </row>
    <row r="55" spans="29:53" x14ac:dyDescent="0.3">
      <c r="AH55" s="142"/>
      <c r="AM55" s="92"/>
      <c r="AU55"/>
      <c r="AV55"/>
      <c r="AZ55" s="92"/>
      <c r="BA55" s="92"/>
    </row>
    <row r="56" spans="29:53" x14ac:dyDescent="0.3">
      <c r="AH56" s="142"/>
      <c r="AM56" s="92"/>
      <c r="AO56" s="142"/>
      <c r="AP56" s="142"/>
      <c r="AU56"/>
      <c r="AV56"/>
      <c r="AZ56" s="92"/>
      <c r="BA56" s="92"/>
    </row>
    <row r="57" spans="29:53" x14ac:dyDescent="0.3">
      <c r="AH57" s="143"/>
      <c r="AI57" s="143"/>
      <c r="AJ57" s="143"/>
      <c r="AK57" s="143"/>
      <c r="AL57" s="143"/>
      <c r="AM57" s="92"/>
      <c r="AU57"/>
      <c r="AV57"/>
      <c r="AZ57" s="92"/>
      <c r="BA57" s="92"/>
    </row>
    <row r="58" spans="29:53" x14ac:dyDescent="0.3">
      <c r="AH58"/>
      <c r="AK58" s="142"/>
      <c r="AM58" s="92"/>
      <c r="AU58"/>
      <c r="AV58"/>
      <c r="AZ58" s="92"/>
      <c r="BA58" s="92"/>
    </row>
    <row r="59" spans="29:53" x14ac:dyDescent="0.3">
      <c r="AH59" s="143"/>
      <c r="AK59" s="142"/>
      <c r="AM59" s="92"/>
      <c r="AU59"/>
      <c r="AV59"/>
      <c r="AZ59" s="92"/>
      <c r="BA59" s="92"/>
    </row>
    <row r="60" spans="29:53" x14ac:dyDescent="0.3">
      <c r="AH60" s="142"/>
      <c r="AM60" s="92"/>
      <c r="AU60"/>
      <c r="AV60"/>
      <c r="AZ60" s="92"/>
      <c r="BA60" s="92"/>
    </row>
    <row r="61" spans="29:53" x14ac:dyDescent="0.3">
      <c r="AH61" s="142"/>
      <c r="AM61" s="92"/>
      <c r="AN61" s="142"/>
      <c r="AO61" s="142"/>
      <c r="AU61"/>
      <c r="AV61"/>
      <c r="AZ61" s="92"/>
      <c r="BA61" s="92"/>
    </row>
    <row r="62" spans="29:53" x14ac:dyDescent="0.3">
      <c r="AC62" s="143"/>
      <c r="AD62" s="143"/>
      <c r="AE62" s="143"/>
      <c r="AF62" s="143"/>
      <c r="AG62" s="143"/>
      <c r="AH62" s="143"/>
      <c r="AI62" s="143"/>
      <c r="AJ62" s="143"/>
      <c r="AK62" s="143"/>
      <c r="AL62" s="143"/>
      <c r="AM62" s="92"/>
      <c r="AU62"/>
      <c r="AV62"/>
      <c r="AZ62" s="92"/>
      <c r="BA62" s="92"/>
    </row>
    <row r="63" spans="29:53" x14ac:dyDescent="0.3">
      <c r="AF63" s="142"/>
    </row>
    <row r="64" spans="29:53" x14ac:dyDescent="0.3">
      <c r="AF64" s="142"/>
    </row>
  </sheetData>
  <mergeCells count="41">
    <mergeCell ref="M35:M37"/>
    <mergeCell ref="L19:L20"/>
    <mergeCell ref="M21:M23"/>
    <mergeCell ref="M24:M25"/>
    <mergeCell ref="M26:M28"/>
    <mergeCell ref="M30:M32"/>
    <mergeCell ref="M33:M34"/>
    <mergeCell ref="M19:M20"/>
    <mergeCell ref="N19:V19"/>
    <mergeCell ref="W19:W20"/>
    <mergeCell ref="X19:X20"/>
    <mergeCell ref="Y19:Z19"/>
    <mergeCell ref="AH17:AH19"/>
    <mergeCell ref="AK3:AK4"/>
    <mergeCell ref="AL3:AL4"/>
    <mergeCell ref="AM3:AM4"/>
    <mergeCell ref="AU11:AU16"/>
    <mergeCell ref="AU17:AU18"/>
    <mergeCell ref="AU4:AV4"/>
    <mergeCell ref="AU5:AU10"/>
    <mergeCell ref="AO3:AO4"/>
    <mergeCell ref="AP3:AP4"/>
    <mergeCell ref="AQ3:AQ4"/>
    <mergeCell ref="AR3:AR4"/>
    <mergeCell ref="AS3:AS4"/>
    <mergeCell ref="AN3:AN4"/>
    <mergeCell ref="AE3:AF3"/>
    <mergeCell ref="AB3:AC4"/>
    <mergeCell ref="AH3:AJ4"/>
    <mergeCell ref="AH5:AH10"/>
    <mergeCell ref="AH11:AH16"/>
    <mergeCell ref="M10:M12"/>
    <mergeCell ref="M3:M4"/>
    <mergeCell ref="AB13:AC13"/>
    <mergeCell ref="N3:V3"/>
    <mergeCell ref="X3:X4"/>
    <mergeCell ref="W3:W4"/>
    <mergeCell ref="M5:M7"/>
    <mergeCell ref="M8:M9"/>
    <mergeCell ref="Y3:Z3"/>
    <mergeCell ref="AB5:AB1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94B9C-A2D6-4B3E-9107-D06F4F5C717E}">
  <dimension ref="A1:CE293"/>
  <sheetViews>
    <sheetView topLeftCell="BN1" workbookViewId="0">
      <selection activeCell="BO1" sqref="BO1:CF1048576"/>
    </sheetView>
  </sheetViews>
  <sheetFormatPr baseColWidth="10" defaultRowHeight="14.4" x14ac:dyDescent="0.3"/>
  <cols>
    <col min="4" max="4" width="23.88671875" customWidth="1"/>
    <col min="5" max="5" width="33.109375" style="48" customWidth="1"/>
    <col min="6" max="6" width="26.33203125" customWidth="1"/>
    <col min="7" max="7" width="29.6640625" style="48" customWidth="1"/>
    <col min="8" max="8" width="26.33203125" style="41" customWidth="1"/>
    <col min="9" max="9" width="35.88671875" customWidth="1"/>
    <col min="10" max="10" width="16.6640625" style="48" customWidth="1"/>
    <col min="11" max="11" width="15.109375" style="48" customWidth="1"/>
    <col min="16" max="16" width="15.109375" style="48" customWidth="1"/>
    <col min="17" max="17" width="26.33203125" style="41" customWidth="1"/>
    <col min="27" max="27" width="12" bestFit="1" customWidth="1"/>
    <col min="56" max="56" width="15.109375" style="48" customWidth="1"/>
    <col min="57" max="57" width="16.6640625" style="48" customWidth="1"/>
    <col min="58" max="58" width="26.33203125" customWidth="1"/>
    <col min="59" max="59" width="29.6640625" style="48" customWidth="1"/>
    <col min="62" max="62" width="38.6640625" bestFit="1" customWidth="1"/>
    <col min="63" max="63" width="22.44140625" bestFit="1" customWidth="1"/>
    <col min="64" max="64" width="4.33203125" bestFit="1" customWidth="1"/>
    <col min="65" max="65" width="12.5546875" bestFit="1" customWidth="1"/>
    <col min="68" max="68" width="4.5546875" bestFit="1" customWidth="1"/>
    <col min="69" max="69" width="7.109375" bestFit="1" customWidth="1"/>
    <col min="70" max="70" width="4.33203125" bestFit="1" customWidth="1"/>
    <col min="71" max="71" width="7.109375" bestFit="1" customWidth="1"/>
    <col min="72" max="72" width="5.88671875" bestFit="1" customWidth="1"/>
    <col min="73" max="73" width="7.109375" bestFit="1" customWidth="1"/>
    <col min="77" max="77" width="4.5546875" bestFit="1" customWidth="1"/>
    <col min="78" max="78" width="5.5546875" bestFit="1" customWidth="1"/>
    <col min="79" max="79" width="4.33203125" bestFit="1" customWidth="1"/>
    <col min="80" max="80" width="5.5546875" bestFit="1" customWidth="1"/>
    <col min="81" max="81" width="5.44140625" bestFit="1" customWidth="1"/>
    <col min="82" max="82" width="5.5546875" bestFit="1" customWidth="1"/>
    <col min="83" max="83" width="7" bestFit="1" customWidth="1"/>
  </cols>
  <sheetData>
    <row r="1" spans="1:83" x14ac:dyDescent="0.3">
      <c r="A1" t="s">
        <v>72</v>
      </c>
      <c r="B1" t="s">
        <v>73</v>
      </c>
      <c r="C1" t="s">
        <v>74</v>
      </c>
      <c r="D1" s="7" t="s">
        <v>78</v>
      </c>
      <c r="E1" s="42" t="s">
        <v>87</v>
      </c>
      <c r="F1" s="18" t="s">
        <v>80</v>
      </c>
      <c r="G1" s="46" t="s">
        <v>31</v>
      </c>
      <c r="H1" s="38" t="s">
        <v>92</v>
      </c>
      <c r="I1" s="18" t="s">
        <v>91</v>
      </c>
      <c r="J1" s="49" t="s">
        <v>84</v>
      </c>
      <c r="K1" s="49" t="s">
        <v>83</v>
      </c>
      <c r="P1" s="49" t="s">
        <v>83</v>
      </c>
      <c r="Q1" s="38" t="s">
        <v>92</v>
      </c>
      <c r="BA1" s="223" t="s">
        <v>240</v>
      </c>
      <c r="BB1" s="223"/>
      <c r="BC1" s="223"/>
      <c r="BD1" s="49" t="s">
        <v>83</v>
      </c>
      <c r="BE1" s="49" t="s">
        <v>84</v>
      </c>
      <c r="BF1" s="18" t="s">
        <v>80</v>
      </c>
      <c r="BG1" s="46" t="s">
        <v>31</v>
      </c>
      <c r="BJ1" s="56" t="s">
        <v>83</v>
      </c>
      <c r="BK1" t="s">
        <v>107</v>
      </c>
    </row>
    <row r="2" spans="1:83" x14ac:dyDescent="0.3">
      <c r="A2" t="s">
        <v>75</v>
      </c>
      <c r="B2" t="s">
        <v>76</v>
      </c>
      <c r="C2" t="s">
        <v>75</v>
      </c>
      <c r="D2" s="22">
        <v>12</v>
      </c>
      <c r="E2" s="43">
        <v>1</v>
      </c>
      <c r="F2" s="22" t="s">
        <v>218</v>
      </c>
      <c r="G2" s="43" t="s">
        <v>7</v>
      </c>
      <c r="H2" s="39">
        <v>2.21</v>
      </c>
      <c r="I2" s="22">
        <v>24.9</v>
      </c>
      <c r="J2" s="48" t="s">
        <v>88</v>
      </c>
      <c r="K2" s="48" t="s">
        <v>85</v>
      </c>
      <c r="L2" s="48"/>
      <c r="M2" t="s">
        <v>103</v>
      </c>
      <c r="P2" s="48" t="s">
        <v>85</v>
      </c>
      <c r="Q2" s="39">
        <v>2.21</v>
      </c>
      <c r="S2" t="s">
        <v>112</v>
      </c>
      <c r="BA2" s="223"/>
      <c r="BB2" s="223"/>
      <c r="BC2" s="223"/>
      <c r="BD2" s="48" t="s">
        <v>85</v>
      </c>
      <c r="BE2" s="48" t="s">
        <v>88</v>
      </c>
      <c r="BF2" s="22" t="s">
        <v>218</v>
      </c>
      <c r="BG2" s="43" t="s">
        <v>7</v>
      </c>
      <c r="BJ2" s="56" t="s">
        <v>84</v>
      </c>
      <c r="BK2" t="s">
        <v>239</v>
      </c>
    </row>
    <row r="3" spans="1:83" x14ac:dyDescent="0.3">
      <c r="A3" t="s">
        <v>75</v>
      </c>
      <c r="B3" t="s">
        <v>76</v>
      </c>
      <c r="C3" t="s">
        <v>75</v>
      </c>
      <c r="D3" s="1">
        <v>11</v>
      </c>
      <c r="E3" s="51" t="s">
        <v>8</v>
      </c>
      <c r="F3" s="22" t="s">
        <v>218</v>
      </c>
      <c r="G3" s="43" t="s">
        <v>7</v>
      </c>
      <c r="H3" s="39">
        <v>2.21</v>
      </c>
      <c r="I3" s="22">
        <v>24.9</v>
      </c>
      <c r="J3" s="48" t="s">
        <v>88</v>
      </c>
      <c r="K3" s="48" t="s">
        <v>85</v>
      </c>
      <c r="P3" s="48" t="s">
        <v>85</v>
      </c>
      <c r="Q3" s="39">
        <v>2.21</v>
      </c>
      <c r="BA3" s="223"/>
      <c r="BB3" s="223"/>
      <c r="BC3" s="223"/>
      <c r="BD3" s="48" t="s">
        <v>85</v>
      </c>
      <c r="BE3" s="48" t="s">
        <v>88</v>
      </c>
      <c r="BF3" s="22" t="s">
        <v>218</v>
      </c>
      <c r="BG3" s="43" t="s">
        <v>7</v>
      </c>
    </row>
    <row r="4" spans="1:83" ht="15" thickBot="1" x14ac:dyDescent="0.35">
      <c r="A4" t="s">
        <v>75</v>
      </c>
      <c r="B4" t="s">
        <v>76</v>
      </c>
      <c r="C4" t="s">
        <v>75</v>
      </c>
      <c r="D4" s="1">
        <v>21</v>
      </c>
      <c r="E4" s="44">
        <v>1</v>
      </c>
      <c r="F4" s="22" t="s">
        <v>218</v>
      </c>
      <c r="G4" s="43" t="s">
        <v>7</v>
      </c>
      <c r="H4" s="39">
        <v>2.21</v>
      </c>
      <c r="I4" s="22">
        <v>24.9</v>
      </c>
      <c r="J4" s="48" t="s">
        <v>88</v>
      </c>
      <c r="K4" s="48" t="s">
        <v>85</v>
      </c>
      <c r="P4" s="48" t="s">
        <v>85</v>
      </c>
      <c r="Q4" s="39">
        <v>2.21</v>
      </c>
      <c r="S4" t="e">
        <f t="array" aca="1" ref="S4:T180" ca="1">[2]!StdAnova1(P2:Q193)</f>
        <v>#NAME?</v>
      </c>
      <c r="T4" t="e">
        <f ca="1"/>
        <v>#NAME?</v>
      </c>
      <c r="V4" t="s">
        <v>113</v>
      </c>
      <c r="AF4" t="s">
        <v>137</v>
      </c>
      <c r="AK4" t="s">
        <v>147</v>
      </c>
      <c r="AN4" t="s">
        <v>145</v>
      </c>
      <c r="AO4">
        <v>0.05</v>
      </c>
      <c r="AV4" t="s">
        <v>162</v>
      </c>
      <c r="AY4" t="s">
        <v>145</v>
      </c>
      <c r="AZ4">
        <v>0.05</v>
      </c>
      <c r="BA4" s="223"/>
      <c r="BB4" s="223"/>
      <c r="BC4" s="223"/>
      <c r="BD4" s="48" t="s">
        <v>85</v>
      </c>
      <c r="BE4" s="48" t="s">
        <v>88</v>
      </c>
      <c r="BF4" s="22" t="s">
        <v>218</v>
      </c>
      <c r="BG4" s="43" t="s">
        <v>7</v>
      </c>
      <c r="BJ4" s="56" t="s">
        <v>228</v>
      </c>
      <c r="BK4" s="56" t="s">
        <v>205</v>
      </c>
      <c r="BO4" s="174" t="s">
        <v>235</v>
      </c>
      <c r="BX4" s="174" t="s">
        <v>241</v>
      </c>
    </row>
    <row r="5" spans="1:83" ht="15" thickTop="1" x14ac:dyDescent="0.3">
      <c r="A5" t="s">
        <v>75</v>
      </c>
      <c r="B5" t="s">
        <v>76</v>
      </c>
      <c r="C5" t="s">
        <v>75</v>
      </c>
      <c r="D5" s="1">
        <v>22</v>
      </c>
      <c r="E5" s="44">
        <v>1</v>
      </c>
      <c r="F5" s="22" t="s">
        <v>218</v>
      </c>
      <c r="G5" s="43" t="s">
        <v>7</v>
      </c>
      <c r="H5" s="39">
        <v>2.21</v>
      </c>
      <c r="I5" s="22">
        <v>24.9</v>
      </c>
      <c r="J5" s="48" t="s">
        <v>88</v>
      </c>
      <c r="K5" s="48" t="s">
        <v>85</v>
      </c>
      <c r="P5" s="48" t="s">
        <v>85</v>
      </c>
      <c r="Q5" s="39">
        <v>2.21</v>
      </c>
      <c r="S5" s="59" t="e">
        <f ca="1"/>
        <v>#NAME?</v>
      </c>
      <c r="T5" s="60" t="e">
        <f ca="1"/>
        <v>#NAME?</v>
      </c>
      <c r="AK5" s="65" t="s">
        <v>148</v>
      </c>
      <c r="AL5" s="65" t="s">
        <v>149</v>
      </c>
      <c r="AM5" s="65" t="s">
        <v>150</v>
      </c>
      <c r="AN5" s="65" t="s">
        <v>151</v>
      </c>
      <c r="AO5" s="65" t="s">
        <v>127</v>
      </c>
      <c r="AP5" s="65" t="s">
        <v>152</v>
      </c>
      <c r="AV5" s="65" t="s">
        <v>148</v>
      </c>
      <c r="AW5" s="65" t="s">
        <v>163</v>
      </c>
      <c r="AX5" s="65" t="s">
        <v>164</v>
      </c>
      <c r="AY5" s="65" t="s">
        <v>165</v>
      </c>
      <c r="AZ5" s="65" t="s">
        <v>152</v>
      </c>
      <c r="BD5" s="48" t="s">
        <v>85</v>
      </c>
      <c r="BE5" s="48" t="s">
        <v>88</v>
      </c>
      <c r="BF5" s="22" t="s">
        <v>218</v>
      </c>
      <c r="BG5" s="43" t="s">
        <v>7</v>
      </c>
      <c r="BJ5" s="56" t="s">
        <v>104</v>
      </c>
      <c r="BK5" t="s">
        <v>219</v>
      </c>
      <c r="BL5" t="s">
        <v>218</v>
      </c>
      <c r="BM5" t="s">
        <v>105</v>
      </c>
      <c r="BO5" s="127"/>
      <c r="BP5" s="127" t="s">
        <v>219</v>
      </c>
      <c r="BQ5" s="127" t="s">
        <v>212</v>
      </c>
      <c r="BR5" s="127" t="s">
        <v>218</v>
      </c>
      <c r="BS5" s="127" t="s">
        <v>212</v>
      </c>
      <c r="BT5" s="127" t="s">
        <v>106</v>
      </c>
      <c r="BU5" s="126" t="s">
        <v>212</v>
      </c>
      <c r="BV5" s="126" t="s">
        <v>144</v>
      </c>
      <c r="BX5" s="127"/>
      <c r="BY5" s="127" t="s">
        <v>219</v>
      </c>
      <c r="BZ5" s="127" t="s">
        <v>212</v>
      </c>
      <c r="CA5" s="127" t="s">
        <v>218</v>
      </c>
      <c r="CB5" s="127" t="s">
        <v>212</v>
      </c>
      <c r="CC5" s="127" t="s">
        <v>136</v>
      </c>
      <c r="CD5" s="126" t="s">
        <v>212</v>
      </c>
      <c r="CE5" s="126" t="s">
        <v>144</v>
      </c>
    </row>
    <row r="6" spans="1:83" ht="15" thickBot="1" x14ac:dyDescent="0.35">
      <c r="A6" t="s">
        <v>75</v>
      </c>
      <c r="B6" t="s">
        <v>77</v>
      </c>
      <c r="C6" t="s">
        <v>75</v>
      </c>
      <c r="D6" s="1">
        <v>32</v>
      </c>
      <c r="E6" s="44">
        <v>1</v>
      </c>
      <c r="F6" s="22" t="s">
        <v>218</v>
      </c>
      <c r="G6" s="43" t="s">
        <v>7</v>
      </c>
      <c r="H6" s="39">
        <v>2.21</v>
      </c>
      <c r="I6" s="22">
        <v>24.9</v>
      </c>
      <c r="J6" s="48" t="s">
        <v>88</v>
      </c>
      <c r="K6" s="48" t="s">
        <v>85</v>
      </c>
      <c r="P6" s="48" t="s">
        <v>85</v>
      </c>
      <c r="Q6" s="39">
        <v>2.21</v>
      </c>
      <c r="S6" s="61" t="e">
        <f ca="1"/>
        <v>#NAME?</v>
      </c>
      <c r="T6" s="62" t="e">
        <f ca="1"/>
        <v>#NAME?</v>
      </c>
      <c r="V6" t="s">
        <v>114</v>
      </c>
      <c r="AA6" t="s">
        <v>115</v>
      </c>
      <c r="AB6">
        <v>0.05</v>
      </c>
      <c r="AG6" t="e">
        <f ca="1">S4</f>
        <v>#NAME?</v>
      </c>
      <c r="AH6" t="e">
        <f ca="1">T4</f>
        <v>#NAME?</v>
      </c>
      <c r="AK6" t="e">
        <f ca="1">S4</f>
        <v>#NAME?</v>
      </c>
      <c r="AL6" t="e">
        <f ca="1">AVERAGE(S5:S180)</f>
        <v>#NAME?</v>
      </c>
      <c r="AM6">
        <f ca="1">COUNT(S5:S180)</f>
        <v>0</v>
      </c>
      <c r="AN6" t="e">
        <f ca="1">DEVSQ(S5:S180)</f>
        <v>#NAME?</v>
      </c>
      <c r="AV6" t="e">
        <f ca="1">S4</f>
        <v>#NAME?</v>
      </c>
      <c r="AW6" t="e">
        <f ca="1">[2]!RANK_SUM(S5:T180,1,1)</f>
        <v>#NAME?</v>
      </c>
      <c r="AX6">
        <f ca="1">COUNT(S5:S180)</f>
        <v>0</v>
      </c>
      <c r="AY6" t="e">
        <f ca="1">AW6/AX6</f>
        <v>#NAME?</v>
      </c>
      <c r="BD6" s="48" t="s">
        <v>85</v>
      </c>
      <c r="BE6" s="48" t="s">
        <v>88</v>
      </c>
      <c r="BF6" s="22" t="s">
        <v>218</v>
      </c>
      <c r="BG6" s="43" t="s">
        <v>7</v>
      </c>
      <c r="BJ6" s="57" t="s">
        <v>7</v>
      </c>
      <c r="BK6">
        <v>32</v>
      </c>
      <c r="BL6">
        <v>32</v>
      </c>
      <c r="BM6">
        <v>64</v>
      </c>
      <c r="BO6" s="57" t="s">
        <v>7</v>
      </c>
      <c r="BP6">
        <v>60</v>
      </c>
      <c r="BQ6" s="135">
        <f>+BP6/96</f>
        <v>0.625</v>
      </c>
      <c r="BR6">
        <v>60</v>
      </c>
      <c r="BS6" s="135">
        <f>+BR6/96</f>
        <v>0.625</v>
      </c>
      <c r="BT6">
        <v>120</v>
      </c>
      <c r="BU6" s="135">
        <f>+BT6/192</f>
        <v>0.625</v>
      </c>
      <c r="BV6" s="175">
        <v>1</v>
      </c>
      <c r="BX6" s="57" t="s">
        <v>7</v>
      </c>
      <c r="BY6">
        <v>28</v>
      </c>
      <c r="BZ6" s="172">
        <f>+BY6/40</f>
        <v>0.7</v>
      </c>
      <c r="CA6">
        <v>28</v>
      </c>
      <c r="CB6" s="172">
        <f>+CA6/40</f>
        <v>0.7</v>
      </c>
      <c r="CC6">
        <v>56</v>
      </c>
      <c r="CD6" s="172">
        <f>+CC6/80</f>
        <v>0.7</v>
      </c>
      <c r="CE6" s="175">
        <v>1</v>
      </c>
    </row>
    <row r="7" spans="1:83" ht="15" thickTop="1" x14ac:dyDescent="0.3">
      <c r="A7" t="s">
        <v>75</v>
      </c>
      <c r="B7" t="s">
        <v>77</v>
      </c>
      <c r="C7" t="s">
        <v>75</v>
      </c>
      <c r="D7" s="1">
        <v>31</v>
      </c>
      <c r="E7" s="44">
        <v>1</v>
      </c>
      <c r="F7" s="22" t="s">
        <v>218</v>
      </c>
      <c r="G7" s="43" t="s">
        <v>7</v>
      </c>
      <c r="H7" s="39">
        <v>2.21</v>
      </c>
      <c r="I7" s="22">
        <v>24.9</v>
      </c>
      <c r="J7" s="48" t="s">
        <v>88</v>
      </c>
      <c r="K7" s="48" t="s">
        <v>85</v>
      </c>
      <c r="P7" s="48" t="s">
        <v>85</v>
      </c>
      <c r="Q7" s="39">
        <v>2.21</v>
      </c>
      <c r="S7" s="61" t="e">
        <f ca="1"/>
        <v>#NAME?</v>
      </c>
      <c r="T7" s="62" t="e">
        <f ca="1"/>
        <v>#NAME?</v>
      </c>
      <c r="V7" s="65" t="s">
        <v>116</v>
      </c>
      <c r="W7" s="65" t="s">
        <v>117</v>
      </c>
      <c r="X7" s="65" t="s">
        <v>118</v>
      </c>
      <c r="Y7" s="65" t="s">
        <v>119</v>
      </c>
      <c r="Z7" s="65" t="s">
        <v>120</v>
      </c>
      <c r="AA7" s="65" t="s">
        <v>121</v>
      </c>
      <c r="AB7" s="65" t="s">
        <v>122</v>
      </c>
      <c r="AC7" s="65" t="s">
        <v>123</v>
      </c>
      <c r="AD7" s="65" t="s">
        <v>124</v>
      </c>
      <c r="AF7" t="s">
        <v>138</v>
      </c>
      <c r="AG7" s="59" t="e">
        <f ca="1">MEDIAN(S5:S180)</f>
        <v>#NAME?</v>
      </c>
      <c r="AH7" s="60" t="e">
        <f ca="1">MEDIAN(T5:T180)</f>
        <v>#NAME?</v>
      </c>
      <c r="AK7" t="e">
        <f ca="1">T4</f>
        <v>#NAME?</v>
      </c>
      <c r="AL7" t="e">
        <f ca="1">AVERAGE(T5:T180)</f>
        <v>#NAME?</v>
      </c>
      <c r="AM7">
        <f ca="1">COUNT(T5:T180)</f>
        <v>0</v>
      </c>
      <c r="AN7" t="e">
        <f ca="1">DEVSQ(T5:T180)</f>
        <v>#NAME?</v>
      </c>
      <c r="AV7" t="e">
        <f ca="1">T4</f>
        <v>#NAME?</v>
      </c>
      <c r="AW7" t="e">
        <f ca="1">[2]!RANK_SUM(S5:T180,2,1)</f>
        <v>#NAME?</v>
      </c>
      <c r="AX7">
        <f ca="1">COUNT(T5:T180)</f>
        <v>0</v>
      </c>
      <c r="AY7" t="e">
        <f ca="1">AW7/AX7</f>
        <v>#NAME?</v>
      </c>
      <c r="BD7" s="48" t="s">
        <v>85</v>
      </c>
      <c r="BE7" s="48" t="s">
        <v>88</v>
      </c>
      <c r="BF7" s="22" t="s">
        <v>218</v>
      </c>
      <c r="BG7" s="43" t="s">
        <v>7</v>
      </c>
      <c r="BJ7" s="57" t="s">
        <v>13</v>
      </c>
      <c r="BK7">
        <v>16</v>
      </c>
      <c r="BL7">
        <v>16</v>
      </c>
      <c r="BM7">
        <v>32</v>
      </c>
      <c r="BO7" s="57" t="s">
        <v>13</v>
      </c>
      <c r="BP7">
        <v>28</v>
      </c>
      <c r="BQ7" s="135">
        <f t="shared" ref="BQ7:BQ9" si="0">+BP7/96</f>
        <v>0.29166666666666669</v>
      </c>
      <c r="BR7">
        <v>28</v>
      </c>
      <c r="BS7" s="135">
        <f t="shared" ref="BS7:BS9" si="1">+BR7/96</f>
        <v>0.29166666666666669</v>
      </c>
      <c r="BT7">
        <v>56</v>
      </c>
      <c r="BU7" s="135">
        <f t="shared" ref="BU7:BU9" si="2">+BT7/192</f>
        <v>0.29166666666666669</v>
      </c>
      <c r="BV7" s="135"/>
      <c r="BX7" s="57" t="s">
        <v>13</v>
      </c>
      <c r="BY7">
        <v>12</v>
      </c>
      <c r="BZ7" s="172">
        <f t="shared" ref="BZ7:CB8" si="3">+BY7/40</f>
        <v>0.3</v>
      </c>
      <c r="CA7">
        <v>12</v>
      </c>
      <c r="CB7" s="172">
        <f t="shared" si="3"/>
        <v>0.3</v>
      </c>
      <c r="CC7">
        <v>24</v>
      </c>
      <c r="CD7" s="172">
        <f t="shared" ref="CD7:CD8" si="4">+CC7/80</f>
        <v>0.3</v>
      </c>
    </row>
    <row r="8" spans="1:83" x14ac:dyDescent="0.3">
      <c r="A8" t="s">
        <v>75</v>
      </c>
      <c r="B8" t="s">
        <v>77</v>
      </c>
      <c r="C8" t="s">
        <v>75</v>
      </c>
      <c r="D8" s="1">
        <v>41</v>
      </c>
      <c r="E8" s="44">
        <v>1</v>
      </c>
      <c r="F8" s="22" t="s">
        <v>218</v>
      </c>
      <c r="G8" s="43" t="s">
        <v>7</v>
      </c>
      <c r="H8" s="39">
        <v>2.21</v>
      </c>
      <c r="I8" s="22">
        <v>24.9</v>
      </c>
      <c r="J8" s="48" t="s">
        <v>88</v>
      </c>
      <c r="K8" s="48" t="s">
        <v>85</v>
      </c>
      <c r="P8" s="48" t="s">
        <v>85</v>
      </c>
      <c r="Q8" s="39">
        <v>2.21</v>
      </c>
      <c r="S8" s="61" t="e">
        <f ca="1"/>
        <v>#NAME?</v>
      </c>
      <c r="T8" s="62" t="e">
        <f ca="1"/>
        <v>#NAME?</v>
      </c>
      <c r="V8" t="e">
        <f ca="1">S4</f>
        <v>#NAME?</v>
      </c>
      <c r="W8">
        <f ca="1">COUNT(S5:S180)</f>
        <v>0</v>
      </c>
      <c r="X8" t="e">
        <f ca="1">SUM(S5:S180)</f>
        <v>#NAME?</v>
      </c>
      <c r="Y8" t="e">
        <f ca="1">AVERAGE(S5:S180)</f>
        <v>#NAME?</v>
      </c>
      <c r="Z8" t="e">
        <f ca="1">_xlfn.VAR.S(S5:S180)</f>
        <v>#NAME?</v>
      </c>
      <c r="AA8" t="e">
        <f ca="1">DEVSQ(S5:S180)</f>
        <v>#NAME?</v>
      </c>
      <c r="AB8" t="e">
        <f ca="1">SQRT(Y14/W8)</f>
        <v>#NAME?</v>
      </c>
      <c r="AC8" t="e">
        <f ca="1">Y8-AB8*_xlfn.T.INV.2T(AB6,X14)</f>
        <v>#NAME?</v>
      </c>
      <c r="AD8" t="e">
        <f ca="1">Y8+AB8*_xlfn.T.INV.2T(AB6,X14)</f>
        <v>#NAME?</v>
      </c>
      <c r="AF8" t="s">
        <v>139</v>
      </c>
      <c r="AG8" s="61" t="e">
        <f ca="1">[2]!RANK_SUM(S5:T180, 1,1)</f>
        <v>#NAME?</v>
      </c>
      <c r="AH8" s="62" t="e">
        <f ca="1">[2]!RANK_SUM(S5:T180, 2,1)</f>
        <v>#NAME?</v>
      </c>
      <c r="AK8" s="66"/>
      <c r="AL8" s="66"/>
      <c r="AM8" s="66">
        <f ca="1">SUM(AM6:AM7)</f>
        <v>0</v>
      </c>
      <c r="AN8" s="66" t="e">
        <f ca="1">SUM(AN6:AN7)</f>
        <v>#NAME?</v>
      </c>
      <c r="AO8" s="66">
        <f ca="1">AM8-COUNT(AM6:AM7)</f>
        <v>-2</v>
      </c>
      <c r="AP8" s="66" t="e">
        <f ca="1">[2]!QCRIT(COUNT(AM6:AM7),AO8,AO4,2)</f>
        <v>#NAME?</v>
      </c>
      <c r="AV8" s="66"/>
      <c r="AW8" s="66"/>
      <c r="AX8" s="66">
        <f ca="1">SUM(AX6:AX7)</f>
        <v>0</v>
      </c>
      <c r="AY8" s="66"/>
      <c r="AZ8" s="66" t="e">
        <f ca="1">[2]!QCRIT(COUNT(AX6:AX7),,AZ4,2)</f>
        <v>#NAME?</v>
      </c>
      <c r="BD8" s="48" t="s">
        <v>85</v>
      </c>
      <c r="BE8" s="48" t="s">
        <v>88</v>
      </c>
      <c r="BF8" s="22" t="s">
        <v>218</v>
      </c>
      <c r="BG8" s="43" t="s">
        <v>7</v>
      </c>
      <c r="BJ8" s="57" t="s">
        <v>10</v>
      </c>
      <c r="BK8">
        <v>8</v>
      </c>
      <c r="BL8">
        <v>8</v>
      </c>
      <c r="BM8">
        <v>16</v>
      </c>
      <c r="BO8" s="57" t="s">
        <v>10</v>
      </c>
      <c r="BP8">
        <v>8</v>
      </c>
      <c r="BQ8" s="135">
        <f t="shared" si="0"/>
        <v>8.3333333333333329E-2</v>
      </c>
      <c r="BR8">
        <v>8</v>
      </c>
      <c r="BS8" s="135">
        <f t="shared" si="1"/>
        <v>8.3333333333333329E-2</v>
      </c>
      <c r="BT8">
        <v>16</v>
      </c>
      <c r="BU8" s="135">
        <f t="shared" si="2"/>
        <v>8.3333333333333329E-2</v>
      </c>
      <c r="BV8" s="135"/>
      <c r="BX8" s="128" t="s">
        <v>105</v>
      </c>
      <c r="BY8" s="129">
        <v>40</v>
      </c>
      <c r="BZ8" s="178">
        <f t="shared" si="3"/>
        <v>1</v>
      </c>
      <c r="CA8" s="129">
        <v>40</v>
      </c>
      <c r="CB8" s="178">
        <f t="shared" si="3"/>
        <v>1</v>
      </c>
      <c r="CC8" s="129">
        <v>80</v>
      </c>
      <c r="CD8" s="178">
        <f t="shared" si="4"/>
        <v>1</v>
      </c>
      <c r="CE8" s="126"/>
    </row>
    <row r="9" spans="1:83" ht="15" thickBot="1" x14ac:dyDescent="0.35">
      <c r="A9" t="s">
        <v>75</v>
      </c>
      <c r="B9" t="s">
        <v>77</v>
      </c>
      <c r="C9" t="s">
        <v>75</v>
      </c>
      <c r="D9" s="23">
        <v>42</v>
      </c>
      <c r="E9" s="45">
        <v>1</v>
      </c>
      <c r="F9" s="22" t="s">
        <v>218</v>
      </c>
      <c r="G9" s="43" t="s">
        <v>7</v>
      </c>
      <c r="H9" s="39">
        <v>2.21</v>
      </c>
      <c r="I9" s="22">
        <v>24.9</v>
      </c>
      <c r="J9" s="48" t="s">
        <v>88</v>
      </c>
      <c r="K9" s="48" t="s">
        <v>85</v>
      </c>
      <c r="P9" s="48" t="s">
        <v>85</v>
      </c>
      <c r="Q9" s="39">
        <v>2.21</v>
      </c>
      <c r="S9" s="61" t="e">
        <f ca="1"/>
        <v>#NAME?</v>
      </c>
      <c r="T9" s="62" t="e">
        <f ca="1"/>
        <v>#NAME?</v>
      </c>
      <c r="V9" t="e">
        <f ca="1">T4</f>
        <v>#NAME?</v>
      </c>
      <c r="W9">
        <f ca="1">COUNT(T5:T180)</f>
        <v>0</v>
      </c>
      <c r="X9" t="e">
        <f ca="1">SUM(T5:T180)</f>
        <v>#NAME?</v>
      </c>
      <c r="Y9" t="e">
        <f ca="1">AVERAGE(T5:T180)</f>
        <v>#NAME?</v>
      </c>
      <c r="Z9" t="e">
        <f ca="1">_xlfn.VAR.S(T5:T180)</f>
        <v>#NAME?</v>
      </c>
      <c r="AA9" t="e">
        <f ca="1">DEVSQ(T5:T180)</f>
        <v>#NAME?</v>
      </c>
      <c r="AB9" t="e">
        <f ca="1">SQRT(Y14/W9)</f>
        <v>#NAME?</v>
      </c>
      <c r="AC9" t="e">
        <f ca="1">Y9-AB9*_xlfn.T.INV.2T(AB6,X14)</f>
        <v>#NAME?</v>
      </c>
      <c r="AD9" t="e">
        <f ca="1">Y9+AB9*_xlfn.T.INV.2T(AB6,X14)</f>
        <v>#NAME?</v>
      </c>
      <c r="AF9" t="s">
        <v>140</v>
      </c>
      <c r="AG9" s="61">
        <f ca="1">COUNT(S5:S180)</f>
        <v>0</v>
      </c>
      <c r="AH9" s="62">
        <f ca="1">COUNT(T5:T180)</f>
        <v>0</v>
      </c>
      <c r="AI9" s="68">
        <f ca="1">SUM(AG9:AH9)</f>
        <v>0</v>
      </c>
      <c r="AK9" t="s">
        <v>153</v>
      </c>
      <c r="AV9" t="s">
        <v>153</v>
      </c>
      <c r="BD9" s="48" t="s">
        <v>85</v>
      </c>
      <c r="BE9" s="48" t="s">
        <v>88</v>
      </c>
      <c r="BF9" s="22" t="s">
        <v>218</v>
      </c>
      <c r="BG9" s="43" t="s">
        <v>7</v>
      </c>
      <c r="BJ9" s="57" t="s">
        <v>105</v>
      </c>
      <c r="BK9">
        <v>56</v>
      </c>
      <c r="BL9">
        <v>56</v>
      </c>
      <c r="BM9">
        <v>112</v>
      </c>
      <c r="BO9" s="128" t="s">
        <v>105</v>
      </c>
      <c r="BP9" s="129">
        <v>96</v>
      </c>
      <c r="BQ9" s="173">
        <f t="shared" si="0"/>
        <v>1</v>
      </c>
      <c r="BR9" s="129">
        <v>96</v>
      </c>
      <c r="BS9" s="173">
        <f t="shared" si="1"/>
        <v>1</v>
      </c>
      <c r="BT9" s="129">
        <v>192</v>
      </c>
      <c r="BU9" s="173">
        <f t="shared" si="2"/>
        <v>1</v>
      </c>
      <c r="BV9" s="173"/>
    </row>
    <row r="10" spans="1:83" ht="15" thickTop="1" x14ac:dyDescent="0.3">
      <c r="A10" t="s">
        <v>75</v>
      </c>
      <c r="B10" t="s">
        <v>76</v>
      </c>
      <c r="C10" t="s">
        <v>79</v>
      </c>
      <c r="D10" s="22">
        <v>12</v>
      </c>
      <c r="E10" s="43">
        <v>1</v>
      </c>
      <c r="F10" s="22" t="s">
        <v>219</v>
      </c>
      <c r="G10" s="43" t="s">
        <v>7</v>
      </c>
      <c r="H10" s="39">
        <v>2.21</v>
      </c>
      <c r="I10" s="22">
        <v>24.9</v>
      </c>
      <c r="J10" s="48" t="s">
        <v>88</v>
      </c>
      <c r="K10" s="48" t="s">
        <v>85</v>
      </c>
      <c r="P10" s="48" t="s">
        <v>85</v>
      </c>
      <c r="Q10" s="39">
        <v>2.21</v>
      </c>
      <c r="S10" s="61" t="e">
        <f ca="1"/>
        <v>#NAME?</v>
      </c>
      <c r="T10" s="62" t="e">
        <f ca="1"/>
        <v>#NAME?</v>
      </c>
      <c r="V10" s="66"/>
      <c r="W10" s="66"/>
      <c r="X10" s="66"/>
      <c r="Y10" s="66"/>
      <c r="Z10" s="66"/>
      <c r="AA10" s="66"/>
      <c r="AB10" s="66"/>
      <c r="AC10" s="66"/>
      <c r="AD10" s="66"/>
      <c r="AF10" t="s">
        <v>141</v>
      </c>
      <c r="AG10" s="63" t="e">
        <f ca="1">AG8^2/AG9</f>
        <v>#NAME?</v>
      </c>
      <c r="AH10" s="64" t="e">
        <f ca="1">AH8^2/AH9</f>
        <v>#NAME?</v>
      </c>
      <c r="AI10" s="69" t="e">
        <f ca="1">SUM(AG10:AH10)</f>
        <v>#NAME?</v>
      </c>
      <c r="AK10" s="65" t="s">
        <v>154</v>
      </c>
      <c r="AL10" s="65" t="s">
        <v>155</v>
      </c>
      <c r="AM10" s="65" t="s">
        <v>149</v>
      </c>
      <c r="AN10" s="65" t="s">
        <v>156</v>
      </c>
      <c r="AO10" s="65" t="s">
        <v>157</v>
      </c>
      <c r="AP10" s="65" t="s">
        <v>158</v>
      </c>
      <c r="AQ10" s="65" t="s">
        <v>159</v>
      </c>
      <c r="AR10" s="65" t="s">
        <v>144</v>
      </c>
      <c r="AS10" s="65" t="s">
        <v>160</v>
      </c>
      <c r="AT10" s="65" t="s">
        <v>161</v>
      </c>
      <c r="AV10" s="65" t="s">
        <v>154</v>
      </c>
      <c r="AW10" s="65" t="s">
        <v>155</v>
      </c>
      <c r="AX10" s="65" t="s">
        <v>165</v>
      </c>
      <c r="AY10" s="65" t="s">
        <v>156</v>
      </c>
      <c r="AZ10" s="65" t="s">
        <v>157</v>
      </c>
      <c r="BA10" s="65" t="s">
        <v>144</v>
      </c>
      <c r="BB10" s="65" t="s">
        <v>166</v>
      </c>
      <c r="BD10" s="48" t="s">
        <v>85</v>
      </c>
      <c r="BE10" s="48" t="s">
        <v>88</v>
      </c>
      <c r="BF10" s="22" t="s">
        <v>219</v>
      </c>
      <c r="BG10" s="43" t="s">
        <v>7</v>
      </c>
      <c r="BO10" s="57" t="s">
        <v>237</v>
      </c>
    </row>
    <row r="11" spans="1:83" ht="15" thickBot="1" x14ac:dyDescent="0.35">
      <c r="A11" t="s">
        <v>75</v>
      </c>
      <c r="B11" t="s">
        <v>76</v>
      </c>
      <c r="C11" t="s">
        <v>79</v>
      </c>
      <c r="D11" s="1">
        <v>11</v>
      </c>
      <c r="E11" s="51" t="s">
        <v>8</v>
      </c>
      <c r="F11" s="22" t="s">
        <v>219</v>
      </c>
      <c r="G11" s="43" t="s">
        <v>7</v>
      </c>
      <c r="H11" s="39">
        <v>2.21</v>
      </c>
      <c r="I11" s="22">
        <v>24.9</v>
      </c>
      <c r="J11" s="48" t="s">
        <v>88</v>
      </c>
      <c r="K11" s="48" t="s">
        <v>85</v>
      </c>
      <c r="P11" s="48" t="s">
        <v>85</v>
      </c>
      <c r="Q11" s="39">
        <v>2.21</v>
      </c>
      <c r="S11" s="61" t="e">
        <f ca="1"/>
        <v>#NAME?</v>
      </c>
      <c r="T11" s="62" t="e">
        <f ca="1"/>
        <v>#NAME?</v>
      </c>
      <c r="V11" t="s">
        <v>125</v>
      </c>
      <c r="AF11" t="s">
        <v>142</v>
      </c>
      <c r="AI11" s="69" t="e">
        <f ca="1">12*AI10/(AI9*(AI9+1))-3*(AI9+1)</f>
        <v>#NAME?</v>
      </c>
      <c r="AK11" s="19" t="e">
        <f ca="1">AK6</f>
        <v>#NAME?</v>
      </c>
      <c r="AL11" s="19" t="e">
        <f ca="1">AK7</f>
        <v>#NAME?</v>
      </c>
      <c r="AM11" s="19" t="e">
        <f ca="1">ABS(AL6-AL7)</f>
        <v>#NAME?</v>
      </c>
      <c r="AN11" s="19" t="e">
        <f ca="1">SQRT(AN8/AO8/HARMEAN(AM6,AM7))</f>
        <v>#NAME?</v>
      </c>
      <c r="AO11" s="19" t="e">
        <f ca="1">AM11/AN11</f>
        <v>#NAME?</v>
      </c>
      <c r="AP11" s="19" t="e">
        <f ca="1">AM11-AN11*AP$8</f>
        <v>#NAME?</v>
      </c>
      <c r="AQ11" s="19" t="e">
        <f ca="1">AM11+AN11*AP$8</f>
        <v>#NAME?</v>
      </c>
      <c r="AR11" s="19" t="e">
        <f ca="1">[2]!QDIST(AO11,COUNT($AM$6:$AM$7),AO$8)</f>
        <v>#NAME?</v>
      </c>
      <c r="AS11" s="19" t="e">
        <f ca="1">AN11*AP$8</f>
        <v>#NAME?</v>
      </c>
      <c r="AT11" s="19" t="e">
        <f ca="1">AM11*SQRT(AO$8/AN$8)</f>
        <v>#NAME?</v>
      </c>
      <c r="AV11" s="19" t="e">
        <f ca="1">AV6</f>
        <v>#NAME?</v>
      </c>
      <c r="AW11" s="19" t="e">
        <f ca="1">AV7</f>
        <v>#NAME?</v>
      </c>
      <c r="AX11" s="19" t="e">
        <f ca="1">ABS(AY6-AY7)</f>
        <v>#NAME?</v>
      </c>
      <c r="AY11" s="19" t="e">
        <f ca="1">SQRT(AX$8*(AX$8+1)/12/HARMEAN(AX6,AX7))</f>
        <v>#NUM!</v>
      </c>
      <c r="AZ11" s="19" t="e">
        <f ca="1">AX11/AY11</f>
        <v>#NAME?</v>
      </c>
      <c r="BA11" s="19" t="e">
        <f ca="1">[2]!QDIST(AZ11,COUNT(AX$6:AX$7))</f>
        <v>#NAME?</v>
      </c>
      <c r="BB11" s="19" t="e">
        <f ca="1">AY11*AZ$8</f>
        <v>#NUM!</v>
      </c>
      <c r="BD11" s="48" t="s">
        <v>85</v>
      </c>
      <c r="BE11" s="48" t="s">
        <v>88</v>
      </c>
      <c r="BF11" s="22" t="s">
        <v>219</v>
      </c>
      <c r="BG11" s="43" t="s">
        <v>7</v>
      </c>
    </row>
    <row r="12" spans="1:83" ht="15" thickTop="1" x14ac:dyDescent="0.3">
      <c r="A12" t="s">
        <v>75</v>
      </c>
      <c r="B12" t="s">
        <v>76</v>
      </c>
      <c r="C12" t="s">
        <v>79</v>
      </c>
      <c r="D12" s="1">
        <v>21</v>
      </c>
      <c r="E12" s="44">
        <v>1</v>
      </c>
      <c r="F12" s="22" t="s">
        <v>219</v>
      </c>
      <c r="G12" s="43" t="s">
        <v>7</v>
      </c>
      <c r="H12" s="39">
        <v>2.21</v>
      </c>
      <c r="I12" s="22">
        <v>24.9</v>
      </c>
      <c r="J12" s="48" t="s">
        <v>88</v>
      </c>
      <c r="K12" s="48" t="s">
        <v>85</v>
      </c>
      <c r="P12" s="48" t="s">
        <v>85</v>
      </c>
      <c r="Q12" s="39">
        <v>2.21</v>
      </c>
      <c r="S12" s="61" t="e">
        <f ca="1"/>
        <v>#NAME?</v>
      </c>
      <c r="T12" s="62" t="e">
        <f ca="1"/>
        <v>#NAME?</v>
      </c>
      <c r="V12" s="65" t="s">
        <v>126</v>
      </c>
      <c r="W12" s="65" t="s">
        <v>121</v>
      </c>
      <c r="X12" s="65" t="s">
        <v>127</v>
      </c>
      <c r="Y12" s="65" t="s">
        <v>128</v>
      </c>
      <c r="Z12" s="65" t="s">
        <v>129</v>
      </c>
      <c r="AA12" s="65" t="s">
        <v>130</v>
      </c>
      <c r="AB12" s="65" t="s">
        <v>131</v>
      </c>
      <c r="AC12" s="65" t="s">
        <v>132</v>
      </c>
      <c r="AD12" s="65" t="s">
        <v>133</v>
      </c>
      <c r="AF12" t="s">
        <v>143</v>
      </c>
      <c r="AI12" s="69" t="e">
        <f ca="1">AI11/(1-[2]!TiesCorrection(S5:T180)/(AI9*(AI9^2-1)))</f>
        <v>#NAME?</v>
      </c>
      <c r="BD12" s="48" t="s">
        <v>85</v>
      </c>
      <c r="BE12" s="48" t="s">
        <v>88</v>
      </c>
      <c r="BF12" s="22" t="s">
        <v>219</v>
      </c>
      <c r="BG12" s="43" t="s">
        <v>7</v>
      </c>
      <c r="BO12" s="174" t="s">
        <v>236</v>
      </c>
      <c r="BX12" s="174" t="s">
        <v>242</v>
      </c>
    </row>
    <row r="13" spans="1:83" x14ac:dyDescent="0.3">
      <c r="A13" t="s">
        <v>75</v>
      </c>
      <c r="B13" t="s">
        <v>76</v>
      </c>
      <c r="C13" t="s">
        <v>79</v>
      </c>
      <c r="D13" s="1">
        <v>22</v>
      </c>
      <c r="E13" s="44">
        <v>1</v>
      </c>
      <c r="F13" s="22" t="s">
        <v>219</v>
      </c>
      <c r="G13" s="43" t="s">
        <v>7</v>
      </c>
      <c r="H13" s="39">
        <v>2.21</v>
      </c>
      <c r="I13" s="22">
        <v>24.9</v>
      </c>
      <c r="J13" s="48" t="s">
        <v>88</v>
      </c>
      <c r="K13" s="48" t="s">
        <v>85</v>
      </c>
      <c r="P13" s="48" t="s">
        <v>85</v>
      </c>
      <c r="Q13" s="39">
        <v>2.21</v>
      </c>
      <c r="S13" s="61" t="e">
        <f ca="1"/>
        <v>#NAME?</v>
      </c>
      <c r="T13" s="62" t="e">
        <f ca="1"/>
        <v>#NAME?</v>
      </c>
      <c r="V13" t="s">
        <v>134</v>
      </c>
      <c r="W13" t="e">
        <f ca="1">W15-W14</f>
        <v>#NAME?</v>
      </c>
      <c r="X13">
        <f ca="1">COUNTA(V8:V9)-1</f>
        <v>1</v>
      </c>
      <c r="Y13" t="e">
        <f ca="1">W13/X13</f>
        <v>#NAME?</v>
      </c>
      <c r="Z13" t="e">
        <f ca="1">Y13/Y14</f>
        <v>#NAME?</v>
      </c>
      <c r="AA13" t="e">
        <f ca="1">_xlfn.F.DIST.RT(Z13,X13,X14)</f>
        <v>#NAME?</v>
      </c>
      <c r="AB13" t="e">
        <f ca="1">W13/W15</f>
        <v>#NAME?</v>
      </c>
      <c r="AC13" t="e">
        <f ca="1">SQRT(DEVSQ(Y8:Y9)/(Y14*X13))</f>
        <v>#NAME?</v>
      </c>
      <c r="AD13" t="e">
        <f ca="1">(W15-X15*Y14)/(W15+Y14)</f>
        <v>#NAME?</v>
      </c>
      <c r="AF13" t="s">
        <v>127</v>
      </c>
      <c r="AI13" s="69">
        <f ca="1">COUNTA(AG6:AH6)-1</f>
        <v>1</v>
      </c>
      <c r="BD13" s="48" t="s">
        <v>85</v>
      </c>
      <c r="BE13" s="48" t="s">
        <v>88</v>
      </c>
      <c r="BF13" s="22" t="s">
        <v>219</v>
      </c>
      <c r="BG13" s="43" t="s">
        <v>7</v>
      </c>
      <c r="BO13" s="127"/>
      <c r="BP13" s="127" t="s">
        <v>219</v>
      </c>
      <c r="BQ13" s="127" t="s">
        <v>212</v>
      </c>
      <c r="BR13" s="127" t="s">
        <v>218</v>
      </c>
      <c r="BS13" s="127" t="s">
        <v>212</v>
      </c>
      <c r="BT13" s="127" t="s">
        <v>106</v>
      </c>
      <c r="BU13" s="126" t="s">
        <v>212</v>
      </c>
      <c r="BV13" s="126" t="s">
        <v>144</v>
      </c>
      <c r="BX13" s="127" t="s">
        <v>104</v>
      </c>
      <c r="BY13" s="127" t="s">
        <v>219</v>
      </c>
      <c r="BZ13" s="127" t="s">
        <v>212</v>
      </c>
      <c r="CA13" s="127" t="s">
        <v>218</v>
      </c>
      <c r="CB13" s="127" t="s">
        <v>212</v>
      </c>
      <c r="CC13" s="127" t="s">
        <v>136</v>
      </c>
      <c r="CD13" s="126" t="s">
        <v>212</v>
      </c>
      <c r="CE13" s="126" t="s">
        <v>144</v>
      </c>
    </row>
    <row r="14" spans="1:83" x14ac:dyDescent="0.3">
      <c r="A14" t="s">
        <v>75</v>
      </c>
      <c r="B14" t="s">
        <v>77</v>
      </c>
      <c r="C14" t="s">
        <v>79</v>
      </c>
      <c r="D14" s="1">
        <v>32</v>
      </c>
      <c r="E14" s="44">
        <v>1</v>
      </c>
      <c r="F14" s="22" t="s">
        <v>219</v>
      </c>
      <c r="G14" s="43" t="s">
        <v>7</v>
      </c>
      <c r="H14" s="39">
        <v>2.21</v>
      </c>
      <c r="I14" s="22">
        <v>24.9</v>
      </c>
      <c r="J14" s="48" t="s">
        <v>88</v>
      </c>
      <c r="K14" s="48" t="s">
        <v>85</v>
      </c>
      <c r="P14" s="48" t="s">
        <v>85</v>
      </c>
      <c r="Q14" s="39">
        <v>2.21</v>
      </c>
      <c r="S14" s="61" t="e">
        <f ca="1"/>
        <v>#NAME?</v>
      </c>
      <c r="T14" s="62" t="e">
        <f ca="1"/>
        <v>#NAME?</v>
      </c>
      <c r="V14" t="s">
        <v>135</v>
      </c>
      <c r="W14" t="e">
        <f ca="1">SUM(AA8:AA9)</f>
        <v>#NAME?</v>
      </c>
      <c r="X14">
        <f ca="1">X15-X13</f>
        <v>-2</v>
      </c>
      <c r="Y14" t="e">
        <f ca="1">W14/X14</f>
        <v>#NAME?</v>
      </c>
      <c r="AF14" t="s">
        <v>144</v>
      </c>
      <c r="AI14" s="69" t="e">
        <f ca="1">_xlfn.CHISQ.DIST.RT(AI12,AI13)</f>
        <v>#NAME?</v>
      </c>
      <c r="BD14" s="48" t="s">
        <v>85</v>
      </c>
      <c r="BE14" s="48" t="s">
        <v>88</v>
      </c>
      <c r="BF14" s="22" t="s">
        <v>219</v>
      </c>
      <c r="BG14" s="43" t="s">
        <v>7</v>
      </c>
      <c r="BO14" s="57" t="s">
        <v>7</v>
      </c>
      <c r="BP14">
        <v>60</v>
      </c>
      <c r="BQ14" s="135">
        <f>+BP14/88</f>
        <v>0.68181818181818177</v>
      </c>
      <c r="BR14">
        <v>60</v>
      </c>
      <c r="BS14" s="135">
        <f>+BR14/88</f>
        <v>0.68181818181818177</v>
      </c>
      <c r="BT14">
        <v>120</v>
      </c>
      <c r="BU14" s="135">
        <f>+BT14/176</f>
        <v>0.68181818181818177</v>
      </c>
      <c r="BV14" s="175">
        <v>1</v>
      </c>
      <c r="BX14" s="57" t="s">
        <v>7</v>
      </c>
      <c r="BY14">
        <v>32</v>
      </c>
      <c r="BZ14" s="172">
        <f>+BY14/56</f>
        <v>0.5714285714285714</v>
      </c>
      <c r="CA14">
        <v>32</v>
      </c>
      <c r="CB14" s="172">
        <f>+CA14/56</f>
        <v>0.5714285714285714</v>
      </c>
      <c r="CC14">
        <v>64</v>
      </c>
      <c r="CD14" s="172">
        <f>+CC14/112</f>
        <v>0.5714285714285714</v>
      </c>
      <c r="CE14" s="175">
        <v>1</v>
      </c>
    </row>
    <row r="15" spans="1:83" x14ac:dyDescent="0.3">
      <c r="A15" t="s">
        <v>75</v>
      </c>
      <c r="B15" t="s">
        <v>77</v>
      </c>
      <c r="C15" t="s">
        <v>79</v>
      </c>
      <c r="D15" s="1">
        <v>31</v>
      </c>
      <c r="E15" s="44">
        <v>1</v>
      </c>
      <c r="F15" s="22" t="s">
        <v>219</v>
      </c>
      <c r="G15" s="43" t="s">
        <v>7</v>
      </c>
      <c r="H15" s="39">
        <v>2.21</v>
      </c>
      <c r="I15" s="22">
        <v>24.9</v>
      </c>
      <c r="J15" s="48" t="s">
        <v>88</v>
      </c>
      <c r="K15" s="48" t="s">
        <v>85</v>
      </c>
      <c r="P15" s="48" t="s">
        <v>85</v>
      </c>
      <c r="Q15" s="39">
        <v>2.21</v>
      </c>
      <c r="S15" s="61" t="e">
        <f ca="1"/>
        <v>#NAME?</v>
      </c>
      <c r="T15" s="62" t="e">
        <f ca="1"/>
        <v>#NAME?</v>
      </c>
      <c r="V15" s="67" t="s">
        <v>136</v>
      </c>
      <c r="W15" s="67" t="e">
        <f ca="1">DEVSQ(S5:T180)</f>
        <v>#NAME?</v>
      </c>
      <c r="X15" s="67">
        <f ca="1">COUNT(S5:T180)-1</f>
        <v>-1</v>
      </c>
      <c r="Y15" s="67" t="e">
        <f ca="1">W15/X15</f>
        <v>#NAME?</v>
      </c>
      <c r="Z15" s="67"/>
      <c r="AA15" s="67"/>
      <c r="AB15" s="67"/>
      <c r="AC15" s="67"/>
      <c r="AD15" s="67"/>
      <c r="AF15" t="s">
        <v>145</v>
      </c>
      <c r="AI15" s="69">
        <v>0.05</v>
      </c>
      <c r="BD15" s="48" t="s">
        <v>85</v>
      </c>
      <c r="BE15" s="48" t="s">
        <v>88</v>
      </c>
      <c r="BF15" s="22" t="s">
        <v>219</v>
      </c>
      <c r="BG15" s="43" t="s">
        <v>7</v>
      </c>
      <c r="BO15" s="57" t="s">
        <v>13</v>
      </c>
      <c r="BP15">
        <v>24</v>
      </c>
      <c r="BQ15" s="135">
        <f t="shared" ref="BQ15:BS17" si="5">+BP15/88</f>
        <v>0.27272727272727271</v>
      </c>
      <c r="BR15">
        <v>24</v>
      </c>
      <c r="BS15" s="135">
        <f t="shared" si="5"/>
        <v>0.27272727272727271</v>
      </c>
      <c r="BT15">
        <v>48</v>
      </c>
      <c r="BU15" s="135">
        <f t="shared" ref="BU15:BU17" si="6">+BT15/176</f>
        <v>0.27272727272727271</v>
      </c>
      <c r="BX15" s="57" t="s">
        <v>13</v>
      </c>
      <c r="BY15">
        <v>16</v>
      </c>
      <c r="BZ15" s="172">
        <f t="shared" ref="BZ15:BZ17" si="7">+BY15/56</f>
        <v>0.2857142857142857</v>
      </c>
      <c r="CA15">
        <v>16</v>
      </c>
      <c r="CB15" s="172">
        <f t="shared" ref="CB15:CB17" si="8">+CA15/56</f>
        <v>0.2857142857142857</v>
      </c>
      <c r="CC15">
        <v>32</v>
      </c>
      <c r="CD15" s="172">
        <f t="shared" ref="CD15:CD17" si="9">+CC15/112</f>
        <v>0.2857142857142857</v>
      </c>
    </row>
    <row r="16" spans="1:83" x14ac:dyDescent="0.3">
      <c r="A16" t="s">
        <v>75</v>
      </c>
      <c r="B16" t="s">
        <v>77</v>
      </c>
      <c r="C16" t="s">
        <v>79</v>
      </c>
      <c r="D16" s="1">
        <v>41</v>
      </c>
      <c r="E16" s="44">
        <v>1</v>
      </c>
      <c r="F16" s="22" t="s">
        <v>219</v>
      </c>
      <c r="G16" s="43" t="s">
        <v>7</v>
      </c>
      <c r="H16" s="39">
        <v>2.21</v>
      </c>
      <c r="I16" s="22">
        <v>24.9</v>
      </c>
      <c r="J16" s="48" t="s">
        <v>88</v>
      </c>
      <c r="K16" s="48" t="s">
        <v>85</v>
      </c>
      <c r="P16" s="48" t="s">
        <v>85</v>
      </c>
      <c r="Q16" s="39">
        <v>2.21</v>
      </c>
      <c r="S16" s="61" t="e">
        <f ca="1"/>
        <v>#NAME?</v>
      </c>
      <c r="T16" s="62" t="e">
        <f ca="1"/>
        <v>#NAME?</v>
      </c>
      <c r="AF16" t="s">
        <v>146</v>
      </c>
      <c r="AI16" s="70" t="e">
        <f ca="1">IF(AI14&lt;AI15,"yes","no")</f>
        <v>#NAME?</v>
      </c>
      <c r="BD16" s="48" t="s">
        <v>85</v>
      </c>
      <c r="BE16" s="48" t="s">
        <v>88</v>
      </c>
      <c r="BF16" s="22" t="s">
        <v>219</v>
      </c>
      <c r="BG16" s="43" t="s">
        <v>7</v>
      </c>
      <c r="BO16" s="57" t="s">
        <v>10</v>
      </c>
      <c r="BP16">
        <v>4</v>
      </c>
      <c r="BQ16" s="135">
        <f t="shared" si="5"/>
        <v>4.5454545454545456E-2</v>
      </c>
      <c r="BR16">
        <v>4</v>
      </c>
      <c r="BS16" s="135">
        <f t="shared" si="5"/>
        <v>4.5454545454545456E-2</v>
      </c>
      <c r="BT16">
        <v>8</v>
      </c>
      <c r="BU16" s="135">
        <f t="shared" si="6"/>
        <v>4.5454545454545456E-2</v>
      </c>
      <c r="BX16" s="57" t="s">
        <v>10</v>
      </c>
      <c r="BY16">
        <v>8</v>
      </c>
      <c r="BZ16" s="172">
        <f t="shared" si="7"/>
        <v>0.14285714285714285</v>
      </c>
      <c r="CA16">
        <v>8</v>
      </c>
      <c r="CB16" s="172">
        <f t="shared" si="8"/>
        <v>0.14285714285714285</v>
      </c>
      <c r="CC16">
        <v>16</v>
      </c>
      <c r="CD16" s="172">
        <f t="shared" si="9"/>
        <v>0.14285714285714285</v>
      </c>
    </row>
    <row r="17" spans="1:83" x14ac:dyDescent="0.3">
      <c r="A17" t="s">
        <v>75</v>
      </c>
      <c r="B17" t="s">
        <v>77</v>
      </c>
      <c r="C17" t="s">
        <v>79</v>
      </c>
      <c r="D17" s="1">
        <v>42</v>
      </c>
      <c r="E17" s="44">
        <v>1</v>
      </c>
      <c r="F17" s="22" t="s">
        <v>219</v>
      </c>
      <c r="G17" s="43" t="s">
        <v>7</v>
      </c>
      <c r="H17" s="39">
        <v>2.21</v>
      </c>
      <c r="I17" s="22">
        <v>24.9</v>
      </c>
      <c r="J17" s="48" t="s">
        <v>88</v>
      </c>
      <c r="K17" s="48" t="s">
        <v>85</v>
      </c>
      <c r="P17" s="48" t="s">
        <v>85</v>
      </c>
      <c r="Q17" s="39">
        <v>2.21</v>
      </c>
      <c r="S17" s="61" t="e">
        <f ca="1"/>
        <v>#NAME?</v>
      </c>
      <c r="T17" s="62" t="e">
        <f ca="1"/>
        <v>#NAME?</v>
      </c>
      <c r="BD17" s="48" t="s">
        <v>85</v>
      </c>
      <c r="BE17" s="48" t="s">
        <v>88</v>
      </c>
      <c r="BF17" s="22" t="s">
        <v>219</v>
      </c>
      <c r="BG17" s="43" t="s">
        <v>7</v>
      </c>
      <c r="BO17" s="128" t="s">
        <v>105</v>
      </c>
      <c r="BP17" s="129">
        <v>88</v>
      </c>
      <c r="BQ17" s="173">
        <f t="shared" si="5"/>
        <v>1</v>
      </c>
      <c r="BR17" s="129">
        <v>88</v>
      </c>
      <c r="BS17" s="173">
        <f t="shared" si="5"/>
        <v>1</v>
      </c>
      <c r="BT17" s="129">
        <v>176</v>
      </c>
      <c r="BU17" s="173">
        <f t="shared" si="6"/>
        <v>1</v>
      </c>
      <c r="BV17" s="126"/>
      <c r="BX17" s="128" t="s">
        <v>105</v>
      </c>
      <c r="BY17" s="129">
        <v>56</v>
      </c>
      <c r="BZ17" s="177">
        <f t="shared" si="7"/>
        <v>1</v>
      </c>
      <c r="CA17" s="129">
        <v>56</v>
      </c>
      <c r="CB17" s="177">
        <f t="shared" si="8"/>
        <v>1</v>
      </c>
      <c r="CC17" s="129">
        <v>112</v>
      </c>
      <c r="CD17" s="177">
        <f t="shared" si="9"/>
        <v>1</v>
      </c>
      <c r="CE17" s="126"/>
    </row>
    <row r="18" spans="1:83" x14ac:dyDescent="0.3">
      <c r="A18" t="s">
        <v>79</v>
      </c>
      <c r="B18" t="s">
        <v>76</v>
      </c>
      <c r="C18" t="s">
        <v>75</v>
      </c>
      <c r="D18" s="30">
        <v>12</v>
      </c>
      <c r="E18" s="46">
        <v>1</v>
      </c>
      <c r="F18" s="22" t="s">
        <v>218</v>
      </c>
      <c r="G18" s="43" t="s">
        <v>7</v>
      </c>
      <c r="H18" s="40">
        <v>2.3069999999999999</v>
      </c>
      <c r="I18" s="1">
        <v>23.3</v>
      </c>
      <c r="J18" s="48" t="s">
        <v>86</v>
      </c>
      <c r="K18" s="48" t="s">
        <v>85</v>
      </c>
      <c r="P18" s="48" t="s">
        <v>85</v>
      </c>
      <c r="Q18" s="40">
        <v>2.3069999999999999</v>
      </c>
      <c r="S18" s="61" t="e">
        <f ca="1"/>
        <v>#NAME?</v>
      </c>
      <c r="T18" s="62" t="e">
        <f ca="1"/>
        <v>#NAME?</v>
      </c>
      <c r="BD18" s="48" t="s">
        <v>85</v>
      </c>
      <c r="BE18" s="48" t="s">
        <v>239</v>
      </c>
      <c r="BF18" s="22" t="s">
        <v>218</v>
      </c>
      <c r="BG18" s="43" t="s">
        <v>7</v>
      </c>
      <c r="BO18" s="57" t="s">
        <v>237</v>
      </c>
    </row>
    <row r="19" spans="1:83" x14ac:dyDescent="0.3">
      <c r="A19" t="s">
        <v>79</v>
      </c>
      <c r="B19" t="s">
        <v>76</v>
      </c>
      <c r="C19" t="s">
        <v>75</v>
      </c>
      <c r="D19" s="31">
        <v>11</v>
      </c>
      <c r="E19" s="52">
        <v>2</v>
      </c>
      <c r="F19" s="22" t="s">
        <v>218</v>
      </c>
      <c r="G19" s="43" t="s">
        <v>7</v>
      </c>
      <c r="H19" s="40">
        <v>2.3069999999999999</v>
      </c>
      <c r="I19" s="1">
        <v>23.3</v>
      </c>
      <c r="J19" s="48" t="s">
        <v>86</v>
      </c>
      <c r="K19" s="48" t="s">
        <v>85</v>
      </c>
      <c r="P19" s="48" t="s">
        <v>85</v>
      </c>
      <c r="Q19" s="40">
        <v>2.3069999999999999</v>
      </c>
      <c r="S19" s="61" t="e">
        <f ca="1"/>
        <v>#NAME?</v>
      </c>
      <c r="T19" s="62" t="e">
        <f ca="1"/>
        <v>#NAME?</v>
      </c>
      <c r="V19" t="s">
        <v>167</v>
      </c>
      <c r="Z19" t="s">
        <v>183</v>
      </c>
      <c r="BD19" s="48" t="s">
        <v>85</v>
      </c>
      <c r="BE19" s="48" t="s">
        <v>239</v>
      </c>
      <c r="BF19" s="22" t="s">
        <v>218</v>
      </c>
      <c r="BG19" s="43" t="s">
        <v>7</v>
      </c>
    </row>
    <row r="20" spans="1:83" x14ac:dyDescent="0.3">
      <c r="A20" t="s">
        <v>79</v>
      </c>
      <c r="B20" t="s">
        <v>76</v>
      </c>
      <c r="C20" t="s">
        <v>75</v>
      </c>
      <c r="D20" s="31">
        <v>21</v>
      </c>
      <c r="E20" s="47">
        <v>2</v>
      </c>
      <c r="F20" s="22" t="s">
        <v>218</v>
      </c>
      <c r="G20" s="43" t="s">
        <v>7</v>
      </c>
      <c r="H20" s="40">
        <v>2.3069999999999999</v>
      </c>
      <c r="I20" s="1">
        <v>23.3</v>
      </c>
      <c r="J20" s="48" t="s">
        <v>86</v>
      </c>
      <c r="K20" s="48" t="s">
        <v>85</v>
      </c>
      <c r="P20" s="48" t="s">
        <v>85</v>
      </c>
      <c r="Q20" s="40">
        <v>2.3069999999999999</v>
      </c>
      <c r="S20" s="61" t="e">
        <f ca="1"/>
        <v>#NAME?</v>
      </c>
      <c r="T20" s="62" t="e">
        <f ca="1"/>
        <v>#NAME?</v>
      </c>
      <c r="BD20" s="48" t="s">
        <v>85</v>
      </c>
      <c r="BE20" s="48" t="s">
        <v>239</v>
      </c>
      <c r="BF20" s="22" t="s">
        <v>218</v>
      </c>
      <c r="BG20" s="43" t="s">
        <v>7</v>
      </c>
      <c r="BO20" s="174" t="s">
        <v>238</v>
      </c>
    </row>
    <row r="21" spans="1:83" x14ac:dyDescent="0.3">
      <c r="A21" t="s">
        <v>79</v>
      </c>
      <c r="B21" t="s">
        <v>76</v>
      </c>
      <c r="C21" t="s">
        <v>75</v>
      </c>
      <c r="D21" s="31">
        <v>22</v>
      </c>
      <c r="E21" s="47">
        <v>2</v>
      </c>
      <c r="F21" s="22" t="s">
        <v>218</v>
      </c>
      <c r="G21" s="43" t="s">
        <v>7</v>
      </c>
      <c r="H21" s="40">
        <v>2.3069999999999999</v>
      </c>
      <c r="I21" s="1">
        <v>23.3</v>
      </c>
      <c r="J21" s="48" t="s">
        <v>86</v>
      </c>
      <c r="K21" s="48" t="s">
        <v>85</v>
      </c>
      <c r="P21" s="48" t="s">
        <v>85</v>
      </c>
      <c r="Q21" s="40">
        <v>2.3069999999999999</v>
      </c>
      <c r="S21" s="61" t="e">
        <f ca="1"/>
        <v>#NAME?</v>
      </c>
      <c r="T21" s="62" t="e">
        <f ca="1"/>
        <v>#NAME?</v>
      </c>
      <c r="V21" s="71"/>
      <c r="W21" s="71" t="e">
        <f ca="1">S4</f>
        <v>#NAME?</v>
      </c>
      <c r="X21" s="71" t="e">
        <f ca="1">T4</f>
        <v>#NAME?</v>
      </c>
      <c r="Z21" s="71"/>
      <c r="AA21" s="71" t="e">
        <f ca="1">S4</f>
        <v>#NAME?</v>
      </c>
      <c r="AB21" s="71" t="e">
        <f ca="1">T4</f>
        <v>#NAME?</v>
      </c>
      <c r="BD21" s="48" t="s">
        <v>85</v>
      </c>
      <c r="BE21" s="48" t="s">
        <v>239</v>
      </c>
      <c r="BF21" s="22" t="s">
        <v>218</v>
      </c>
      <c r="BG21" s="43" t="s">
        <v>7</v>
      </c>
      <c r="BO21" s="127"/>
      <c r="BP21" s="127" t="s">
        <v>219</v>
      </c>
      <c r="BQ21" s="127" t="s">
        <v>212</v>
      </c>
      <c r="BR21" s="127" t="s">
        <v>218</v>
      </c>
      <c r="BS21" s="127" t="s">
        <v>212</v>
      </c>
      <c r="BT21" s="127" t="s">
        <v>106</v>
      </c>
      <c r="BU21" s="126" t="s">
        <v>212</v>
      </c>
      <c r="BV21" s="126" t="s">
        <v>144</v>
      </c>
    </row>
    <row r="22" spans="1:83" x14ac:dyDescent="0.3">
      <c r="A22" t="s">
        <v>79</v>
      </c>
      <c r="B22" t="s">
        <v>77</v>
      </c>
      <c r="C22" t="s">
        <v>75</v>
      </c>
      <c r="D22" s="31">
        <v>32</v>
      </c>
      <c r="E22" s="47">
        <v>2</v>
      </c>
      <c r="F22" s="22" t="s">
        <v>218</v>
      </c>
      <c r="G22" s="47" t="s">
        <v>10</v>
      </c>
      <c r="H22" s="40">
        <v>2.3069999999999999</v>
      </c>
      <c r="I22" s="1">
        <v>23.3</v>
      </c>
      <c r="J22" s="48" t="s">
        <v>86</v>
      </c>
      <c r="K22" s="48" t="s">
        <v>85</v>
      </c>
      <c r="P22" s="48" t="s">
        <v>85</v>
      </c>
      <c r="Q22" s="40">
        <v>2.3069999999999999</v>
      </c>
      <c r="S22" s="61" t="e">
        <f ca="1"/>
        <v>#NAME?</v>
      </c>
      <c r="T22" s="62" t="e">
        <f ca="1"/>
        <v>#NAME?</v>
      </c>
      <c r="V22" t="s">
        <v>119</v>
      </c>
      <c r="W22" t="e">
        <f ca="1">AVERAGE(S5:S180)</f>
        <v>#NAME?</v>
      </c>
      <c r="X22" t="e">
        <f ca="1">AVERAGE(T5:T180)</f>
        <v>#NAME?</v>
      </c>
      <c r="Z22" t="s">
        <v>184</v>
      </c>
      <c r="AA22" t="e">
        <f ca="1">[2]!SHAPIRO(S5:S180)</f>
        <v>#NAME?</v>
      </c>
      <c r="AB22" t="e">
        <f ca="1">[2]!SHAPIRO(T5:T180)</f>
        <v>#NAME?</v>
      </c>
      <c r="BD22" s="48" t="s">
        <v>85</v>
      </c>
      <c r="BE22" s="48" t="s">
        <v>239</v>
      </c>
      <c r="BF22" s="22" t="s">
        <v>218</v>
      </c>
      <c r="BG22" s="47" t="s">
        <v>10</v>
      </c>
      <c r="BO22" s="57" t="s">
        <v>13</v>
      </c>
      <c r="BP22">
        <v>4</v>
      </c>
      <c r="BQ22" s="172">
        <f>+BP22/8</f>
        <v>0.5</v>
      </c>
      <c r="BR22">
        <v>4</v>
      </c>
      <c r="BS22" s="172">
        <f>+BR22/8</f>
        <v>0.5</v>
      </c>
      <c r="BT22">
        <v>8</v>
      </c>
      <c r="BU22" s="172">
        <f>+BT22/16</f>
        <v>0.5</v>
      </c>
      <c r="BV22" s="175">
        <v>1</v>
      </c>
    </row>
    <row r="23" spans="1:83" x14ac:dyDescent="0.3">
      <c r="A23" t="s">
        <v>79</v>
      </c>
      <c r="B23" t="s">
        <v>77</v>
      </c>
      <c r="C23" t="s">
        <v>75</v>
      </c>
      <c r="D23" s="31">
        <v>31</v>
      </c>
      <c r="E23" s="47">
        <v>2</v>
      </c>
      <c r="F23" s="22" t="s">
        <v>218</v>
      </c>
      <c r="G23" s="47" t="s">
        <v>10</v>
      </c>
      <c r="H23" s="40">
        <v>2.3069999999999999</v>
      </c>
      <c r="I23" s="1">
        <v>23.3</v>
      </c>
      <c r="J23" s="48" t="s">
        <v>86</v>
      </c>
      <c r="K23" s="48" t="s">
        <v>85</v>
      </c>
      <c r="P23" s="48" t="s">
        <v>85</v>
      </c>
      <c r="Q23" s="40">
        <v>2.3069999999999999</v>
      </c>
      <c r="S23" s="61" t="e">
        <f ca="1"/>
        <v>#NAME?</v>
      </c>
      <c r="T23" s="62" t="e">
        <f ca="1"/>
        <v>#NAME?</v>
      </c>
      <c r="V23" t="s">
        <v>168</v>
      </c>
      <c r="W23" t="e">
        <f ca="1">_xlfn.STDEV.S(S5:S180)/SQRT(COUNT(S5:S180))</f>
        <v>#NAME?</v>
      </c>
      <c r="X23" t="e">
        <f ca="1">_xlfn.STDEV.S(T5:T180)/SQRT(COUNT(T5:T180))</f>
        <v>#NAME?</v>
      </c>
      <c r="Z23" t="s">
        <v>144</v>
      </c>
      <c r="AA23" t="e">
        <f ca="1">[2]!SWTEST(S5:S180)</f>
        <v>#NAME?</v>
      </c>
      <c r="AB23" t="e">
        <f ca="1">[2]!SWTEST(T5:T180)</f>
        <v>#NAME?</v>
      </c>
      <c r="BD23" s="48" t="s">
        <v>85</v>
      </c>
      <c r="BE23" s="48" t="s">
        <v>239</v>
      </c>
      <c r="BF23" s="22" t="s">
        <v>218</v>
      </c>
      <c r="BG23" s="47" t="s">
        <v>10</v>
      </c>
      <c r="BO23" s="57" t="s">
        <v>10</v>
      </c>
      <c r="BP23">
        <v>4</v>
      </c>
      <c r="BQ23" s="172">
        <f t="shared" ref="BQ23:BS24" si="10">+BP23/8</f>
        <v>0.5</v>
      </c>
      <c r="BR23">
        <v>4</v>
      </c>
      <c r="BS23" s="172">
        <f t="shared" si="10"/>
        <v>0.5</v>
      </c>
      <c r="BT23">
        <v>8</v>
      </c>
      <c r="BU23" s="172">
        <f t="shared" ref="BU23:BU24" si="11">+BT23/16</f>
        <v>0.5</v>
      </c>
    </row>
    <row r="24" spans="1:83" x14ac:dyDescent="0.3">
      <c r="A24" t="s">
        <v>79</v>
      </c>
      <c r="B24" t="s">
        <v>77</v>
      </c>
      <c r="C24" t="s">
        <v>75</v>
      </c>
      <c r="D24" s="31">
        <v>41</v>
      </c>
      <c r="E24" s="47">
        <v>2</v>
      </c>
      <c r="F24" s="22" t="s">
        <v>218</v>
      </c>
      <c r="G24" s="47" t="s">
        <v>10</v>
      </c>
      <c r="H24" s="40">
        <v>2.3069999999999999</v>
      </c>
      <c r="I24" s="1">
        <v>23.3</v>
      </c>
      <c r="J24" s="48" t="s">
        <v>86</v>
      </c>
      <c r="K24" s="48" t="s">
        <v>85</v>
      </c>
      <c r="P24" s="48" t="s">
        <v>85</v>
      </c>
      <c r="Q24" s="40">
        <v>2.3069999999999999</v>
      </c>
      <c r="S24" s="61" t="e">
        <f ca="1"/>
        <v>#NAME?</v>
      </c>
      <c r="T24" s="62" t="e">
        <f ca="1"/>
        <v>#NAME?</v>
      </c>
      <c r="V24" t="s">
        <v>169</v>
      </c>
      <c r="W24" t="e">
        <f ca="1">MEDIAN(S5:S180)</f>
        <v>#NAME?</v>
      </c>
      <c r="X24" t="e">
        <f ca="1">MEDIAN(T5:T180)</f>
        <v>#NAME?</v>
      </c>
      <c r="Z24" t="s">
        <v>145</v>
      </c>
      <c r="AA24">
        <v>0.05</v>
      </c>
      <c r="AB24">
        <v>0.05</v>
      </c>
      <c r="BD24" s="48" t="s">
        <v>85</v>
      </c>
      <c r="BE24" s="48" t="s">
        <v>239</v>
      </c>
      <c r="BF24" s="22" t="s">
        <v>218</v>
      </c>
      <c r="BG24" s="47" t="s">
        <v>10</v>
      </c>
      <c r="BO24" s="128" t="s">
        <v>105</v>
      </c>
      <c r="BP24" s="129">
        <v>8</v>
      </c>
      <c r="BQ24" s="177">
        <f t="shared" si="10"/>
        <v>1</v>
      </c>
      <c r="BR24" s="129">
        <v>8</v>
      </c>
      <c r="BS24" s="177">
        <f t="shared" si="10"/>
        <v>1</v>
      </c>
      <c r="BT24" s="129">
        <v>16</v>
      </c>
      <c r="BU24" s="177">
        <f t="shared" si="11"/>
        <v>1</v>
      </c>
      <c r="BV24" s="176"/>
    </row>
    <row r="25" spans="1:83" x14ac:dyDescent="0.3">
      <c r="A25" t="s">
        <v>79</v>
      </c>
      <c r="B25" t="s">
        <v>77</v>
      </c>
      <c r="C25" t="s">
        <v>75</v>
      </c>
      <c r="D25" s="33">
        <v>42</v>
      </c>
      <c r="E25" s="53" t="s">
        <v>41</v>
      </c>
      <c r="F25" s="22" t="s">
        <v>218</v>
      </c>
      <c r="G25" s="47" t="s">
        <v>10</v>
      </c>
      <c r="H25" s="40">
        <v>2.3069999999999999</v>
      </c>
      <c r="I25" s="1">
        <v>23.3</v>
      </c>
      <c r="J25" s="48" t="s">
        <v>86</v>
      </c>
      <c r="K25" s="48" t="s">
        <v>85</v>
      </c>
      <c r="P25" s="48" t="s">
        <v>85</v>
      </c>
      <c r="Q25" s="40">
        <v>2.3069999999999999</v>
      </c>
      <c r="S25" s="61" t="e">
        <f ca="1"/>
        <v>#NAME?</v>
      </c>
      <c r="T25" s="62" t="e">
        <f ca="1"/>
        <v>#NAME?</v>
      </c>
      <c r="V25" t="s">
        <v>170</v>
      </c>
      <c r="W25" t="e">
        <f ca="1">MODE(S5:S180)</f>
        <v>#NAME?</v>
      </c>
      <c r="X25" t="e">
        <f ca="1">MODE(T5:T180)</f>
        <v>#NAME?</v>
      </c>
      <c r="Z25" s="67" t="s">
        <v>185</v>
      </c>
      <c r="AA25" s="72" t="e">
        <f ca="1">IF(AA23&lt;AA24,"no","yes")</f>
        <v>#NAME?</v>
      </c>
      <c r="AB25" s="72" t="e">
        <f ca="1">IF(AB23&lt;AB24,"no","yes")</f>
        <v>#NAME?</v>
      </c>
      <c r="BD25" s="48" t="s">
        <v>85</v>
      </c>
      <c r="BE25" s="48" t="s">
        <v>239</v>
      </c>
      <c r="BF25" s="22" t="s">
        <v>218</v>
      </c>
      <c r="BG25" s="47" t="s">
        <v>10</v>
      </c>
    </row>
    <row r="26" spans="1:83" x14ac:dyDescent="0.3">
      <c r="A26" t="s">
        <v>79</v>
      </c>
      <c r="B26" t="s">
        <v>76</v>
      </c>
      <c r="C26" t="s">
        <v>79</v>
      </c>
      <c r="D26" s="30">
        <v>12</v>
      </c>
      <c r="E26" s="46">
        <v>1</v>
      </c>
      <c r="F26" s="22" t="s">
        <v>219</v>
      </c>
      <c r="G26" s="43" t="s">
        <v>7</v>
      </c>
      <c r="H26" s="40">
        <v>2.3069999999999999</v>
      </c>
      <c r="I26" s="1">
        <v>23.3</v>
      </c>
      <c r="J26" s="48" t="s">
        <v>86</v>
      </c>
      <c r="K26" s="48" t="s">
        <v>85</v>
      </c>
      <c r="P26" s="48" t="s">
        <v>85</v>
      </c>
      <c r="Q26" s="40">
        <v>2.3069999999999999</v>
      </c>
      <c r="S26" s="61" t="e">
        <f ca="1"/>
        <v>#NAME?</v>
      </c>
      <c r="T26" s="62" t="e">
        <f ca="1"/>
        <v>#NAME?</v>
      </c>
      <c r="V26" t="s">
        <v>171</v>
      </c>
      <c r="W26" t="e">
        <f ca="1">_xlfn.STDEV.S(S5:S180)</f>
        <v>#NAME?</v>
      </c>
      <c r="X26" t="e">
        <f ca="1">_xlfn.STDEV.S(T5:T180)</f>
        <v>#NAME?</v>
      </c>
      <c r="BD26" s="48" t="s">
        <v>85</v>
      </c>
      <c r="BE26" s="48" t="s">
        <v>239</v>
      </c>
      <c r="BF26" s="22" t="s">
        <v>219</v>
      </c>
      <c r="BG26" s="43" t="s">
        <v>7</v>
      </c>
    </row>
    <row r="27" spans="1:83" x14ac:dyDescent="0.3">
      <c r="A27" t="s">
        <v>79</v>
      </c>
      <c r="B27" t="s">
        <v>76</v>
      </c>
      <c r="C27" t="s">
        <v>79</v>
      </c>
      <c r="D27" s="31">
        <v>11</v>
      </c>
      <c r="E27" s="52">
        <v>2</v>
      </c>
      <c r="F27" s="22" t="s">
        <v>219</v>
      </c>
      <c r="G27" s="43" t="s">
        <v>7</v>
      </c>
      <c r="H27" s="40">
        <v>2.3069999999999999</v>
      </c>
      <c r="I27" s="1">
        <v>23.3</v>
      </c>
      <c r="J27" s="48" t="s">
        <v>86</v>
      </c>
      <c r="K27" s="48" t="s">
        <v>85</v>
      </c>
      <c r="P27" s="48" t="s">
        <v>85</v>
      </c>
      <c r="Q27" s="40">
        <v>2.3069999999999999</v>
      </c>
      <c r="S27" s="61" t="e">
        <f ca="1"/>
        <v>#NAME?</v>
      </c>
      <c r="T27" s="62" t="e">
        <f ca="1"/>
        <v>#NAME?</v>
      </c>
      <c r="V27" t="s">
        <v>172</v>
      </c>
      <c r="W27" t="e">
        <f ca="1">_xlfn.VAR.S(S5:S180)</f>
        <v>#NAME?</v>
      </c>
      <c r="X27" t="e">
        <f ca="1">_xlfn.VAR.S(T5:T180)</f>
        <v>#NAME?</v>
      </c>
      <c r="Z27" t="s">
        <v>186</v>
      </c>
      <c r="BD27" s="48" t="s">
        <v>85</v>
      </c>
      <c r="BE27" s="48" t="s">
        <v>239</v>
      </c>
      <c r="BF27" s="22" t="s">
        <v>219</v>
      </c>
      <c r="BG27" s="43" t="s">
        <v>7</v>
      </c>
    </row>
    <row r="28" spans="1:83" x14ac:dyDescent="0.3">
      <c r="A28" t="s">
        <v>79</v>
      </c>
      <c r="B28" t="s">
        <v>76</v>
      </c>
      <c r="C28" t="s">
        <v>79</v>
      </c>
      <c r="D28" s="31">
        <v>21</v>
      </c>
      <c r="E28" s="47">
        <v>2</v>
      </c>
      <c r="F28" s="22" t="s">
        <v>219</v>
      </c>
      <c r="G28" s="43" t="s">
        <v>7</v>
      </c>
      <c r="H28" s="40">
        <v>2.3069999999999999</v>
      </c>
      <c r="I28" s="1">
        <v>23.3</v>
      </c>
      <c r="J28" s="48" t="s">
        <v>86</v>
      </c>
      <c r="K28" s="48" t="s">
        <v>85</v>
      </c>
      <c r="P28" s="48" t="s">
        <v>85</v>
      </c>
      <c r="Q28" s="40">
        <v>2.3069999999999999</v>
      </c>
      <c r="S28" s="61" t="e">
        <f ca="1"/>
        <v>#NAME?</v>
      </c>
      <c r="T28" s="62" t="e">
        <f ca="1"/>
        <v>#NAME?</v>
      </c>
      <c r="V28" t="s">
        <v>173</v>
      </c>
      <c r="W28" t="e">
        <f ca="1">KURT(S5:S180)</f>
        <v>#NAME?</v>
      </c>
      <c r="X28" t="e">
        <f ca="1">KURT(T5:T180)</f>
        <v>#NAME?</v>
      </c>
      <c r="BD28" s="48" t="s">
        <v>85</v>
      </c>
      <c r="BE28" s="48" t="s">
        <v>239</v>
      </c>
      <c r="BF28" s="22" t="s">
        <v>219</v>
      </c>
      <c r="BG28" s="43" t="s">
        <v>7</v>
      </c>
    </row>
    <row r="29" spans="1:83" x14ac:dyDescent="0.3">
      <c r="A29" t="s">
        <v>79</v>
      </c>
      <c r="B29" t="s">
        <v>77</v>
      </c>
      <c r="C29" t="s">
        <v>79</v>
      </c>
      <c r="D29" s="31">
        <v>22</v>
      </c>
      <c r="E29" s="47">
        <v>2</v>
      </c>
      <c r="F29" s="22" t="s">
        <v>219</v>
      </c>
      <c r="G29" s="43" t="s">
        <v>7</v>
      </c>
      <c r="H29" s="40">
        <v>2.3069999999999999</v>
      </c>
      <c r="I29" s="1">
        <v>23.3</v>
      </c>
      <c r="J29" s="48" t="s">
        <v>86</v>
      </c>
      <c r="K29" s="48" t="s">
        <v>85</v>
      </c>
      <c r="P29" s="48" t="s">
        <v>85</v>
      </c>
      <c r="Q29" s="40">
        <v>2.3069999999999999</v>
      </c>
      <c r="S29" s="61" t="e">
        <f ca="1"/>
        <v>#NAME?</v>
      </c>
      <c r="T29" s="62" t="e">
        <f ca="1"/>
        <v>#NAME?</v>
      </c>
      <c r="V29" t="s">
        <v>174</v>
      </c>
      <c r="W29" t="e">
        <f ca="1">SKEW(S5:S180)</f>
        <v>#NAME?</v>
      </c>
      <c r="X29" t="e">
        <f ca="1">SKEW(T5:T180)</f>
        <v>#NAME?</v>
      </c>
      <c r="Z29" s="66" t="s">
        <v>187</v>
      </c>
      <c r="AA29" s="66" t="e">
        <f ca="1">[2]!DAGOSTINO(S5:S180)</f>
        <v>#NAME?</v>
      </c>
      <c r="AB29" s="66" t="e">
        <f ca="1">[2]!DAGOSTINO(T5:T180)</f>
        <v>#NAME?</v>
      </c>
      <c r="BD29" s="48" t="s">
        <v>85</v>
      </c>
      <c r="BE29" s="48" t="s">
        <v>239</v>
      </c>
      <c r="BF29" s="22" t="s">
        <v>219</v>
      </c>
      <c r="BG29" s="43" t="s">
        <v>7</v>
      </c>
    </row>
    <row r="30" spans="1:83" x14ac:dyDescent="0.3">
      <c r="A30" t="s">
        <v>79</v>
      </c>
      <c r="B30" t="s">
        <v>77</v>
      </c>
      <c r="C30" t="s">
        <v>79</v>
      </c>
      <c r="D30" s="31">
        <v>32</v>
      </c>
      <c r="E30" s="47">
        <v>2</v>
      </c>
      <c r="F30" s="22" t="s">
        <v>219</v>
      </c>
      <c r="G30" s="47" t="s">
        <v>10</v>
      </c>
      <c r="H30" s="40">
        <v>2.3069999999999999</v>
      </c>
      <c r="I30" s="1">
        <v>23.3</v>
      </c>
      <c r="J30" s="48" t="s">
        <v>86</v>
      </c>
      <c r="K30" s="48" t="s">
        <v>85</v>
      </c>
      <c r="P30" s="48" t="s">
        <v>85</v>
      </c>
      <c r="Q30" s="40">
        <v>2.3069999999999999</v>
      </c>
      <c r="S30" s="61" t="e">
        <f ca="1"/>
        <v>#NAME?</v>
      </c>
      <c r="T30" s="62" t="e">
        <f ca="1"/>
        <v>#NAME?</v>
      </c>
      <c r="V30" t="s">
        <v>175</v>
      </c>
      <c r="W30" t="e">
        <f ca="1">W31-W32</f>
        <v>#NAME?</v>
      </c>
      <c r="X30" t="e">
        <f ca="1">X31-X32</f>
        <v>#NAME?</v>
      </c>
      <c r="Z30" t="s">
        <v>144</v>
      </c>
      <c r="AA30" t="e">
        <f ca="1">[2]!DPTEST(S5:S180)</f>
        <v>#NAME?</v>
      </c>
      <c r="AB30" t="e">
        <f ca="1">[2]!DPTEST(T5:T180)</f>
        <v>#NAME?</v>
      </c>
      <c r="BD30" s="48" t="s">
        <v>85</v>
      </c>
      <c r="BE30" s="48" t="s">
        <v>239</v>
      </c>
      <c r="BF30" s="22" t="s">
        <v>219</v>
      </c>
      <c r="BG30" s="47" t="s">
        <v>10</v>
      </c>
    </row>
    <row r="31" spans="1:83" x14ac:dyDescent="0.3">
      <c r="A31" t="s">
        <v>79</v>
      </c>
      <c r="B31" t="s">
        <v>77</v>
      </c>
      <c r="C31" t="s">
        <v>79</v>
      </c>
      <c r="D31" s="31">
        <v>31</v>
      </c>
      <c r="E31" s="47">
        <v>2</v>
      </c>
      <c r="F31" s="22" t="s">
        <v>219</v>
      </c>
      <c r="G31" s="47" t="s">
        <v>10</v>
      </c>
      <c r="H31" s="40">
        <v>2.3069999999999999</v>
      </c>
      <c r="I31" s="1">
        <v>23.3</v>
      </c>
      <c r="J31" s="48" t="s">
        <v>86</v>
      </c>
      <c r="K31" s="48" t="s">
        <v>85</v>
      </c>
      <c r="P31" s="48" t="s">
        <v>85</v>
      </c>
      <c r="Q31" s="40">
        <v>2.3069999999999999</v>
      </c>
      <c r="S31" s="61" t="e">
        <f ca="1"/>
        <v>#NAME?</v>
      </c>
      <c r="T31" s="62" t="e">
        <f ca="1"/>
        <v>#NAME?</v>
      </c>
      <c r="V31" t="s">
        <v>176</v>
      </c>
      <c r="W31" t="e">
        <f ca="1">MAX(S5:S180)</f>
        <v>#NAME?</v>
      </c>
      <c r="X31" t="e">
        <f ca="1">MAX(T5:T180)</f>
        <v>#NAME?</v>
      </c>
      <c r="Z31" t="s">
        <v>145</v>
      </c>
      <c r="AA31">
        <v>0.05</v>
      </c>
      <c r="AB31">
        <v>0.05</v>
      </c>
      <c r="BD31" s="48" t="s">
        <v>85</v>
      </c>
      <c r="BE31" s="48" t="s">
        <v>239</v>
      </c>
      <c r="BF31" s="22" t="s">
        <v>219</v>
      </c>
      <c r="BG31" s="47" t="s">
        <v>10</v>
      </c>
    </row>
    <row r="32" spans="1:83" x14ac:dyDescent="0.3">
      <c r="A32" t="s">
        <v>79</v>
      </c>
      <c r="B32" t="s">
        <v>77</v>
      </c>
      <c r="C32" t="s">
        <v>79</v>
      </c>
      <c r="D32" s="31">
        <v>41</v>
      </c>
      <c r="E32" s="47">
        <v>2</v>
      </c>
      <c r="F32" s="22" t="s">
        <v>219</v>
      </c>
      <c r="G32" s="47" t="s">
        <v>10</v>
      </c>
      <c r="H32" s="40">
        <v>2.3069999999999999</v>
      </c>
      <c r="I32" s="1">
        <v>23.3</v>
      </c>
      <c r="J32" s="48" t="s">
        <v>86</v>
      </c>
      <c r="K32" s="48" t="s">
        <v>85</v>
      </c>
      <c r="P32" s="48" t="s">
        <v>85</v>
      </c>
      <c r="Q32" s="40">
        <v>2.3069999999999999</v>
      </c>
      <c r="S32" s="61" t="e">
        <f ca="1"/>
        <v>#NAME?</v>
      </c>
      <c r="T32" s="62" t="e">
        <f ca="1"/>
        <v>#NAME?</v>
      </c>
      <c r="V32" t="s">
        <v>177</v>
      </c>
      <c r="W32" t="e">
        <f ca="1">MIN(S5:S180)</f>
        <v>#NAME?</v>
      </c>
      <c r="X32" t="e">
        <f ca="1">MIN(T5:T180)</f>
        <v>#NAME?</v>
      </c>
      <c r="Z32" s="67" t="s">
        <v>185</v>
      </c>
      <c r="AA32" s="72" t="e">
        <f ca="1">IF(AA30&lt;AA31,"no","yes")</f>
        <v>#NAME?</v>
      </c>
      <c r="AB32" s="72" t="e">
        <f ca="1">IF(AB30&lt;AB31,"no","yes")</f>
        <v>#NAME?</v>
      </c>
      <c r="BD32" s="48" t="s">
        <v>85</v>
      </c>
      <c r="BE32" s="48" t="s">
        <v>239</v>
      </c>
      <c r="BF32" s="22" t="s">
        <v>219</v>
      </c>
      <c r="BG32" s="47" t="s">
        <v>10</v>
      </c>
    </row>
    <row r="33" spans="1:59" x14ac:dyDescent="0.3">
      <c r="A33" t="s">
        <v>79</v>
      </c>
      <c r="B33" t="s">
        <v>77</v>
      </c>
      <c r="C33" t="s">
        <v>79</v>
      </c>
      <c r="D33" s="31">
        <v>42</v>
      </c>
      <c r="E33" s="52" t="s">
        <v>41</v>
      </c>
      <c r="F33" s="22" t="s">
        <v>219</v>
      </c>
      <c r="G33" s="47" t="s">
        <v>10</v>
      </c>
      <c r="H33" s="40">
        <v>2.3069999999999999</v>
      </c>
      <c r="I33" s="1">
        <v>23.3</v>
      </c>
      <c r="J33" s="48" t="s">
        <v>86</v>
      </c>
      <c r="K33" s="48" t="s">
        <v>85</v>
      </c>
      <c r="P33" s="48" t="s">
        <v>85</v>
      </c>
      <c r="Q33" s="40">
        <v>2.3069999999999999</v>
      </c>
      <c r="S33" s="61" t="e">
        <f ca="1"/>
        <v>#NAME?</v>
      </c>
      <c r="T33" s="62" t="e">
        <f ca="1"/>
        <v>#NAME?</v>
      </c>
      <c r="V33" t="s">
        <v>118</v>
      </c>
      <c r="W33" t="e">
        <f ca="1">SUM(S5:S180)</f>
        <v>#NAME?</v>
      </c>
      <c r="X33" t="e">
        <f ca="1">SUM(T5:T180)</f>
        <v>#NAME?</v>
      </c>
      <c r="BD33" s="48" t="s">
        <v>85</v>
      </c>
      <c r="BE33" s="48" t="s">
        <v>239</v>
      </c>
      <c r="BF33" s="22" t="s">
        <v>219</v>
      </c>
      <c r="BG33" s="47" t="s">
        <v>10</v>
      </c>
    </row>
    <row r="34" spans="1:59" x14ac:dyDescent="0.3">
      <c r="A34" t="s">
        <v>89</v>
      </c>
      <c r="B34" t="s">
        <v>76</v>
      </c>
      <c r="C34" t="s">
        <v>75</v>
      </c>
      <c r="D34" s="30">
        <v>12</v>
      </c>
      <c r="E34" s="46">
        <v>1</v>
      </c>
      <c r="F34" s="30" t="s">
        <v>218</v>
      </c>
      <c r="G34" s="43" t="s">
        <v>7</v>
      </c>
      <c r="H34" s="40">
        <v>2.1320000000000001</v>
      </c>
      <c r="I34" s="1">
        <v>31.5</v>
      </c>
      <c r="J34" s="50" t="s">
        <v>88</v>
      </c>
      <c r="K34" s="50" t="s">
        <v>85</v>
      </c>
      <c r="P34" s="50" t="s">
        <v>85</v>
      </c>
      <c r="Q34" s="40">
        <v>2.1320000000000001</v>
      </c>
      <c r="S34" s="61" t="e">
        <f ca="1"/>
        <v>#NAME?</v>
      </c>
      <c r="T34" s="62" t="e">
        <f ca="1"/>
        <v>#NAME?</v>
      </c>
      <c r="V34" t="s">
        <v>117</v>
      </c>
      <c r="W34">
        <f ca="1">COUNT(S5:S180)</f>
        <v>0</v>
      </c>
      <c r="X34">
        <f ca="1">COUNT(T5:T180)</f>
        <v>0</v>
      </c>
      <c r="BD34" s="50" t="s">
        <v>85</v>
      </c>
      <c r="BE34" s="50" t="s">
        <v>88</v>
      </c>
      <c r="BF34" s="30" t="s">
        <v>218</v>
      </c>
      <c r="BG34" s="43" t="s">
        <v>7</v>
      </c>
    </row>
    <row r="35" spans="1:59" x14ac:dyDescent="0.3">
      <c r="A35" t="s">
        <v>89</v>
      </c>
      <c r="B35" t="s">
        <v>76</v>
      </c>
      <c r="C35" t="s">
        <v>75</v>
      </c>
      <c r="D35" s="31">
        <v>11</v>
      </c>
      <c r="E35" s="52">
        <v>1</v>
      </c>
      <c r="F35" s="30" t="s">
        <v>218</v>
      </c>
      <c r="G35" s="43" t="s">
        <v>7</v>
      </c>
      <c r="H35" s="40">
        <v>2.1320000000000001</v>
      </c>
      <c r="I35" s="1">
        <v>31.5</v>
      </c>
      <c r="J35" s="50" t="s">
        <v>88</v>
      </c>
      <c r="K35" s="50" t="s">
        <v>85</v>
      </c>
      <c r="P35" s="50" t="s">
        <v>85</v>
      </c>
      <c r="Q35" s="40">
        <v>2.1320000000000001</v>
      </c>
      <c r="S35" s="61" t="e">
        <f ca="1"/>
        <v>#NAME?</v>
      </c>
      <c r="T35" s="62" t="e">
        <f ca="1"/>
        <v>#NAME?</v>
      </c>
      <c r="V35" t="s">
        <v>178</v>
      </c>
      <c r="W35" t="e">
        <f ca="1">GEOMEAN(S5:S180)</f>
        <v>#NAME?</v>
      </c>
      <c r="X35" t="e">
        <f ca="1">GEOMEAN(T5:T180)</f>
        <v>#NAME?</v>
      </c>
      <c r="Z35" t="str">
        <f>+P1</f>
        <v>ALTERACIÓN TSH</v>
      </c>
      <c r="AA35" t="e">
        <f ca="1">+W21</f>
        <v>#NAME?</v>
      </c>
      <c r="BD35" s="50" t="s">
        <v>85</v>
      </c>
      <c r="BE35" s="50" t="s">
        <v>88</v>
      </c>
      <c r="BF35" s="30" t="s">
        <v>218</v>
      </c>
      <c r="BG35" s="43" t="s">
        <v>7</v>
      </c>
    </row>
    <row r="36" spans="1:59" ht="15" thickBot="1" x14ac:dyDescent="0.35">
      <c r="A36" t="s">
        <v>89</v>
      </c>
      <c r="B36" t="s">
        <v>76</v>
      </c>
      <c r="C36" t="s">
        <v>75</v>
      </c>
      <c r="D36" s="31">
        <v>21</v>
      </c>
      <c r="E36" s="47">
        <v>1</v>
      </c>
      <c r="F36" s="30" t="s">
        <v>218</v>
      </c>
      <c r="G36" s="43" t="s">
        <v>7</v>
      </c>
      <c r="H36" s="40">
        <v>2.1320000000000001</v>
      </c>
      <c r="I36" s="1">
        <v>31.5</v>
      </c>
      <c r="J36" s="50" t="s">
        <v>88</v>
      </c>
      <c r="K36" s="50" t="s">
        <v>85</v>
      </c>
      <c r="P36" s="50" t="s">
        <v>85</v>
      </c>
      <c r="Q36" s="40">
        <v>2.1320000000000001</v>
      </c>
      <c r="S36" s="61" t="e">
        <f ca="1"/>
        <v>#NAME?</v>
      </c>
      <c r="T36" s="62" t="e">
        <f ca="1"/>
        <v>#NAME?</v>
      </c>
      <c r="V36" t="s">
        <v>179</v>
      </c>
      <c r="W36" t="e">
        <f ca="1">HARMEAN(S5:S180)</f>
        <v>#NAME?</v>
      </c>
      <c r="X36" t="e">
        <f ca="1">HARMEAN(T5:T180)</f>
        <v>#NAME?</v>
      </c>
      <c r="Z36" t="str">
        <f>+V34</f>
        <v>Count</v>
      </c>
      <c r="AA36">
        <f ca="1">+W34</f>
        <v>0</v>
      </c>
      <c r="AB36">
        <f ca="1">+X34</f>
        <v>0</v>
      </c>
      <c r="BD36" s="50" t="s">
        <v>85</v>
      </c>
      <c r="BE36" s="50" t="s">
        <v>88</v>
      </c>
      <c r="BF36" s="30" t="s">
        <v>218</v>
      </c>
      <c r="BG36" s="43" t="s">
        <v>7</v>
      </c>
    </row>
    <row r="37" spans="1:59" ht="15" thickTop="1" x14ac:dyDescent="0.3">
      <c r="A37" t="s">
        <v>89</v>
      </c>
      <c r="B37" t="s">
        <v>76</v>
      </c>
      <c r="C37" t="s">
        <v>75</v>
      </c>
      <c r="D37" s="31">
        <v>22</v>
      </c>
      <c r="E37" s="47">
        <v>1</v>
      </c>
      <c r="F37" s="30" t="s">
        <v>218</v>
      </c>
      <c r="G37" s="43" t="s">
        <v>7</v>
      </c>
      <c r="H37" s="40">
        <v>2.1320000000000001</v>
      </c>
      <c r="I37" s="1">
        <v>31.5</v>
      </c>
      <c r="J37" s="50" t="s">
        <v>88</v>
      </c>
      <c r="K37" s="50" t="s">
        <v>85</v>
      </c>
      <c r="P37" s="50" t="s">
        <v>85</v>
      </c>
      <c r="Q37" s="40">
        <v>2.1320000000000001</v>
      </c>
      <c r="S37" s="61" t="e">
        <f ca="1"/>
        <v>#NAME?</v>
      </c>
      <c r="T37" s="62" t="e">
        <f ca="1"/>
        <v>#NAME?</v>
      </c>
      <c r="V37" t="s">
        <v>180</v>
      </c>
      <c r="W37" t="e">
        <f ca="1">AVEDEV(S5:S180)</f>
        <v>#NAME?</v>
      </c>
      <c r="X37" t="e">
        <f ca="1">AVEDEV(T5:T180)</f>
        <v>#NAME?</v>
      </c>
      <c r="Z37" t="str">
        <f>+V22</f>
        <v>Mean</v>
      </c>
      <c r="AA37" t="e">
        <f t="shared" ref="AA37:AB39" ca="1" si="12">+W22</f>
        <v>#NAME?</v>
      </c>
      <c r="AB37" t="e">
        <f t="shared" ca="1" si="12"/>
        <v>#NAME?</v>
      </c>
      <c r="AF37" s="65" t="s">
        <v>154</v>
      </c>
      <c r="AG37" s="65" t="s">
        <v>155</v>
      </c>
      <c r="AH37" s="65" t="s">
        <v>149</v>
      </c>
      <c r="AI37" s="65" t="s">
        <v>144</v>
      </c>
      <c r="BD37" s="50" t="s">
        <v>85</v>
      </c>
      <c r="BE37" s="50" t="s">
        <v>88</v>
      </c>
      <c r="BF37" s="30" t="s">
        <v>218</v>
      </c>
      <c r="BG37" s="43" t="s">
        <v>7</v>
      </c>
    </row>
    <row r="38" spans="1:59" x14ac:dyDescent="0.3">
      <c r="A38" t="s">
        <v>89</v>
      </c>
      <c r="B38" t="s">
        <v>77</v>
      </c>
      <c r="C38" t="s">
        <v>75</v>
      </c>
      <c r="D38" s="31">
        <v>32</v>
      </c>
      <c r="E38" s="47">
        <v>1</v>
      </c>
      <c r="F38" s="30" t="s">
        <v>218</v>
      </c>
      <c r="G38" s="43" t="s">
        <v>7</v>
      </c>
      <c r="H38" s="40">
        <v>2.1320000000000001</v>
      </c>
      <c r="I38" s="1">
        <v>31.5</v>
      </c>
      <c r="J38" s="50" t="s">
        <v>88</v>
      </c>
      <c r="K38" s="50" t="s">
        <v>85</v>
      </c>
      <c r="P38" s="50" t="s">
        <v>85</v>
      </c>
      <c r="Q38" s="40">
        <v>2.1320000000000001</v>
      </c>
      <c r="S38" s="61" t="e">
        <f ca="1"/>
        <v>#NAME?</v>
      </c>
      <c r="T38" s="62" t="e">
        <f ca="1"/>
        <v>#NAME?</v>
      </c>
      <c r="V38" t="s">
        <v>181</v>
      </c>
      <c r="W38" t="e">
        <f ca="1">[2]!MAD(S5:S180)</f>
        <v>#NAME?</v>
      </c>
      <c r="X38" t="e">
        <f ca="1">[2]!MAD(T5:T180)</f>
        <v>#NAME?</v>
      </c>
      <c r="Z38" t="str">
        <f>+V23</f>
        <v>Standard Error</v>
      </c>
      <c r="AA38" t="e">
        <f t="shared" ca="1" si="12"/>
        <v>#NAME?</v>
      </c>
      <c r="AB38" t="e">
        <f t="shared" ca="1" si="12"/>
        <v>#NAME?</v>
      </c>
      <c r="AF38" s="19" t="s">
        <v>101</v>
      </c>
      <c r="AG38" s="19" t="s">
        <v>85</v>
      </c>
      <c r="AH38" s="19">
        <v>12.990909090909115</v>
      </c>
      <c r="AI38" s="19">
        <v>4.5802139858608371E-11</v>
      </c>
      <c r="BD38" s="50" t="s">
        <v>85</v>
      </c>
      <c r="BE38" s="50" t="s">
        <v>88</v>
      </c>
      <c r="BF38" s="30" t="s">
        <v>218</v>
      </c>
      <c r="BG38" s="43" t="s">
        <v>7</v>
      </c>
    </row>
    <row r="39" spans="1:59" x14ac:dyDescent="0.3">
      <c r="A39" t="s">
        <v>89</v>
      </c>
      <c r="B39" t="s">
        <v>77</v>
      </c>
      <c r="C39" t="s">
        <v>75</v>
      </c>
      <c r="D39" s="31">
        <v>31</v>
      </c>
      <c r="E39" s="47">
        <v>1</v>
      </c>
      <c r="F39" s="30" t="s">
        <v>218</v>
      </c>
      <c r="G39" s="43" t="s">
        <v>7</v>
      </c>
      <c r="H39" s="40">
        <v>2.1320000000000001</v>
      </c>
      <c r="I39" s="1">
        <v>31.5</v>
      </c>
      <c r="J39" s="50" t="s">
        <v>88</v>
      </c>
      <c r="K39" s="50" t="s">
        <v>85</v>
      </c>
      <c r="P39" s="50" t="s">
        <v>85</v>
      </c>
      <c r="Q39" s="40">
        <v>2.1320000000000001</v>
      </c>
      <c r="S39" s="61" t="e">
        <f ca="1"/>
        <v>#NAME?</v>
      </c>
      <c r="T39" s="62" t="e">
        <f ca="1"/>
        <v>#NAME?</v>
      </c>
      <c r="V39" s="67" t="s">
        <v>182</v>
      </c>
      <c r="W39" s="67" t="e">
        <f ca="1">[2]!IQR(S5:S180,FALSE)</f>
        <v>#NAME?</v>
      </c>
      <c r="X39" s="67" t="e">
        <f ca="1">[2]!IQR(T5:T180,FALSE)</f>
        <v>#NAME?</v>
      </c>
      <c r="Z39" t="str">
        <f>+V24</f>
        <v>Median</v>
      </c>
      <c r="AA39" t="e">
        <f t="shared" ca="1" si="12"/>
        <v>#NAME?</v>
      </c>
      <c r="AB39" t="e">
        <f t="shared" ca="1" si="12"/>
        <v>#NAME?</v>
      </c>
      <c r="AF39" t="s">
        <v>101</v>
      </c>
      <c r="AG39" t="s">
        <v>85</v>
      </c>
      <c r="AH39">
        <v>4.6696363636363616</v>
      </c>
      <c r="AI39">
        <v>4.5802139858608371E-11</v>
      </c>
      <c r="BD39" s="50" t="s">
        <v>85</v>
      </c>
      <c r="BE39" s="50" t="s">
        <v>88</v>
      </c>
      <c r="BF39" s="30" t="s">
        <v>218</v>
      </c>
      <c r="BG39" s="43" t="s">
        <v>7</v>
      </c>
    </row>
    <row r="40" spans="1:59" x14ac:dyDescent="0.3">
      <c r="A40" t="s">
        <v>89</v>
      </c>
      <c r="B40" t="s">
        <v>77</v>
      </c>
      <c r="C40" t="s">
        <v>75</v>
      </c>
      <c r="D40" s="31">
        <v>41</v>
      </c>
      <c r="E40" s="47">
        <v>1</v>
      </c>
      <c r="F40" s="30" t="s">
        <v>218</v>
      </c>
      <c r="G40" s="43" t="s">
        <v>7</v>
      </c>
      <c r="H40" s="40">
        <v>2.1320000000000001</v>
      </c>
      <c r="I40" s="1">
        <v>31.5</v>
      </c>
      <c r="J40" s="50" t="s">
        <v>88</v>
      </c>
      <c r="K40" s="50" t="s">
        <v>85</v>
      </c>
      <c r="P40" s="50" t="s">
        <v>85</v>
      </c>
      <c r="Q40" s="40">
        <v>2.1320000000000001</v>
      </c>
      <c r="S40" s="61" t="e">
        <f ca="1"/>
        <v>#NAME?</v>
      </c>
      <c r="T40" s="62" t="e">
        <f ca="1"/>
        <v>#NAME?</v>
      </c>
      <c r="Z40" t="str">
        <f t="shared" ref="Z40:AB41" si="13">+V31</f>
        <v>Maximum</v>
      </c>
      <c r="AA40" t="e">
        <f t="shared" ca="1" si="13"/>
        <v>#NAME?</v>
      </c>
      <c r="AB40" t="e">
        <f t="shared" ca="1" si="13"/>
        <v>#NAME?</v>
      </c>
      <c r="BD40" s="50" t="s">
        <v>85</v>
      </c>
      <c r="BE40" s="50" t="s">
        <v>88</v>
      </c>
      <c r="BF40" s="30" t="s">
        <v>218</v>
      </c>
      <c r="BG40" s="43" t="s">
        <v>7</v>
      </c>
    </row>
    <row r="41" spans="1:59" x14ac:dyDescent="0.3">
      <c r="A41" t="s">
        <v>89</v>
      </c>
      <c r="B41" t="s">
        <v>77</v>
      </c>
      <c r="C41" t="s">
        <v>75</v>
      </c>
      <c r="D41" s="33">
        <v>42</v>
      </c>
      <c r="E41" s="53">
        <v>1</v>
      </c>
      <c r="F41" s="30" t="s">
        <v>218</v>
      </c>
      <c r="G41" s="43" t="s">
        <v>7</v>
      </c>
      <c r="H41" s="40">
        <v>2.1320000000000001</v>
      </c>
      <c r="I41" s="1">
        <v>31.5</v>
      </c>
      <c r="J41" s="50" t="s">
        <v>88</v>
      </c>
      <c r="K41" s="50" t="s">
        <v>85</v>
      </c>
      <c r="P41" s="50" t="s">
        <v>85</v>
      </c>
      <c r="Q41" s="40">
        <v>2.1320000000000001</v>
      </c>
      <c r="S41" s="61" t="e">
        <f ca="1"/>
        <v>#NAME?</v>
      </c>
      <c r="T41" s="62" t="e">
        <f ca="1"/>
        <v>#NAME?</v>
      </c>
      <c r="Z41" t="str">
        <f t="shared" si="13"/>
        <v>Minimum</v>
      </c>
      <c r="AA41" t="e">
        <f t="shared" ca="1" si="13"/>
        <v>#NAME?</v>
      </c>
      <c r="AB41" t="e">
        <f t="shared" ca="1" si="13"/>
        <v>#NAME?</v>
      </c>
      <c r="BD41" s="50" t="s">
        <v>85</v>
      </c>
      <c r="BE41" s="50" t="s">
        <v>88</v>
      </c>
      <c r="BF41" s="30" t="s">
        <v>218</v>
      </c>
      <c r="BG41" s="43" t="s">
        <v>7</v>
      </c>
    </row>
    <row r="42" spans="1:59" x14ac:dyDescent="0.3">
      <c r="A42" t="s">
        <v>89</v>
      </c>
      <c r="B42" t="s">
        <v>76</v>
      </c>
      <c r="C42" t="s">
        <v>79</v>
      </c>
      <c r="D42" s="30">
        <v>12</v>
      </c>
      <c r="E42" s="46">
        <v>1</v>
      </c>
      <c r="F42" s="22" t="s">
        <v>219</v>
      </c>
      <c r="G42" s="43" t="s">
        <v>7</v>
      </c>
      <c r="H42" s="40">
        <v>2.1320000000000001</v>
      </c>
      <c r="I42" s="1">
        <v>31.5</v>
      </c>
      <c r="J42" s="50" t="s">
        <v>88</v>
      </c>
      <c r="K42" s="50" t="s">
        <v>85</v>
      </c>
      <c r="P42" s="50" t="s">
        <v>85</v>
      </c>
      <c r="Q42" s="40">
        <v>2.1320000000000001</v>
      </c>
      <c r="S42" s="61" t="e">
        <f ca="1"/>
        <v>#NAME?</v>
      </c>
      <c r="T42" s="62" t="e">
        <f ca="1"/>
        <v>#NAME?</v>
      </c>
      <c r="Z42" t="str">
        <f>+V39</f>
        <v>IQR</v>
      </c>
      <c r="AA42" t="e">
        <f ca="1">+W39</f>
        <v>#NAME?</v>
      </c>
      <c r="AB42" t="e">
        <f ca="1">+X39</f>
        <v>#NAME?</v>
      </c>
      <c r="BD42" s="50" t="s">
        <v>85</v>
      </c>
      <c r="BE42" s="50" t="s">
        <v>88</v>
      </c>
      <c r="BF42" s="22" t="s">
        <v>219</v>
      </c>
      <c r="BG42" s="43" t="s">
        <v>7</v>
      </c>
    </row>
    <row r="43" spans="1:59" x14ac:dyDescent="0.3">
      <c r="A43" t="s">
        <v>89</v>
      </c>
      <c r="B43" t="s">
        <v>76</v>
      </c>
      <c r="C43" t="s">
        <v>79</v>
      </c>
      <c r="D43" s="31">
        <v>11</v>
      </c>
      <c r="E43" s="46">
        <v>1</v>
      </c>
      <c r="F43" s="22" t="s">
        <v>219</v>
      </c>
      <c r="G43" s="43" t="s">
        <v>7</v>
      </c>
      <c r="H43" s="40">
        <v>2.1320000000000001</v>
      </c>
      <c r="I43" s="1">
        <v>31.5</v>
      </c>
      <c r="J43" s="50" t="s">
        <v>88</v>
      </c>
      <c r="K43" s="50" t="s">
        <v>85</v>
      </c>
      <c r="P43" s="50" t="s">
        <v>85</v>
      </c>
      <c r="Q43" s="40">
        <v>2.1320000000000001</v>
      </c>
      <c r="S43" s="61" t="e">
        <f ca="1"/>
        <v>#NAME?</v>
      </c>
      <c r="T43" s="62" t="e">
        <f ca="1"/>
        <v>#NAME?</v>
      </c>
      <c r="Z43" t="str">
        <f>+Z23</f>
        <v>p-value</v>
      </c>
      <c r="AA43" t="e">
        <f ca="1">+AA23</f>
        <v>#NAME?</v>
      </c>
      <c r="AB43" t="e">
        <f ca="1">+AB23</f>
        <v>#NAME?</v>
      </c>
      <c r="BD43" s="50" t="s">
        <v>85</v>
      </c>
      <c r="BE43" s="50" t="s">
        <v>88</v>
      </c>
      <c r="BF43" s="22" t="s">
        <v>219</v>
      </c>
      <c r="BG43" s="43" t="s">
        <v>7</v>
      </c>
    </row>
    <row r="44" spans="1:59" x14ac:dyDescent="0.3">
      <c r="A44" t="s">
        <v>89</v>
      </c>
      <c r="B44" t="s">
        <v>76</v>
      </c>
      <c r="C44" t="s">
        <v>79</v>
      </c>
      <c r="D44" s="31">
        <v>21</v>
      </c>
      <c r="E44" s="46">
        <v>1</v>
      </c>
      <c r="F44" s="22" t="s">
        <v>219</v>
      </c>
      <c r="G44" s="43" t="s">
        <v>7</v>
      </c>
      <c r="H44" s="40">
        <v>2.1320000000000001</v>
      </c>
      <c r="I44" s="1">
        <v>31.5</v>
      </c>
      <c r="J44" s="50" t="s">
        <v>88</v>
      </c>
      <c r="K44" s="50" t="s">
        <v>85</v>
      </c>
      <c r="P44" s="50" t="s">
        <v>85</v>
      </c>
      <c r="Q44" s="40">
        <v>2.1320000000000001</v>
      </c>
      <c r="S44" s="61" t="e">
        <f ca="1"/>
        <v>#NAME?</v>
      </c>
      <c r="T44" s="62" t="e">
        <f ca="1"/>
        <v>#NAME?</v>
      </c>
      <c r="Z44" t="str">
        <f>+AF4</f>
        <v>Kruskal-Wallis Test</v>
      </c>
      <c r="AA44" t="e">
        <f ca="1">+AI14</f>
        <v>#NAME?</v>
      </c>
      <c r="BD44" s="50" t="s">
        <v>85</v>
      </c>
      <c r="BE44" s="50" t="s">
        <v>88</v>
      </c>
      <c r="BF44" s="22" t="s">
        <v>219</v>
      </c>
      <c r="BG44" s="43" t="s">
        <v>7</v>
      </c>
    </row>
    <row r="45" spans="1:59" x14ac:dyDescent="0.3">
      <c r="A45" t="s">
        <v>89</v>
      </c>
      <c r="B45" t="s">
        <v>76</v>
      </c>
      <c r="C45" t="s">
        <v>79</v>
      </c>
      <c r="D45" s="31">
        <v>22</v>
      </c>
      <c r="E45" s="46">
        <v>1</v>
      </c>
      <c r="F45" s="22" t="s">
        <v>219</v>
      </c>
      <c r="G45" s="43" t="s">
        <v>7</v>
      </c>
      <c r="H45" s="40">
        <v>2.1320000000000001</v>
      </c>
      <c r="I45" s="1">
        <v>31.5</v>
      </c>
      <c r="J45" s="50" t="s">
        <v>88</v>
      </c>
      <c r="K45" s="50" t="s">
        <v>85</v>
      </c>
      <c r="P45" s="50" t="s">
        <v>85</v>
      </c>
      <c r="Q45" s="40">
        <v>2.1320000000000001</v>
      </c>
      <c r="S45" s="61" t="e">
        <f ca="1"/>
        <v>#NAME?</v>
      </c>
      <c r="T45" s="62" t="e">
        <f ca="1"/>
        <v>#NAME?</v>
      </c>
      <c r="BD45" s="50" t="s">
        <v>85</v>
      </c>
      <c r="BE45" s="50" t="s">
        <v>88</v>
      </c>
      <c r="BF45" s="22" t="s">
        <v>219</v>
      </c>
      <c r="BG45" s="43" t="s">
        <v>7</v>
      </c>
    </row>
    <row r="46" spans="1:59" x14ac:dyDescent="0.3">
      <c r="A46" t="s">
        <v>89</v>
      </c>
      <c r="B46" t="s">
        <v>77</v>
      </c>
      <c r="C46" t="s">
        <v>79</v>
      </c>
      <c r="D46" s="31">
        <v>32</v>
      </c>
      <c r="E46" s="46">
        <v>1</v>
      </c>
      <c r="F46" s="22" t="s">
        <v>219</v>
      </c>
      <c r="G46" s="43" t="s">
        <v>7</v>
      </c>
      <c r="H46" s="40">
        <v>2.1320000000000001</v>
      </c>
      <c r="I46" s="1">
        <v>31.5</v>
      </c>
      <c r="J46" s="50" t="s">
        <v>88</v>
      </c>
      <c r="K46" s="50" t="s">
        <v>85</v>
      </c>
      <c r="P46" s="50" t="s">
        <v>85</v>
      </c>
      <c r="Q46" s="40">
        <v>2.1320000000000001</v>
      </c>
      <c r="S46" s="61" t="e">
        <f ca="1"/>
        <v>#NAME?</v>
      </c>
      <c r="T46" s="62" t="e">
        <f ca="1"/>
        <v>#NAME?</v>
      </c>
      <c r="BD46" s="50" t="s">
        <v>85</v>
      </c>
      <c r="BE46" s="50" t="s">
        <v>88</v>
      </c>
      <c r="BF46" s="22" t="s">
        <v>219</v>
      </c>
      <c r="BG46" s="43" t="s">
        <v>7</v>
      </c>
    </row>
    <row r="47" spans="1:59" x14ac:dyDescent="0.3">
      <c r="A47" t="s">
        <v>89</v>
      </c>
      <c r="B47" t="s">
        <v>77</v>
      </c>
      <c r="C47" t="s">
        <v>79</v>
      </c>
      <c r="D47" s="31">
        <v>31</v>
      </c>
      <c r="E47" s="46">
        <v>1</v>
      </c>
      <c r="F47" s="22" t="s">
        <v>219</v>
      </c>
      <c r="G47" s="43" t="s">
        <v>7</v>
      </c>
      <c r="H47" s="40">
        <v>2.1320000000000001</v>
      </c>
      <c r="I47" s="1">
        <v>31.5</v>
      </c>
      <c r="J47" s="50" t="s">
        <v>88</v>
      </c>
      <c r="K47" s="50" t="s">
        <v>85</v>
      </c>
      <c r="P47" s="50" t="s">
        <v>85</v>
      </c>
      <c r="Q47" s="40">
        <v>2.1320000000000001</v>
      </c>
      <c r="S47" s="61" t="e">
        <f ca="1"/>
        <v>#NAME?</v>
      </c>
      <c r="T47" s="62" t="e">
        <f ca="1"/>
        <v>#NAME?</v>
      </c>
      <c r="BD47" s="50" t="s">
        <v>85</v>
      </c>
      <c r="BE47" s="50" t="s">
        <v>88</v>
      </c>
      <c r="BF47" s="22" t="s">
        <v>219</v>
      </c>
      <c r="BG47" s="43" t="s">
        <v>7</v>
      </c>
    </row>
    <row r="48" spans="1:59" ht="15" thickBot="1" x14ac:dyDescent="0.35">
      <c r="A48" t="s">
        <v>89</v>
      </c>
      <c r="B48" t="s">
        <v>77</v>
      </c>
      <c r="C48" t="s">
        <v>79</v>
      </c>
      <c r="D48" s="31">
        <v>41</v>
      </c>
      <c r="E48" s="46">
        <v>1</v>
      </c>
      <c r="F48" s="22" t="s">
        <v>219</v>
      </c>
      <c r="G48" s="43" t="s">
        <v>7</v>
      </c>
      <c r="H48" s="40">
        <v>2.1320000000000001</v>
      </c>
      <c r="I48" s="1">
        <v>31.5</v>
      </c>
      <c r="J48" s="50" t="s">
        <v>88</v>
      </c>
      <c r="K48" s="50" t="s">
        <v>85</v>
      </c>
      <c r="P48" s="50" t="s">
        <v>85</v>
      </c>
      <c r="Q48" s="40">
        <v>2.1320000000000001</v>
      </c>
      <c r="S48" s="61" t="e">
        <f ca="1"/>
        <v>#NAME?</v>
      </c>
      <c r="T48" s="62" t="e">
        <f ca="1"/>
        <v>#NAME?</v>
      </c>
      <c r="BD48" s="50" t="s">
        <v>85</v>
      </c>
      <c r="BE48" s="50" t="s">
        <v>88</v>
      </c>
      <c r="BF48" s="22" t="s">
        <v>219</v>
      </c>
      <c r="BG48" s="43" t="s">
        <v>7</v>
      </c>
    </row>
    <row r="49" spans="1:59" ht="15" thickTop="1" x14ac:dyDescent="0.3">
      <c r="A49" t="s">
        <v>89</v>
      </c>
      <c r="B49" t="s">
        <v>77</v>
      </c>
      <c r="C49" t="s">
        <v>79</v>
      </c>
      <c r="D49" s="31">
        <v>42</v>
      </c>
      <c r="E49" s="46">
        <v>1</v>
      </c>
      <c r="F49" s="22" t="s">
        <v>219</v>
      </c>
      <c r="G49" s="43" t="s">
        <v>7</v>
      </c>
      <c r="H49" s="40">
        <v>2.1320000000000001</v>
      </c>
      <c r="I49" s="1">
        <v>31.5</v>
      </c>
      <c r="J49" s="50" t="s">
        <v>88</v>
      </c>
      <c r="K49" s="50" t="s">
        <v>85</v>
      </c>
      <c r="P49" s="50" t="s">
        <v>85</v>
      </c>
      <c r="Q49" s="40">
        <v>2.1320000000000001</v>
      </c>
      <c r="S49" s="61" t="e">
        <f ca="1"/>
        <v>#NAME?</v>
      </c>
      <c r="T49" s="62" t="e">
        <f ca="1"/>
        <v>#NAME?</v>
      </c>
      <c r="Z49" t="s">
        <v>83</v>
      </c>
      <c r="AA49" t="s">
        <v>101</v>
      </c>
      <c r="AE49" t="s">
        <v>117</v>
      </c>
      <c r="AF49" t="s">
        <v>119</v>
      </c>
      <c r="AG49" t="s">
        <v>168</v>
      </c>
      <c r="AH49" t="s">
        <v>169</v>
      </c>
      <c r="AI49" t="s">
        <v>176</v>
      </c>
      <c r="AJ49" t="s">
        <v>177</v>
      </c>
      <c r="AK49" t="s">
        <v>182</v>
      </c>
      <c r="AL49" t="s">
        <v>144</v>
      </c>
      <c r="AM49" t="s">
        <v>137</v>
      </c>
      <c r="AO49" s="49" t="s">
        <v>83</v>
      </c>
      <c r="AP49" s="65" t="s">
        <v>154</v>
      </c>
      <c r="AQ49" s="65" t="s">
        <v>155</v>
      </c>
      <c r="AR49" s="65" t="s">
        <v>149</v>
      </c>
      <c r="AS49" s="65" t="s">
        <v>144</v>
      </c>
      <c r="BD49" s="50" t="s">
        <v>85</v>
      </c>
      <c r="BE49" s="50" t="s">
        <v>88</v>
      </c>
      <c r="BF49" s="22" t="s">
        <v>219</v>
      </c>
      <c r="BG49" s="43" t="s">
        <v>7</v>
      </c>
    </row>
    <row r="50" spans="1:59" x14ac:dyDescent="0.3">
      <c r="A50" t="s">
        <v>90</v>
      </c>
      <c r="B50" t="s">
        <v>76</v>
      </c>
      <c r="C50" t="s">
        <v>75</v>
      </c>
      <c r="D50" s="30">
        <v>12</v>
      </c>
      <c r="E50" s="46">
        <v>1</v>
      </c>
      <c r="F50" s="30" t="s">
        <v>218</v>
      </c>
      <c r="G50" s="43" t="s">
        <v>7</v>
      </c>
      <c r="H50" s="40">
        <v>2.38</v>
      </c>
      <c r="I50" s="1">
        <v>26.6</v>
      </c>
      <c r="J50" s="50" t="s">
        <v>86</v>
      </c>
      <c r="K50" s="50" t="s">
        <v>85</v>
      </c>
      <c r="P50" s="50" t="s">
        <v>85</v>
      </c>
      <c r="Q50" s="40">
        <v>2.38</v>
      </c>
      <c r="S50" s="61" t="e">
        <f ca="1"/>
        <v>#NAME?</v>
      </c>
      <c r="T50" s="62" t="e">
        <f ca="1"/>
        <v>#NAME?</v>
      </c>
      <c r="Z50" t="s">
        <v>117</v>
      </c>
      <c r="AA50">
        <v>16</v>
      </c>
      <c r="AB50">
        <v>176</v>
      </c>
      <c r="AC50" s="18" t="s">
        <v>91</v>
      </c>
      <c r="AD50" t="s">
        <v>101</v>
      </c>
      <c r="AE50">
        <v>16</v>
      </c>
      <c r="AF50">
        <v>13.599999999999996</v>
      </c>
      <c r="AG50">
        <v>9.1730672745584164E-16</v>
      </c>
      <c r="AH50">
        <v>13.6</v>
      </c>
      <c r="AI50">
        <v>13.6</v>
      </c>
      <c r="AJ50">
        <v>13.6</v>
      </c>
      <c r="AK50">
        <v>0</v>
      </c>
      <c r="AL50">
        <v>1.1431817714679937E-9</v>
      </c>
      <c r="AM50">
        <v>3.1572126998030522E-11</v>
      </c>
      <c r="AO50" s="18" t="s">
        <v>91</v>
      </c>
      <c r="AP50" s="19" t="s">
        <v>101</v>
      </c>
      <c r="AQ50" s="19" t="s">
        <v>85</v>
      </c>
      <c r="AR50" s="19">
        <v>12.990909090909115</v>
      </c>
      <c r="AS50" s="19">
        <v>4.5802139858608371E-11</v>
      </c>
      <c r="BD50" s="50" t="s">
        <v>85</v>
      </c>
      <c r="BE50" s="48" t="s">
        <v>239</v>
      </c>
      <c r="BF50" s="30" t="s">
        <v>218</v>
      </c>
      <c r="BG50" s="43" t="s">
        <v>7</v>
      </c>
    </row>
    <row r="51" spans="1:59" x14ac:dyDescent="0.3">
      <c r="A51" t="s">
        <v>90</v>
      </c>
      <c r="B51" t="s">
        <v>76</v>
      </c>
      <c r="C51" t="s">
        <v>75</v>
      </c>
      <c r="D51" s="31">
        <v>11</v>
      </c>
      <c r="E51" s="52">
        <v>1</v>
      </c>
      <c r="F51" s="30" t="s">
        <v>218</v>
      </c>
      <c r="G51" s="43" t="s">
        <v>7</v>
      </c>
      <c r="H51" s="40">
        <v>2.38</v>
      </c>
      <c r="I51" s="1">
        <v>26.6</v>
      </c>
      <c r="J51" s="50" t="s">
        <v>86</v>
      </c>
      <c r="K51" s="50" t="s">
        <v>85</v>
      </c>
      <c r="P51" s="50" t="s">
        <v>85</v>
      </c>
      <c r="Q51" s="40">
        <v>2.38</v>
      </c>
      <c r="S51" s="61" t="e">
        <f ca="1"/>
        <v>#NAME?</v>
      </c>
      <c r="T51" s="62" t="e">
        <f ca="1"/>
        <v>#NAME?</v>
      </c>
      <c r="Z51" t="s">
        <v>119</v>
      </c>
      <c r="AA51">
        <v>6.47</v>
      </c>
      <c r="AB51">
        <v>1.8003636363636379</v>
      </c>
      <c r="AE51">
        <v>176</v>
      </c>
      <c r="AF51">
        <v>26.590909090909111</v>
      </c>
      <c r="AG51">
        <v>0.44225460781611409</v>
      </c>
      <c r="AH51">
        <v>26.3</v>
      </c>
      <c r="AI51">
        <v>35.299999999999997</v>
      </c>
      <c r="AJ51">
        <v>16</v>
      </c>
      <c r="AK51">
        <v>9.1999999999999993</v>
      </c>
      <c r="AL51">
        <v>1.6095814348027204E-8</v>
      </c>
      <c r="AO51" s="38" t="s">
        <v>92</v>
      </c>
      <c r="AP51" t="s">
        <v>101</v>
      </c>
      <c r="AQ51" t="s">
        <v>85</v>
      </c>
      <c r="AR51">
        <v>4.6696363636363616</v>
      </c>
      <c r="AS51">
        <v>4.5802139858608371E-11</v>
      </c>
      <c r="BD51" s="50" t="s">
        <v>85</v>
      </c>
      <c r="BE51" s="48" t="s">
        <v>239</v>
      </c>
      <c r="BF51" s="30" t="s">
        <v>218</v>
      </c>
      <c r="BG51" s="43" t="s">
        <v>7</v>
      </c>
    </row>
    <row r="52" spans="1:59" x14ac:dyDescent="0.3">
      <c r="A52" t="s">
        <v>90</v>
      </c>
      <c r="B52" t="s">
        <v>76</v>
      </c>
      <c r="C52" t="s">
        <v>75</v>
      </c>
      <c r="D52" s="31">
        <v>21</v>
      </c>
      <c r="E52" s="47">
        <v>1</v>
      </c>
      <c r="F52" s="30" t="s">
        <v>218</v>
      </c>
      <c r="G52" s="43" t="s">
        <v>7</v>
      </c>
      <c r="H52" s="40">
        <v>2.38</v>
      </c>
      <c r="I52" s="1">
        <v>26.6</v>
      </c>
      <c r="J52" s="50" t="s">
        <v>86</v>
      </c>
      <c r="K52" s="50" t="s">
        <v>85</v>
      </c>
      <c r="P52" s="50" t="s">
        <v>85</v>
      </c>
      <c r="Q52" s="40">
        <v>2.38</v>
      </c>
      <c r="S52" s="61" t="e">
        <f ca="1"/>
        <v>#NAME?</v>
      </c>
      <c r="T52" s="62" t="e">
        <f ca="1"/>
        <v>#NAME?</v>
      </c>
      <c r="Z52" t="s">
        <v>168</v>
      </c>
      <c r="AA52">
        <v>0</v>
      </c>
      <c r="AB52">
        <v>4.6663696200507039E-2</v>
      </c>
      <c r="AC52" s="38" t="s">
        <v>92</v>
      </c>
      <c r="AD52" t="s">
        <v>101</v>
      </c>
      <c r="AE52">
        <v>16</v>
      </c>
      <c r="AF52">
        <v>6.47</v>
      </c>
      <c r="AG52">
        <v>0</v>
      </c>
      <c r="AH52">
        <v>6.47</v>
      </c>
      <c r="AI52">
        <v>6.47</v>
      </c>
      <c r="AJ52">
        <v>6.47</v>
      </c>
      <c r="AK52">
        <v>0</v>
      </c>
      <c r="AL52" t="e">
        <v>#VALUE!</v>
      </c>
      <c r="AM52">
        <v>2.9173682365902718E-11</v>
      </c>
      <c r="BD52" s="50" t="s">
        <v>85</v>
      </c>
      <c r="BE52" s="48" t="s">
        <v>239</v>
      </c>
      <c r="BF52" s="30" t="s">
        <v>218</v>
      </c>
      <c r="BG52" s="43" t="s">
        <v>7</v>
      </c>
    </row>
    <row r="53" spans="1:59" x14ac:dyDescent="0.3">
      <c r="A53" t="s">
        <v>90</v>
      </c>
      <c r="B53" t="s">
        <v>76</v>
      </c>
      <c r="C53" t="s">
        <v>75</v>
      </c>
      <c r="D53" s="31">
        <v>22</v>
      </c>
      <c r="E53" s="47">
        <v>1</v>
      </c>
      <c r="F53" s="30" t="s">
        <v>218</v>
      </c>
      <c r="G53" s="43" t="s">
        <v>7</v>
      </c>
      <c r="H53" s="40">
        <v>2.38</v>
      </c>
      <c r="I53" s="1">
        <v>26.6</v>
      </c>
      <c r="J53" s="50" t="s">
        <v>86</v>
      </c>
      <c r="K53" s="50" t="s">
        <v>85</v>
      </c>
      <c r="P53" s="50" t="s">
        <v>85</v>
      </c>
      <c r="Q53" s="40">
        <v>2.38</v>
      </c>
      <c r="S53" s="61" t="e">
        <f ca="1"/>
        <v>#NAME?</v>
      </c>
      <c r="T53" s="62" t="e">
        <f ca="1"/>
        <v>#NAME?</v>
      </c>
      <c r="Z53" t="s">
        <v>169</v>
      </c>
      <c r="AA53">
        <v>6.47</v>
      </c>
      <c r="AB53">
        <v>2.1320000000000001</v>
      </c>
      <c r="AE53">
        <v>176</v>
      </c>
      <c r="AF53">
        <v>1.8003636363636379</v>
      </c>
      <c r="AG53">
        <v>4.6663696200507039E-2</v>
      </c>
      <c r="AH53">
        <v>2.1320000000000001</v>
      </c>
      <c r="AI53">
        <v>2.48</v>
      </c>
      <c r="AJ53">
        <v>0.4</v>
      </c>
      <c r="AK53">
        <v>0.99299999999999988</v>
      </c>
      <c r="AL53">
        <v>2.262412479581144E-12</v>
      </c>
      <c r="BD53" s="50" t="s">
        <v>85</v>
      </c>
      <c r="BE53" s="48" t="s">
        <v>239</v>
      </c>
      <c r="BF53" s="30" t="s">
        <v>218</v>
      </c>
      <c r="BG53" s="43" t="s">
        <v>7</v>
      </c>
    </row>
    <row r="54" spans="1:59" x14ac:dyDescent="0.3">
      <c r="A54" t="s">
        <v>90</v>
      </c>
      <c r="B54" t="s">
        <v>77</v>
      </c>
      <c r="C54" t="s">
        <v>75</v>
      </c>
      <c r="D54" s="31">
        <v>32</v>
      </c>
      <c r="E54" s="47">
        <v>1</v>
      </c>
      <c r="F54" s="30" t="s">
        <v>218</v>
      </c>
      <c r="G54" s="46" t="s">
        <v>13</v>
      </c>
      <c r="H54" s="40">
        <v>2.38</v>
      </c>
      <c r="I54" s="1">
        <v>26.6</v>
      </c>
      <c r="J54" s="50" t="s">
        <v>86</v>
      </c>
      <c r="K54" s="50" t="s">
        <v>85</v>
      </c>
      <c r="P54" s="50" t="s">
        <v>85</v>
      </c>
      <c r="Q54" s="40">
        <v>2.38</v>
      </c>
      <c r="S54" s="61" t="e">
        <f ca="1"/>
        <v>#NAME?</v>
      </c>
      <c r="T54" s="62" t="e">
        <f ca="1"/>
        <v>#NAME?</v>
      </c>
      <c r="Z54" t="s">
        <v>176</v>
      </c>
      <c r="AA54">
        <v>6.47</v>
      </c>
      <c r="AB54">
        <v>2.48</v>
      </c>
      <c r="BD54" s="50" t="s">
        <v>85</v>
      </c>
      <c r="BE54" s="48" t="s">
        <v>239</v>
      </c>
      <c r="BF54" s="30" t="s">
        <v>218</v>
      </c>
      <c r="BG54" s="46" t="s">
        <v>13</v>
      </c>
    </row>
    <row r="55" spans="1:59" x14ac:dyDescent="0.3">
      <c r="A55" t="s">
        <v>90</v>
      </c>
      <c r="B55" t="s">
        <v>77</v>
      </c>
      <c r="C55" t="s">
        <v>75</v>
      </c>
      <c r="D55" s="31">
        <v>31</v>
      </c>
      <c r="E55" s="47">
        <v>1</v>
      </c>
      <c r="F55" s="30" t="s">
        <v>218</v>
      </c>
      <c r="G55" s="46" t="s">
        <v>13</v>
      </c>
      <c r="H55" s="40">
        <v>2.38</v>
      </c>
      <c r="I55" s="1">
        <v>26.6</v>
      </c>
      <c r="J55" s="50" t="s">
        <v>86</v>
      </c>
      <c r="K55" s="50" t="s">
        <v>85</v>
      </c>
      <c r="P55" s="50" t="s">
        <v>85</v>
      </c>
      <c r="Q55" s="40">
        <v>2.38</v>
      </c>
      <c r="S55" s="61" t="e">
        <f ca="1"/>
        <v>#NAME?</v>
      </c>
      <c r="T55" s="62" t="e">
        <f ca="1"/>
        <v>#NAME?</v>
      </c>
      <c r="Z55" t="s">
        <v>177</v>
      </c>
      <c r="AA55">
        <v>6.47</v>
      </c>
      <c r="AB55">
        <v>0.4</v>
      </c>
      <c r="BD55" s="50" t="s">
        <v>85</v>
      </c>
      <c r="BE55" s="48" t="s">
        <v>239</v>
      </c>
      <c r="BF55" s="30" t="s">
        <v>218</v>
      </c>
      <c r="BG55" s="46" t="s">
        <v>13</v>
      </c>
    </row>
    <row r="56" spans="1:59" x14ac:dyDescent="0.3">
      <c r="A56" t="s">
        <v>90</v>
      </c>
      <c r="B56" t="s">
        <v>77</v>
      </c>
      <c r="C56" t="s">
        <v>75</v>
      </c>
      <c r="D56" s="31">
        <v>41</v>
      </c>
      <c r="E56" s="52">
        <v>2</v>
      </c>
      <c r="F56" s="30" t="s">
        <v>218</v>
      </c>
      <c r="G56" s="46" t="s">
        <v>13</v>
      </c>
      <c r="H56" s="40">
        <v>2.38</v>
      </c>
      <c r="I56" s="1">
        <v>26.6</v>
      </c>
      <c r="J56" s="50" t="s">
        <v>86</v>
      </c>
      <c r="K56" s="50" t="s">
        <v>85</v>
      </c>
      <c r="P56" s="50" t="s">
        <v>85</v>
      </c>
      <c r="Q56" s="40">
        <v>2.38</v>
      </c>
      <c r="S56" s="61" t="e">
        <f ca="1"/>
        <v>#NAME?</v>
      </c>
      <c r="T56" s="62" t="e">
        <f ca="1"/>
        <v>#NAME?</v>
      </c>
      <c r="Z56" t="s">
        <v>182</v>
      </c>
      <c r="AA56">
        <v>0</v>
      </c>
      <c r="AB56">
        <v>0.99299999999999988</v>
      </c>
      <c r="BD56" s="50" t="s">
        <v>85</v>
      </c>
      <c r="BE56" s="48" t="s">
        <v>239</v>
      </c>
      <c r="BF56" s="30" t="s">
        <v>218</v>
      </c>
      <c r="BG56" s="46" t="s">
        <v>13</v>
      </c>
    </row>
    <row r="57" spans="1:59" x14ac:dyDescent="0.3">
      <c r="A57" t="s">
        <v>90</v>
      </c>
      <c r="B57" t="s">
        <v>77</v>
      </c>
      <c r="C57" t="s">
        <v>75</v>
      </c>
      <c r="D57" s="33">
        <v>42</v>
      </c>
      <c r="E57" s="53">
        <v>2</v>
      </c>
      <c r="F57" s="30" t="s">
        <v>218</v>
      </c>
      <c r="G57" s="46" t="s">
        <v>13</v>
      </c>
      <c r="H57" s="40">
        <v>2.38</v>
      </c>
      <c r="I57" s="1">
        <v>26.6</v>
      </c>
      <c r="J57" s="50" t="s">
        <v>86</v>
      </c>
      <c r="K57" s="50" t="s">
        <v>85</v>
      </c>
      <c r="P57" s="50" t="s">
        <v>85</v>
      </c>
      <c r="Q57" s="40">
        <v>2.38</v>
      </c>
      <c r="S57" s="61" t="e">
        <f ca="1"/>
        <v>#NAME?</v>
      </c>
      <c r="T57" s="62" t="e">
        <f ca="1"/>
        <v>#NAME?</v>
      </c>
      <c r="Z57" t="s">
        <v>144</v>
      </c>
      <c r="AA57" t="e">
        <v>#VALUE!</v>
      </c>
      <c r="AB57">
        <v>2.262412479581144E-12</v>
      </c>
      <c r="BD57" s="50" t="s">
        <v>85</v>
      </c>
      <c r="BE57" s="48" t="s">
        <v>239</v>
      </c>
      <c r="BF57" s="30" t="s">
        <v>218</v>
      </c>
      <c r="BG57" s="46" t="s">
        <v>13</v>
      </c>
    </row>
    <row r="58" spans="1:59" x14ac:dyDescent="0.3">
      <c r="A58" t="s">
        <v>90</v>
      </c>
      <c r="B58" t="s">
        <v>76</v>
      </c>
      <c r="C58" t="s">
        <v>79</v>
      </c>
      <c r="D58" s="30">
        <v>12</v>
      </c>
      <c r="E58" s="54">
        <v>1</v>
      </c>
      <c r="F58" s="22" t="s">
        <v>219</v>
      </c>
      <c r="G58" s="43" t="s">
        <v>7</v>
      </c>
      <c r="H58" s="40">
        <v>2.38</v>
      </c>
      <c r="I58" s="1">
        <v>26.6</v>
      </c>
      <c r="J58" s="50" t="s">
        <v>86</v>
      </c>
      <c r="K58" s="50" t="s">
        <v>85</v>
      </c>
      <c r="P58" s="50" t="s">
        <v>85</v>
      </c>
      <c r="Q58" s="40">
        <v>2.38</v>
      </c>
      <c r="S58" s="61" t="e">
        <f ca="1"/>
        <v>#NAME?</v>
      </c>
      <c r="T58" s="62" t="e">
        <f ca="1"/>
        <v>#NAME?</v>
      </c>
      <c r="Z58" t="s">
        <v>137</v>
      </c>
      <c r="AA58">
        <v>2.9173682365902718E-11</v>
      </c>
      <c r="BD58" s="50" t="s">
        <v>85</v>
      </c>
      <c r="BE58" s="48" t="s">
        <v>239</v>
      </c>
      <c r="BF58" s="22" t="s">
        <v>219</v>
      </c>
      <c r="BG58" s="43" t="s">
        <v>7</v>
      </c>
    </row>
    <row r="59" spans="1:59" x14ac:dyDescent="0.3">
      <c r="A59" t="s">
        <v>90</v>
      </c>
      <c r="B59" t="s">
        <v>76</v>
      </c>
      <c r="C59" t="s">
        <v>79</v>
      </c>
      <c r="D59" s="31">
        <v>11</v>
      </c>
      <c r="E59" s="54">
        <v>1</v>
      </c>
      <c r="F59" s="22" t="s">
        <v>219</v>
      </c>
      <c r="G59" s="43" t="s">
        <v>7</v>
      </c>
      <c r="H59" s="40">
        <v>2.38</v>
      </c>
      <c r="I59" s="1">
        <v>26.6</v>
      </c>
      <c r="J59" s="50" t="s">
        <v>86</v>
      </c>
      <c r="K59" s="50" t="s">
        <v>85</v>
      </c>
      <c r="P59" s="50" t="s">
        <v>85</v>
      </c>
      <c r="Q59" s="40">
        <v>2.38</v>
      </c>
      <c r="S59" s="61" t="e">
        <f ca="1"/>
        <v>#NAME?</v>
      </c>
      <c r="T59" s="62" t="e">
        <f ca="1"/>
        <v>#NAME?</v>
      </c>
      <c r="BD59" s="50" t="s">
        <v>85</v>
      </c>
      <c r="BE59" s="48" t="s">
        <v>239</v>
      </c>
      <c r="BF59" s="22" t="s">
        <v>219</v>
      </c>
      <c r="BG59" s="43" t="s">
        <v>7</v>
      </c>
    </row>
    <row r="60" spans="1:59" x14ac:dyDescent="0.3">
      <c r="A60" t="s">
        <v>90</v>
      </c>
      <c r="B60" t="s">
        <v>76</v>
      </c>
      <c r="C60" t="s">
        <v>79</v>
      </c>
      <c r="D60" s="31">
        <v>21</v>
      </c>
      <c r="E60" s="54">
        <v>1</v>
      </c>
      <c r="F60" s="22" t="s">
        <v>219</v>
      </c>
      <c r="G60" s="43" t="s">
        <v>7</v>
      </c>
      <c r="H60" s="40">
        <v>2.38</v>
      </c>
      <c r="I60" s="1">
        <v>26.6</v>
      </c>
      <c r="J60" s="50" t="s">
        <v>86</v>
      </c>
      <c r="K60" s="50" t="s">
        <v>85</v>
      </c>
      <c r="P60" s="50" t="s">
        <v>85</v>
      </c>
      <c r="Q60" s="40">
        <v>2.38</v>
      </c>
      <c r="S60" s="61" t="e">
        <f ca="1"/>
        <v>#NAME?</v>
      </c>
      <c r="T60" s="62" t="e">
        <f ca="1"/>
        <v>#NAME?</v>
      </c>
      <c r="BD60" s="50" t="s">
        <v>85</v>
      </c>
      <c r="BE60" s="48" t="s">
        <v>239</v>
      </c>
      <c r="BF60" s="22" t="s">
        <v>219</v>
      </c>
      <c r="BG60" s="43" t="s">
        <v>7</v>
      </c>
    </row>
    <row r="61" spans="1:59" x14ac:dyDescent="0.3">
      <c r="A61" t="s">
        <v>90</v>
      </c>
      <c r="B61" t="s">
        <v>76</v>
      </c>
      <c r="C61" t="s">
        <v>79</v>
      </c>
      <c r="D61" s="31">
        <v>22</v>
      </c>
      <c r="E61" s="54">
        <v>1</v>
      </c>
      <c r="F61" s="22" t="s">
        <v>219</v>
      </c>
      <c r="G61" s="43" t="s">
        <v>7</v>
      </c>
      <c r="H61" s="40">
        <v>2.38</v>
      </c>
      <c r="I61" s="1">
        <v>26.6</v>
      </c>
      <c r="J61" s="50" t="s">
        <v>86</v>
      </c>
      <c r="K61" s="50" t="s">
        <v>85</v>
      </c>
      <c r="P61" s="50" t="s">
        <v>85</v>
      </c>
      <c r="Q61" s="40">
        <v>2.38</v>
      </c>
      <c r="S61" s="61" t="e">
        <f ca="1"/>
        <v>#NAME?</v>
      </c>
      <c r="T61" s="62" t="e">
        <f ca="1"/>
        <v>#NAME?</v>
      </c>
      <c r="BD61" s="50" t="s">
        <v>85</v>
      </c>
      <c r="BE61" s="48" t="s">
        <v>239</v>
      </c>
      <c r="BF61" s="22" t="s">
        <v>219</v>
      </c>
      <c r="BG61" s="43" t="s">
        <v>7</v>
      </c>
    </row>
    <row r="62" spans="1:59" x14ac:dyDescent="0.3">
      <c r="A62" t="s">
        <v>90</v>
      </c>
      <c r="B62" t="s">
        <v>77</v>
      </c>
      <c r="C62" t="s">
        <v>79</v>
      </c>
      <c r="D62" s="31">
        <v>32</v>
      </c>
      <c r="E62" s="54">
        <v>1</v>
      </c>
      <c r="F62" s="22" t="s">
        <v>219</v>
      </c>
      <c r="G62" s="46" t="s">
        <v>13</v>
      </c>
      <c r="H62" s="40">
        <v>2.38</v>
      </c>
      <c r="I62" s="1">
        <v>26.6</v>
      </c>
      <c r="J62" s="50" t="s">
        <v>86</v>
      </c>
      <c r="K62" s="50" t="s">
        <v>85</v>
      </c>
      <c r="P62" s="50" t="s">
        <v>85</v>
      </c>
      <c r="Q62" s="40">
        <v>2.38</v>
      </c>
      <c r="S62" s="61" t="e">
        <f ca="1"/>
        <v>#NAME?</v>
      </c>
      <c r="T62" s="62" t="e">
        <f ca="1"/>
        <v>#NAME?</v>
      </c>
      <c r="BD62" s="50" t="s">
        <v>85</v>
      </c>
      <c r="BE62" s="48" t="s">
        <v>239</v>
      </c>
      <c r="BF62" s="22" t="s">
        <v>219</v>
      </c>
      <c r="BG62" s="46" t="s">
        <v>13</v>
      </c>
    </row>
    <row r="63" spans="1:59" x14ac:dyDescent="0.3">
      <c r="A63" t="s">
        <v>90</v>
      </c>
      <c r="B63" t="s">
        <v>77</v>
      </c>
      <c r="C63" t="s">
        <v>79</v>
      </c>
      <c r="D63" s="31">
        <v>31</v>
      </c>
      <c r="E63" s="54">
        <v>1</v>
      </c>
      <c r="F63" s="22" t="s">
        <v>219</v>
      </c>
      <c r="G63" s="46" t="s">
        <v>13</v>
      </c>
      <c r="H63" s="40">
        <v>2.38</v>
      </c>
      <c r="I63" s="1">
        <v>26.6</v>
      </c>
      <c r="J63" s="50" t="s">
        <v>86</v>
      </c>
      <c r="K63" s="50" t="s">
        <v>85</v>
      </c>
      <c r="P63" s="50" t="s">
        <v>85</v>
      </c>
      <c r="Q63" s="40">
        <v>2.38</v>
      </c>
      <c r="S63" s="61" t="e">
        <f ca="1"/>
        <v>#NAME?</v>
      </c>
      <c r="T63" s="62" t="e">
        <f ca="1"/>
        <v>#NAME?</v>
      </c>
      <c r="BD63" s="50" t="s">
        <v>85</v>
      </c>
      <c r="BE63" s="48" t="s">
        <v>239</v>
      </c>
      <c r="BF63" s="22" t="s">
        <v>219</v>
      </c>
      <c r="BG63" s="46" t="s">
        <v>13</v>
      </c>
    </row>
    <row r="64" spans="1:59" x14ac:dyDescent="0.3">
      <c r="A64" t="s">
        <v>90</v>
      </c>
      <c r="B64" t="s">
        <v>77</v>
      </c>
      <c r="C64" t="s">
        <v>79</v>
      </c>
      <c r="D64" s="31">
        <v>41</v>
      </c>
      <c r="E64" s="54" t="s">
        <v>41</v>
      </c>
      <c r="F64" s="22" t="s">
        <v>219</v>
      </c>
      <c r="G64" s="46" t="s">
        <v>13</v>
      </c>
      <c r="H64" s="40">
        <v>2.38</v>
      </c>
      <c r="I64" s="1">
        <v>26.6</v>
      </c>
      <c r="J64" s="50" t="s">
        <v>86</v>
      </c>
      <c r="K64" s="50" t="s">
        <v>85</v>
      </c>
      <c r="P64" s="50" t="s">
        <v>85</v>
      </c>
      <c r="Q64" s="40">
        <v>2.38</v>
      </c>
      <c r="S64" s="61" t="e">
        <f ca="1"/>
        <v>#NAME?</v>
      </c>
      <c r="T64" s="62" t="e">
        <f ca="1"/>
        <v>#NAME?</v>
      </c>
      <c r="BD64" s="50" t="s">
        <v>85</v>
      </c>
      <c r="BE64" s="48" t="s">
        <v>239</v>
      </c>
      <c r="BF64" s="22" t="s">
        <v>219</v>
      </c>
      <c r="BG64" s="46" t="s">
        <v>13</v>
      </c>
    </row>
    <row r="65" spans="1:59" x14ac:dyDescent="0.3">
      <c r="A65" t="s">
        <v>90</v>
      </c>
      <c r="B65" t="s">
        <v>77</v>
      </c>
      <c r="C65" t="s">
        <v>79</v>
      </c>
      <c r="D65" s="31">
        <v>42</v>
      </c>
      <c r="E65" s="54">
        <v>2</v>
      </c>
      <c r="F65" s="22" t="s">
        <v>219</v>
      </c>
      <c r="G65" s="46" t="s">
        <v>13</v>
      </c>
      <c r="H65" s="40">
        <v>2.38</v>
      </c>
      <c r="I65" s="1">
        <v>26.6</v>
      </c>
      <c r="J65" s="50" t="s">
        <v>86</v>
      </c>
      <c r="K65" s="50" t="s">
        <v>85</v>
      </c>
      <c r="P65" s="50" t="s">
        <v>85</v>
      </c>
      <c r="Q65" s="40">
        <v>2.38</v>
      </c>
      <c r="S65" s="61" t="e">
        <f ca="1"/>
        <v>#NAME?</v>
      </c>
      <c r="T65" s="62" t="e">
        <f ca="1"/>
        <v>#NAME?</v>
      </c>
      <c r="BD65" s="50" t="s">
        <v>85</v>
      </c>
      <c r="BE65" s="48" t="s">
        <v>239</v>
      </c>
      <c r="BF65" s="22" t="s">
        <v>219</v>
      </c>
      <c r="BG65" s="46" t="s">
        <v>13</v>
      </c>
    </row>
    <row r="66" spans="1:59" x14ac:dyDescent="0.3">
      <c r="A66" t="s">
        <v>93</v>
      </c>
      <c r="B66" t="s">
        <v>76</v>
      </c>
      <c r="C66" t="s">
        <v>75</v>
      </c>
      <c r="D66" s="30">
        <v>12</v>
      </c>
      <c r="E66" s="46">
        <v>1</v>
      </c>
      <c r="F66" s="30" t="s">
        <v>218</v>
      </c>
      <c r="G66" s="43" t="s">
        <v>7</v>
      </c>
      <c r="H66" s="40">
        <v>2.48</v>
      </c>
      <c r="I66" s="1">
        <v>26.3</v>
      </c>
      <c r="J66" s="48" t="s">
        <v>86</v>
      </c>
      <c r="K66" s="48" t="s">
        <v>85</v>
      </c>
      <c r="P66" s="48" t="s">
        <v>85</v>
      </c>
      <c r="Q66" s="40">
        <v>2.48</v>
      </c>
      <c r="S66" s="61" t="e">
        <f ca="1"/>
        <v>#NAME?</v>
      </c>
      <c r="T66" s="62" t="e">
        <f ca="1"/>
        <v>#NAME?</v>
      </c>
      <c r="BD66" s="48" t="s">
        <v>85</v>
      </c>
      <c r="BE66" s="48" t="s">
        <v>239</v>
      </c>
      <c r="BF66" s="30" t="s">
        <v>218</v>
      </c>
      <c r="BG66" s="43" t="s">
        <v>7</v>
      </c>
    </row>
    <row r="67" spans="1:59" x14ac:dyDescent="0.3">
      <c r="A67" t="s">
        <v>93</v>
      </c>
      <c r="B67" t="s">
        <v>76</v>
      </c>
      <c r="C67" t="s">
        <v>75</v>
      </c>
      <c r="D67" s="31">
        <v>11</v>
      </c>
      <c r="E67" s="52">
        <v>2</v>
      </c>
      <c r="F67" s="30" t="s">
        <v>218</v>
      </c>
      <c r="G67" s="43" t="s">
        <v>7</v>
      </c>
      <c r="H67" s="40">
        <v>2.48</v>
      </c>
      <c r="I67" s="1">
        <v>26.3</v>
      </c>
      <c r="J67" s="48" t="s">
        <v>86</v>
      </c>
      <c r="K67" s="48" t="s">
        <v>85</v>
      </c>
      <c r="P67" s="48" t="s">
        <v>85</v>
      </c>
      <c r="Q67" s="40">
        <v>2.48</v>
      </c>
      <c r="S67" s="61" t="e">
        <f ca="1"/>
        <v>#NAME?</v>
      </c>
      <c r="T67" s="62" t="e">
        <f ca="1"/>
        <v>#NAME?</v>
      </c>
      <c r="BD67" s="48" t="s">
        <v>85</v>
      </c>
      <c r="BE67" s="48" t="s">
        <v>239</v>
      </c>
      <c r="BF67" s="30" t="s">
        <v>218</v>
      </c>
      <c r="BG67" s="43" t="s">
        <v>7</v>
      </c>
    </row>
    <row r="68" spans="1:59" x14ac:dyDescent="0.3">
      <c r="A68" t="s">
        <v>93</v>
      </c>
      <c r="B68" t="s">
        <v>76</v>
      </c>
      <c r="C68" t="s">
        <v>75</v>
      </c>
      <c r="D68" s="31">
        <v>21</v>
      </c>
      <c r="E68" s="47">
        <v>2</v>
      </c>
      <c r="F68" s="30" t="s">
        <v>218</v>
      </c>
      <c r="G68" s="43" t="s">
        <v>7</v>
      </c>
      <c r="H68" s="40">
        <v>2.48</v>
      </c>
      <c r="I68" s="1">
        <v>26.3</v>
      </c>
      <c r="J68" s="48" t="s">
        <v>86</v>
      </c>
      <c r="K68" s="48" t="s">
        <v>85</v>
      </c>
      <c r="P68" s="48" t="s">
        <v>85</v>
      </c>
      <c r="Q68" s="40">
        <v>2.48</v>
      </c>
      <c r="S68" s="61" t="e">
        <f ca="1"/>
        <v>#NAME?</v>
      </c>
      <c r="T68" s="62" t="e">
        <f ca="1"/>
        <v>#NAME?</v>
      </c>
      <c r="BD68" s="48" t="s">
        <v>85</v>
      </c>
      <c r="BE68" s="48" t="s">
        <v>239</v>
      </c>
      <c r="BF68" s="30" t="s">
        <v>218</v>
      </c>
      <c r="BG68" s="43" t="s">
        <v>7</v>
      </c>
    </row>
    <row r="69" spans="1:59" x14ac:dyDescent="0.3">
      <c r="A69" t="s">
        <v>93</v>
      </c>
      <c r="B69" t="s">
        <v>76</v>
      </c>
      <c r="C69" t="s">
        <v>75</v>
      </c>
      <c r="D69" s="31">
        <v>22</v>
      </c>
      <c r="E69" s="47">
        <v>2</v>
      </c>
      <c r="F69" s="30" t="s">
        <v>218</v>
      </c>
      <c r="G69" s="43" t="s">
        <v>7</v>
      </c>
      <c r="H69" s="40">
        <v>2.48</v>
      </c>
      <c r="I69" s="1">
        <v>26.3</v>
      </c>
      <c r="J69" s="48" t="s">
        <v>86</v>
      </c>
      <c r="K69" s="48" t="s">
        <v>85</v>
      </c>
      <c r="P69" s="48" t="s">
        <v>85</v>
      </c>
      <c r="Q69" s="40">
        <v>2.48</v>
      </c>
      <c r="S69" s="61" t="e">
        <f ca="1"/>
        <v>#NAME?</v>
      </c>
      <c r="T69" s="62" t="e">
        <f ca="1"/>
        <v>#NAME?</v>
      </c>
      <c r="BD69" s="48" t="s">
        <v>85</v>
      </c>
      <c r="BE69" s="48" t="s">
        <v>239</v>
      </c>
      <c r="BF69" s="30" t="s">
        <v>218</v>
      </c>
      <c r="BG69" s="43" t="s">
        <v>7</v>
      </c>
    </row>
    <row r="70" spans="1:59" x14ac:dyDescent="0.3">
      <c r="A70" t="s">
        <v>93</v>
      </c>
      <c r="B70" t="s">
        <v>77</v>
      </c>
      <c r="C70" t="s">
        <v>75</v>
      </c>
      <c r="D70" s="31">
        <v>32</v>
      </c>
      <c r="E70" s="47">
        <v>1</v>
      </c>
      <c r="F70" s="30" t="s">
        <v>218</v>
      </c>
      <c r="G70" s="43" t="s">
        <v>7</v>
      </c>
      <c r="H70" s="40">
        <v>2.48</v>
      </c>
      <c r="I70" s="1">
        <v>26.3</v>
      </c>
      <c r="J70" s="48" t="s">
        <v>86</v>
      </c>
      <c r="K70" s="48" t="s">
        <v>85</v>
      </c>
      <c r="P70" s="48" t="s">
        <v>85</v>
      </c>
      <c r="Q70" s="40">
        <v>2.48</v>
      </c>
      <c r="S70" s="61" t="e">
        <f ca="1"/>
        <v>#NAME?</v>
      </c>
      <c r="T70" s="62" t="e">
        <f ca="1"/>
        <v>#NAME?</v>
      </c>
      <c r="BD70" s="48" t="s">
        <v>85</v>
      </c>
      <c r="BE70" s="48" t="s">
        <v>239</v>
      </c>
      <c r="BF70" s="30" t="s">
        <v>218</v>
      </c>
      <c r="BG70" s="43" t="s">
        <v>7</v>
      </c>
    </row>
    <row r="71" spans="1:59" x14ac:dyDescent="0.3">
      <c r="A71" t="s">
        <v>93</v>
      </c>
      <c r="B71" t="s">
        <v>77</v>
      </c>
      <c r="C71" t="s">
        <v>75</v>
      </c>
      <c r="D71" s="31">
        <v>31</v>
      </c>
      <c r="E71" s="47">
        <v>2</v>
      </c>
      <c r="F71" s="30" t="s">
        <v>218</v>
      </c>
      <c r="G71" s="43" t="s">
        <v>7</v>
      </c>
      <c r="H71" s="40">
        <v>2.48</v>
      </c>
      <c r="I71" s="1">
        <v>26.3</v>
      </c>
      <c r="J71" s="48" t="s">
        <v>86</v>
      </c>
      <c r="K71" s="48" t="s">
        <v>85</v>
      </c>
      <c r="P71" s="48" t="s">
        <v>85</v>
      </c>
      <c r="Q71" s="40">
        <v>2.48</v>
      </c>
      <c r="S71" s="61" t="e">
        <f ca="1"/>
        <v>#NAME?</v>
      </c>
      <c r="T71" s="62" t="e">
        <f ca="1"/>
        <v>#NAME?</v>
      </c>
      <c r="BD71" s="48" t="s">
        <v>85</v>
      </c>
      <c r="BE71" s="48" t="s">
        <v>239</v>
      </c>
      <c r="BF71" s="30" t="s">
        <v>218</v>
      </c>
      <c r="BG71" s="43" t="s">
        <v>7</v>
      </c>
    </row>
    <row r="72" spans="1:59" x14ac:dyDescent="0.3">
      <c r="A72" t="s">
        <v>93</v>
      </c>
      <c r="B72" t="s">
        <v>77</v>
      </c>
      <c r="C72" t="s">
        <v>75</v>
      </c>
      <c r="D72" s="31">
        <v>41</v>
      </c>
      <c r="E72" s="52">
        <v>2</v>
      </c>
      <c r="F72" s="30" t="s">
        <v>218</v>
      </c>
      <c r="G72" s="43" t="s">
        <v>7</v>
      </c>
      <c r="H72" s="40">
        <v>2.48</v>
      </c>
      <c r="I72" s="1">
        <v>26.3</v>
      </c>
      <c r="J72" s="48" t="s">
        <v>86</v>
      </c>
      <c r="K72" s="48" t="s">
        <v>85</v>
      </c>
      <c r="P72" s="48" t="s">
        <v>85</v>
      </c>
      <c r="Q72" s="40">
        <v>2.48</v>
      </c>
      <c r="S72" s="61" t="e">
        <f ca="1"/>
        <v>#NAME?</v>
      </c>
      <c r="T72" s="62" t="e">
        <f ca="1"/>
        <v>#NAME?</v>
      </c>
      <c r="BD72" s="48" t="s">
        <v>85</v>
      </c>
      <c r="BE72" s="48" t="s">
        <v>239</v>
      </c>
      <c r="BF72" s="30" t="s">
        <v>218</v>
      </c>
      <c r="BG72" s="43" t="s">
        <v>7</v>
      </c>
    </row>
    <row r="73" spans="1:59" x14ac:dyDescent="0.3">
      <c r="A73" t="s">
        <v>93</v>
      </c>
      <c r="B73" t="s">
        <v>77</v>
      </c>
      <c r="C73" t="s">
        <v>75</v>
      </c>
      <c r="D73" s="33">
        <v>42</v>
      </c>
      <c r="E73" s="53">
        <v>1</v>
      </c>
      <c r="F73" s="30" t="s">
        <v>218</v>
      </c>
      <c r="G73" s="43" t="s">
        <v>7</v>
      </c>
      <c r="H73" s="40">
        <v>2.48</v>
      </c>
      <c r="I73" s="1">
        <v>26.3</v>
      </c>
      <c r="J73" s="48" t="s">
        <v>86</v>
      </c>
      <c r="K73" s="48" t="s">
        <v>85</v>
      </c>
      <c r="P73" s="48" t="s">
        <v>85</v>
      </c>
      <c r="Q73" s="40">
        <v>2.48</v>
      </c>
      <c r="S73" s="61" t="e">
        <f ca="1"/>
        <v>#NAME?</v>
      </c>
      <c r="T73" s="62" t="e">
        <f ca="1"/>
        <v>#NAME?</v>
      </c>
      <c r="BD73" s="48" t="s">
        <v>85</v>
      </c>
      <c r="BE73" s="48" t="s">
        <v>239</v>
      </c>
      <c r="BF73" s="30" t="s">
        <v>218</v>
      </c>
      <c r="BG73" s="43" t="s">
        <v>7</v>
      </c>
    </row>
    <row r="74" spans="1:59" x14ac:dyDescent="0.3">
      <c r="A74" t="s">
        <v>93</v>
      </c>
      <c r="B74" t="s">
        <v>76</v>
      </c>
      <c r="C74" t="s">
        <v>79</v>
      </c>
      <c r="D74" s="30">
        <v>12</v>
      </c>
      <c r="E74" s="46">
        <v>2</v>
      </c>
      <c r="F74" s="22" t="s">
        <v>219</v>
      </c>
      <c r="G74" s="43" t="s">
        <v>7</v>
      </c>
      <c r="H74" s="40">
        <v>2.48</v>
      </c>
      <c r="I74" s="1">
        <v>26.3</v>
      </c>
      <c r="J74" s="48" t="s">
        <v>86</v>
      </c>
      <c r="K74" s="48" t="s">
        <v>85</v>
      </c>
      <c r="P74" s="48" t="s">
        <v>85</v>
      </c>
      <c r="Q74" s="40">
        <v>2.48</v>
      </c>
      <c r="S74" s="61" t="e">
        <f ca="1"/>
        <v>#NAME?</v>
      </c>
      <c r="T74" s="62" t="e">
        <f ca="1"/>
        <v>#NAME?</v>
      </c>
      <c r="BD74" s="48" t="s">
        <v>85</v>
      </c>
      <c r="BE74" s="48" t="s">
        <v>239</v>
      </c>
      <c r="BF74" s="22" t="s">
        <v>219</v>
      </c>
      <c r="BG74" s="43" t="s">
        <v>7</v>
      </c>
    </row>
    <row r="75" spans="1:59" x14ac:dyDescent="0.3">
      <c r="A75" t="s">
        <v>93</v>
      </c>
      <c r="B75" t="s">
        <v>76</v>
      </c>
      <c r="C75" t="s">
        <v>79</v>
      </c>
      <c r="D75" s="31">
        <v>11</v>
      </c>
      <c r="E75" s="52">
        <v>2</v>
      </c>
      <c r="F75" s="22" t="s">
        <v>219</v>
      </c>
      <c r="G75" s="43" t="s">
        <v>7</v>
      </c>
      <c r="H75" s="40">
        <v>2.48</v>
      </c>
      <c r="I75" s="1">
        <v>26.3</v>
      </c>
      <c r="J75" s="48" t="s">
        <v>86</v>
      </c>
      <c r="K75" s="48" t="s">
        <v>85</v>
      </c>
      <c r="P75" s="48" t="s">
        <v>85</v>
      </c>
      <c r="Q75" s="40">
        <v>2.48</v>
      </c>
      <c r="S75" s="61" t="e">
        <f ca="1"/>
        <v>#NAME?</v>
      </c>
      <c r="T75" s="62" t="e">
        <f ca="1"/>
        <v>#NAME?</v>
      </c>
      <c r="BD75" s="48" t="s">
        <v>85</v>
      </c>
      <c r="BE75" s="48" t="s">
        <v>239</v>
      </c>
      <c r="BF75" s="22" t="s">
        <v>219</v>
      </c>
      <c r="BG75" s="43" t="s">
        <v>7</v>
      </c>
    </row>
    <row r="76" spans="1:59" x14ac:dyDescent="0.3">
      <c r="A76" t="s">
        <v>93</v>
      </c>
      <c r="B76" t="s">
        <v>76</v>
      </c>
      <c r="C76" t="s">
        <v>79</v>
      </c>
      <c r="D76" s="31">
        <v>21</v>
      </c>
      <c r="E76" s="47">
        <v>2</v>
      </c>
      <c r="F76" s="22" t="s">
        <v>219</v>
      </c>
      <c r="G76" s="43" t="s">
        <v>7</v>
      </c>
      <c r="H76" s="40">
        <v>2.48</v>
      </c>
      <c r="I76" s="1">
        <v>26.3</v>
      </c>
      <c r="J76" s="48" t="s">
        <v>86</v>
      </c>
      <c r="K76" s="48" t="s">
        <v>85</v>
      </c>
      <c r="P76" s="48" t="s">
        <v>85</v>
      </c>
      <c r="Q76" s="40">
        <v>2.48</v>
      </c>
      <c r="S76" s="61" t="e">
        <f ca="1"/>
        <v>#NAME?</v>
      </c>
      <c r="T76" s="62" t="e">
        <f ca="1"/>
        <v>#NAME?</v>
      </c>
      <c r="BD76" s="48" t="s">
        <v>85</v>
      </c>
      <c r="BE76" s="48" t="s">
        <v>239</v>
      </c>
      <c r="BF76" s="22" t="s">
        <v>219</v>
      </c>
      <c r="BG76" s="43" t="s">
        <v>7</v>
      </c>
    </row>
    <row r="77" spans="1:59" x14ac:dyDescent="0.3">
      <c r="A77" t="s">
        <v>93</v>
      </c>
      <c r="B77" t="s">
        <v>76</v>
      </c>
      <c r="C77" t="s">
        <v>79</v>
      </c>
      <c r="D77" s="31">
        <v>22</v>
      </c>
      <c r="E77" s="47">
        <v>2</v>
      </c>
      <c r="F77" s="22" t="s">
        <v>219</v>
      </c>
      <c r="G77" s="43" t="s">
        <v>7</v>
      </c>
      <c r="H77" s="40">
        <v>2.48</v>
      </c>
      <c r="I77" s="1">
        <v>26.3</v>
      </c>
      <c r="J77" s="48" t="s">
        <v>86</v>
      </c>
      <c r="K77" s="48" t="s">
        <v>85</v>
      </c>
      <c r="P77" s="48" t="s">
        <v>85</v>
      </c>
      <c r="Q77" s="40">
        <v>2.48</v>
      </c>
      <c r="S77" s="61" t="e">
        <f ca="1"/>
        <v>#NAME?</v>
      </c>
      <c r="T77" s="62" t="e">
        <f ca="1"/>
        <v>#NAME?</v>
      </c>
      <c r="BD77" s="48" t="s">
        <v>85</v>
      </c>
      <c r="BE77" s="48" t="s">
        <v>239</v>
      </c>
      <c r="BF77" s="22" t="s">
        <v>219</v>
      </c>
      <c r="BG77" s="43" t="s">
        <v>7</v>
      </c>
    </row>
    <row r="78" spans="1:59" x14ac:dyDescent="0.3">
      <c r="A78" t="s">
        <v>93</v>
      </c>
      <c r="B78" t="s">
        <v>77</v>
      </c>
      <c r="C78" t="s">
        <v>79</v>
      </c>
      <c r="D78" s="31">
        <v>32</v>
      </c>
      <c r="E78" s="47">
        <v>1</v>
      </c>
      <c r="F78" s="22" t="s">
        <v>219</v>
      </c>
      <c r="G78" s="43" t="s">
        <v>7</v>
      </c>
      <c r="H78" s="40">
        <v>2.48</v>
      </c>
      <c r="I78" s="1">
        <v>26.3</v>
      </c>
      <c r="J78" s="48" t="s">
        <v>86</v>
      </c>
      <c r="K78" s="48" t="s">
        <v>85</v>
      </c>
      <c r="P78" s="48" t="s">
        <v>85</v>
      </c>
      <c r="Q78" s="40">
        <v>2.48</v>
      </c>
      <c r="S78" s="61" t="e">
        <f ca="1"/>
        <v>#NAME?</v>
      </c>
      <c r="T78" s="62" t="e">
        <f ca="1"/>
        <v>#NAME?</v>
      </c>
      <c r="BD78" s="48" t="s">
        <v>85</v>
      </c>
      <c r="BE78" s="48" t="s">
        <v>239</v>
      </c>
      <c r="BF78" s="22" t="s">
        <v>219</v>
      </c>
      <c r="BG78" s="43" t="s">
        <v>7</v>
      </c>
    </row>
    <row r="79" spans="1:59" x14ac:dyDescent="0.3">
      <c r="A79" t="s">
        <v>93</v>
      </c>
      <c r="B79" t="s">
        <v>77</v>
      </c>
      <c r="C79" t="s">
        <v>79</v>
      </c>
      <c r="D79" s="31">
        <v>31</v>
      </c>
      <c r="E79" s="47">
        <v>2</v>
      </c>
      <c r="F79" s="22" t="s">
        <v>219</v>
      </c>
      <c r="G79" s="43" t="s">
        <v>7</v>
      </c>
      <c r="H79" s="40">
        <v>2.48</v>
      </c>
      <c r="I79" s="1">
        <v>26.3</v>
      </c>
      <c r="J79" s="48" t="s">
        <v>86</v>
      </c>
      <c r="K79" s="48" t="s">
        <v>85</v>
      </c>
      <c r="P79" s="48" t="s">
        <v>85</v>
      </c>
      <c r="Q79" s="40">
        <v>2.48</v>
      </c>
      <c r="S79" s="61" t="e">
        <f ca="1"/>
        <v>#NAME?</v>
      </c>
      <c r="T79" s="62" t="e">
        <f ca="1"/>
        <v>#NAME?</v>
      </c>
      <c r="BD79" s="48" t="s">
        <v>85</v>
      </c>
      <c r="BE79" s="48" t="s">
        <v>239</v>
      </c>
      <c r="BF79" s="22" t="s">
        <v>219</v>
      </c>
      <c r="BG79" s="43" t="s">
        <v>7</v>
      </c>
    </row>
    <row r="80" spans="1:59" x14ac:dyDescent="0.3">
      <c r="A80" t="s">
        <v>93</v>
      </c>
      <c r="B80" t="s">
        <v>77</v>
      </c>
      <c r="C80" t="s">
        <v>79</v>
      </c>
      <c r="D80" s="31">
        <v>41</v>
      </c>
      <c r="E80" s="52">
        <v>2</v>
      </c>
      <c r="F80" s="22" t="s">
        <v>219</v>
      </c>
      <c r="G80" s="43" t="s">
        <v>7</v>
      </c>
      <c r="H80" s="40">
        <v>2.48</v>
      </c>
      <c r="I80" s="1">
        <v>26.3</v>
      </c>
      <c r="J80" s="48" t="s">
        <v>86</v>
      </c>
      <c r="K80" s="48" t="s">
        <v>85</v>
      </c>
      <c r="P80" s="48" t="s">
        <v>85</v>
      </c>
      <c r="Q80" s="40">
        <v>2.48</v>
      </c>
      <c r="S80" s="61" t="e">
        <f ca="1"/>
        <v>#NAME?</v>
      </c>
      <c r="T80" s="62" t="e">
        <f ca="1"/>
        <v>#NAME?</v>
      </c>
      <c r="BD80" s="48" t="s">
        <v>85</v>
      </c>
      <c r="BE80" s="48" t="s">
        <v>239</v>
      </c>
      <c r="BF80" s="22" t="s">
        <v>219</v>
      </c>
      <c r="BG80" s="43" t="s">
        <v>7</v>
      </c>
    </row>
    <row r="81" spans="1:59" x14ac:dyDescent="0.3">
      <c r="A81" t="s">
        <v>93</v>
      </c>
      <c r="B81" t="s">
        <v>77</v>
      </c>
      <c r="C81" t="s">
        <v>79</v>
      </c>
      <c r="D81" s="31">
        <v>42</v>
      </c>
      <c r="E81" s="53">
        <v>1</v>
      </c>
      <c r="F81" s="22" t="s">
        <v>219</v>
      </c>
      <c r="G81" s="43" t="s">
        <v>7</v>
      </c>
      <c r="H81" s="40">
        <v>2.48</v>
      </c>
      <c r="I81" s="1">
        <v>26.3</v>
      </c>
      <c r="J81" s="48" t="s">
        <v>86</v>
      </c>
      <c r="K81" s="48" t="s">
        <v>85</v>
      </c>
      <c r="P81" s="48" t="s">
        <v>85</v>
      </c>
      <c r="Q81" s="40">
        <v>2.48</v>
      </c>
      <c r="S81" s="61" t="e">
        <f ca="1"/>
        <v>#NAME?</v>
      </c>
      <c r="T81" s="62" t="e">
        <f ca="1"/>
        <v>#NAME?</v>
      </c>
      <c r="BD81" s="48" t="s">
        <v>85</v>
      </c>
      <c r="BE81" s="48" t="s">
        <v>239</v>
      </c>
      <c r="BF81" s="22" t="s">
        <v>219</v>
      </c>
      <c r="BG81" s="43" t="s">
        <v>7</v>
      </c>
    </row>
    <row r="82" spans="1:59" x14ac:dyDescent="0.3">
      <c r="A82" t="s">
        <v>94</v>
      </c>
      <c r="B82" t="s">
        <v>76</v>
      </c>
      <c r="C82" t="s">
        <v>75</v>
      </c>
      <c r="D82" s="30">
        <v>12</v>
      </c>
      <c r="E82" s="46">
        <v>1</v>
      </c>
      <c r="F82" s="30" t="s">
        <v>218</v>
      </c>
      <c r="G82" s="43" t="s">
        <v>7</v>
      </c>
      <c r="H82" s="40">
        <v>1.3140000000000001</v>
      </c>
      <c r="I82" s="1">
        <v>16</v>
      </c>
      <c r="J82" s="48" t="s">
        <v>86</v>
      </c>
      <c r="K82" s="48" t="s">
        <v>85</v>
      </c>
      <c r="P82" s="48" t="s">
        <v>85</v>
      </c>
      <c r="Q82" s="40">
        <v>1.3140000000000001</v>
      </c>
      <c r="S82" s="61" t="e">
        <f ca="1"/>
        <v>#NAME?</v>
      </c>
      <c r="T82" s="62" t="e">
        <f ca="1"/>
        <v>#NAME?</v>
      </c>
      <c r="BD82" s="48" t="s">
        <v>85</v>
      </c>
      <c r="BE82" s="48" t="s">
        <v>239</v>
      </c>
      <c r="BF82" s="30" t="s">
        <v>218</v>
      </c>
      <c r="BG82" s="43" t="s">
        <v>7</v>
      </c>
    </row>
    <row r="83" spans="1:59" x14ac:dyDescent="0.3">
      <c r="A83" t="s">
        <v>94</v>
      </c>
      <c r="B83" t="s">
        <v>76</v>
      </c>
      <c r="C83" t="s">
        <v>75</v>
      </c>
      <c r="D83" s="31">
        <v>11</v>
      </c>
      <c r="E83" s="52" t="s">
        <v>16</v>
      </c>
      <c r="F83" s="30" t="s">
        <v>218</v>
      </c>
      <c r="G83" s="43" t="s">
        <v>7</v>
      </c>
      <c r="H83" s="40">
        <v>1.3140000000000001</v>
      </c>
      <c r="I83" s="1">
        <v>16</v>
      </c>
      <c r="J83" s="48" t="s">
        <v>86</v>
      </c>
      <c r="K83" s="48" t="s">
        <v>85</v>
      </c>
      <c r="P83" s="48" t="s">
        <v>85</v>
      </c>
      <c r="Q83" s="40">
        <v>1.3140000000000001</v>
      </c>
      <c r="S83" s="61" t="e">
        <f ca="1"/>
        <v>#NAME?</v>
      </c>
      <c r="T83" s="62" t="e">
        <f ca="1"/>
        <v>#NAME?</v>
      </c>
      <c r="BD83" s="48" t="s">
        <v>85</v>
      </c>
      <c r="BE83" s="48" t="s">
        <v>239</v>
      </c>
      <c r="BF83" s="30" t="s">
        <v>218</v>
      </c>
      <c r="BG83" s="43" t="s">
        <v>7</v>
      </c>
    </row>
    <row r="84" spans="1:59" x14ac:dyDescent="0.3">
      <c r="A84" t="s">
        <v>94</v>
      </c>
      <c r="B84" t="s">
        <v>76</v>
      </c>
      <c r="C84" t="s">
        <v>75</v>
      </c>
      <c r="D84" s="31">
        <v>21</v>
      </c>
      <c r="E84" s="47">
        <v>5</v>
      </c>
      <c r="F84" s="30" t="s">
        <v>218</v>
      </c>
      <c r="G84" s="43" t="s">
        <v>7</v>
      </c>
      <c r="H84" s="40">
        <v>1.3140000000000001</v>
      </c>
      <c r="I84" s="1">
        <v>16</v>
      </c>
      <c r="J84" s="48" t="s">
        <v>86</v>
      </c>
      <c r="K84" s="48" t="s">
        <v>85</v>
      </c>
      <c r="P84" s="48" t="s">
        <v>85</v>
      </c>
      <c r="Q84" s="40">
        <v>1.3140000000000001</v>
      </c>
      <c r="S84" s="61" t="e">
        <f ca="1"/>
        <v>#NAME?</v>
      </c>
      <c r="T84" s="62" t="e">
        <f ca="1"/>
        <v>#NAME?</v>
      </c>
      <c r="BD84" s="48" t="s">
        <v>85</v>
      </c>
      <c r="BE84" s="48" t="s">
        <v>239</v>
      </c>
      <c r="BF84" s="30" t="s">
        <v>218</v>
      </c>
      <c r="BG84" s="43" t="s">
        <v>7</v>
      </c>
    </row>
    <row r="85" spans="1:59" x14ac:dyDescent="0.3">
      <c r="A85" t="s">
        <v>94</v>
      </c>
      <c r="B85" t="s">
        <v>76</v>
      </c>
      <c r="C85" t="s">
        <v>75</v>
      </c>
      <c r="D85" s="31">
        <v>22</v>
      </c>
      <c r="E85" s="47">
        <v>2</v>
      </c>
      <c r="F85" s="30" t="s">
        <v>218</v>
      </c>
      <c r="G85" s="43" t="s">
        <v>7</v>
      </c>
      <c r="H85" s="40">
        <v>1.3140000000000001</v>
      </c>
      <c r="I85" s="1">
        <v>16</v>
      </c>
      <c r="J85" s="48" t="s">
        <v>86</v>
      </c>
      <c r="K85" s="48" t="s">
        <v>85</v>
      </c>
      <c r="P85" s="48" t="s">
        <v>85</v>
      </c>
      <c r="Q85" s="40">
        <v>1.3140000000000001</v>
      </c>
      <c r="S85" s="61" t="e">
        <f ca="1"/>
        <v>#NAME?</v>
      </c>
      <c r="T85" s="62" t="e">
        <f ca="1"/>
        <v>#NAME?</v>
      </c>
      <c r="BD85" s="48" t="s">
        <v>85</v>
      </c>
      <c r="BE85" s="48" t="s">
        <v>239</v>
      </c>
      <c r="BF85" s="30" t="s">
        <v>218</v>
      </c>
      <c r="BG85" s="43" t="s">
        <v>7</v>
      </c>
    </row>
    <row r="86" spans="1:59" x14ac:dyDescent="0.3">
      <c r="A86" t="s">
        <v>94</v>
      </c>
      <c r="B86" t="s">
        <v>77</v>
      </c>
      <c r="C86" t="s">
        <v>75</v>
      </c>
      <c r="D86" s="31">
        <v>32</v>
      </c>
      <c r="E86" s="47">
        <v>1</v>
      </c>
      <c r="F86" s="30" t="s">
        <v>218</v>
      </c>
      <c r="G86" s="46" t="s">
        <v>13</v>
      </c>
      <c r="H86" s="40">
        <v>1.3140000000000001</v>
      </c>
      <c r="I86" s="1">
        <v>16</v>
      </c>
      <c r="J86" s="48" t="s">
        <v>86</v>
      </c>
      <c r="K86" s="48" t="s">
        <v>85</v>
      </c>
      <c r="P86" s="48" t="s">
        <v>85</v>
      </c>
      <c r="Q86" s="40">
        <v>1.3140000000000001</v>
      </c>
      <c r="S86" s="61" t="e">
        <f ca="1"/>
        <v>#NAME?</v>
      </c>
      <c r="T86" s="62" t="e">
        <f ca="1"/>
        <v>#NAME?</v>
      </c>
      <c r="BD86" s="48" t="s">
        <v>85</v>
      </c>
      <c r="BE86" s="48" t="s">
        <v>239</v>
      </c>
      <c r="BF86" s="30" t="s">
        <v>218</v>
      </c>
      <c r="BG86" s="46" t="s">
        <v>13</v>
      </c>
    </row>
    <row r="87" spans="1:59" x14ac:dyDescent="0.3">
      <c r="A87" t="s">
        <v>94</v>
      </c>
      <c r="B87" t="s">
        <v>77</v>
      </c>
      <c r="C87" t="s">
        <v>75</v>
      </c>
      <c r="D87" s="31">
        <v>31</v>
      </c>
      <c r="E87" s="47">
        <v>1</v>
      </c>
      <c r="F87" s="30" t="s">
        <v>218</v>
      </c>
      <c r="G87" s="46" t="s">
        <v>13</v>
      </c>
      <c r="H87" s="40">
        <v>1.3140000000000001</v>
      </c>
      <c r="I87" s="1">
        <v>16</v>
      </c>
      <c r="J87" s="48" t="s">
        <v>86</v>
      </c>
      <c r="K87" s="48" t="s">
        <v>85</v>
      </c>
      <c r="P87" s="48" t="s">
        <v>85</v>
      </c>
      <c r="Q87" s="40">
        <v>1.3140000000000001</v>
      </c>
      <c r="S87" s="61" t="e">
        <f ca="1"/>
        <v>#NAME?</v>
      </c>
      <c r="T87" s="62" t="e">
        <f ca="1"/>
        <v>#NAME?</v>
      </c>
      <c r="BD87" s="48" t="s">
        <v>85</v>
      </c>
      <c r="BE87" s="48" t="s">
        <v>239</v>
      </c>
      <c r="BF87" s="30" t="s">
        <v>218</v>
      </c>
      <c r="BG87" s="46" t="s">
        <v>13</v>
      </c>
    </row>
    <row r="88" spans="1:59" x14ac:dyDescent="0.3">
      <c r="A88" t="s">
        <v>94</v>
      </c>
      <c r="B88" t="s">
        <v>77</v>
      </c>
      <c r="C88" t="s">
        <v>75</v>
      </c>
      <c r="D88" s="31">
        <v>41</v>
      </c>
      <c r="E88" s="52">
        <v>1</v>
      </c>
      <c r="F88" s="30" t="s">
        <v>218</v>
      </c>
      <c r="G88" s="46" t="s">
        <v>13</v>
      </c>
      <c r="H88" s="40">
        <v>1.3140000000000001</v>
      </c>
      <c r="I88" s="1">
        <v>16</v>
      </c>
      <c r="J88" s="48" t="s">
        <v>86</v>
      </c>
      <c r="K88" s="48" t="s">
        <v>85</v>
      </c>
      <c r="P88" s="48" t="s">
        <v>85</v>
      </c>
      <c r="Q88" s="40">
        <v>1.3140000000000001</v>
      </c>
      <c r="S88" s="61" t="e">
        <f ca="1"/>
        <v>#NAME?</v>
      </c>
      <c r="T88" s="62" t="e">
        <f ca="1"/>
        <v>#NAME?</v>
      </c>
      <c r="BD88" s="48" t="s">
        <v>85</v>
      </c>
      <c r="BE88" s="48" t="s">
        <v>239</v>
      </c>
      <c r="BF88" s="30" t="s">
        <v>218</v>
      </c>
      <c r="BG88" s="46" t="s">
        <v>13</v>
      </c>
    </row>
    <row r="89" spans="1:59" x14ac:dyDescent="0.3">
      <c r="A89" t="s">
        <v>94</v>
      </c>
      <c r="B89" t="s">
        <v>77</v>
      </c>
      <c r="C89" t="s">
        <v>75</v>
      </c>
      <c r="D89" s="33">
        <v>42</v>
      </c>
      <c r="E89" s="53">
        <v>1</v>
      </c>
      <c r="F89" s="30" t="s">
        <v>218</v>
      </c>
      <c r="G89" s="46" t="s">
        <v>13</v>
      </c>
      <c r="H89" s="40">
        <v>1.3140000000000001</v>
      </c>
      <c r="I89" s="1">
        <v>16</v>
      </c>
      <c r="J89" s="48" t="s">
        <v>86</v>
      </c>
      <c r="K89" s="48" t="s">
        <v>85</v>
      </c>
      <c r="P89" s="48" t="s">
        <v>85</v>
      </c>
      <c r="Q89" s="40">
        <v>1.3140000000000001</v>
      </c>
      <c r="S89" s="61" t="e">
        <f ca="1"/>
        <v>#NAME?</v>
      </c>
      <c r="T89" s="62" t="e">
        <f ca="1"/>
        <v>#NAME?</v>
      </c>
      <c r="BD89" s="48" t="s">
        <v>85</v>
      </c>
      <c r="BE89" s="48" t="s">
        <v>239</v>
      </c>
      <c r="BF89" s="30" t="s">
        <v>218</v>
      </c>
      <c r="BG89" s="46" t="s">
        <v>13</v>
      </c>
    </row>
    <row r="90" spans="1:59" x14ac:dyDescent="0.3">
      <c r="A90" t="s">
        <v>94</v>
      </c>
      <c r="B90" t="s">
        <v>76</v>
      </c>
      <c r="C90" t="s">
        <v>79</v>
      </c>
      <c r="D90" s="30">
        <v>12</v>
      </c>
      <c r="E90" s="46">
        <v>1</v>
      </c>
      <c r="F90" s="22" t="s">
        <v>219</v>
      </c>
      <c r="G90" s="43" t="s">
        <v>7</v>
      </c>
      <c r="H90" s="40">
        <v>1.3140000000000001</v>
      </c>
      <c r="I90" s="1">
        <v>16</v>
      </c>
      <c r="J90" s="48" t="s">
        <v>86</v>
      </c>
      <c r="K90" s="48" t="s">
        <v>85</v>
      </c>
      <c r="P90" s="48" t="s">
        <v>85</v>
      </c>
      <c r="Q90" s="40">
        <v>1.3140000000000001</v>
      </c>
      <c r="S90" s="61" t="e">
        <f ca="1"/>
        <v>#NAME?</v>
      </c>
      <c r="T90" s="62" t="e">
        <f ca="1"/>
        <v>#NAME?</v>
      </c>
      <c r="BD90" s="48" t="s">
        <v>85</v>
      </c>
      <c r="BE90" s="48" t="s">
        <v>239</v>
      </c>
      <c r="BF90" s="22" t="s">
        <v>219</v>
      </c>
      <c r="BG90" s="43" t="s">
        <v>7</v>
      </c>
    </row>
    <row r="91" spans="1:59" x14ac:dyDescent="0.3">
      <c r="A91" t="s">
        <v>94</v>
      </c>
      <c r="B91" t="s">
        <v>76</v>
      </c>
      <c r="C91" t="s">
        <v>79</v>
      </c>
      <c r="D91" s="31">
        <v>11</v>
      </c>
      <c r="E91" s="52" t="s">
        <v>16</v>
      </c>
      <c r="F91" s="22" t="s">
        <v>219</v>
      </c>
      <c r="G91" s="43" t="s">
        <v>7</v>
      </c>
      <c r="H91" s="40">
        <v>1.3140000000000001</v>
      </c>
      <c r="I91" s="1">
        <v>16</v>
      </c>
      <c r="J91" s="48" t="s">
        <v>86</v>
      </c>
      <c r="K91" s="48" t="s">
        <v>85</v>
      </c>
      <c r="P91" s="48" t="s">
        <v>85</v>
      </c>
      <c r="Q91" s="40">
        <v>1.3140000000000001</v>
      </c>
      <c r="S91" s="61" t="e">
        <f ca="1"/>
        <v>#NAME?</v>
      </c>
      <c r="T91" s="62" t="e">
        <f ca="1"/>
        <v>#NAME?</v>
      </c>
      <c r="BD91" s="48" t="s">
        <v>85</v>
      </c>
      <c r="BE91" s="48" t="s">
        <v>239</v>
      </c>
      <c r="BF91" s="22" t="s">
        <v>219</v>
      </c>
      <c r="BG91" s="43" t="s">
        <v>7</v>
      </c>
    </row>
    <row r="92" spans="1:59" x14ac:dyDescent="0.3">
      <c r="A92" t="s">
        <v>94</v>
      </c>
      <c r="B92" t="s">
        <v>76</v>
      </c>
      <c r="C92" t="s">
        <v>79</v>
      </c>
      <c r="D92" s="31">
        <v>21</v>
      </c>
      <c r="E92" s="47">
        <v>5</v>
      </c>
      <c r="F92" s="22" t="s">
        <v>219</v>
      </c>
      <c r="G92" s="43" t="s">
        <v>7</v>
      </c>
      <c r="H92" s="40">
        <v>1.3140000000000001</v>
      </c>
      <c r="I92" s="1">
        <v>16</v>
      </c>
      <c r="J92" s="48" t="s">
        <v>86</v>
      </c>
      <c r="K92" s="48" t="s">
        <v>85</v>
      </c>
      <c r="P92" s="48" t="s">
        <v>85</v>
      </c>
      <c r="Q92" s="40">
        <v>1.3140000000000001</v>
      </c>
      <c r="S92" s="61" t="e">
        <f ca="1"/>
        <v>#NAME?</v>
      </c>
      <c r="T92" s="62" t="e">
        <f ca="1"/>
        <v>#NAME?</v>
      </c>
      <c r="BD92" s="48" t="s">
        <v>85</v>
      </c>
      <c r="BE92" s="48" t="s">
        <v>239</v>
      </c>
      <c r="BF92" s="22" t="s">
        <v>219</v>
      </c>
      <c r="BG92" s="43" t="s">
        <v>7</v>
      </c>
    </row>
    <row r="93" spans="1:59" x14ac:dyDescent="0.3">
      <c r="A93" t="s">
        <v>94</v>
      </c>
      <c r="B93" t="s">
        <v>76</v>
      </c>
      <c r="C93" t="s">
        <v>79</v>
      </c>
      <c r="D93" s="31">
        <v>22</v>
      </c>
      <c r="E93" s="47">
        <v>2</v>
      </c>
      <c r="F93" s="22" t="s">
        <v>219</v>
      </c>
      <c r="G93" s="43" t="s">
        <v>7</v>
      </c>
      <c r="H93" s="40">
        <v>1.3140000000000001</v>
      </c>
      <c r="I93" s="1">
        <v>16</v>
      </c>
      <c r="J93" s="48" t="s">
        <v>86</v>
      </c>
      <c r="K93" s="48" t="s">
        <v>85</v>
      </c>
      <c r="P93" s="48" t="s">
        <v>85</v>
      </c>
      <c r="Q93" s="40">
        <v>1.3140000000000001</v>
      </c>
      <c r="S93" s="61" t="e">
        <f ca="1"/>
        <v>#NAME?</v>
      </c>
      <c r="T93" s="62" t="e">
        <f ca="1"/>
        <v>#NAME?</v>
      </c>
      <c r="BD93" s="48" t="s">
        <v>85</v>
      </c>
      <c r="BE93" s="48" t="s">
        <v>239</v>
      </c>
      <c r="BF93" s="22" t="s">
        <v>219</v>
      </c>
      <c r="BG93" s="43" t="s">
        <v>7</v>
      </c>
    </row>
    <row r="94" spans="1:59" x14ac:dyDescent="0.3">
      <c r="A94" t="s">
        <v>94</v>
      </c>
      <c r="B94" t="s">
        <v>77</v>
      </c>
      <c r="C94" t="s">
        <v>79</v>
      </c>
      <c r="D94" s="31">
        <v>32</v>
      </c>
      <c r="E94" s="47">
        <v>1</v>
      </c>
      <c r="F94" s="22" t="s">
        <v>219</v>
      </c>
      <c r="G94" s="46" t="s">
        <v>13</v>
      </c>
      <c r="H94" s="40">
        <v>1.3140000000000001</v>
      </c>
      <c r="I94" s="1">
        <v>16</v>
      </c>
      <c r="J94" s="48" t="s">
        <v>86</v>
      </c>
      <c r="K94" s="48" t="s">
        <v>85</v>
      </c>
      <c r="P94" s="48" t="s">
        <v>85</v>
      </c>
      <c r="Q94" s="40">
        <v>1.3140000000000001</v>
      </c>
      <c r="S94" s="61" t="e">
        <f ca="1"/>
        <v>#NAME?</v>
      </c>
      <c r="T94" s="62" t="e">
        <f ca="1"/>
        <v>#NAME?</v>
      </c>
      <c r="BD94" s="48" t="s">
        <v>85</v>
      </c>
      <c r="BE94" s="48" t="s">
        <v>239</v>
      </c>
      <c r="BF94" s="22" t="s">
        <v>219</v>
      </c>
      <c r="BG94" s="46" t="s">
        <v>13</v>
      </c>
    </row>
    <row r="95" spans="1:59" x14ac:dyDescent="0.3">
      <c r="A95" t="s">
        <v>94</v>
      </c>
      <c r="B95" t="s">
        <v>77</v>
      </c>
      <c r="C95" t="s">
        <v>79</v>
      </c>
      <c r="D95" s="31">
        <v>31</v>
      </c>
      <c r="E95" s="47">
        <v>1</v>
      </c>
      <c r="F95" s="22" t="s">
        <v>219</v>
      </c>
      <c r="G95" s="46" t="s">
        <v>13</v>
      </c>
      <c r="H95" s="40">
        <v>1.3140000000000001</v>
      </c>
      <c r="I95" s="1">
        <v>16</v>
      </c>
      <c r="J95" s="48" t="s">
        <v>86</v>
      </c>
      <c r="K95" s="48" t="s">
        <v>85</v>
      </c>
      <c r="P95" s="48" t="s">
        <v>85</v>
      </c>
      <c r="Q95" s="40">
        <v>1.3140000000000001</v>
      </c>
      <c r="S95" s="61" t="e">
        <f ca="1"/>
        <v>#NAME?</v>
      </c>
      <c r="T95" s="62" t="e">
        <f ca="1"/>
        <v>#NAME?</v>
      </c>
      <c r="BD95" s="48" t="s">
        <v>85</v>
      </c>
      <c r="BE95" s="48" t="s">
        <v>239</v>
      </c>
      <c r="BF95" s="22" t="s">
        <v>219</v>
      </c>
      <c r="BG95" s="46" t="s">
        <v>13</v>
      </c>
    </row>
    <row r="96" spans="1:59" x14ac:dyDescent="0.3">
      <c r="A96" t="s">
        <v>94</v>
      </c>
      <c r="B96" t="s">
        <v>77</v>
      </c>
      <c r="C96" t="s">
        <v>79</v>
      </c>
      <c r="D96" s="31">
        <v>41</v>
      </c>
      <c r="E96" s="52">
        <v>1</v>
      </c>
      <c r="F96" s="22" t="s">
        <v>219</v>
      </c>
      <c r="G96" s="46" t="s">
        <v>13</v>
      </c>
      <c r="H96" s="40">
        <v>1.3140000000000001</v>
      </c>
      <c r="I96" s="1">
        <v>16</v>
      </c>
      <c r="J96" s="48" t="s">
        <v>86</v>
      </c>
      <c r="K96" s="48" t="s">
        <v>85</v>
      </c>
      <c r="P96" s="48" t="s">
        <v>85</v>
      </c>
      <c r="Q96" s="40">
        <v>1.3140000000000001</v>
      </c>
      <c r="S96" s="61" t="e">
        <f ca="1"/>
        <v>#NAME?</v>
      </c>
      <c r="T96" s="62" t="e">
        <f ca="1"/>
        <v>#NAME?</v>
      </c>
      <c r="BD96" s="48" t="s">
        <v>85</v>
      </c>
      <c r="BE96" s="48" t="s">
        <v>239</v>
      </c>
      <c r="BF96" s="22" t="s">
        <v>219</v>
      </c>
      <c r="BG96" s="46" t="s">
        <v>13</v>
      </c>
    </row>
    <row r="97" spans="1:59" x14ac:dyDescent="0.3">
      <c r="A97" t="s">
        <v>94</v>
      </c>
      <c r="B97" t="s">
        <v>77</v>
      </c>
      <c r="C97" t="s">
        <v>79</v>
      </c>
      <c r="D97" s="31">
        <v>42</v>
      </c>
      <c r="E97" s="53">
        <v>1</v>
      </c>
      <c r="F97" s="22" t="s">
        <v>219</v>
      </c>
      <c r="G97" s="46" t="s">
        <v>13</v>
      </c>
      <c r="H97" s="40">
        <v>1.3140000000000001</v>
      </c>
      <c r="I97" s="1">
        <v>16</v>
      </c>
      <c r="J97" s="48" t="s">
        <v>86</v>
      </c>
      <c r="K97" s="48" t="s">
        <v>85</v>
      </c>
      <c r="P97" s="48" t="s">
        <v>85</v>
      </c>
      <c r="Q97" s="40">
        <v>1.3140000000000001</v>
      </c>
      <c r="S97" s="61" t="e">
        <f ca="1"/>
        <v>#NAME?</v>
      </c>
      <c r="T97" s="62" t="e">
        <f ca="1"/>
        <v>#NAME?</v>
      </c>
      <c r="BD97" s="48" t="s">
        <v>85</v>
      </c>
      <c r="BE97" s="48" t="s">
        <v>239</v>
      </c>
      <c r="BF97" s="22" t="s">
        <v>219</v>
      </c>
      <c r="BG97" s="46" t="s">
        <v>13</v>
      </c>
    </row>
    <row r="98" spans="1:59" x14ac:dyDescent="0.3">
      <c r="A98" t="s">
        <v>95</v>
      </c>
      <c r="B98" t="s">
        <v>76</v>
      </c>
      <c r="C98" t="s">
        <v>75</v>
      </c>
      <c r="D98" s="30">
        <v>12</v>
      </c>
      <c r="E98" s="46">
        <v>2</v>
      </c>
      <c r="F98" s="30" t="s">
        <v>218</v>
      </c>
      <c r="G98" s="43" t="s">
        <v>7</v>
      </c>
      <c r="H98" s="40">
        <v>0.4</v>
      </c>
      <c r="I98" s="1">
        <v>33</v>
      </c>
      <c r="J98" s="48" t="s">
        <v>88</v>
      </c>
      <c r="K98" s="48" t="s">
        <v>85</v>
      </c>
      <c r="P98" s="48" t="s">
        <v>85</v>
      </c>
      <c r="Q98" s="40">
        <v>0.4</v>
      </c>
      <c r="S98" s="61" t="e">
        <f ca="1"/>
        <v>#NAME?</v>
      </c>
      <c r="T98" s="62" t="e">
        <f ca="1"/>
        <v>#NAME?</v>
      </c>
      <c r="BD98" s="48" t="s">
        <v>85</v>
      </c>
      <c r="BE98" s="48" t="s">
        <v>88</v>
      </c>
      <c r="BF98" s="30" t="s">
        <v>218</v>
      </c>
      <c r="BG98" s="43" t="s">
        <v>7</v>
      </c>
    </row>
    <row r="99" spans="1:59" x14ac:dyDescent="0.3">
      <c r="A99" t="s">
        <v>95</v>
      </c>
      <c r="B99" t="s">
        <v>76</v>
      </c>
      <c r="C99" t="s">
        <v>75</v>
      </c>
      <c r="D99" s="31">
        <v>11</v>
      </c>
      <c r="E99" s="52" t="s">
        <v>41</v>
      </c>
      <c r="F99" s="30" t="s">
        <v>218</v>
      </c>
      <c r="G99" s="43" t="s">
        <v>7</v>
      </c>
      <c r="H99" s="40">
        <v>0.4</v>
      </c>
      <c r="I99" s="1">
        <v>33</v>
      </c>
      <c r="J99" s="48" t="s">
        <v>88</v>
      </c>
      <c r="K99" s="48" t="s">
        <v>85</v>
      </c>
      <c r="P99" s="48" t="s">
        <v>85</v>
      </c>
      <c r="Q99" s="40">
        <v>0.4</v>
      </c>
      <c r="S99" s="61" t="e">
        <f ca="1"/>
        <v>#NAME?</v>
      </c>
      <c r="T99" s="62" t="e">
        <f ca="1"/>
        <v>#NAME?</v>
      </c>
      <c r="BD99" s="48" t="s">
        <v>85</v>
      </c>
      <c r="BE99" s="48" t="s">
        <v>88</v>
      </c>
      <c r="BF99" s="30" t="s">
        <v>218</v>
      </c>
      <c r="BG99" s="43" t="s">
        <v>7</v>
      </c>
    </row>
    <row r="100" spans="1:59" x14ac:dyDescent="0.3">
      <c r="A100" t="s">
        <v>95</v>
      </c>
      <c r="B100" t="s">
        <v>76</v>
      </c>
      <c r="C100" t="s">
        <v>75</v>
      </c>
      <c r="D100" s="31">
        <v>21</v>
      </c>
      <c r="E100" s="47">
        <v>2</v>
      </c>
      <c r="F100" s="30" t="s">
        <v>218</v>
      </c>
      <c r="G100" s="43" t="s">
        <v>7</v>
      </c>
      <c r="H100" s="40">
        <v>0.4</v>
      </c>
      <c r="I100" s="1">
        <v>33</v>
      </c>
      <c r="J100" s="48" t="s">
        <v>88</v>
      </c>
      <c r="K100" s="48" t="s">
        <v>85</v>
      </c>
      <c r="P100" s="48" t="s">
        <v>85</v>
      </c>
      <c r="Q100" s="40">
        <v>0.4</v>
      </c>
      <c r="S100" s="61" t="e">
        <f ca="1"/>
        <v>#NAME?</v>
      </c>
      <c r="T100" s="62" t="e">
        <f ca="1"/>
        <v>#NAME?</v>
      </c>
      <c r="BD100" s="48" t="s">
        <v>85</v>
      </c>
      <c r="BE100" s="48" t="s">
        <v>88</v>
      </c>
      <c r="BF100" s="30" t="s">
        <v>218</v>
      </c>
      <c r="BG100" s="43" t="s">
        <v>7</v>
      </c>
    </row>
    <row r="101" spans="1:59" x14ac:dyDescent="0.3">
      <c r="A101" t="s">
        <v>95</v>
      </c>
      <c r="B101" t="s">
        <v>76</v>
      </c>
      <c r="C101" t="s">
        <v>75</v>
      </c>
      <c r="D101" s="31">
        <v>22</v>
      </c>
      <c r="E101" s="47">
        <v>2</v>
      </c>
      <c r="F101" s="30" t="s">
        <v>218</v>
      </c>
      <c r="G101" s="43" t="s">
        <v>7</v>
      </c>
      <c r="H101" s="40">
        <v>0.4</v>
      </c>
      <c r="I101" s="1">
        <v>33</v>
      </c>
      <c r="J101" s="48" t="s">
        <v>88</v>
      </c>
      <c r="K101" s="48" t="s">
        <v>85</v>
      </c>
      <c r="P101" s="48" t="s">
        <v>85</v>
      </c>
      <c r="Q101" s="40">
        <v>0.4</v>
      </c>
      <c r="S101" s="61" t="e">
        <f ca="1"/>
        <v>#NAME?</v>
      </c>
      <c r="T101" s="62" t="e">
        <f ca="1"/>
        <v>#NAME?</v>
      </c>
      <c r="BD101" s="48" t="s">
        <v>85</v>
      </c>
      <c r="BE101" s="48" t="s">
        <v>88</v>
      </c>
      <c r="BF101" s="30" t="s">
        <v>218</v>
      </c>
      <c r="BG101" s="43" t="s">
        <v>7</v>
      </c>
    </row>
    <row r="102" spans="1:59" x14ac:dyDescent="0.3">
      <c r="A102" t="s">
        <v>95</v>
      </c>
      <c r="B102" t="s">
        <v>77</v>
      </c>
      <c r="C102" t="s">
        <v>75</v>
      </c>
      <c r="D102" s="31">
        <v>32</v>
      </c>
      <c r="E102" s="47">
        <v>2</v>
      </c>
      <c r="F102" s="30" t="s">
        <v>218</v>
      </c>
      <c r="G102" s="43" t="s">
        <v>7</v>
      </c>
      <c r="H102" s="40">
        <v>0.4</v>
      </c>
      <c r="I102" s="1">
        <v>33</v>
      </c>
      <c r="J102" s="48" t="s">
        <v>88</v>
      </c>
      <c r="K102" s="48" t="s">
        <v>85</v>
      </c>
      <c r="P102" s="48" t="s">
        <v>85</v>
      </c>
      <c r="Q102" s="40">
        <v>0.4</v>
      </c>
      <c r="S102" s="61" t="e">
        <f ca="1"/>
        <v>#NAME?</v>
      </c>
      <c r="T102" s="62" t="e">
        <f ca="1"/>
        <v>#NAME?</v>
      </c>
      <c r="BD102" s="48" t="s">
        <v>85</v>
      </c>
      <c r="BE102" s="48" t="s">
        <v>88</v>
      </c>
      <c r="BF102" s="30" t="s">
        <v>218</v>
      </c>
      <c r="BG102" s="43" t="s">
        <v>7</v>
      </c>
    </row>
    <row r="103" spans="1:59" x14ac:dyDescent="0.3">
      <c r="A103" t="s">
        <v>95</v>
      </c>
      <c r="B103" t="s">
        <v>77</v>
      </c>
      <c r="C103" t="s">
        <v>75</v>
      </c>
      <c r="D103" s="31">
        <v>31</v>
      </c>
      <c r="E103" s="47">
        <v>2</v>
      </c>
      <c r="F103" s="30" t="s">
        <v>218</v>
      </c>
      <c r="G103" s="43" t="s">
        <v>7</v>
      </c>
      <c r="H103" s="40">
        <v>0.4</v>
      </c>
      <c r="I103" s="1">
        <v>33</v>
      </c>
      <c r="J103" s="48" t="s">
        <v>88</v>
      </c>
      <c r="K103" s="48" t="s">
        <v>85</v>
      </c>
      <c r="P103" s="48" t="s">
        <v>85</v>
      </c>
      <c r="Q103" s="40">
        <v>0.4</v>
      </c>
      <c r="S103" s="61" t="e">
        <f ca="1"/>
        <v>#NAME?</v>
      </c>
      <c r="T103" s="62" t="e">
        <f ca="1"/>
        <v>#NAME?</v>
      </c>
      <c r="BD103" s="48" t="s">
        <v>85</v>
      </c>
      <c r="BE103" s="48" t="s">
        <v>88</v>
      </c>
      <c r="BF103" s="30" t="s">
        <v>218</v>
      </c>
      <c r="BG103" s="43" t="s">
        <v>7</v>
      </c>
    </row>
    <row r="104" spans="1:59" x14ac:dyDescent="0.3">
      <c r="A104" t="s">
        <v>95</v>
      </c>
      <c r="B104" t="s">
        <v>77</v>
      </c>
      <c r="C104" t="s">
        <v>75</v>
      </c>
      <c r="D104" s="31">
        <v>41</v>
      </c>
      <c r="E104" s="52">
        <v>2</v>
      </c>
      <c r="F104" s="30" t="s">
        <v>218</v>
      </c>
      <c r="G104" s="43" t="s">
        <v>7</v>
      </c>
      <c r="H104" s="40">
        <v>0.4</v>
      </c>
      <c r="I104" s="1">
        <v>33</v>
      </c>
      <c r="J104" s="48" t="s">
        <v>88</v>
      </c>
      <c r="K104" s="48" t="s">
        <v>85</v>
      </c>
      <c r="P104" s="48" t="s">
        <v>85</v>
      </c>
      <c r="Q104" s="40">
        <v>0.4</v>
      </c>
      <c r="S104" s="61" t="e">
        <f ca="1"/>
        <v>#NAME?</v>
      </c>
      <c r="T104" s="62" t="e">
        <f ca="1"/>
        <v>#NAME?</v>
      </c>
      <c r="BD104" s="48" t="s">
        <v>85</v>
      </c>
      <c r="BE104" s="48" t="s">
        <v>88</v>
      </c>
      <c r="BF104" s="30" t="s">
        <v>218</v>
      </c>
      <c r="BG104" s="43" t="s">
        <v>7</v>
      </c>
    </row>
    <row r="105" spans="1:59" x14ac:dyDescent="0.3">
      <c r="A105" t="s">
        <v>95</v>
      </c>
      <c r="B105" t="s">
        <v>77</v>
      </c>
      <c r="C105" t="s">
        <v>75</v>
      </c>
      <c r="D105" s="33">
        <v>42</v>
      </c>
      <c r="E105" s="53" t="s">
        <v>41</v>
      </c>
      <c r="F105" s="30" t="s">
        <v>218</v>
      </c>
      <c r="G105" s="43" t="s">
        <v>7</v>
      </c>
      <c r="H105" s="40">
        <v>0.4</v>
      </c>
      <c r="I105" s="1">
        <v>33</v>
      </c>
      <c r="J105" s="48" t="s">
        <v>88</v>
      </c>
      <c r="K105" s="48" t="s">
        <v>85</v>
      </c>
      <c r="P105" s="48" t="s">
        <v>85</v>
      </c>
      <c r="Q105" s="40">
        <v>0.4</v>
      </c>
      <c r="S105" s="61" t="e">
        <f ca="1"/>
        <v>#NAME?</v>
      </c>
      <c r="T105" s="62" t="e">
        <f ca="1"/>
        <v>#NAME?</v>
      </c>
      <c r="BD105" s="48" t="s">
        <v>85</v>
      </c>
      <c r="BE105" s="48" t="s">
        <v>88</v>
      </c>
      <c r="BF105" s="30" t="s">
        <v>218</v>
      </c>
      <c r="BG105" s="43" t="s">
        <v>7</v>
      </c>
    </row>
    <row r="106" spans="1:59" x14ac:dyDescent="0.3">
      <c r="A106" t="s">
        <v>95</v>
      </c>
      <c r="B106" t="s">
        <v>76</v>
      </c>
      <c r="C106" t="s">
        <v>79</v>
      </c>
      <c r="D106" s="30">
        <v>12</v>
      </c>
      <c r="E106" s="46">
        <v>2</v>
      </c>
      <c r="F106" s="30" t="s">
        <v>219</v>
      </c>
      <c r="G106" s="43" t="s">
        <v>7</v>
      </c>
      <c r="H106" s="40">
        <v>0.4</v>
      </c>
      <c r="I106" s="1">
        <v>33</v>
      </c>
      <c r="J106" s="48" t="s">
        <v>88</v>
      </c>
      <c r="K106" s="48" t="s">
        <v>85</v>
      </c>
      <c r="P106" s="48" t="s">
        <v>85</v>
      </c>
      <c r="Q106" s="40">
        <v>0.4</v>
      </c>
      <c r="S106" s="61" t="e">
        <f ca="1"/>
        <v>#NAME?</v>
      </c>
      <c r="T106" s="62" t="e">
        <f ca="1"/>
        <v>#NAME?</v>
      </c>
      <c r="BD106" s="48" t="s">
        <v>85</v>
      </c>
      <c r="BE106" s="48" t="s">
        <v>88</v>
      </c>
      <c r="BF106" s="30" t="s">
        <v>219</v>
      </c>
      <c r="BG106" s="43" t="s">
        <v>7</v>
      </c>
    </row>
    <row r="107" spans="1:59" x14ac:dyDescent="0.3">
      <c r="A107" t="s">
        <v>95</v>
      </c>
      <c r="B107" t="s">
        <v>76</v>
      </c>
      <c r="C107" t="s">
        <v>79</v>
      </c>
      <c r="D107" s="31">
        <v>11</v>
      </c>
      <c r="E107" s="52" t="s">
        <v>41</v>
      </c>
      <c r="F107" s="30" t="s">
        <v>219</v>
      </c>
      <c r="G107" s="43" t="s">
        <v>7</v>
      </c>
      <c r="H107" s="40">
        <v>0.4</v>
      </c>
      <c r="I107" s="1">
        <v>33</v>
      </c>
      <c r="J107" s="48" t="s">
        <v>88</v>
      </c>
      <c r="K107" s="48" t="s">
        <v>85</v>
      </c>
      <c r="P107" s="48" t="s">
        <v>85</v>
      </c>
      <c r="Q107" s="40">
        <v>0.4</v>
      </c>
      <c r="S107" s="61" t="e">
        <f ca="1"/>
        <v>#NAME?</v>
      </c>
      <c r="T107" s="62" t="e">
        <f ca="1"/>
        <v>#NAME?</v>
      </c>
      <c r="BD107" s="48" t="s">
        <v>85</v>
      </c>
      <c r="BE107" s="48" t="s">
        <v>88</v>
      </c>
      <c r="BF107" s="30" t="s">
        <v>219</v>
      </c>
      <c r="BG107" s="43" t="s">
        <v>7</v>
      </c>
    </row>
    <row r="108" spans="1:59" x14ac:dyDescent="0.3">
      <c r="A108" t="s">
        <v>95</v>
      </c>
      <c r="B108" t="s">
        <v>76</v>
      </c>
      <c r="C108" t="s">
        <v>79</v>
      </c>
      <c r="D108" s="31">
        <v>21</v>
      </c>
      <c r="E108" s="47">
        <v>2</v>
      </c>
      <c r="F108" s="30" t="s">
        <v>219</v>
      </c>
      <c r="G108" s="43" t="s">
        <v>7</v>
      </c>
      <c r="H108" s="40">
        <v>0.4</v>
      </c>
      <c r="I108" s="1">
        <v>33</v>
      </c>
      <c r="J108" s="48" t="s">
        <v>88</v>
      </c>
      <c r="K108" s="48" t="s">
        <v>85</v>
      </c>
      <c r="P108" s="48" t="s">
        <v>85</v>
      </c>
      <c r="Q108" s="40">
        <v>0.4</v>
      </c>
      <c r="S108" s="61" t="e">
        <f ca="1"/>
        <v>#NAME?</v>
      </c>
      <c r="T108" s="62" t="e">
        <f ca="1"/>
        <v>#NAME?</v>
      </c>
      <c r="BD108" s="48" t="s">
        <v>85</v>
      </c>
      <c r="BE108" s="48" t="s">
        <v>88</v>
      </c>
      <c r="BF108" s="30" t="s">
        <v>219</v>
      </c>
      <c r="BG108" s="43" t="s">
        <v>7</v>
      </c>
    </row>
    <row r="109" spans="1:59" x14ac:dyDescent="0.3">
      <c r="A109" t="s">
        <v>95</v>
      </c>
      <c r="B109" t="s">
        <v>76</v>
      </c>
      <c r="C109" t="s">
        <v>79</v>
      </c>
      <c r="D109" s="31">
        <v>22</v>
      </c>
      <c r="E109" s="47">
        <v>2</v>
      </c>
      <c r="F109" s="30" t="s">
        <v>219</v>
      </c>
      <c r="G109" s="43" t="s">
        <v>7</v>
      </c>
      <c r="H109" s="40">
        <v>0.4</v>
      </c>
      <c r="I109" s="1">
        <v>33</v>
      </c>
      <c r="J109" s="48" t="s">
        <v>88</v>
      </c>
      <c r="K109" s="48" t="s">
        <v>85</v>
      </c>
      <c r="P109" s="48" t="s">
        <v>85</v>
      </c>
      <c r="Q109" s="40">
        <v>0.4</v>
      </c>
      <c r="S109" s="61" t="e">
        <f ca="1"/>
        <v>#NAME?</v>
      </c>
      <c r="T109" s="62" t="e">
        <f ca="1"/>
        <v>#NAME?</v>
      </c>
      <c r="BD109" s="48" t="s">
        <v>85</v>
      </c>
      <c r="BE109" s="48" t="s">
        <v>88</v>
      </c>
      <c r="BF109" s="30" t="s">
        <v>219</v>
      </c>
      <c r="BG109" s="43" t="s">
        <v>7</v>
      </c>
    </row>
    <row r="110" spans="1:59" x14ac:dyDescent="0.3">
      <c r="A110" t="s">
        <v>95</v>
      </c>
      <c r="B110" t="s">
        <v>77</v>
      </c>
      <c r="C110" t="s">
        <v>79</v>
      </c>
      <c r="D110" s="31">
        <v>32</v>
      </c>
      <c r="E110" s="47">
        <v>2</v>
      </c>
      <c r="F110" s="30" t="s">
        <v>219</v>
      </c>
      <c r="G110" s="43" t="s">
        <v>7</v>
      </c>
      <c r="H110" s="40">
        <v>0.4</v>
      </c>
      <c r="I110" s="1">
        <v>33</v>
      </c>
      <c r="J110" s="48" t="s">
        <v>88</v>
      </c>
      <c r="K110" s="48" t="s">
        <v>85</v>
      </c>
      <c r="P110" s="48" t="s">
        <v>85</v>
      </c>
      <c r="Q110" s="40">
        <v>0.4</v>
      </c>
      <c r="S110" s="61" t="e">
        <f ca="1"/>
        <v>#NAME?</v>
      </c>
      <c r="T110" s="62" t="e">
        <f ca="1"/>
        <v>#NAME?</v>
      </c>
      <c r="BD110" s="48" t="s">
        <v>85</v>
      </c>
      <c r="BE110" s="48" t="s">
        <v>88</v>
      </c>
      <c r="BF110" s="30" t="s">
        <v>219</v>
      </c>
      <c r="BG110" s="43" t="s">
        <v>7</v>
      </c>
    </row>
    <row r="111" spans="1:59" x14ac:dyDescent="0.3">
      <c r="A111" t="s">
        <v>95</v>
      </c>
      <c r="B111" t="s">
        <v>77</v>
      </c>
      <c r="C111" t="s">
        <v>79</v>
      </c>
      <c r="D111" s="31">
        <v>31</v>
      </c>
      <c r="E111" s="47">
        <v>2</v>
      </c>
      <c r="F111" s="30" t="s">
        <v>219</v>
      </c>
      <c r="G111" s="43" t="s">
        <v>7</v>
      </c>
      <c r="H111" s="40">
        <v>0.4</v>
      </c>
      <c r="I111" s="1">
        <v>33</v>
      </c>
      <c r="J111" s="48" t="s">
        <v>88</v>
      </c>
      <c r="K111" s="48" t="s">
        <v>85</v>
      </c>
      <c r="P111" s="48" t="s">
        <v>85</v>
      </c>
      <c r="Q111" s="40">
        <v>0.4</v>
      </c>
      <c r="S111" s="61" t="e">
        <f ca="1"/>
        <v>#NAME?</v>
      </c>
      <c r="T111" s="62" t="e">
        <f ca="1"/>
        <v>#NAME?</v>
      </c>
      <c r="BD111" s="48" t="s">
        <v>85</v>
      </c>
      <c r="BE111" s="48" t="s">
        <v>88</v>
      </c>
      <c r="BF111" s="30" t="s">
        <v>219</v>
      </c>
      <c r="BG111" s="43" t="s">
        <v>7</v>
      </c>
    </row>
    <row r="112" spans="1:59" x14ac:dyDescent="0.3">
      <c r="A112" t="s">
        <v>95</v>
      </c>
      <c r="B112" t="s">
        <v>77</v>
      </c>
      <c r="C112" t="s">
        <v>79</v>
      </c>
      <c r="D112" s="31">
        <v>41</v>
      </c>
      <c r="E112" s="52">
        <v>2</v>
      </c>
      <c r="F112" s="30" t="s">
        <v>219</v>
      </c>
      <c r="G112" s="43" t="s">
        <v>7</v>
      </c>
      <c r="H112" s="40">
        <v>0.4</v>
      </c>
      <c r="I112" s="1">
        <v>33</v>
      </c>
      <c r="J112" s="48" t="s">
        <v>88</v>
      </c>
      <c r="K112" s="48" t="s">
        <v>85</v>
      </c>
      <c r="P112" s="48" t="s">
        <v>85</v>
      </c>
      <c r="Q112" s="40">
        <v>0.4</v>
      </c>
      <c r="S112" s="61" t="e">
        <f ca="1"/>
        <v>#NAME?</v>
      </c>
      <c r="T112" s="62" t="e">
        <f ca="1"/>
        <v>#NAME?</v>
      </c>
      <c r="BD112" s="48" t="s">
        <v>85</v>
      </c>
      <c r="BE112" s="48" t="s">
        <v>88</v>
      </c>
      <c r="BF112" s="30" t="s">
        <v>219</v>
      </c>
      <c r="BG112" s="43" t="s">
        <v>7</v>
      </c>
    </row>
    <row r="113" spans="1:59" x14ac:dyDescent="0.3">
      <c r="A113" t="s">
        <v>95</v>
      </c>
      <c r="B113" t="s">
        <v>77</v>
      </c>
      <c r="C113" t="s">
        <v>79</v>
      </c>
      <c r="D113" s="31">
        <v>42</v>
      </c>
      <c r="E113" s="53" t="s">
        <v>41</v>
      </c>
      <c r="F113" s="30" t="s">
        <v>219</v>
      </c>
      <c r="G113" s="43" t="s">
        <v>7</v>
      </c>
      <c r="H113" s="40">
        <v>0.4</v>
      </c>
      <c r="I113" s="1">
        <v>33</v>
      </c>
      <c r="J113" s="48" t="s">
        <v>88</v>
      </c>
      <c r="K113" s="48" t="s">
        <v>85</v>
      </c>
      <c r="P113" s="48" t="s">
        <v>85</v>
      </c>
      <c r="Q113" s="40">
        <v>0.4</v>
      </c>
      <c r="S113" s="61" t="e">
        <f ca="1"/>
        <v>#NAME?</v>
      </c>
      <c r="T113" s="62" t="e">
        <f ca="1"/>
        <v>#NAME?</v>
      </c>
      <c r="BD113" s="48" t="s">
        <v>85</v>
      </c>
      <c r="BE113" s="48" t="s">
        <v>88</v>
      </c>
      <c r="BF113" s="30" t="s">
        <v>219</v>
      </c>
      <c r="BG113" s="43" t="s">
        <v>7</v>
      </c>
    </row>
    <row r="114" spans="1:59" x14ac:dyDescent="0.3">
      <c r="A114" t="s">
        <v>96</v>
      </c>
      <c r="B114" t="s">
        <v>76</v>
      </c>
      <c r="C114" t="s">
        <v>75</v>
      </c>
      <c r="D114" s="30">
        <v>12</v>
      </c>
      <c r="E114" s="46">
        <v>1</v>
      </c>
      <c r="F114" s="30" t="s">
        <v>218</v>
      </c>
      <c r="G114" s="43" t="s">
        <v>7</v>
      </c>
      <c r="H114" s="40">
        <v>1.54</v>
      </c>
      <c r="I114" s="1">
        <v>35.299999999999997</v>
      </c>
      <c r="J114" s="48" t="s">
        <v>88</v>
      </c>
      <c r="K114" s="48" t="s">
        <v>85</v>
      </c>
      <c r="P114" s="48" t="s">
        <v>85</v>
      </c>
      <c r="Q114" s="40">
        <v>1.54</v>
      </c>
      <c r="S114" s="61" t="e">
        <f ca="1"/>
        <v>#NAME?</v>
      </c>
      <c r="T114" s="62" t="e">
        <f ca="1"/>
        <v>#NAME?</v>
      </c>
      <c r="BD114" s="48" t="s">
        <v>85</v>
      </c>
      <c r="BE114" s="48" t="s">
        <v>88</v>
      </c>
      <c r="BF114" s="30" t="s">
        <v>218</v>
      </c>
      <c r="BG114" s="43" t="s">
        <v>7</v>
      </c>
    </row>
    <row r="115" spans="1:59" x14ac:dyDescent="0.3">
      <c r="A115" t="s">
        <v>96</v>
      </c>
      <c r="B115" t="s">
        <v>76</v>
      </c>
      <c r="C115" t="s">
        <v>75</v>
      </c>
      <c r="D115" s="31">
        <v>11</v>
      </c>
      <c r="E115" s="52">
        <v>2</v>
      </c>
      <c r="F115" s="30" t="s">
        <v>218</v>
      </c>
      <c r="G115" s="43" t="s">
        <v>7</v>
      </c>
      <c r="H115" s="40">
        <v>1.54</v>
      </c>
      <c r="I115" s="1">
        <v>35.299999999999997</v>
      </c>
      <c r="J115" s="48" t="s">
        <v>88</v>
      </c>
      <c r="K115" s="48" t="s">
        <v>85</v>
      </c>
      <c r="P115" s="48" t="s">
        <v>85</v>
      </c>
      <c r="Q115" s="40">
        <v>1.54</v>
      </c>
      <c r="S115" s="61" t="e">
        <f ca="1"/>
        <v>#NAME?</v>
      </c>
      <c r="T115" s="62" t="e">
        <f ca="1"/>
        <v>#NAME?</v>
      </c>
      <c r="BD115" s="48" t="s">
        <v>85</v>
      </c>
      <c r="BE115" s="48" t="s">
        <v>88</v>
      </c>
      <c r="BF115" s="30" t="s">
        <v>218</v>
      </c>
      <c r="BG115" s="43" t="s">
        <v>7</v>
      </c>
    </row>
    <row r="116" spans="1:59" x14ac:dyDescent="0.3">
      <c r="A116" t="s">
        <v>96</v>
      </c>
      <c r="B116" t="s">
        <v>76</v>
      </c>
      <c r="C116" t="s">
        <v>75</v>
      </c>
      <c r="D116" s="31">
        <v>21</v>
      </c>
      <c r="E116" s="47">
        <v>1</v>
      </c>
      <c r="F116" s="30" t="s">
        <v>218</v>
      </c>
      <c r="G116" s="43" t="s">
        <v>7</v>
      </c>
      <c r="H116" s="40">
        <v>1.54</v>
      </c>
      <c r="I116" s="1">
        <v>35.299999999999997</v>
      </c>
      <c r="J116" s="48" t="s">
        <v>88</v>
      </c>
      <c r="K116" s="48" t="s">
        <v>85</v>
      </c>
      <c r="P116" s="48" t="s">
        <v>85</v>
      </c>
      <c r="Q116" s="40">
        <v>1.54</v>
      </c>
      <c r="S116" s="61" t="e">
        <f ca="1"/>
        <v>#NAME?</v>
      </c>
      <c r="T116" s="62" t="e">
        <f ca="1"/>
        <v>#NAME?</v>
      </c>
      <c r="BD116" s="48" t="s">
        <v>85</v>
      </c>
      <c r="BE116" s="48" t="s">
        <v>88</v>
      </c>
      <c r="BF116" s="30" t="s">
        <v>218</v>
      </c>
      <c r="BG116" s="43" t="s">
        <v>7</v>
      </c>
    </row>
    <row r="117" spans="1:59" x14ac:dyDescent="0.3">
      <c r="A117" t="s">
        <v>96</v>
      </c>
      <c r="B117" t="s">
        <v>76</v>
      </c>
      <c r="C117" t="s">
        <v>75</v>
      </c>
      <c r="D117" s="31">
        <v>22</v>
      </c>
      <c r="E117" s="47">
        <v>1</v>
      </c>
      <c r="F117" s="30" t="s">
        <v>218</v>
      </c>
      <c r="G117" s="43" t="s">
        <v>7</v>
      </c>
      <c r="H117" s="40">
        <v>1.54</v>
      </c>
      <c r="I117" s="1">
        <v>35.299999999999997</v>
      </c>
      <c r="J117" s="48" t="s">
        <v>88</v>
      </c>
      <c r="K117" s="48" t="s">
        <v>85</v>
      </c>
      <c r="P117" s="48" t="s">
        <v>85</v>
      </c>
      <c r="Q117" s="40">
        <v>1.54</v>
      </c>
      <c r="S117" s="61" t="e">
        <f ca="1"/>
        <v>#NAME?</v>
      </c>
      <c r="T117" s="62" t="e">
        <f ca="1"/>
        <v>#NAME?</v>
      </c>
      <c r="BD117" s="48" t="s">
        <v>85</v>
      </c>
      <c r="BE117" s="48" t="s">
        <v>88</v>
      </c>
      <c r="BF117" s="30" t="s">
        <v>218</v>
      </c>
      <c r="BG117" s="43" t="s">
        <v>7</v>
      </c>
    </row>
    <row r="118" spans="1:59" x14ac:dyDescent="0.3">
      <c r="A118" t="s">
        <v>96</v>
      </c>
      <c r="B118" t="s">
        <v>77</v>
      </c>
      <c r="C118" t="s">
        <v>75</v>
      </c>
      <c r="D118" s="31">
        <v>32</v>
      </c>
      <c r="E118" s="47">
        <v>1</v>
      </c>
      <c r="F118" s="30" t="s">
        <v>218</v>
      </c>
      <c r="G118" s="46" t="s">
        <v>13</v>
      </c>
      <c r="H118" s="40">
        <v>1.54</v>
      </c>
      <c r="I118" s="1">
        <v>35.299999999999997</v>
      </c>
      <c r="J118" s="48" t="s">
        <v>88</v>
      </c>
      <c r="K118" s="48" t="s">
        <v>85</v>
      </c>
      <c r="P118" s="48" t="s">
        <v>85</v>
      </c>
      <c r="Q118" s="40">
        <v>1.54</v>
      </c>
      <c r="S118" s="61" t="e">
        <f ca="1"/>
        <v>#NAME?</v>
      </c>
      <c r="T118" s="62" t="e">
        <f ca="1"/>
        <v>#NAME?</v>
      </c>
      <c r="BD118" s="48" t="s">
        <v>85</v>
      </c>
      <c r="BE118" s="48" t="s">
        <v>88</v>
      </c>
      <c r="BF118" s="30" t="s">
        <v>218</v>
      </c>
      <c r="BG118" s="46" t="s">
        <v>13</v>
      </c>
    </row>
    <row r="119" spans="1:59" x14ac:dyDescent="0.3">
      <c r="A119" t="s">
        <v>96</v>
      </c>
      <c r="B119" t="s">
        <v>77</v>
      </c>
      <c r="C119" t="s">
        <v>75</v>
      </c>
      <c r="D119" s="31">
        <v>31</v>
      </c>
      <c r="E119" s="47">
        <v>1</v>
      </c>
      <c r="F119" s="30" t="s">
        <v>218</v>
      </c>
      <c r="G119" s="46" t="s">
        <v>13</v>
      </c>
      <c r="H119" s="40">
        <v>1.54</v>
      </c>
      <c r="I119" s="1">
        <v>35.299999999999997</v>
      </c>
      <c r="J119" s="48" t="s">
        <v>88</v>
      </c>
      <c r="K119" s="48" t="s">
        <v>85</v>
      </c>
      <c r="P119" s="48" t="s">
        <v>85</v>
      </c>
      <c r="Q119" s="40">
        <v>1.54</v>
      </c>
      <c r="S119" s="61" t="e">
        <f ca="1"/>
        <v>#NAME?</v>
      </c>
      <c r="T119" s="62" t="e">
        <f ca="1"/>
        <v>#NAME?</v>
      </c>
      <c r="BD119" s="48" t="s">
        <v>85</v>
      </c>
      <c r="BE119" s="48" t="s">
        <v>88</v>
      </c>
      <c r="BF119" s="30" t="s">
        <v>218</v>
      </c>
      <c r="BG119" s="46" t="s">
        <v>13</v>
      </c>
    </row>
    <row r="120" spans="1:59" x14ac:dyDescent="0.3">
      <c r="A120" t="s">
        <v>96</v>
      </c>
      <c r="B120" t="s">
        <v>77</v>
      </c>
      <c r="C120" t="s">
        <v>75</v>
      </c>
      <c r="D120" s="31">
        <v>41</v>
      </c>
      <c r="E120" s="52">
        <v>1</v>
      </c>
      <c r="F120" s="30" t="s">
        <v>218</v>
      </c>
      <c r="G120" s="46" t="s">
        <v>13</v>
      </c>
      <c r="H120" s="40">
        <v>1.54</v>
      </c>
      <c r="I120" s="1">
        <v>35.299999999999997</v>
      </c>
      <c r="J120" s="48" t="s">
        <v>88</v>
      </c>
      <c r="K120" s="48" t="s">
        <v>85</v>
      </c>
      <c r="P120" s="48" t="s">
        <v>85</v>
      </c>
      <c r="Q120" s="40">
        <v>1.54</v>
      </c>
      <c r="S120" s="61" t="e">
        <f ca="1"/>
        <v>#NAME?</v>
      </c>
      <c r="T120" s="62" t="e">
        <f ca="1"/>
        <v>#NAME?</v>
      </c>
      <c r="BD120" s="48" t="s">
        <v>85</v>
      </c>
      <c r="BE120" s="48" t="s">
        <v>88</v>
      </c>
      <c r="BF120" s="30" t="s">
        <v>218</v>
      </c>
      <c r="BG120" s="46" t="s">
        <v>13</v>
      </c>
    </row>
    <row r="121" spans="1:59" x14ac:dyDescent="0.3">
      <c r="A121" t="s">
        <v>96</v>
      </c>
      <c r="B121" t="s">
        <v>77</v>
      </c>
      <c r="C121" t="s">
        <v>75</v>
      </c>
      <c r="D121" s="33">
        <v>42</v>
      </c>
      <c r="E121" s="53">
        <v>1</v>
      </c>
      <c r="F121" s="30" t="s">
        <v>218</v>
      </c>
      <c r="G121" s="46" t="s">
        <v>13</v>
      </c>
      <c r="H121" s="40">
        <v>1.54</v>
      </c>
      <c r="I121" s="1">
        <v>35.299999999999997</v>
      </c>
      <c r="J121" s="48" t="s">
        <v>88</v>
      </c>
      <c r="K121" s="48" t="s">
        <v>85</v>
      </c>
      <c r="P121" s="48" t="s">
        <v>85</v>
      </c>
      <c r="Q121" s="40">
        <v>1.54</v>
      </c>
      <c r="S121" s="61" t="e">
        <f ca="1"/>
        <v>#NAME?</v>
      </c>
      <c r="T121" s="62" t="e">
        <f ca="1"/>
        <v>#NAME?</v>
      </c>
      <c r="BD121" s="48" t="s">
        <v>85</v>
      </c>
      <c r="BE121" s="48" t="s">
        <v>88</v>
      </c>
      <c r="BF121" s="30" t="s">
        <v>218</v>
      </c>
      <c r="BG121" s="46" t="s">
        <v>13</v>
      </c>
    </row>
    <row r="122" spans="1:59" x14ac:dyDescent="0.3">
      <c r="A122" t="s">
        <v>96</v>
      </c>
      <c r="B122" t="s">
        <v>76</v>
      </c>
      <c r="C122" t="s">
        <v>79</v>
      </c>
      <c r="D122" s="30">
        <v>12</v>
      </c>
      <c r="E122" s="46">
        <v>1</v>
      </c>
      <c r="F122" s="30" t="s">
        <v>219</v>
      </c>
      <c r="G122" s="43" t="s">
        <v>7</v>
      </c>
      <c r="H122" s="40">
        <v>1.54</v>
      </c>
      <c r="I122" s="1">
        <v>35.299999999999997</v>
      </c>
      <c r="J122" s="48" t="s">
        <v>88</v>
      </c>
      <c r="K122" s="48" t="s">
        <v>85</v>
      </c>
      <c r="P122" s="48" t="s">
        <v>85</v>
      </c>
      <c r="Q122" s="40">
        <v>1.54</v>
      </c>
      <c r="S122" s="61" t="e">
        <f ca="1"/>
        <v>#NAME?</v>
      </c>
      <c r="T122" s="62" t="e">
        <f ca="1"/>
        <v>#NAME?</v>
      </c>
      <c r="BD122" s="48" t="s">
        <v>85</v>
      </c>
      <c r="BE122" s="48" t="s">
        <v>88</v>
      </c>
      <c r="BF122" s="30" t="s">
        <v>219</v>
      </c>
      <c r="BG122" s="43" t="s">
        <v>7</v>
      </c>
    </row>
    <row r="123" spans="1:59" x14ac:dyDescent="0.3">
      <c r="A123" t="s">
        <v>96</v>
      </c>
      <c r="B123" t="s">
        <v>76</v>
      </c>
      <c r="C123" t="s">
        <v>79</v>
      </c>
      <c r="D123" s="31">
        <v>11</v>
      </c>
      <c r="E123" s="52">
        <v>2</v>
      </c>
      <c r="F123" s="30" t="s">
        <v>219</v>
      </c>
      <c r="G123" s="43" t="s">
        <v>7</v>
      </c>
      <c r="H123" s="40">
        <v>1.54</v>
      </c>
      <c r="I123" s="1">
        <v>35.299999999999997</v>
      </c>
      <c r="J123" s="48" t="s">
        <v>88</v>
      </c>
      <c r="K123" s="48" t="s">
        <v>85</v>
      </c>
      <c r="P123" s="48" t="s">
        <v>85</v>
      </c>
      <c r="Q123" s="40">
        <v>1.54</v>
      </c>
      <c r="S123" s="61" t="e">
        <f ca="1"/>
        <v>#NAME?</v>
      </c>
      <c r="T123" s="62" t="e">
        <f ca="1"/>
        <v>#NAME?</v>
      </c>
      <c r="BD123" s="48" t="s">
        <v>85</v>
      </c>
      <c r="BE123" s="48" t="s">
        <v>88</v>
      </c>
      <c r="BF123" s="30" t="s">
        <v>219</v>
      </c>
      <c r="BG123" s="43" t="s">
        <v>7</v>
      </c>
    </row>
    <row r="124" spans="1:59" x14ac:dyDescent="0.3">
      <c r="A124" t="s">
        <v>96</v>
      </c>
      <c r="B124" t="s">
        <v>76</v>
      </c>
      <c r="C124" t="s">
        <v>79</v>
      </c>
      <c r="D124" s="31">
        <v>21</v>
      </c>
      <c r="E124" s="47">
        <v>1</v>
      </c>
      <c r="F124" s="30" t="s">
        <v>219</v>
      </c>
      <c r="G124" s="43" t="s">
        <v>7</v>
      </c>
      <c r="H124" s="40">
        <v>1.54</v>
      </c>
      <c r="I124" s="1">
        <v>35.299999999999997</v>
      </c>
      <c r="J124" s="48" t="s">
        <v>88</v>
      </c>
      <c r="K124" s="48" t="s">
        <v>85</v>
      </c>
      <c r="P124" s="48" t="s">
        <v>85</v>
      </c>
      <c r="Q124" s="40">
        <v>1.54</v>
      </c>
      <c r="S124" s="61" t="e">
        <f ca="1"/>
        <v>#NAME?</v>
      </c>
      <c r="T124" s="62" t="e">
        <f ca="1"/>
        <v>#NAME?</v>
      </c>
      <c r="BD124" s="48" t="s">
        <v>85</v>
      </c>
      <c r="BE124" s="48" t="s">
        <v>88</v>
      </c>
      <c r="BF124" s="30" t="s">
        <v>219</v>
      </c>
      <c r="BG124" s="43" t="s">
        <v>7</v>
      </c>
    </row>
    <row r="125" spans="1:59" x14ac:dyDescent="0.3">
      <c r="A125" t="s">
        <v>96</v>
      </c>
      <c r="B125" t="s">
        <v>76</v>
      </c>
      <c r="C125" t="s">
        <v>79</v>
      </c>
      <c r="D125" s="31">
        <v>22</v>
      </c>
      <c r="E125" s="47">
        <v>1</v>
      </c>
      <c r="F125" s="30" t="s">
        <v>219</v>
      </c>
      <c r="G125" s="43" t="s">
        <v>7</v>
      </c>
      <c r="H125" s="40">
        <v>1.54</v>
      </c>
      <c r="I125" s="1">
        <v>35.299999999999997</v>
      </c>
      <c r="J125" s="48" t="s">
        <v>88</v>
      </c>
      <c r="K125" s="48" t="s">
        <v>85</v>
      </c>
      <c r="P125" s="48" t="s">
        <v>85</v>
      </c>
      <c r="Q125" s="40">
        <v>1.54</v>
      </c>
      <c r="S125" s="61" t="e">
        <f ca="1"/>
        <v>#NAME?</v>
      </c>
      <c r="T125" s="62" t="e">
        <f ca="1"/>
        <v>#NAME?</v>
      </c>
      <c r="BD125" s="48" t="s">
        <v>85</v>
      </c>
      <c r="BE125" s="48" t="s">
        <v>88</v>
      </c>
      <c r="BF125" s="30" t="s">
        <v>219</v>
      </c>
      <c r="BG125" s="43" t="s">
        <v>7</v>
      </c>
    </row>
    <row r="126" spans="1:59" x14ac:dyDescent="0.3">
      <c r="A126" t="s">
        <v>96</v>
      </c>
      <c r="B126" t="s">
        <v>77</v>
      </c>
      <c r="C126" t="s">
        <v>79</v>
      </c>
      <c r="D126" s="31">
        <v>32</v>
      </c>
      <c r="E126" s="47">
        <v>1</v>
      </c>
      <c r="F126" s="30" t="s">
        <v>219</v>
      </c>
      <c r="G126" s="46" t="s">
        <v>13</v>
      </c>
      <c r="H126" s="40">
        <v>1.54</v>
      </c>
      <c r="I126" s="1">
        <v>35.299999999999997</v>
      </c>
      <c r="J126" s="48" t="s">
        <v>88</v>
      </c>
      <c r="K126" s="48" t="s">
        <v>85</v>
      </c>
      <c r="P126" s="48" t="s">
        <v>85</v>
      </c>
      <c r="Q126" s="40">
        <v>1.54</v>
      </c>
      <c r="S126" s="61" t="e">
        <f ca="1"/>
        <v>#NAME?</v>
      </c>
      <c r="T126" s="62" t="e">
        <f ca="1"/>
        <v>#NAME?</v>
      </c>
      <c r="BD126" s="48" t="s">
        <v>85</v>
      </c>
      <c r="BE126" s="48" t="s">
        <v>88</v>
      </c>
      <c r="BF126" s="30" t="s">
        <v>219</v>
      </c>
      <c r="BG126" s="46" t="s">
        <v>13</v>
      </c>
    </row>
    <row r="127" spans="1:59" x14ac:dyDescent="0.3">
      <c r="A127" t="s">
        <v>96</v>
      </c>
      <c r="B127" t="s">
        <v>77</v>
      </c>
      <c r="C127" t="s">
        <v>79</v>
      </c>
      <c r="D127" s="31">
        <v>31</v>
      </c>
      <c r="E127" s="47">
        <v>1</v>
      </c>
      <c r="F127" s="30" t="s">
        <v>219</v>
      </c>
      <c r="G127" s="46" t="s">
        <v>13</v>
      </c>
      <c r="H127" s="40">
        <v>1.54</v>
      </c>
      <c r="I127" s="1">
        <v>35.299999999999997</v>
      </c>
      <c r="J127" s="48" t="s">
        <v>88</v>
      </c>
      <c r="K127" s="48" t="s">
        <v>85</v>
      </c>
      <c r="P127" s="48" t="s">
        <v>85</v>
      </c>
      <c r="Q127" s="40">
        <v>1.54</v>
      </c>
      <c r="S127" s="61" t="e">
        <f ca="1"/>
        <v>#NAME?</v>
      </c>
      <c r="T127" s="62" t="e">
        <f ca="1"/>
        <v>#NAME?</v>
      </c>
      <c r="BD127" s="48" t="s">
        <v>85</v>
      </c>
      <c r="BE127" s="48" t="s">
        <v>88</v>
      </c>
      <c r="BF127" s="30" t="s">
        <v>219</v>
      </c>
      <c r="BG127" s="46" t="s">
        <v>13</v>
      </c>
    </row>
    <row r="128" spans="1:59" x14ac:dyDescent="0.3">
      <c r="A128" t="s">
        <v>96</v>
      </c>
      <c r="B128" t="s">
        <v>77</v>
      </c>
      <c r="C128" t="s">
        <v>79</v>
      </c>
      <c r="D128" s="31">
        <v>41</v>
      </c>
      <c r="E128" s="52">
        <v>2</v>
      </c>
      <c r="F128" s="30" t="s">
        <v>219</v>
      </c>
      <c r="G128" s="46" t="s">
        <v>13</v>
      </c>
      <c r="H128" s="40">
        <v>1.54</v>
      </c>
      <c r="I128" s="1">
        <v>35.299999999999997</v>
      </c>
      <c r="J128" s="48" t="s">
        <v>88</v>
      </c>
      <c r="K128" s="48" t="s">
        <v>85</v>
      </c>
      <c r="P128" s="48" t="s">
        <v>85</v>
      </c>
      <c r="Q128" s="40">
        <v>1.54</v>
      </c>
      <c r="S128" s="61" t="e">
        <f ca="1"/>
        <v>#NAME?</v>
      </c>
      <c r="T128" s="62" t="e">
        <f ca="1"/>
        <v>#NAME?</v>
      </c>
      <c r="BD128" s="48" t="s">
        <v>85</v>
      </c>
      <c r="BE128" s="48" t="s">
        <v>88</v>
      </c>
      <c r="BF128" s="30" t="s">
        <v>219</v>
      </c>
      <c r="BG128" s="46" t="s">
        <v>13</v>
      </c>
    </row>
    <row r="129" spans="1:59" x14ac:dyDescent="0.3">
      <c r="A129" t="s">
        <v>96</v>
      </c>
      <c r="B129" t="s">
        <v>77</v>
      </c>
      <c r="C129" t="s">
        <v>79</v>
      </c>
      <c r="D129" s="31">
        <v>42</v>
      </c>
      <c r="E129" s="53">
        <v>1</v>
      </c>
      <c r="F129" s="30" t="s">
        <v>219</v>
      </c>
      <c r="G129" s="46" t="s">
        <v>13</v>
      </c>
      <c r="H129" s="40">
        <v>1.54</v>
      </c>
      <c r="I129" s="1">
        <v>35.299999999999997</v>
      </c>
      <c r="J129" s="48" t="s">
        <v>88</v>
      </c>
      <c r="K129" s="48" t="s">
        <v>85</v>
      </c>
      <c r="P129" s="48" t="s">
        <v>85</v>
      </c>
      <c r="Q129" s="40">
        <v>1.54</v>
      </c>
      <c r="S129" s="61" t="e">
        <f ca="1"/>
        <v>#NAME?</v>
      </c>
      <c r="T129" s="62" t="e">
        <f ca="1"/>
        <v>#NAME?</v>
      </c>
      <c r="BD129" s="48" t="s">
        <v>85</v>
      </c>
      <c r="BE129" s="48" t="s">
        <v>88</v>
      </c>
      <c r="BF129" s="30" t="s">
        <v>219</v>
      </c>
      <c r="BG129" s="46" t="s">
        <v>13</v>
      </c>
    </row>
    <row r="130" spans="1:59" x14ac:dyDescent="0.3">
      <c r="A130" t="s">
        <v>97</v>
      </c>
      <c r="B130" t="s">
        <v>76</v>
      </c>
      <c r="C130" t="s">
        <v>75</v>
      </c>
      <c r="D130" s="30">
        <v>12</v>
      </c>
      <c r="E130" s="54" t="s">
        <v>16</v>
      </c>
      <c r="F130" s="55" t="s">
        <v>218</v>
      </c>
      <c r="G130" s="46" t="s">
        <v>13</v>
      </c>
      <c r="H130" s="40">
        <v>1.54</v>
      </c>
      <c r="I130" s="1">
        <v>32.5</v>
      </c>
      <c r="J130" s="48" t="s">
        <v>88</v>
      </c>
      <c r="K130" s="48" t="s">
        <v>85</v>
      </c>
      <c r="P130" s="48" t="s">
        <v>85</v>
      </c>
      <c r="Q130" s="40">
        <v>1.54</v>
      </c>
      <c r="S130" s="61" t="e">
        <f ca="1"/>
        <v>#NAME?</v>
      </c>
      <c r="T130" s="62" t="e">
        <f ca="1"/>
        <v>#NAME?</v>
      </c>
      <c r="BD130" s="48" t="s">
        <v>85</v>
      </c>
      <c r="BE130" s="48" t="s">
        <v>88</v>
      </c>
      <c r="BF130" s="55" t="s">
        <v>218</v>
      </c>
      <c r="BG130" s="46" t="s">
        <v>13</v>
      </c>
    </row>
    <row r="131" spans="1:59" x14ac:dyDescent="0.3">
      <c r="A131" t="s">
        <v>97</v>
      </c>
      <c r="B131" t="s">
        <v>76</v>
      </c>
      <c r="C131" t="s">
        <v>75</v>
      </c>
      <c r="D131" s="31">
        <v>11</v>
      </c>
      <c r="E131" s="52">
        <v>2</v>
      </c>
      <c r="F131" s="55" t="s">
        <v>218</v>
      </c>
      <c r="G131" s="46" t="s">
        <v>13</v>
      </c>
      <c r="H131" s="40">
        <v>1.54</v>
      </c>
      <c r="I131" s="1">
        <v>32.5</v>
      </c>
      <c r="J131" s="48" t="s">
        <v>88</v>
      </c>
      <c r="K131" s="48" t="s">
        <v>85</v>
      </c>
      <c r="P131" s="48" t="s">
        <v>85</v>
      </c>
      <c r="Q131" s="40">
        <v>1.54</v>
      </c>
      <c r="S131" s="61" t="e">
        <f ca="1"/>
        <v>#NAME?</v>
      </c>
      <c r="T131" s="62" t="e">
        <f ca="1"/>
        <v>#NAME?</v>
      </c>
      <c r="BD131" s="48" t="s">
        <v>85</v>
      </c>
      <c r="BE131" s="48" t="s">
        <v>88</v>
      </c>
      <c r="BF131" s="55" t="s">
        <v>218</v>
      </c>
      <c r="BG131" s="46" t="s">
        <v>13</v>
      </c>
    </row>
    <row r="132" spans="1:59" x14ac:dyDescent="0.3">
      <c r="A132" t="s">
        <v>97</v>
      </c>
      <c r="B132" t="s">
        <v>76</v>
      </c>
      <c r="C132" t="s">
        <v>75</v>
      </c>
      <c r="D132" s="31">
        <v>21</v>
      </c>
      <c r="E132" s="47">
        <v>2</v>
      </c>
      <c r="F132" s="55" t="s">
        <v>218</v>
      </c>
      <c r="G132" s="46" t="s">
        <v>13</v>
      </c>
      <c r="H132" s="40">
        <v>1.54</v>
      </c>
      <c r="I132" s="1">
        <v>32.5</v>
      </c>
      <c r="J132" s="48" t="s">
        <v>88</v>
      </c>
      <c r="K132" s="48" t="s">
        <v>85</v>
      </c>
      <c r="P132" s="48" t="s">
        <v>85</v>
      </c>
      <c r="Q132" s="40">
        <v>1.54</v>
      </c>
      <c r="S132" s="61" t="e">
        <f ca="1"/>
        <v>#NAME?</v>
      </c>
      <c r="T132" s="62" t="e">
        <f ca="1"/>
        <v>#NAME?</v>
      </c>
      <c r="BD132" s="48" t="s">
        <v>85</v>
      </c>
      <c r="BE132" s="48" t="s">
        <v>88</v>
      </c>
      <c r="BF132" s="55" t="s">
        <v>218</v>
      </c>
      <c r="BG132" s="46" t="s">
        <v>13</v>
      </c>
    </row>
    <row r="133" spans="1:59" x14ac:dyDescent="0.3">
      <c r="A133" t="s">
        <v>97</v>
      </c>
      <c r="B133" t="s">
        <v>76</v>
      </c>
      <c r="C133" t="s">
        <v>75</v>
      </c>
      <c r="D133" s="31">
        <v>22</v>
      </c>
      <c r="E133" s="47">
        <v>1</v>
      </c>
      <c r="F133" s="55" t="s">
        <v>218</v>
      </c>
      <c r="G133" s="46" t="s">
        <v>13</v>
      </c>
      <c r="H133" s="40">
        <v>1.54</v>
      </c>
      <c r="I133" s="1">
        <v>32.5</v>
      </c>
      <c r="J133" s="48" t="s">
        <v>88</v>
      </c>
      <c r="K133" s="48" t="s">
        <v>85</v>
      </c>
      <c r="P133" s="48" t="s">
        <v>85</v>
      </c>
      <c r="Q133" s="40">
        <v>1.54</v>
      </c>
      <c r="S133" s="61" t="e">
        <f ca="1"/>
        <v>#NAME?</v>
      </c>
      <c r="T133" s="62" t="e">
        <f ca="1"/>
        <v>#NAME?</v>
      </c>
      <c r="BD133" s="48" t="s">
        <v>85</v>
      </c>
      <c r="BE133" s="48" t="s">
        <v>88</v>
      </c>
      <c r="BF133" s="55" t="s">
        <v>218</v>
      </c>
      <c r="BG133" s="46" t="s">
        <v>13</v>
      </c>
    </row>
    <row r="134" spans="1:59" x14ac:dyDescent="0.3">
      <c r="A134" t="s">
        <v>97</v>
      </c>
      <c r="B134" t="s">
        <v>77</v>
      </c>
      <c r="C134" t="s">
        <v>75</v>
      </c>
      <c r="D134" s="31">
        <v>32</v>
      </c>
      <c r="E134" s="47">
        <v>1</v>
      </c>
      <c r="F134" s="55" t="s">
        <v>218</v>
      </c>
      <c r="G134" s="46" t="s">
        <v>13</v>
      </c>
      <c r="H134" s="40">
        <v>1.54</v>
      </c>
      <c r="I134" s="1">
        <v>32.5</v>
      </c>
      <c r="J134" s="48" t="s">
        <v>88</v>
      </c>
      <c r="K134" s="48" t="s">
        <v>85</v>
      </c>
      <c r="P134" s="48" t="s">
        <v>85</v>
      </c>
      <c r="Q134" s="40">
        <v>1.54</v>
      </c>
      <c r="S134" s="61" t="e">
        <f ca="1"/>
        <v>#NAME?</v>
      </c>
      <c r="T134" s="62" t="e">
        <f ca="1"/>
        <v>#NAME?</v>
      </c>
      <c r="BD134" s="48" t="s">
        <v>85</v>
      </c>
      <c r="BE134" s="48" t="s">
        <v>88</v>
      </c>
      <c r="BF134" s="55" t="s">
        <v>218</v>
      </c>
      <c r="BG134" s="46" t="s">
        <v>13</v>
      </c>
    </row>
    <row r="135" spans="1:59" x14ac:dyDescent="0.3">
      <c r="A135" t="s">
        <v>97</v>
      </c>
      <c r="B135" t="s">
        <v>77</v>
      </c>
      <c r="C135" t="s">
        <v>75</v>
      </c>
      <c r="D135" s="31">
        <v>31</v>
      </c>
      <c r="E135" s="47">
        <v>2</v>
      </c>
      <c r="F135" s="55" t="s">
        <v>218</v>
      </c>
      <c r="G135" s="46" t="s">
        <v>13</v>
      </c>
      <c r="H135" s="40">
        <v>1.54</v>
      </c>
      <c r="I135" s="1">
        <v>32.5</v>
      </c>
      <c r="J135" s="48" t="s">
        <v>88</v>
      </c>
      <c r="K135" s="48" t="s">
        <v>85</v>
      </c>
      <c r="P135" s="48" t="s">
        <v>85</v>
      </c>
      <c r="Q135" s="40">
        <v>1.54</v>
      </c>
      <c r="S135" s="61" t="e">
        <f ca="1"/>
        <v>#NAME?</v>
      </c>
      <c r="T135" s="62" t="e">
        <f ca="1"/>
        <v>#NAME?</v>
      </c>
      <c r="BD135" s="48" t="s">
        <v>85</v>
      </c>
      <c r="BE135" s="48" t="s">
        <v>88</v>
      </c>
      <c r="BF135" s="55" t="s">
        <v>218</v>
      </c>
      <c r="BG135" s="46" t="s">
        <v>13</v>
      </c>
    </row>
    <row r="136" spans="1:59" x14ac:dyDescent="0.3">
      <c r="A136" t="s">
        <v>97</v>
      </c>
      <c r="B136" t="s">
        <v>77</v>
      </c>
      <c r="C136" t="s">
        <v>75</v>
      </c>
      <c r="D136" s="31">
        <v>41</v>
      </c>
      <c r="E136" s="52">
        <v>2</v>
      </c>
      <c r="F136" s="55" t="s">
        <v>218</v>
      </c>
      <c r="G136" s="46" t="s">
        <v>13</v>
      </c>
      <c r="H136" s="40">
        <v>1.54</v>
      </c>
      <c r="I136" s="1">
        <v>32.5</v>
      </c>
      <c r="J136" s="48" t="s">
        <v>88</v>
      </c>
      <c r="K136" s="48" t="s">
        <v>85</v>
      </c>
      <c r="P136" s="48" t="s">
        <v>85</v>
      </c>
      <c r="Q136" s="40">
        <v>1.54</v>
      </c>
      <c r="S136" s="61" t="e">
        <f ca="1"/>
        <v>#NAME?</v>
      </c>
      <c r="T136" s="62" t="e">
        <f ca="1"/>
        <v>#NAME?</v>
      </c>
      <c r="BD136" s="48" t="s">
        <v>85</v>
      </c>
      <c r="BE136" s="48" t="s">
        <v>88</v>
      </c>
      <c r="BF136" s="55" t="s">
        <v>218</v>
      </c>
      <c r="BG136" s="46" t="s">
        <v>13</v>
      </c>
    </row>
    <row r="137" spans="1:59" x14ac:dyDescent="0.3">
      <c r="A137" t="s">
        <v>97</v>
      </c>
      <c r="B137" t="s">
        <v>77</v>
      </c>
      <c r="C137" t="s">
        <v>75</v>
      </c>
      <c r="D137" s="33">
        <v>42</v>
      </c>
      <c r="E137" s="53">
        <v>1</v>
      </c>
      <c r="F137" s="55" t="s">
        <v>218</v>
      </c>
      <c r="G137" s="46" t="s">
        <v>13</v>
      </c>
      <c r="H137" s="40">
        <v>1.54</v>
      </c>
      <c r="I137" s="1">
        <v>32.5</v>
      </c>
      <c r="J137" s="48" t="s">
        <v>88</v>
      </c>
      <c r="K137" s="48" t="s">
        <v>85</v>
      </c>
      <c r="P137" s="48" t="s">
        <v>85</v>
      </c>
      <c r="Q137" s="40">
        <v>1.54</v>
      </c>
      <c r="S137" s="61" t="e">
        <f ca="1"/>
        <v>#NAME?</v>
      </c>
      <c r="T137" s="62" t="e">
        <f ca="1"/>
        <v>#NAME?</v>
      </c>
      <c r="BD137" s="48" t="s">
        <v>85</v>
      </c>
      <c r="BE137" s="48" t="s">
        <v>88</v>
      </c>
      <c r="BF137" s="55" t="s">
        <v>218</v>
      </c>
      <c r="BG137" s="46" t="s">
        <v>13</v>
      </c>
    </row>
    <row r="138" spans="1:59" x14ac:dyDescent="0.3">
      <c r="A138" t="s">
        <v>97</v>
      </c>
      <c r="B138" t="s">
        <v>76</v>
      </c>
      <c r="C138" t="s">
        <v>79</v>
      </c>
      <c r="D138" s="30">
        <v>12</v>
      </c>
      <c r="E138" s="54" t="s">
        <v>16</v>
      </c>
      <c r="F138" s="55" t="s">
        <v>219</v>
      </c>
      <c r="G138" s="46" t="s">
        <v>13</v>
      </c>
      <c r="H138" s="40">
        <v>1.54</v>
      </c>
      <c r="I138" s="1">
        <v>32.5</v>
      </c>
      <c r="J138" s="48" t="s">
        <v>88</v>
      </c>
      <c r="K138" s="48" t="s">
        <v>85</v>
      </c>
      <c r="P138" s="48" t="s">
        <v>85</v>
      </c>
      <c r="Q138" s="40">
        <v>1.54</v>
      </c>
      <c r="S138" s="61" t="e">
        <f ca="1"/>
        <v>#NAME?</v>
      </c>
      <c r="T138" s="62" t="e">
        <f ca="1"/>
        <v>#NAME?</v>
      </c>
      <c r="BD138" s="48" t="s">
        <v>85</v>
      </c>
      <c r="BE138" s="48" t="s">
        <v>88</v>
      </c>
      <c r="BF138" s="55" t="s">
        <v>219</v>
      </c>
      <c r="BG138" s="46" t="s">
        <v>13</v>
      </c>
    </row>
    <row r="139" spans="1:59" x14ac:dyDescent="0.3">
      <c r="A139" t="s">
        <v>97</v>
      </c>
      <c r="B139" t="s">
        <v>76</v>
      </c>
      <c r="C139" t="s">
        <v>79</v>
      </c>
      <c r="D139" s="31">
        <v>11</v>
      </c>
      <c r="E139" s="52">
        <v>2</v>
      </c>
      <c r="F139" s="55" t="s">
        <v>219</v>
      </c>
      <c r="G139" s="46" t="s">
        <v>13</v>
      </c>
      <c r="H139" s="40">
        <v>1.54</v>
      </c>
      <c r="I139" s="1">
        <v>32.5</v>
      </c>
      <c r="J139" s="48" t="s">
        <v>88</v>
      </c>
      <c r="K139" s="48" t="s">
        <v>85</v>
      </c>
      <c r="P139" s="48" t="s">
        <v>85</v>
      </c>
      <c r="Q139" s="40">
        <v>1.54</v>
      </c>
      <c r="S139" s="61" t="e">
        <f ca="1"/>
        <v>#NAME?</v>
      </c>
      <c r="T139" s="62" t="e">
        <f ca="1"/>
        <v>#NAME?</v>
      </c>
      <c r="BD139" s="48" t="s">
        <v>85</v>
      </c>
      <c r="BE139" s="48" t="s">
        <v>88</v>
      </c>
      <c r="BF139" s="55" t="s">
        <v>219</v>
      </c>
      <c r="BG139" s="46" t="s">
        <v>13</v>
      </c>
    </row>
    <row r="140" spans="1:59" x14ac:dyDescent="0.3">
      <c r="A140" t="s">
        <v>97</v>
      </c>
      <c r="B140" t="s">
        <v>76</v>
      </c>
      <c r="C140" t="s">
        <v>79</v>
      </c>
      <c r="D140" s="31">
        <v>21</v>
      </c>
      <c r="E140" s="47">
        <v>2</v>
      </c>
      <c r="F140" s="55" t="s">
        <v>219</v>
      </c>
      <c r="G140" s="46" t="s">
        <v>13</v>
      </c>
      <c r="H140" s="40">
        <v>1.54</v>
      </c>
      <c r="I140" s="1">
        <v>32.5</v>
      </c>
      <c r="J140" s="48" t="s">
        <v>88</v>
      </c>
      <c r="K140" s="48" t="s">
        <v>85</v>
      </c>
      <c r="P140" s="48" t="s">
        <v>85</v>
      </c>
      <c r="Q140" s="40">
        <v>1.54</v>
      </c>
      <c r="S140" s="61" t="e">
        <f ca="1"/>
        <v>#NAME?</v>
      </c>
      <c r="T140" s="62" t="e">
        <f ca="1"/>
        <v>#NAME?</v>
      </c>
      <c r="BD140" s="48" t="s">
        <v>85</v>
      </c>
      <c r="BE140" s="48" t="s">
        <v>88</v>
      </c>
      <c r="BF140" s="55" t="s">
        <v>219</v>
      </c>
      <c r="BG140" s="46" t="s">
        <v>13</v>
      </c>
    </row>
    <row r="141" spans="1:59" x14ac:dyDescent="0.3">
      <c r="A141" t="s">
        <v>97</v>
      </c>
      <c r="B141" t="s">
        <v>76</v>
      </c>
      <c r="C141" t="s">
        <v>79</v>
      </c>
      <c r="D141" s="31">
        <v>22</v>
      </c>
      <c r="E141" s="47">
        <v>1</v>
      </c>
      <c r="F141" s="55" t="s">
        <v>219</v>
      </c>
      <c r="G141" s="46" t="s">
        <v>13</v>
      </c>
      <c r="H141" s="40">
        <v>1.54</v>
      </c>
      <c r="I141" s="1">
        <v>32.5</v>
      </c>
      <c r="J141" s="48" t="s">
        <v>88</v>
      </c>
      <c r="K141" s="48" t="s">
        <v>85</v>
      </c>
      <c r="P141" s="48" t="s">
        <v>85</v>
      </c>
      <c r="Q141" s="40">
        <v>1.54</v>
      </c>
      <c r="S141" s="61" t="e">
        <f ca="1"/>
        <v>#NAME?</v>
      </c>
      <c r="T141" s="62" t="e">
        <f ca="1"/>
        <v>#NAME?</v>
      </c>
      <c r="BD141" s="48" t="s">
        <v>85</v>
      </c>
      <c r="BE141" s="48" t="s">
        <v>88</v>
      </c>
      <c r="BF141" s="55" t="s">
        <v>219</v>
      </c>
      <c r="BG141" s="46" t="s">
        <v>13</v>
      </c>
    </row>
    <row r="142" spans="1:59" x14ac:dyDescent="0.3">
      <c r="A142" t="s">
        <v>97</v>
      </c>
      <c r="B142" t="s">
        <v>77</v>
      </c>
      <c r="C142" t="s">
        <v>79</v>
      </c>
      <c r="D142" s="31">
        <v>32</v>
      </c>
      <c r="E142" s="47">
        <v>1</v>
      </c>
      <c r="F142" s="55" t="s">
        <v>219</v>
      </c>
      <c r="G142" s="46" t="s">
        <v>13</v>
      </c>
      <c r="H142" s="40">
        <v>1.54</v>
      </c>
      <c r="I142" s="1">
        <v>32.5</v>
      </c>
      <c r="J142" s="48" t="s">
        <v>88</v>
      </c>
      <c r="K142" s="48" t="s">
        <v>85</v>
      </c>
      <c r="P142" s="48" t="s">
        <v>85</v>
      </c>
      <c r="Q142" s="40">
        <v>1.54</v>
      </c>
      <c r="S142" s="61" t="e">
        <f ca="1"/>
        <v>#NAME?</v>
      </c>
      <c r="T142" s="62" t="e">
        <f ca="1"/>
        <v>#NAME?</v>
      </c>
      <c r="BD142" s="48" t="s">
        <v>85</v>
      </c>
      <c r="BE142" s="48" t="s">
        <v>88</v>
      </c>
      <c r="BF142" s="55" t="s">
        <v>219</v>
      </c>
      <c r="BG142" s="46" t="s">
        <v>13</v>
      </c>
    </row>
    <row r="143" spans="1:59" x14ac:dyDescent="0.3">
      <c r="A143" t="s">
        <v>97</v>
      </c>
      <c r="B143" t="s">
        <v>77</v>
      </c>
      <c r="C143" t="s">
        <v>79</v>
      </c>
      <c r="D143" s="31">
        <v>31</v>
      </c>
      <c r="E143" s="47">
        <v>2</v>
      </c>
      <c r="F143" s="55" t="s">
        <v>219</v>
      </c>
      <c r="G143" s="46" t="s">
        <v>13</v>
      </c>
      <c r="H143" s="40">
        <v>1.54</v>
      </c>
      <c r="I143" s="1">
        <v>32.5</v>
      </c>
      <c r="J143" s="48" t="s">
        <v>88</v>
      </c>
      <c r="K143" s="48" t="s">
        <v>85</v>
      </c>
      <c r="P143" s="48" t="s">
        <v>85</v>
      </c>
      <c r="Q143" s="40">
        <v>1.54</v>
      </c>
      <c r="S143" s="61" t="e">
        <f ca="1"/>
        <v>#NAME?</v>
      </c>
      <c r="T143" s="62" t="e">
        <f ca="1"/>
        <v>#NAME?</v>
      </c>
      <c r="BD143" s="48" t="s">
        <v>85</v>
      </c>
      <c r="BE143" s="48" t="s">
        <v>88</v>
      </c>
      <c r="BF143" s="55" t="s">
        <v>219</v>
      </c>
      <c r="BG143" s="46" t="s">
        <v>13</v>
      </c>
    </row>
    <row r="144" spans="1:59" x14ac:dyDescent="0.3">
      <c r="A144" t="s">
        <v>97</v>
      </c>
      <c r="B144" t="s">
        <v>77</v>
      </c>
      <c r="C144" t="s">
        <v>79</v>
      </c>
      <c r="D144" s="31">
        <v>41</v>
      </c>
      <c r="E144" s="52">
        <v>2</v>
      </c>
      <c r="F144" s="55" t="s">
        <v>219</v>
      </c>
      <c r="G144" s="46" t="s">
        <v>13</v>
      </c>
      <c r="H144" s="40">
        <v>1.54</v>
      </c>
      <c r="I144" s="1">
        <v>32.5</v>
      </c>
      <c r="J144" s="48" t="s">
        <v>88</v>
      </c>
      <c r="K144" s="48" t="s">
        <v>85</v>
      </c>
      <c r="P144" s="48" t="s">
        <v>85</v>
      </c>
      <c r="Q144" s="40">
        <v>1.54</v>
      </c>
      <c r="S144" s="61" t="e">
        <f ca="1"/>
        <v>#NAME?</v>
      </c>
      <c r="T144" s="62" t="e">
        <f ca="1"/>
        <v>#NAME?</v>
      </c>
      <c r="BD144" s="48" t="s">
        <v>85</v>
      </c>
      <c r="BE144" s="48" t="s">
        <v>88</v>
      </c>
      <c r="BF144" s="55" t="s">
        <v>219</v>
      </c>
      <c r="BG144" s="46" t="s">
        <v>13</v>
      </c>
    </row>
    <row r="145" spans="1:59" x14ac:dyDescent="0.3">
      <c r="A145" t="s">
        <v>97</v>
      </c>
      <c r="B145" t="s">
        <v>77</v>
      </c>
      <c r="C145" t="s">
        <v>79</v>
      </c>
      <c r="D145" s="31">
        <v>42</v>
      </c>
      <c r="E145" s="53">
        <v>1</v>
      </c>
      <c r="F145" s="55" t="s">
        <v>219</v>
      </c>
      <c r="G145" s="46" t="s">
        <v>13</v>
      </c>
      <c r="H145" s="40">
        <v>1.54</v>
      </c>
      <c r="I145" s="1">
        <v>32.5</v>
      </c>
      <c r="J145" s="48" t="s">
        <v>88</v>
      </c>
      <c r="K145" s="48" t="s">
        <v>85</v>
      </c>
      <c r="P145" s="48" t="s">
        <v>85</v>
      </c>
      <c r="Q145" s="40">
        <v>1.54</v>
      </c>
      <c r="S145" s="61" t="e">
        <f ca="1"/>
        <v>#NAME?</v>
      </c>
      <c r="T145" s="62" t="e">
        <f ca="1"/>
        <v>#NAME?</v>
      </c>
      <c r="BD145" s="48" t="s">
        <v>85</v>
      </c>
      <c r="BE145" s="48" t="s">
        <v>88</v>
      </c>
      <c r="BF145" s="55" t="s">
        <v>219</v>
      </c>
      <c r="BG145" s="46" t="s">
        <v>13</v>
      </c>
    </row>
    <row r="146" spans="1:59" x14ac:dyDescent="0.3">
      <c r="A146" t="s">
        <v>98</v>
      </c>
      <c r="B146" t="s">
        <v>76</v>
      </c>
      <c r="C146" t="s">
        <v>75</v>
      </c>
      <c r="D146" s="30">
        <v>12</v>
      </c>
      <c r="E146" s="54">
        <v>4</v>
      </c>
      <c r="F146" s="55" t="s">
        <v>218</v>
      </c>
      <c r="G146" s="43" t="s">
        <v>7</v>
      </c>
      <c r="H146" s="40">
        <v>1.24</v>
      </c>
      <c r="I146" s="1">
        <v>18.100000000000001</v>
      </c>
      <c r="J146" s="48" t="s">
        <v>86</v>
      </c>
      <c r="K146" s="48" t="s">
        <v>85</v>
      </c>
      <c r="P146" s="48" t="s">
        <v>85</v>
      </c>
      <c r="Q146" s="40">
        <v>1.24</v>
      </c>
      <c r="S146" s="61" t="e">
        <f ca="1"/>
        <v>#NAME?</v>
      </c>
      <c r="T146" s="62" t="e">
        <f ca="1"/>
        <v>#NAME?</v>
      </c>
      <c r="BD146" s="48" t="s">
        <v>85</v>
      </c>
      <c r="BE146" s="48" t="s">
        <v>239</v>
      </c>
      <c r="BF146" s="55" t="s">
        <v>218</v>
      </c>
      <c r="BG146" s="43" t="s">
        <v>7</v>
      </c>
    </row>
    <row r="147" spans="1:59" x14ac:dyDescent="0.3">
      <c r="A147" t="s">
        <v>98</v>
      </c>
      <c r="B147" t="s">
        <v>76</v>
      </c>
      <c r="C147" t="s">
        <v>75</v>
      </c>
      <c r="D147" s="31">
        <v>11</v>
      </c>
      <c r="E147" s="52">
        <v>5</v>
      </c>
      <c r="F147" s="55" t="s">
        <v>218</v>
      </c>
      <c r="G147" s="43" t="s">
        <v>7</v>
      </c>
      <c r="H147" s="40">
        <v>1.24</v>
      </c>
      <c r="I147" s="1">
        <v>18.100000000000001</v>
      </c>
      <c r="J147" s="48" t="s">
        <v>86</v>
      </c>
      <c r="K147" s="48" t="s">
        <v>85</v>
      </c>
      <c r="P147" s="48" t="s">
        <v>85</v>
      </c>
      <c r="Q147" s="40">
        <v>1.24</v>
      </c>
      <c r="S147" s="61" t="e">
        <f ca="1"/>
        <v>#NAME?</v>
      </c>
      <c r="T147" s="62" t="e">
        <f ca="1"/>
        <v>#NAME?</v>
      </c>
      <c r="BD147" s="48" t="s">
        <v>85</v>
      </c>
      <c r="BE147" s="48" t="s">
        <v>239</v>
      </c>
      <c r="BF147" s="55" t="s">
        <v>218</v>
      </c>
      <c r="BG147" s="43" t="s">
        <v>7</v>
      </c>
    </row>
    <row r="148" spans="1:59" x14ac:dyDescent="0.3">
      <c r="A148" t="s">
        <v>98</v>
      </c>
      <c r="B148" t="s">
        <v>76</v>
      </c>
      <c r="C148" t="s">
        <v>75</v>
      </c>
      <c r="D148" s="31">
        <v>21</v>
      </c>
      <c r="E148" s="47">
        <v>5</v>
      </c>
      <c r="F148" s="55" t="s">
        <v>218</v>
      </c>
      <c r="G148" s="43" t="s">
        <v>7</v>
      </c>
      <c r="H148" s="40">
        <v>1.24</v>
      </c>
      <c r="I148" s="1">
        <v>18.100000000000001</v>
      </c>
      <c r="J148" s="48" t="s">
        <v>86</v>
      </c>
      <c r="K148" s="48" t="s">
        <v>85</v>
      </c>
      <c r="P148" s="48" t="s">
        <v>85</v>
      </c>
      <c r="Q148" s="40">
        <v>1.24</v>
      </c>
      <c r="S148" s="61" t="e">
        <f ca="1"/>
        <v>#NAME?</v>
      </c>
      <c r="T148" s="62" t="e">
        <f ca="1"/>
        <v>#NAME?</v>
      </c>
      <c r="BD148" s="48" t="s">
        <v>85</v>
      </c>
      <c r="BE148" s="48" t="s">
        <v>239</v>
      </c>
      <c r="BF148" s="55" t="s">
        <v>218</v>
      </c>
      <c r="BG148" s="43" t="s">
        <v>7</v>
      </c>
    </row>
    <row r="149" spans="1:59" x14ac:dyDescent="0.3">
      <c r="A149" t="s">
        <v>98</v>
      </c>
      <c r="B149" t="s">
        <v>76</v>
      </c>
      <c r="C149" t="s">
        <v>75</v>
      </c>
      <c r="D149" s="31">
        <v>22</v>
      </c>
      <c r="E149" s="47">
        <v>3</v>
      </c>
      <c r="F149" s="55" t="s">
        <v>218</v>
      </c>
      <c r="G149" s="43" t="s">
        <v>7</v>
      </c>
      <c r="H149" s="40">
        <v>1.24</v>
      </c>
      <c r="I149" s="1">
        <v>18.100000000000001</v>
      </c>
      <c r="J149" s="48" t="s">
        <v>86</v>
      </c>
      <c r="K149" s="48" t="s">
        <v>85</v>
      </c>
      <c r="P149" s="48" t="s">
        <v>85</v>
      </c>
      <c r="Q149" s="40">
        <v>1.24</v>
      </c>
      <c r="S149" s="61" t="e">
        <f ca="1"/>
        <v>#NAME?</v>
      </c>
      <c r="T149" s="62" t="e">
        <f ca="1"/>
        <v>#NAME?</v>
      </c>
      <c r="BD149" s="48" t="s">
        <v>85</v>
      </c>
      <c r="BE149" s="48" t="s">
        <v>239</v>
      </c>
      <c r="BF149" s="55" t="s">
        <v>218</v>
      </c>
      <c r="BG149" s="43" t="s">
        <v>7</v>
      </c>
    </row>
    <row r="150" spans="1:59" x14ac:dyDescent="0.3">
      <c r="A150" t="s">
        <v>98</v>
      </c>
      <c r="B150" t="s">
        <v>77</v>
      </c>
      <c r="C150" t="s">
        <v>75</v>
      </c>
      <c r="D150" s="31">
        <v>32</v>
      </c>
      <c r="E150" s="47">
        <v>2</v>
      </c>
      <c r="F150" s="55" t="s">
        <v>218</v>
      </c>
      <c r="G150" s="46" t="s">
        <v>13</v>
      </c>
      <c r="H150" s="40">
        <v>1.24</v>
      </c>
      <c r="I150" s="1">
        <v>18.100000000000001</v>
      </c>
      <c r="J150" s="48" t="s">
        <v>86</v>
      </c>
      <c r="K150" s="48" t="s">
        <v>85</v>
      </c>
      <c r="P150" s="48" t="s">
        <v>85</v>
      </c>
      <c r="Q150" s="40">
        <v>1.24</v>
      </c>
      <c r="S150" s="61" t="e">
        <f ca="1"/>
        <v>#NAME?</v>
      </c>
      <c r="T150" s="62" t="e">
        <f ca="1"/>
        <v>#NAME?</v>
      </c>
      <c r="BD150" s="48" t="s">
        <v>85</v>
      </c>
      <c r="BE150" s="48" t="s">
        <v>239</v>
      </c>
      <c r="BF150" s="55" t="s">
        <v>218</v>
      </c>
      <c r="BG150" s="46" t="s">
        <v>13</v>
      </c>
    </row>
    <row r="151" spans="1:59" x14ac:dyDescent="0.3">
      <c r="A151" t="s">
        <v>98</v>
      </c>
      <c r="B151" t="s">
        <v>77</v>
      </c>
      <c r="C151" t="s">
        <v>75</v>
      </c>
      <c r="D151" s="31">
        <v>31</v>
      </c>
      <c r="E151" s="47">
        <v>2</v>
      </c>
      <c r="F151" s="55" t="s">
        <v>218</v>
      </c>
      <c r="G151" s="46" t="s">
        <v>13</v>
      </c>
      <c r="H151" s="40">
        <v>1.24</v>
      </c>
      <c r="I151" s="1">
        <v>18.100000000000001</v>
      </c>
      <c r="J151" s="48" t="s">
        <v>86</v>
      </c>
      <c r="K151" s="48" t="s">
        <v>85</v>
      </c>
      <c r="P151" s="48" t="s">
        <v>85</v>
      </c>
      <c r="Q151" s="40">
        <v>1.24</v>
      </c>
      <c r="S151" s="61" t="e">
        <f ca="1"/>
        <v>#NAME?</v>
      </c>
      <c r="T151" s="62" t="e">
        <f ca="1"/>
        <v>#NAME?</v>
      </c>
      <c r="BD151" s="48" t="s">
        <v>85</v>
      </c>
      <c r="BE151" s="48" t="s">
        <v>239</v>
      </c>
      <c r="BF151" s="55" t="s">
        <v>218</v>
      </c>
      <c r="BG151" s="46" t="s">
        <v>13</v>
      </c>
    </row>
    <row r="152" spans="1:59" x14ac:dyDescent="0.3">
      <c r="A152" t="s">
        <v>98</v>
      </c>
      <c r="B152" t="s">
        <v>77</v>
      </c>
      <c r="C152" t="s">
        <v>75</v>
      </c>
      <c r="D152" s="31">
        <v>41</v>
      </c>
      <c r="E152" s="52">
        <v>4</v>
      </c>
      <c r="F152" s="55" t="s">
        <v>218</v>
      </c>
      <c r="G152" s="46" t="s">
        <v>13</v>
      </c>
      <c r="H152" s="40">
        <v>1.24</v>
      </c>
      <c r="I152" s="1">
        <v>18.100000000000001</v>
      </c>
      <c r="J152" s="48" t="s">
        <v>86</v>
      </c>
      <c r="K152" s="48" t="s">
        <v>85</v>
      </c>
      <c r="P152" s="48" t="s">
        <v>85</v>
      </c>
      <c r="Q152" s="40">
        <v>1.24</v>
      </c>
      <c r="S152" s="61" t="e">
        <f ca="1"/>
        <v>#NAME?</v>
      </c>
      <c r="T152" s="62" t="e">
        <f ca="1"/>
        <v>#NAME?</v>
      </c>
      <c r="BD152" s="48" t="s">
        <v>85</v>
      </c>
      <c r="BE152" s="48" t="s">
        <v>239</v>
      </c>
      <c r="BF152" s="55" t="s">
        <v>218</v>
      </c>
      <c r="BG152" s="46" t="s">
        <v>13</v>
      </c>
    </row>
    <row r="153" spans="1:59" x14ac:dyDescent="0.3">
      <c r="A153" t="s">
        <v>98</v>
      </c>
      <c r="B153" t="s">
        <v>77</v>
      </c>
      <c r="C153" t="s">
        <v>75</v>
      </c>
      <c r="D153" s="33">
        <v>42</v>
      </c>
      <c r="E153" s="53">
        <v>2</v>
      </c>
      <c r="F153" s="55" t="s">
        <v>218</v>
      </c>
      <c r="G153" s="46" t="s">
        <v>13</v>
      </c>
      <c r="H153" s="40">
        <v>1.24</v>
      </c>
      <c r="I153" s="1">
        <v>18.100000000000001</v>
      </c>
      <c r="J153" s="48" t="s">
        <v>86</v>
      </c>
      <c r="K153" s="48" t="s">
        <v>85</v>
      </c>
      <c r="P153" s="48" t="s">
        <v>85</v>
      </c>
      <c r="Q153" s="40">
        <v>1.24</v>
      </c>
      <c r="S153" s="61" t="e">
        <f ca="1"/>
        <v>#NAME?</v>
      </c>
      <c r="T153" s="62" t="e">
        <f ca="1"/>
        <v>#NAME?</v>
      </c>
      <c r="BD153" s="48" t="s">
        <v>85</v>
      </c>
      <c r="BE153" s="48" t="s">
        <v>239</v>
      </c>
      <c r="BF153" s="55" t="s">
        <v>218</v>
      </c>
      <c r="BG153" s="46" t="s">
        <v>13</v>
      </c>
    </row>
    <row r="154" spans="1:59" x14ac:dyDescent="0.3">
      <c r="A154" t="s">
        <v>98</v>
      </c>
      <c r="B154" t="s">
        <v>76</v>
      </c>
      <c r="C154" t="s">
        <v>79</v>
      </c>
      <c r="D154" s="30">
        <v>12</v>
      </c>
      <c r="E154" s="54">
        <v>4</v>
      </c>
      <c r="F154" s="55" t="s">
        <v>219</v>
      </c>
      <c r="G154" s="43" t="s">
        <v>7</v>
      </c>
      <c r="H154" s="40">
        <v>1.24</v>
      </c>
      <c r="I154" s="1">
        <v>18.100000000000001</v>
      </c>
      <c r="J154" s="48" t="s">
        <v>86</v>
      </c>
      <c r="K154" s="48" t="s">
        <v>85</v>
      </c>
      <c r="P154" s="48" t="s">
        <v>85</v>
      </c>
      <c r="Q154" s="40">
        <v>1.24</v>
      </c>
      <c r="S154" s="61" t="e">
        <f ca="1"/>
        <v>#NAME?</v>
      </c>
      <c r="T154" s="62" t="e">
        <f ca="1"/>
        <v>#NAME?</v>
      </c>
      <c r="BD154" s="48" t="s">
        <v>85</v>
      </c>
      <c r="BE154" s="48" t="s">
        <v>239</v>
      </c>
      <c r="BF154" s="55" t="s">
        <v>219</v>
      </c>
      <c r="BG154" s="43" t="s">
        <v>7</v>
      </c>
    </row>
    <row r="155" spans="1:59" x14ac:dyDescent="0.3">
      <c r="A155" t="s">
        <v>98</v>
      </c>
      <c r="B155" t="s">
        <v>76</v>
      </c>
      <c r="C155" t="s">
        <v>79</v>
      </c>
      <c r="D155" s="31">
        <v>11</v>
      </c>
      <c r="E155" s="52">
        <v>5</v>
      </c>
      <c r="F155" s="55" t="s">
        <v>219</v>
      </c>
      <c r="G155" s="43" t="s">
        <v>7</v>
      </c>
      <c r="H155" s="40">
        <v>1.24</v>
      </c>
      <c r="I155" s="1">
        <v>18.100000000000001</v>
      </c>
      <c r="J155" s="48" t="s">
        <v>86</v>
      </c>
      <c r="K155" s="48" t="s">
        <v>85</v>
      </c>
      <c r="P155" s="48" t="s">
        <v>85</v>
      </c>
      <c r="Q155" s="40">
        <v>1.24</v>
      </c>
      <c r="S155" s="61" t="e">
        <f ca="1"/>
        <v>#NAME?</v>
      </c>
      <c r="T155" s="62" t="e">
        <f ca="1"/>
        <v>#NAME?</v>
      </c>
      <c r="BD155" s="48" t="s">
        <v>85</v>
      </c>
      <c r="BE155" s="48" t="s">
        <v>239</v>
      </c>
      <c r="BF155" s="55" t="s">
        <v>219</v>
      </c>
      <c r="BG155" s="43" t="s">
        <v>7</v>
      </c>
    </row>
    <row r="156" spans="1:59" x14ac:dyDescent="0.3">
      <c r="A156" t="s">
        <v>98</v>
      </c>
      <c r="B156" t="s">
        <v>76</v>
      </c>
      <c r="C156" t="s">
        <v>79</v>
      </c>
      <c r="D156" s="31">
        <v>21</v>
      </c>
      <c r="E156" s="47">
        <v>5</v>
      </c>
      <c r="F156" s="55" t="s">
        <v>219</v>
      </c>
      <c r="G156" s="43" t="s">
        <v>7</v>
      </c>
      <c r="H156" s="40">
        <v>1.24</v>
      </c>
      <c r="I156" s="1">
        <v>18.100000000000001</v>
      </c>
      <c r="J156" s="48" t="s">
        <v>86</v>
      </c>
      <c r="K156" s="48" t="s">
        <v>85</v>
      </c>
      <c r="P156" s="48" t="s">
        <v>85</v>
      </c>
      <c r="Q156" s="40">
        <v>1.24</v>
      </c>
      <c r="S156" s="61" t="e">
        <f ca="1"/>
        <v>#NAME?</v>
      </c>
      <c r="T156" s="62" t="e">
        <f ca="1"/>
        <v>#NAME?</v>
      </c>
      <c r="BD156" s="48" t="s">
        <v>85</v>
      </c>
      <c r="BE156" s="48" t="s">
        <v>239</v>
      </c>
      <c r="BF156" s="55" t="s">
        <v>219</v>
      </c>
      <c r="BG156" s="43" t="s">
        <v>7</v>
      </c>
    </row>
    <row r="157" spans="1:59" x14ac:dyDescent="0.3">
      <c r="A157" t="s">
        <v>98</v>
      </c>
      <c r="B157" t="s">
        <v>76</v>
      </c>
      <c r="C157" t="s">
        <v>79</v>
      </c>
      <c r="D157" s="31">
        <v>22</v>
      </c>
      <c r="E157" s="47">
        <v>3</v>
      </c>
      <c r="F157" s="55" t="s">
        <v>219</v>
      </c>
      <c r="G157" s="43" t="s">
        <v>7</v>
      </c>
      <c r="H157" s="40">
        <v>1.24</v>
      </c>
      <c r="I157" s="1">
        <v>18.100000000000001</v>
      </c>
      <c r="J157" s="48" t="s">
        <v>86</v>
      </c>
      <c r="K157" s="48" t="s">
        <v>85</v>
      </c>
      <c r="P157" s="48" t="s">
        <v>85</v>
      </c>
      <c r="Q157" s="40">
        <v>1.24</v>
      </c>
      <c r="S157" s="61" t="e">
        <f ca="1"/>
        <v>#NAME?</v>
      </c>
      <c r="T157" s="62" t="e">
        <f ca="1"/>
        <v>#NAME?</v>
      </c>
      <c r="BD157" s="48" t="s">
        <v>85</v>
      </c>
      <c r="BE157" s="48" t="s">
        <v>239</v>
      </c>
      <c r="BF157" s="55" t="s">
        <v>219</v>
      </c>
      <c r="BG157" s="43" t="s">
        <v>7</v>
      </c>
    </row>
    <row r="158" spans="1:59" x14ac:dyDescent="0.3">
      <c r="A158" t="s">
        <v>98</v>
      </c>
      <c r="B158" t="s">
        <v>77</v>
      </c>
      <c r="C158" t="s">
        <v>79</v>
      </c>
      <c r="D158" s="31">
        <v>32</v>
      </c>
      <c r="E158" s="47">
        <v>2</v>
      </c>
      <c r="F158" s="55" t="s">
        <v>219</v>
      </c>
      <c r="G158" s="46" t="s">
        <v>13</v>
      </c>
      <c r="H158" s="40">
        <v>1.24</v>
      </c>
      <c r="I158" s="1">
        <v>18.100000000000001</v>
      </c>
      <c r="J158" s="48" t="s">
        <v>86</v>
      </c>
      <c r="K158" s="48" t="s">
        <v>85</v>
      </c>
      <c r="P158" s="48" t="s">
        <v>85</v>
      </c>
      <c r="Q158" s="40">
        <v>1.24</v>
      </c>
      <c r="S158" s="61" t="e">
        <f ca="1"/>
        <v>#NAME?</v>
      </c>
      <c r="T158" s="62" t="e">
        <f ca="1"/>
        <v>#NAME?</v>
      </c>
      <c r="BD158" s="48" t="s">
        <v>85</v>
      </c>
      <c r="BE158" s="48" t="s">
        <v>239</v>
      </c>
      <c r="BF158" s="55" t="s">
        <v>219</v>
      </c>
      <c r="BG158" s="46" t="s">
        <v>13</v>
      </c>
    </row>
    <row r="159" spans="1:59" x14ac:dyDescent="0.3">
      <c r="A159" t="s">
        <v>98</v>
      </c>
      <c r="B159" t="s">
        <v>77</v>
      </c>
      <c r="C159" t="s">
        <v>79</v>
      </c>
      <c r="D159" s="31">
        <v>31</v>
      </c>
      <c r="E159" s="47">
        <v>3</v>
      </c>
      <c r="F159" s="55" t="s">
        <v>219</v>
      </c>
      <c r="G159" s="46" t="s">
        <v>13</v>
      </c>
      <c r="H159" s="40">
        <v>1.24</v>
      </c>
      <c r="I159" s="1">
        <v>18.100000000000001</v>
      </c>
      <c r="J159" s="48" t="s">
        <v>86</v>
      </c>
      <c r="K159" s="48" t="s">
        <v>85</v>
      </c>
      <c r="P159" s="48" t="s">
        <v>85</v>
      </c>
      <c r="Q159" s="40">
        <v>1.24</v>
      </c>
      <c r="S159" s="61" t="e">
        <f ca="1"/>
        <v>#NAME?</v>
      </c>
      <c r="T159" s="62" t="e">
        <f ca="1"/>
        <v>#NAME?</v>
      </c>
      <c r="BD159" s="48" t="s">
        <v>85</v>
      </c>
      <c r="BE159" s="48" t="s">
        <v>239</v>
      </c>
      <c r="BF159" s="55" t="s">
        <v>219</v>
      </c>
      <c r="BG159" s="46" t="s">
        <v>13</v>
      </c>
    </row>
    <row r="160" spans="1:59" x14ac:dyDescent="0.3">
      <c r="A160" t="s">
        <v>98</v>
      </c>
      <c r="B160" t="s">
        <v>77</v>
      </c>
      <c r="C160" t="s">
        <v>79</v>
      </c>
      <c r="D160" s="31">
        <v>41</v>
      </c>
      <c r="E160" s="52">
        <v>4</v>
      </c>
      <c r="F160" s="55" t="s">
        <v>219</v>
      </c>
      <c r="G160" s="46" t="s">
        <v>13</v>
      </c>
      <c r="H160" s="40">
        <v>1.24</v>
      </c>
      <c r="I160" s="1">
        <v>18.100000000000001</v>
      </c>
      <c r="J160" s="48" t="s">
        <v>86</v>
      </c>
      <c r="K160" s="48" t="s">
        <v>85</v>
      </c>
      <c r="P160" s="48" t="s">
        <v>85</v>
      </c>
      <c r="Q160" s="40">
        <v>1.24</v>
      </c>
      <c r="S160" s="61" t="e">
        <f ca="1"/>
        <v>#NAME?</v>
      </c>
      <c r="T160" s="62" t="e">
        <f ca="1"/>
        <v>#NAME?</v>
      </c>
      <c r="BD160" s="48" t="s">
        <v>85</v>
      </c>
      <c r="BE160" s="48" t="s">
        <v>239</v>
      </c>
      <c r="BF160" s="55" t="s">
        <v>219</v>
      </c>
      <c r="BG160" s="46" t="s">
        <v>13</v>
      </c>
    </row>
    <row r="161" spans="1:59" x14ac:dyDescent="0.3">
      <c r="A161" t="s">
        <v>98</v>
      </c>
      <c r="B161" t="s">
        <v>77</v>
      </c>
      <c r="C161" t="s">
        <v>79</v>
      </c>
      <c r="D161" s="31">
        <v>42</v>
      </c>
      <c r="E161" s="53">
        <v>2</v>
      </c>
      <c r="F161" s="55" t="s">
        <v>219</v>
      </c>
      <c r="G161" s="46" t="s">
        <v>13</v>
      </c>
      <c r="H161" s="40">
        <v>1.24</v>
      </c>
      <c r="I161" s="1">
        <v>18.100000000000001</v>
      </c>
      <c r="J161" s="48" t="s">
        <v>86</v>
      </c>
      <c r="K161" s="48" t="s">
        <v>85</v>
      </c>
      <c r="P161" s="48" t="s">
        <v>85</v>
      </c>
      <c r="Q161" s="40">
        <v>1.24</v>
      </c>
      <c r="S161" s="61" t="e">
        <f ca="1"/>
        <v>#NAME?</v>
      </c>
      <c r="T161" s="62" t="e">
        <f ca="1"/>
        <v>#NAME?</v>
      </c>
      <c r="BD161" s="48" t="s">
        <v>85</v>
      </c>
      <c r="BE161" s="48" t="s">
        <v>239</v>
      </c>
      <c r="BF161" s="55" t="s">
        <v>219</v>
      </c>
      <c r="BG161" s="46" t="s">
        <v>13</v>
      </c>
    </row>
    <row r="162" spans="1:59" x14ac:dyDescent="0.3">
      <c r="A162" t="s">
        <v>99</v>
      </c>
      <c r="B162" t="s">
        <v>76</v>
      </c>
      <c r="C162" t="s">
        <v>75</v>
      </c>
      <c r="D162" s="30">
        <v>12</v>
      </c>
      <c r="E162" s="54" t="s">
        <v>16</v>
      </c>
      <c r="F162" s="55" t="s">
        <v>218</v>
      </c>
      <c r="G162" s="47" t="s">
        <v>10</v>
      </c>
      <c r="H162" s="40">
        <v>6.47</v>
      </c>
      <c r="I162" s="1">
        <v>13.6</v>
      </c>
      <c r="J162" s="48" t="s">
        <v>100</v>
      </c>
      <c r="K162" s="48" t="s">
        <v>101</v>
      </c>
      <c r="P162" s="48" t="s">
        <v>101</v>
      </c>
      <c r="Q162" s="40">
        <v>6.47</v>
      </c>
      <c r="S162" s="61" t="e">
        <f ca="1"/>
        <v>#NAME?</v>
      </c>
      <c r="T162" s="62" t="e">
        <f ca="1"/>
        <v>#NAME?</v>
      </c>
      <c r="BD162" s="48" t="s">
        <v>101</v>
      </c>
      <c r="BE162" s="48" t="s">
        <v>239</v>
      </c>
      <c r="BF162" s="55" t="s">
        <v>218</v>
      </c>
      <c r="BG162" s="47" t="s">
        <v>10</v>
      </c>
    </row>
    <row r="163" spans="1:59" x14ac:dyDescent="0.3">
      <c r="A163" t="s">
        <v>99</v>
      </c>
      <c r="B163" t="s">
        <v>76</v>
      </c>
      <c r="C163" t="s">
        <v>75</v>
      </c>
      <c r="D163" s="31">
        <v>11</v>
      </c>
      <c r="E163" s="52">
        <v>3</v>
      </c>
      <c r="F163" s="55" t="s">
        <v>218</v>
      </c>
      <c r="G163" s="47" t="s">
        <v>10</v>
      </c>
      <c r="H163" s="40">
        <v>6.47</v>
      </c>
      <c r="I163" s="1">
        <v>13.6</v>
      </c>
      <c r="J163" s="48" t="s">
        <v>100</v>
      </c>
      <c r="K163" s="48" t="s">
        <v>101</v>
      </c>
      <c r="P163" s="48" t="s">
        <v>101</v>
      </c>
      <c r="Q163" s="40">
        <v>6.47</v>
      </c>
      <c r="S163" s="61" t="e">
        <f ca="1"/>
        <v>#NAME?</v>
      </c>
      <c r="T163" s="62" t="e">
        <f ca="1"/>
        <v>#NAME?</v>
      </c>
      <c r="BD163" s="48" t="s">
        <v>101</v>
      </c>
      <c r="BE163" s="48" t="s">
        <v>239</v>
      </c>
      <c r="BF163" s="55" t="s">
        <v>218</v>
      </c>
      <c r="BG163" s="47" t="s">
        <v>10</v>
      </c>
    </row>
    <row r="164" spans="1:59" x14ac:dyDescent="0.3">
      <c r="A164" t="s">
        <v>99</v>
      </c>
      <c r="B164" t="s">
        <v>76</v>
      </c>
      <c r="C164" t="s">
        <v>75</v>
      </c>
      <c r="D164" s="31">
        <v>21</v>
      </c>
      <c r="E164" s="47">
        <v>2</v>
      </c>
      <c r="F164" s="55" t="s">
        <v>218</v>
      </c>
      <c r="G164" s="47" t="s">
        <v>10</v>
      </c>
      <c r="H164" s="40">
        <v>6.47</v>
      </c>
      <c r="I164" s="1">
        <v>13.6</v>
      </c>
      <c r="J164" s="48" t="s">
        <v>100</v>
      </c>
      <c r="K164" s="48" t="s">
        <v>101</v>
      </c>
      <c r="P164" s="48" t="s">
        <v>101</v>
      </c>
      <c r="Q164" s="40">
        <v>6.47</v>
      </c>
      <c r="S164" s="61" t="e">
        <f ca="1"/>
        <v>#NAME?</v>
      </c>
      <c r="T164" s="62" t="e">
        <f ca="1"/>
        <v>#NAME?</v>
      </c>
      <c r="BD164" s="48" t="s">
        <v>101</v>
      </c>
      <c r="BE164" s="48" t="s">
        <v>239</v>
      </c>
      <c r="BF164" s="55" t="s">
        <v>218</v>
      </c>
      <c r="BG164" s="47" t="s">
        <v>10</v>
      </c>
    </row>
    <row r="165" spans="1:59" x14ac:dyDescent="0.3">
      <c r="A165" t="s">
        <v>99</v>
      </c>
      <c r="B165" t="s">
        <v>76</v>
      </c>
      <c r="C165" t="s">
        <v>75</v>
      </c>
      <c r="D165" s="31">
        <v>22</v>
      </c>
      <c r="E165" s="47">
        <v>3</v>
      </c>
      <c r="F165" s="55" t="s">
        <v>218</v>
      </c>
      <c r="G165" s="47" t="s">
        <v>10</v>
      </c>
      <c r="H165" s="40">
        <v>6.47</v>
      </c>
      <c r="I165" s="1">
        <v>13.6</v>
      </c>
      <c r="J165" s="48" t="s">
        <v>100</v>
      </c>
      <c r="K165" s="48" t="s">
        <v>101</v>
      </c>
      <c r="P165" s="48" t="s">
        <v>101</v>
      </c>
      <c r="Q165" s="40">
        <v>6.47</v>
      </c>
      <c r="S165" s="61" t="e">
        <f ca="1"/>
        <v>#NAME?</v>
      </c>
      <c r="T165" s="62" t="e">
        <f ca="1"/>
        <v>#NAME?</v>
      </c>
      <c r="BD165" s="48" t="s">
        <v>101</v>
      </c>
      <c r="BE165" s="48" t="s">
        <v>239</v>
      </c>
      <c r="BF165" s="55" t="s">
        <v>218</v>
      </c>
      <c r="BG165" s="47" t="s">
        <v>10</v>
      </c>
    </row>
    <row r="166" spans="1:59" x14ac:dyDescent="0.3">
      <c r="A166" t="s">
        <v>99</v>
      </c>
      <c r="B166" t="s">
        <v>77</v>
      </c>
      <c r="C166" t="s">
        <v>75</v>
      </c>
      <c r="D166" s="31">
        <v>32</v>
      </c>
      <c r="E166" s="47">
        <v>2</v>
      </c>
      <c r="F166" s="55" t="s">
        <v>218</v>
      </c>
      <c r="G166" s="46" t="s">
        <v>13</v>
      </c>
      <c r="H166" s="40">
        <v>6.47</v>
      </c>
      <c r="I166" s="1">
        <v>13.6</v>
      </c>
      <c r="J166" s="48" t="s">
        <v>100</v>
      </c>
      <c r="K166" s="48" t="s">
        <v>101</v>
      </c>
      <c r="P166" s="48" t="s">
        <v>101</v>
      </c>
      <c r="Q166" s="40">
        <v>6.47</v>
      </c>
      <c r="S166" s="61" t="e">
        <f ca="1"/>
        <v>#NAME?</v>
      </c>
      <c r="T166" s="62" t="e">
        <f ca="1"/>
        <v>#NAME?</v>
      </c>
      <c r="BD166" s="48" t="s">
        <v>101</v>
      </c>
      <c r="BE166" s="48" t="s">
        <v>239</v>
      </c>
      <c r="BF166" s="55" t="s">
        <v>218</v>
      </c>
      <c r="BG166" s="46" t="s">
        <v>13</v>
      </c>
    </row>
    <row r="167" spans="1:59" x14ac:dyDescent="0.3">
      <c r="A167" t="s">
        <v>99</v>
      </c>
      <c r="B167" t="s">
        <v>77</v>
      </c>
      <c r="C167" t="s">
        <v>75</v>
      </c>
      <c r="D167" s="31">
        <v>31</v>
      </c>
      <c r="E167" s="47">
        <v>2</v>
      </c>
      <c r="F167" s="55" t="s">
        <v>218</v>
      </c>
      <c r="G167" s="46" t="s">
        <v>13</v>
      </c>
      <c r="H167" s="40">
        <v>6.47</v>
      </c>
      <c r="I167" s="1">
        <v>13.6</v>
      </c>
      <c r="J167" s="48" t="s">
        <v>100</v>
      </c>
      <c r="K167" s="48" t="s">
        <v>101</v>
      </c>
      <c r="P167" s="48" t="s">
        <v>101</v>
      </c>
      <c r="Q167" s="40">
        <v>6.47</v>
      </c>
      <c r="S167" s="61" t="e">
        <f ca="1"/>
        <v>#NAME?</v>
      </c>
      <c r="T167" s="62" t="e">
        <f ca="1"/>
        <v>#NAME?</v>
      </c>
      <c r="BD167" s="48" t="s">
        <v>101</v>
      </c>
      <c r="BE167" s="48" t="s">
        <v>239</v>
      </c>
      <c r="BF167" s="55" t="s">
        <v>218</v>
      </c>
      <c r="BG167" s="46" t="s">
        <v>13</v>
      </c>
    </row>
    <row r="168" spans="1:59" x14ac:dyDescent="0.3">
      <c r="A168" t="s">
        <v>99</v>
      </c>
      <c r="B168" t="s">
        <v>77</v>
      </c>
      <c r="C168" t="s">
        <v>75</v>
      </c>
      <c r="D168" s="31">
        <v>41</v>
      </c>
      <c r="E168" s="52">
        <v>2</v>
      </c>
      <c r="F168" s="55" t="s">
        <v>218</v>
      </c>
      <c r="G168" s="46" t="s">
        <v>13</v>
      </c>
      <c r="H168" s="40">
        <v>6.47</v>
      </c>
      <c r="I168" s="1">
        <v>13.6</v>
      </c>
      <c r="J168" s="48" t="s">
        <v>100</v>
      </c>
      <c r="K168" s="48" t="s">
        <v>101</v>
      </c>
      <c r="P168" s="48" t="s">
        <v>101</v>
      </c>
      <c r="Q168" s="40">
        <v>6.47</v>
      </c>
      <c r="S168" s="61" t="e">
        <f ca="1"/>
        <v>#NAME?</v>
      </c>
      <c r="T168" s="62" t="e">
        <f ca="1"/>
        <v>#NAME?</v>
      </c>
      <c r="BD168" s="48" t="s">
        <v>101</v>
      </c>
      <c r="BE168" s="48" t="s">
        <v>239</v>
      </c>
      <c r="BF168" s="55" t="s">
        <v>218</v>
      </c>
      <c r="BG168" s="46" t="s">
        <v>13</v>
      </c>
    </row>
    <row r="169" spans="1:59" x14ac:dyDescent="0.3">
      <c r="A169" t="s">
        <v>99</v>
      </c>
      <c r="B169" t="s">
        <v>77</v>
      </c>
      <c r="C169" t="s">
        <v>75</v>
      </c>
      <c r="D169" s="33">
        <v>42</v>
      </c>
      <c r="E169" s="53">
        <v>2</v>
      </c>
      <c r="F169" s="55" t="s">
        <v>218</v>
      </c>
      <c r="G169" s="46" t="s">
        <v>13</v>
      </c>
      <c r="H169" s="40">
        <v>6.47</v>
      </c>
      <c r="I169" s="1">
        <v>13.6</v>
      </c>
      <c r="J169" s="48" t="s">
        <v>100</v>
      </c>
      <c r="K169" s="48" t="s">
        <v>101</v>
      </c>
      <c r="P169" s="48" t="s">
        <v>101</v>
      </c>
      <c r="Q169" s="40">
        <v>6.47</v>
      </c>
      <c r="S169" s="61" t="e">
        <f ca="1"/>
        <v>#NAME?</v>
      </c>
      <c r="T169" s="62" t="e">
        <f ca="1"/>
        <v>#NAME?</v>
      </c>
      <c r="BD169" s="48" t="s">
        <v>101</v>
      </c>
      <c r="BE169" s="48" t="s">
        <v>239</v>
      </c>
      <c r="BF169" s="55" t="s">
        <v>218</v>
      </c>
      <c r="BG169" s="46" t="s">
        <v>13</v>
      </c>
    </row>
    <row r="170" spans="1:59" x14ac:dyDescent="0.3">
      <c r="A170" t="s">
        <v>99</v>
      </c>
      <c r="B170" t="s">
        <v>76</v>
      </c>
      <c r="C170" t="s">
        <v>79</v>
      </c>
      <c r="D170" s="30">
        <v>12</v>
      </c>
      <c r="E170" s="54" t="s">
        <v>16</v>
      </c>
      <c r="F170" s="55" t="s">
        <v>219</v>
      </c>
      <c r="G170" s="47" t="s">
        <v>10</v>
      </c>
      <c r="H170" s="40">
        <v>6.47</v>
      </c>
      <c r="I170" s="1">
        <v>13.6</v>
      </c>
      <c r="J170" s="48" t="s">
        <v>100</v>
      </c>
      <c r="K170" s="48" t="s">
        <v>101</v>
      </c>
      <c r="P170" s="48" t="s">
        <v>101</v>
      </c>
      <c r="Q170" s="40">
        <v>6.47</v>
      </c>
      <c r="S170" s="61" t="e">
        <f ca="1"/>
        <v>#NAME?</v>
      </c>
      <c r="T170" s="62" t="e">
        <f ca="1"/>
        <v>#NAME?</v>
      </c>
      <c r="BD170" s="48" t="s">
        <v>101</v>
      </c>
      <c r="BE170" s="48" t="s">
        <v>239</v>
      </c>
      <c r="BF170" s="55" t="s">
        <v>219</v>
      </c>
      <c r="BG170" s="47" t="s">
        <v>10</v>
      </c>
    </row>
    <row r="171" spans="1:59" x14ac:dyDescent="0.3">
      <c r="A171" t="s">
        <v>99</v>
      </c>
      <c r="B171" t="s">
        <v>76</v>
      </c>
      <c r="C171" t="s">
        <v>79</v>
      </c>
      <c r="D171" s="31">
        <v>11</v>
      </c>
      <c r="E171" s="52">
        <v>3</v>
      </c>
      <c r="F171" s="55" t="s">
        <v>219</v>
      </c>
      <c r="G171" s="47" t="s">
        <v>10</v>
      </c>
      <c r="H171" s="40">
        <v>6.47</v>
      </c>
      <c r="I171" s="1">
        <v>13.6</v>
      </c>
      <c r="J171" s="48" t="s">
        <v>100</v>
      </c>
      <c r="K171" s="48" t="s">
        <v>101</v>
      </c>
      <c r="P171" s="48" t="s">
        <v>101</v>
      </c>
      <c r="Q171" s="40">
        <v>6.47</v>
      </c>
      <c r="S171" s="61" t="e">
        <f ca="1"/>
        <v>#NAME?</v>
      </c>
      <c r="T171" s="62" t="e">
        <f ca="1"/>
        <v>#NAME?</v>
      </c>
      <c r="BD171" s="48" t="s">
        <v>101</v>
      </c>
      <c r="BE171" s="48" t="s">
        <v>239</v>
      </c>
      <c r="BF171" s="55" t="s">
        <v>219</v>
      </c>
      <c r="BG171" s="47" t="s">
        <v>10</v>
      </c>
    </row>
    <row r="172" spans="1:59" x14ac:dyDescent="0.3">
      <c r="A172" t="s">
        <v>99</v>
      </c>
      <c r="B172" t="s">
        <v>76</v>
      </c>
      <c r="C172" t="s">
        <v>79</v>
      </c>
      <c r="D172" s="31">
        <v>21</v>
      </c>
      <c r="E172" s="47">
        <v>2</v>
      </c>
      <c r="F172" s="55" t="s">
        <v>219</v>
      </c>
      <c r="G172" s="47" t="s">
        <v>10</v>
      </c>
      <c r="H172" s="40">
        <v>6.47</v>
      </c>
      <c r="I172" s="1">
        <v>13.6</v>
      </c>
      <c r="J172" s="48" t="s">
        <v>100</v>
      </c>
      <c r="K172" s="48" t="s">
        <v>101</v>
      </c>
      <c r="P172" s="48" t="s">
        <v>101</v>
      </c>
      <c r="Q172" s="40">
        <v>6.47</v>
      </c>
      <c r="S172" s="61" t="e">
        <f ca="1"/>
        <v>#NAME?</v>
      </c>
      <c r="T172" s="62" t="e">
        <f ca="1"/>
        <v>#NAME?</v>
      </c>
      <c r="BD172" s="48" t="s">
        <v>101</v>
      </c>
      <c r="BE172" s="48" t="s">
        <v>239</v>
      </c>
      <c r="BF172" s="55" t="s">
        <v>219</v>
      </c>
      <c r="BG172" s="47" t="s">
        <v>10</v>
      </c>
    </row>
    <row r="173" spans="1:59" x14ac:dyDescent="0.3">
      <c r="A173" t="s">
        <v>99</v>
      </c>
      <c r="B173" t="s">
        <v>76</v>
      </c>
      <c r="C173" t="s">
        <v>79</v>
      </c>
      <c r="D173" s="31">
        <v>22</v>
      </c>
      <c r="E173" s="47">
        <v>3</v>
      </c>
      <c r="F173" s="55" t="s">
        <v>219</v>
      </c>
      <c r="G173" s="47" t="s">
        <v>10</v>
      </c>
      <c r="H173" s="40">
        <v>6.47</v>
      </c>
      <c r="I173" s="1">
        <v>13.6</v>
      </c>
      <c r="J173" s="48" t="s">
        <v>100</v>
      </c>
      <c r="K173" s="48" t="s">
        <v>101</v>
      </c>
      <c r="P173" s="48" t="s">
        <v>101</v>
      </c>
      <c r="Q173" s="40">
        <v>6.47</v>
      </c>
      <c r="S173" s="61" t="e">
        <f ca="1"/>
        <v>#NAME?</v>
      </c>
      <c r="T173" s="62" t="e">
        <f ca="1"/>
        <v>#NAME?</v>
      </c>
      <c r="BD173" s="48" t="s">
        <v>101</v>
      </c>
      <c r="BE173" s="48" t="s">
        <v>239</v>
      </c>
      <c r="BF173" s="55" t="s">
        <v>219</v>
      </c>
      <c r="BG173" s="47" t="s">
        <v>10</v>
      </c>
    </row>
    <row r="174" spans="1:59" x14ac:dyDescent="0.3">
      <c r="A174" t="s">
        <v>99</v>
      </c>
      <c r="B174" t="s">
        <v>77</v>
      </c>
      <c r="C174" t="s">
        <v>79</v>
      </c>
      <c r="D174" s="31">
        <v>32</v>
      </c>
      <c r="E174" s="47">
        <v>2</v>
      </c>
      <c r="F174" s="55" t="s">
        <v>219</v>
      </c>
      <c r="G174" s="46" t="s">
        <v>13</v>
      </c>
      <c r="H174" s="40">
        <v>6.47</v>
      </c>
      <c r="I174" s="1">
        <v>13.6</v>
      </c>
      <c r="J174" s="48" t="s">
        <v>100</v>
      </c>
      <c r="K174" s="48" t="s">
        <v>101</v>
      </c>
      <c r="P174" s="48" t="s">
        <v>101</v>
      </c>
      <c r="Q174" s="40">
        <v>6.47</v>
      </c>
      <c r="S174" s="61" t="e">
        <f ca="1"/>
        <v>#NAME?</v>
      </c>
      <c r="T174" s="62" t="e">
        <f ca="1"/>
        <v>#NAME?</v>
      </c>
      <c r="BD174" s="48" t="s">
        <v>101</v>
      </c>
      <c r="BE174" s="48" t="s">
        <v>239</v>
      </c>
      <c r="BF174" s="55" t="s">
        <v>219</v>
      </c>
      <c r="BG174" s="46" t="s">
        <v>13</v>
      </c>
    </row>
    <row r="175" spans="1:59" x14ac:dyDescent="0.3">
      <c r="A175" t="s">
        <v>99</v>
      </c>
      <c r="B175" t="s">
        <v>77</v>
      </c>
      <c r="C175" t="s">
        <v>79</v>
      </c>
      <c r="D175" s="31">
        <v>31</v>
      </c>
      <c r="E175" s="47">
        <v>2</v>
      </c>
      <c r="F175" s="55" t="s">
        <v>219</v>
      </c>
      <c r="G175" s="46" t="s">
        <v>13</v>
      </c>
      <c r="H175" s="40">
        <v>6.47</v>
      </c>
      <c r="I175" s="1">
        <v>13.6</v>
      </c>
      <c r="J175" s="48" t="s">
        <v>100</v>
      </c>
      <c r="K175" s="48" t="s">
        <v>101</v>
      </c>
      <c r="P175" s="48" t="s">
        <v>101</v>
      </c>
      <c r="Q175" s="40">
        <v>6.47</v>
      </c>
      <c r="S175" s="61" t="e">
        <f ca="1"/>
        <v>#NAME?</v>
      </c>
      <c r="T175" s="62" t="e">
        <f ca="1"/>
        <v>#NAME?</v>
      </c>
      <c r="BD175" s="48" t="s">
        <v>101</v>
      </c>
      <c r="BE175" s="48" t="s">
        <v>239</v>
      </c>
      <c r="BF175" s="55" t="s">
        <v>219</v>
      </c>
      <c r="BG175" s="46" t="s">
        <v>13</v>
      </c>
    </row>
    <row r="176" spans="1:59" x14ac:dyDescent="0.3">
      <c r="A176" t="s">
        <v>99</v>
      </c>
      <c r="B176" t="s">
        <v>77</v>
      </c>
      <c r="C176" t="s">
        <v>79</v>
      </c>
      <c r="D176" s="31">
        <v>41</v>
      </c>
      <c r="E176" s="52">
        <v>2</v>
      </c>
      <c r="F176" s="55" t="s">
        <v>219</v>
      </c>
      <c r="G176" s="46" t="s">
        <v>13</v>
      </c>
      <c r="H176" s="40">
        <v>6.47</v>
      </c>
      <c r="I176" s="1">
        <v>13.6</v>
      </c>
      <c r="J176" s="48" t="s">
        <v>100</v>
      </c>
      <c r="K176" s="48" t="s">
        <v>101</v>
      </c>
      <c r="P176" s="48" t="s">
        <v>101</v>
      </c>
      <c r="Q176" s="40">
        <v>6.47</v>
      </c>
      <c r="S176" s="61" t="e">
        <f ca="1"/>
        <v>#NAME?</v>
      </c>
      <c r="T176" s="62" t="e">
        <f ca="1"/>
        <v>#NAME?</v>
      </c>
      <c r="BD176" s="48" t="s">
        <v>101</v>
      </c>
      <c r="BE176" s="48" t="s">
        <v>239</v>
      </c>
      <c r="BF176" s="55" t="s">
        <v>219</v>
      </c>
      <c r="BG176" s="46" t="s">
        <v>13</v>
      </c>
    </row>
    <row r="177" spans="1:59" x14ac:dyDescent="0.3">
      <c r="A177" t="s">
        <v>99</v>
      </c>
      <c r="B177" t="s">
        <v>77</v>
      </c>
      <c r="C177" t="s">
        <v>79</v>
      </c>
      <c r="D177" s="31">
        <v>42</v>
      </c>
      <c r="E177" s="53">
        <v>2</v>
      </c>
      <c r="F177" s="55" t="s">
        <v>219</v>
      </c>
      <c r="G177" s="46" t="s">
        <v>13</v>
      </c>
      <c r="H177" s="40">
        <v>6.47</v>
      </c>
      <c r="I177" s="1">
        <v>13.6</v>
      </c>
      <c r="J177" s="48" t="s">
        <v>100</v>
      </c>
      <c r="K177" s="48" t="s">
        <v>101</v>
      </c>
      <c r="P177" s="48" t="s">
        <v>101</v>
      </c>
      <c r="Q177" s="40">
        <v>6.47</v>
      </c>
      <c r="S177" s="61" t="e">
        <f ca="1"/>
        <v>#NAME?</v>
      </c>
      <c r="T177" s="62" t="e">
        <f ca="1"/>
        <v>#NAME?</v>
      </c>
      <c r="BD177" s="48" t="s">
        <v>101</v>
      </c>
      <c r="BE177" s="48" t="s">
        <v>239</v>
      </c>
      <c r="BF177" s="55" t="s">
        <v>219</v>
      </c>
      <c r="BG177" s="46" t="s">
        <v>13</v>
      </c>
    </row>
    <row r="178" spans="1:59" x14ac:dyDescent="0.3">
      <c r="A178" t="s">
        <v>102</v>
      </c>
      <c r="B178" t="s">
        <v>76</v>
      </c>
      <c r="C178" t="s">
        <v>75</v>
      </c>
      <c r="D178" s="30">
        <v>12</v>
      </c>
      <c r="E178" s="54">
        <v>2</v>
      </c>
      <c r="F178" s="55" t="s">
        <v>218</v>
      </c>
      <c r="G178" s="43" t="s">
        <v>7</v>
      </c>
      <c r="H178" s="40">
        <v>2.2610000000000001</v>
      </c>
      <c r="I178">
        <v>25</v>
      </c>
      <c r="J178" s="48" t="s">
        <v>86</v>
      </c>
      <c r="K178" s="48" t="s">
        <v>85</v>
      </c>
      <c r="P178" s="48" t="s">
        <v>85</v>
      </c>
      <c r="Q178" s="40">
        <v>2.2610000000000001</v>
      </c>
      <c r="S178" s="61" t="e">
        <f ca="1"/>
        <v>#NAME?</v>
      </c>
      <c r="T178" s="62" t="e">
        <f ca="1"/>
        <v>#NAME?</v>
      </c>
      <c r="BD178" s="48" t="s">
        <v>85</v>
      </c>
      <c r="BE178" s="48" t="s">
        <v>239</v>
      </c>
      <c r="BF178" s="55" t="s">
        <v>218</v>
      </c>
      <c r="BG178" s="43" t="s">
        <v>7</v>
      </c>
    </row>
    <row r="179" spans="1:59" x14ac:dyDescent="0.3">
      <c r="A179" t="s">
        <v>102</v>
      </c>
      <c r="B179" t="s">
        <v>76</v>
      </c>
      <c r="C179" t="s">
        <v>75</v>
      </c>
      <c r="D179" s="31">
        <v>11</v>
      </c>
      <c r="E179" s="52">
        <v>1</v>
      </c>
      <c r="F179" s="55" t="s">
        <v>218</v>
      </c>
      <c r="G179" s="43" t="s">
        <v>7</v>
      </c>
      <c r="H179" s="40">
        <v>2.2610000000000001</v>
      </c>
      <c r="I179">
        <v>25</v>
      </c>
      <c r="J179" s="48" t="s">
        <v>86</v>
      </c>
      <c r="K179" s="48" t="s">
        <v>85</v>
      </c>
      <c r="P179" s="48" t="s">
        <v>85</v>
      </c>
      <c r="Q179" s="40">
        <v>2.2610000000000001</v>
      </c>
      <c r="S179" s="61" t="e">
        <f ca="1"/>
        <v>#NAME?</v>
      </c>
      <c r="T179" s="62" t="e">
        <f ca="1"/>
        <v>#NAME?</v>
      </c>
      <c r="BD179" s="48" t="s">
        <v>85</v>
      </c>
      <c r="BE179" s="48" t="s">
        <v>239</v>
      </c>
      <c r="BF179" s="55" t="s">
        <v>218</v>
      </c>
      <c r="BG179" s="43" t="s">
        <v>7</v>
      </c>
    </row>
    <row r="180" spans="1:59" x14ac:dyDescent="0.3">
      <c r="A180" t="s">
        <v>102</v>
      </c>
      <c r="B180" t="s">
        <v>76</v>
      </c>
      <c r="C180" t="s">
        <v>75</v>
      </c>
      <c r="D180" s="31">
        <v>21</v>
      </c>
      <c r="E180" s="47">
        <v>2</v>
      </c>
      <c r="F180" s="55" t="s">
        <v>218</v>
      </c>
      <c r="G180" s="43" t="s">
        <v>7</v>
      </c>
      <c r="H180" s="40">
        <v>2.2610000000000001</v>
      </c>
      <c r="I180">
        <v>25</v>
      </c>
      <c r="J180" s="48" t="s">
        <v>86</v>
      </c>
      <c r="K180" s="48" t="s">
        <v>85</v>
      </c>
      <c r="P180" s="48" t="s">
        <v>85</v>
      </c>
      <c r="Q180" s="40">
        <v>2.2610000000000001</v>
      </c>
      <c r="S180" s="63" t="e">
        <f ca="1"/>
        <v>#NAME?</v>
      </c>
      <c r="T180" s="64" t="e">
        <f ca="1"/>
        <v>#NAME?</v>
      </c>
      <c r="BD180" s="48" t="s">
        <v>85</v>
      </c>
      <c r="BE180" s="48" t="s">
        <v>239</v>
      </c>
      <c r="BF180" s="55" t="s">
        <v>218</v>
      </c>
      <c r="BG180" s="43" t="s">
        <v>7</v>
      </c>
    </row>
    <row r="181" spans="1:59" x14ac:dyDescent="0.3">
      <c r="A181" t="s">
        <v>102</v>
      </c>
      <c r="B181" t="s">
        <v>76</v>
      </c>
      <c r="C181" t="s">
        <v>75</v>
      </c>
      <c r="D181" s="31">
        <v>22</v>
      </c>
      <c r="E181" s="47">
        <v>1</v>
      </c>
      <c r="F181" s="55" t="s">
        <v>218</v>
      </c>
      <c r="G181" s="43" t="s">
        <v>7</v>
      </c>
      <c r="H181" s="40">
        <v>2.2610000000000001</v>
      </c>
      <c r="I181">
        <v>25</v>
      </c>
      <c r="J181" s="48" t="s">
        <v>86</v>
      </c>
      <c r="K181" s="48" t="s">
        <v>85</v>
      </c>
      <c r="P181" s="48" t="s">
        <v>85</v>
      </c>
      <c r="Q181" s="40">
        <v>2.2610000000000001</v>
      </c>
      <c r="BD181" s="48" t="s">
        <v>85</v>
      </c>
      <c r="BE181" s="48" t="s">
        <v>239</v>
      </c>
      <c r="BF181" s="55" t="s">
        <v>218</v>
      </c>
      <c r="BG181" s="43" t="s">
        <v>7</v>
      </c>
    </row>
    <row r="182" spans="1:59" x14ac:dyDescent="0.3">
      <c r="A182" t="s">
        <v>102</v>
      </c>
      <c r="B182" t="s">
        <v>77</v>
      </c>
      <c r="C182" t="s">
        <v>75</v>
      </c>
      <c r="D182" s="31">
        <v>32</v>
      </c>
      <c r="E182" s="47">
        <v>2</v>
      </c>
      <c r="F182" s="55" t="s">
        <v>218</v>
      </c>
      <c r="G182" s="43" t="s">
        <v>7</v>
      </c>
      <c r="H182" s="40">
        <v>2.2610000000000001</v>
      </c>
      <c r="I182">
        <v>25</v>
      </c>
      <c r="J182" s="48" t="s">
        <v>86</v>
      </c>
      <c r="K182" s="48" t="s">
        <v>85</v>
      </c>
      <c r="P182" s="48" t="s">
        <v>85</v>
      </c>
      <c r="Q182" s="40">
        <v>2.2610000000000001</v>
      </c>
      <c r="BD182" s="48" t="s">
        <v>85</v>
      </c>
      <c r="BE182" s="48" t="s">
        <v>239</v>
      </c>
      <c r="BF182" s="55" t="s">
        <v>218</v>
      </c>
      <c r="BG182" s="43" t="s">
        <v>7</v>
      </c>
    </row>
    <row r="183" spans="1:59" x14ac:dyDescent="0.3">
      <c r="A183" t="s">
        <v>102</v>
      </c>
      <c r="B183" t="s">
        <v>77</v>
      </c>
      <c r="C183" t="s">
        <v>75</v>
      </c>
      <c r="D183" s="31">
        <v>31</v>
      </c>
      <c r="E183" s="47">
        <v>1</v>
      </c>
      <c r="F183" s="55" t="s">
        <v>218</v>
      </c>
      <c r="G183" s="43" t="s">
        <v>7</v>
      </c>
      <c r="H183" s="40">
        <v>2.2610000000000001</v>
      </c>
      <c r="I183">
        <v>25</v>
      </c>
      <c r="J183" s="48" t="s">
        <v>86</v>
      </c>
      <c r="K183" s="48" t="s">
        <v>85</v>
      </c>
      <c r="P183" s="48" t="s">
        <v>85</v>
      </c>
      <c r="Q183" s="40">
        <v>2.2610000000000001</v>
      </c>
      <c r="BD183" s="48" t="s">
        <v>85</v>
      </c>
      <c r="BE183" s="48" t="s">
        <v>239</v>
      </c>
      <c r="BF183" s="55" t="s">
        <v>218</v>
      </c>
      <c r="BG183" s="43" t="s">
        <v>7</v>
      </c>
    </row>
    <row r="184" spans="1:59" x14ac:dyDescent="0.3">
      <c r="A184" t="s">
        <v>102</v>
      </c>
      <c r="B184" t="s">
        <v>77</v>
      </c>
      <c r="C184" t="s">
        <v>75</v>
      </c>
      <c r="D184" s="31">
        <v>41</v>
      </c>
      <c r="E184" s="52">
        <v>2</v>
      </c>
      <c r="F184" s="55" t="s">
        <v>218</v>
      </c>
      <c r="G184" s="43" t="s">
        <v>7</v>
      </c>
      <c r="H184" s="40">
        <v>2.2610000000000001</v>
      </c>
      <c r="I184">
        <v>25</v>
      </c>
      <c r="J184" s="48" t="s">
        <v>86</v>
      </c>
      <c r="K184" s="48" t="s">
        <v>85</v>
      </c>
      <c r="P184" s="48" t="s">
        <v>85</v>
      </c>
      <c r="Q184" s="40">
        <v>2.2610000000000001</v>
      </c>
      <c r="BD184" s="48" t="s">
        <v>85</v>
      </c>
      <c r="BE184" s="48" t="s">
        <v>239</v>
      </c>
      <c r="BF184" s="55" t="s">
        <v>218</v>
      </c>
      <c r="BG184" s="43" t="s">
        <v>7</v>
      </c>
    </row>
    <row r="185" spans="1:59" x14ac:dyDescent="0.3">
      <c r="A185" t="s">
        <v>102</v>
      </c>
      <c r="B185" t="s">
        <v>77</v>
      </c>
      <c r="C185" t="s">
        <v>75</v>
      </c>
      <c r="D185" s="33">
        <v>42</v>
      </c>
      <c r="E185" s="53">
        <v>1</v>
      </c>
      <c r="F185" s="55" t="s">
        <v>218</v>
      </c>
      <c r="G185" s="43" t="s">
        <v>7</v>
      </c>
      <c r="H185" s="40">
        <v>2.2610000000000001</v>
      </c>
      <c r="I185">
        <v>25</v>
      </c>
      <c r="J185" s="48" t="s">
        <v>86</v>
      </c>
      <c r="K185" s="48" t="s">
        <v>85</v>
      </c>
      <c r="P185" s="48" t="s">
        <v>85</v>
      </c>
      <c r="Q185" s="40">
        <v>2.2610000000000001</v>
      </c>
      <c r="BD185" s="48" t="s">
        <v>85</v>
      </c>
      <c r="BE185" s="48" t="s">
        <v>239</v>
      </c>
      <c r="BF185" s="55" t="s">
        <v>218</v>
      </c>
      <c r="BG185" s="43" t="s">
        <v>7</v>
      </c>
    </row>
    <row r="186" spans="1:59" x14ac:dyDescent="0.3">
      <c r="A186" t="s">
        <v>102</v>
      </c>
      <c r="B186" t="s">
        <v>76</v>
      </c>
      <c r="C186" t="s">
        <v>79</v>
      </c>
      <c r="D186" s="30">
        <v>12</v>
      </c>
      <c r="E186" s="54">
        <v>2</v>
      </c>
      <c r="F186" s="55" t="s">
        <v>219</v>
      </c>
      <c r="G186" s="43" t="s">
        <v>7</v>
      </c>
      <c r="H186" s="40">
        <v>2.2610000000000001</v>
      </c>
      <c r="I186">
        <v>25</v>
      </c>
      <c r="J186" s="48" t="s">
        <v>86</v>
      </c>
      <c r="K186" s="48" t="s">
        <v>85</v>
      </c>
      <c r="P186" s="48" t="s">
        <v>85</v>
      </c>
      <c r="Q186" s="40">
        <v>2.2610000000000001</v>
      </c>
      <c r="BD186" s="48" t="s">
        <v>85</v>
      </c>
      <c r="BE186" s="48" t="s">
        <v>239</v>
      </c>
      <c r="BF186" s="55" t="s">
        <v>219</v>
      </c>
      <c r="BG186" s="43" t="s">
        <v>7</v>
      </c>
    </row>
    <row r="187" spans="1:59" x14ac:dyDescent="0.3">
      <c r="A187" t="s">
        <v>102</v>
      </c>
      <c r="B187" t="s">
        <v>76</v>
      </c>
      <c r="C187" t="s">
        <v>79</v>
      </c>
      <c r="D187" s="31">
        <v>11</v>
      </c>
      <c r="E187" s="52">
        <v>1</v>
      </c>
      <c r="F187" s="55" t="s">
        <v>219</v>
      </c>
      <c r="G187" s="43" t="s">
        <v>7</v>
      </c>
      <c r="H187" s="40">
        <v>2.2610000000000001</v>
      </c>
      <c r="I187">
        <v>25</v>
      </c>
      <c r="J187" s="48" t="s">
        <v>86</v>
      </c>
      <c r="K187" s="48" t="s">
        <v>85</v>
      </c>
      <c r="P187" s="48" t="s">
        <v>85</v>
      </c>
      <c r="Q187" s="40">
        <v>2.2610000000000001</v>
      </c>
      <c r="BD187" s="48" t="s">
        <v>85</v>
      </c>
      <c r="BE187" s="48" t="s">
        <v>239</v>
      </c>
      <c r="BF187" s="55" t="s">
        <v>219</v>
      </c>
      <c r="BG187" s="43" t="s">
        <v>7</v>
      </c>
    </row>
    <row r="188" spans="1:59" x14ac:dyDescent="0.3">
      <c r="A188" t="s">
        <v>102</v>
      </c>
      <c r="B188" t="s">
        <v>76</v>
      </c>
      <c r="C188" t="s">
        <v>79</v>
      </c>
      <c r="D188" s="31">
        <v>21</v>
      </c>
      <c r="E188" s="47">
        <v>2</v>
      </c>
      <c r="F188" s="55" t="s">
        <v>219</v>
      </c>
      <c r="G188" s="43" t="s">
        <v>7</v>
      </c>
      <c r="H188" s="40">
        <v>2.2610000000000001</v>
      </c>
      <c r="I188">
        <v>25</v>
      </c>
      <c r="J188" s="48" t="s">
        <v>86</v>
      </c>
      <c r="K188" s="48" t="s">
        <v>85</v>
      </c>
      <c r="P188" s="48" t="s">
        <v>85</v>
      </c>
      <c r="Q188" s="40">
        <v>2.2610000000000001</v>
      </c>
      <c r="BD188" s="48" t="s">
        <v>85</v>
      </c>
      <c r="BE188" s="48" t="s">
        <v>239</v>
      </c>
      <c r="BF188" s="55" t="s">
        <v>219</v>
      </c>
      <c r="BG188" s="43" t="s">
        <v>7</v>
      </c>
    </row>
    <row r="189" spans="1:59" x14ac:dyDescent="0.3">
      <c r="A189" t="s">
        <v>102</v>
      </c>
      <c r="B189" t="s">
        <v>76</v>
      </c>
      <c r="C189" t="s">
        <v>79</v>
      </c>
      <c r="D189" s="31">
        <v>22</v>
      </c>
      <c r="E189" s="47">
        <v>1</v>
      </c>
      <c r="F189" s="55" t="s">
        <v>219</v>
      </c>
      <c r="G189" s="43" t="s">
        <v>7</v>
      </c>
      <c r="H189" s="40">
        <v>2.2610000000000001</v>
      </c>
      <c r="I189">
        <v>25</v>
      </c>
      <c r="J189" s="48" t="s">
        <v>86</v>
      </c>
      <c r="K189" s="48" t="s">
        <v>85</v>
      </c>
      <c r="P189" s="48" t="s">
        <v>85</v>
      </c>
      <c r="Q189" s="40">
        <v>2.2610000000000001</v>
      </c>
      <c r="BD189" s="48" t="s">
        <v>85</v>
      </c>
      <c r="BE189" s="48" t="s">
        <v>239</v>
      </c>
      <c r="BF189" s="55" t="s">
        <v>219</v>
      </c>
      <c r="BG189" s="43" t="s">
        <v>7</v>
      </c>
    </row>
    <row r="190" spans="1:59" x14ac:dyDescent="0.3">
      <c r="A190" t="s">
        <v>102</v>
      </c>
      <c r="B190" t="s">
        <v>77</v>
      </c>
      <c r="C190" t="s">
        <v>79</v>
      </c>
      <c r="D190" s="31">
        <v>32</v>
      </c>
      <c r="E190" s="47">
        <v>2</v>
      </c>
      <c r="F190" s="55" t="s">
        <v>219</v>
      </c>
      <c r="G190" s="43" t="s">
        <v>7</v>
      </c>
      <c r="H190" s="40">
        <v>2.2610000000000001</v>
      </c>
      <c r="I190">
        <v>25</v>
      </c>
      <c r="J190" s="48" t="s">
        <v>86</v>
      </c>
      <c r="K190" s="48" t="s">
        <v>85</v>
      </c>
      <c r="P190" s="48" t="s">
        <v>85</v>
      </c>
      <c r="Q190" s="40">
        <v>2.2610000000000001</v>
      </c>
      <c r="BD190" s="48" t="s">
        <v>85</v>
      </c>
      <c r="BE190" s="48" t="s">
        <v>239</v>
      </c>
      <c r="BF190" s="55" t="s">
        <v>219</v>
      </c>
      <c r="BG190" s="43" t="s">
        <v>7</v>
      </c>
    </row>
    <row r="191" spans="1:59" x14ac:dyDescent="0.3">
      <c r="A191" t="s">
        <v>102</v>
      </c>
      <c r="B191" t="s">
        <v>77</v>
      </c>
      <c r="C191" t="s">
        <v>79</v>
      </c>
      <c r="D191" s="31">
        <v>31</v>
      </c>
      <c r="E191" s="47">
        <v>1</v>
      </c>
      <c r="F191" s="55" t="s">
        <v>219</v>
      </c>
      <c r="G191" s="43" t="s">
        <v>7</v>
      </c>
      <c r="H191" s="40">
        <v>2.2610000000000001</v>
      </c>
      <c r="I191">
        <v>25</v>
      </c>
      <c r="J191" s="48" t="s">
        <v>86</v>
      </c>
      <c r="K191" s="48" t="s">
        <v>85</v>
      </c>
      <c r="P191" s="48" t="s">
        <v>85</v>
      </c>
      <c r="Q191" s="40">
        <v>2.2610000000000001</v>
      </c>
      <c r="BD191" s="48" t="s">
        <v>85</v>
      </c>
      <c r="BE191" s="48" t="s">
        <v>239</v>
      </c>
      <c r="BF191" s="55" t="s">
        <v>219</v>
      </c>
      <c r="BG191" s="43" t="s">
        <v>7</v>
      </c>
    </row>
    <row r="192" spans="1:59" x14ac:dyDescent="0.3">
      <c r="A192" t="s">
        <v>102</v>
      </c>
      <c r="B192" t="s">
        <v>77</v>
      </c>
      <c r="C192" t="s">
        <v>79</v>
      </c>
      <c r="D192" s="31">
        <v>41</v>
      </c>
      <c r="E192" s="52">
        <v>2</v>
      </c>
      <c r="F192" s="55" t="s">
        <v>219</v>
      </c>
      <c r="G192" s="43" t="s">
        <v>7</v>
      </c>
      <c r="H192" s="40">
        <v>2.2610000000000001</v>
      </c>
      <c r="I192">
        <v>25</v>
      </c>
      <c r="J192" s="48" t="s">
        <v>86</v>
      </c>
      <c r="K192" s="48" t="s">
        <v>85</v>
      </c>
      <c r="P192" s="48" t="s">
        <v>85</v>
      </c>
      <c r="Q192" s="40">
        <v>2.2610000000000001</v>
      </c>
      <c r="BD192" s="48" t="s">
        <v>85</v>
      </c>
      <c r="BE192" s="48" t="s">
        <v>239</v>
      </c>
      <c r="BF192" s="55" t="s">
        <v>219</v>
      </c>
      <c r="BG192" s="43" t="s">
        <v>7</v>
      </c>
    </row>
    <row r="193" spans="1:59" x14ac:dyDescent="0.3">
      <c r="A193" t="s">
        <v>102</v>
      </c>
      <c r="B193" t="s">
        <v>77</v>
      </c>
      <c r="C193" t="s">
        <v>79</v>
      </c>
      <c r="D193" s="31">
        <v>42</v>
      </c>
      <c r="E193" s="53">
        <v>1</v>
      </c>
      <c r="F193" s="55" t="s">
        <v>219</v>
      </c>
      <c r="G193" s="43" t="s">
        <v>7</v>
      </c>
      <c r="H193" s="40">
        <v>2.2610000000000001</v>
      </c>
      <c r="I193">
        <v>25</v>
      </c>
      <c r="J193" s="48" t="s">
        <v>86</v>
      </c>
      <c r="K193" s="48" t="s">
        <v>85</v>
      </c>
      <c r="P193" s="48" t="s">
        <v>85</v>
      </c>
      <c r="Q193" s="40">
        <v>2.2610000000000001</v>
      </c>
      <c r="BD193" s="48" t="s">
        <v>85</v>
      </c>
      <c r="BE193" s="48" t="s">
        <v>239</v>
      </c>
      <c r="BF193" s="55" t="s">
        <v>219</v>
      </c>
      <c r="BG193" s="43" t="s">
        <v>7</v>
      </c>
    </row>
    <row r="197" spans="1:59" x14ac:dyDescent="0.3">
      <c r="F197" t="s">
        <v>80</v>
      </c>
      <c r="G197" s="48" t="s">
        <v>31</v>
      </c>
      <c r="H197" s="41" t="s">
        <v>80</v>
      </c>
      <c r="I197" t="s">
        <v>31</v>
      </c>
      <c r="BF197" t="s">
        <v>80</v>
      </c>
      <c r="BG197" s="48" t="s">
        <v>31</v>
      </c>
    </row>
    <row r="198" spans="1:59" x14ac:dyDescent="0.3">
      <c r="F198" t="s">
        <v>218</v>
      </c>
      <c r="G198" s="48" t="s">
        <v>7</v>
      </c>
      <c r="H198" s="41" t="s">
        <v>219</v>
      </c>
      <c r="I198" t="s">
        <v>7</v>
      </c>
      <c r="BF198" t="s">
        <v>218</v>
      </c>
      <c r="BG198" s="48" t="s">
        <v>7</v>
      </c>
    </row>
    <row r="199" spans="1:59" x14ac:dyDescent="0.3">
      <c r="F199" t="s">
        <v>218</v>
      </c>
      <c r="G199" s="48" t="s">
        <v>7</v>
      </c>
      <c r="H199" s="41" t="s">
        <v>219</v>
      </c>
      <c r="I199" t="s">
        <v>7</v>
      </c>
      <c r="BF199" t="s">
        <v>218</v>
      </c>
      <c r="BG199" s="48" t="s">
        <v>7</v>
      </c>
    </row>
    <row r="200" spans="1:59" x14ac:dyDescent="0.3">
      <c r="F200" t="s">
        <v>218</v>
      </c>
      <c r="G200" s="48" t="s">
        <v>7</v>
      </c>
      <c r="H200" s="41" t="s">
        <v>219</v>
      </c>
      <c r="I200" t="s">
        <v>7</v>
      </c>
      <c r="BF200" t="s">
        <v>218</v>
      </c>
      <c r="BG200" s="48" t="s">
        <v>7</v>
      </c>
    </row>
    <row r="201" spans="1:59" x14ac:dyDescent="0.3">
      <c r="F201" t="s">
        <v>218</v>
      </c>
      <c r="G201" s="48" t="s">
        <v>7</v>
      </c>
      <c r="H201" s="41" t="s">
        <v>219</v>
      </c>
      <c r="I201" t="s">
        <v>7</v>
      </c>
      <c r="BF201" t="s">
        <v>218</v>
      </c>
      <c r="BG201" s="48" t="s">
        <v>7</v>
      </c>
    </row>
    <row r="202" spans="1:59" x14ac:dyDescent="0.3">
      <c r="F202" t="s">
        <v>218</v>
      </c>
      <c r="G202" s="48" t="s">
        <v>7</v>
      </c>
      <c r="H202" s="41" t="s">
        <v>219</v>
      </c>
      <c r="I202" t="s">
        <v>7</v>
      </c>
      <c r="BF202" t="s">
        <v>218</v>
      </c>
      <c r="BG202" s="48" t="s">
        <v>7</v>
      </c>
    </row>
    <row r="203" spans="1:59" x14ac:dyDescent="0.3">
      <c r="F203" t="s">
        <v>218</v>
      </c>
      <c r="G203" s="48" t="s">
        <v>7</v>
      </c>
      <c r="H203" s="41" t="s">
        <v>219</v>
      </c>
      <c r="I203" t="s">
        <v>7</v>
      </c>
      <c r="BF203" t="s">
        <v>218</v>
      </c>
      <c r="BG203" s="48" t="s">
        <v>7</v>
      </c>
    </row>
    <row r="204" spans="1:59" x14ac:dyDescent="0.3">
      <c r="F204" t="s">
        <v>218</v>
      </c>
      <c r="G204" s="48" t="s">
        <v>7</v>
      </c>
      <c r="H204" s="41" t="s">
        <v>219</v>
      </c>
      <c r="I204" t="s">
        <v>7</v>
      </c>
      <c r="BF204" t="s">
        <v>218</v>
      </c>
      <c r="BG204" s="48" t="s">
        <v>7</v>
      </c>
    </row>
    <row r="205" spans="1:59" x14ac:dyDescent="0.3">
      <c r="F205" t="s">
        <v>218</v>
      </c>
      <c r="G205" s="48" t="s">
        <v>7</v>
      </c>
      <c r="H205" s="41" t="s">
        <v>219</v>
      </c>
      <c r="I205" t="s">
        <v>7</v>
      </c>
      <c r="BF205" t="s">
        <v>218</v>
      </c>
      <c r="BG205" s="48" t="s">
        <v>7</v>
      </c>
    </row>
    <row r="206" spans="1:59" x14ac:dyDescent="0.3">
      <c r="F206" t="s">
        <v>218</v>
      </c>
      <c r="G206" s="48" t="s">
        <v>7</v>
      </c>
      <c r="H206" s="41" t="s">
        <v>219</v>
      </c>
      <c r="I206" t="s">
        <v>7</v>
      </c>
      <c r="BF206" t="s">
        <v>218</v>
      </c>
      <c r="BG206" s="48" t="s">
        <v>7</v>
      </c>
    </row>
    <row r="207" spans="1:59" x14ac:dyDescent="0.3">
      <c r="F207" t="s">
        <v>218</v>
      </c>
      <c r="G207" s="48" t="s">
        <v>7</v>
      </c>
      <c r="H207" s="41" t="s">
        <v>219</v>
      </c>
      <c r="I207" t="s">
        <v>7</v>
      </c>
      <c r="BF207" t="s">
        <v>218</v>
      </c>
      <c r="BG207" s="48" t="s">
        <v>7</v>
      </c>
    </row>
    <row r="208" spans="1:59" x14ac:dyDescent="0.3">
      <c r="F208" t="s">
        <v>218</v>
      </c>
      <c r="G208" s="48" t="s">
        <v>7</v>
      </c>
      <c r="H208" s="41" t="s">
        <v>219</v>
      </c>
      <c r="I208" t="s">
        <v>7</v>
      </c>
      <c r="BF208" t="s">
        <v>218</v>
      </c>
      <c r="BG208" s="48" t="s">
        <v>7</v>
      </c>
    </row>
    <row r="209" spans="6:59" x14ac:dyDescent="0.3">
      <c r="F209" t="s">
        <v>218</v>
      </c>
      <c r="G209" s="48" t="s">
        <v>7</v>
      </c>
      <c r="H209" s="41" t="s">
        <v>219</v>
      </c>
      <c r="I209" t="s">
        <v>7</v>
      </c>
      <c r="BF209" t="s">
        <v>218</v>
      </c>
      <c r="BG209" s="48" t="s">
        <v>7</v>
      </c>
    </row>
    <row r="210" spans="6:59" x14ac:dyDescent="0.3">
      <c r="F210" t="s">
        <v>218</v>
      </c>
      <c r="G210" s="48" t="s">
        <v>7</v>
      </c>
      <c r="H210" s="41" t="s">
        <v>219</v>
      </c>
      <c r="I210" t="s">
        <v>7</v>
      </c>
      <c r="BF210" t="s">
        <v>218</v>
      </c>
      <c r="BG210" s="48" t="s">
        <v>7</v>
      </c>
    </row>
    <row r="211" spans="6:59" x14ac:dyDescent="0.3">
      <c r="F211" t="s">
        <v>218</v>
      </c>
      <c r="G211" s="48" t="s">
        <v>7</v>
      </c>
      <c r="H211" s="41" t="s">
        <v>219</v>
      </c>
      <c r="I211" t="s">
        <v>7</v>
      </c>
      <c r="BF211" t="s">
        <v>218</v>
      </c>
      <c r="BG211" s="48" t="s">
        <v>7</v>
      </c>
    </row>
    <row r="212" spans="6:59" x14ac:dyDescent="0.3">
      <c r="F212" t="s">
        <v>218</v>
      </c>
      <c r="G212" s="48" t="s">
        <v>7</v>
      </c>
      <c r="H212" s="41" t="s">
        <v>219</v>
      </c>
      <c r="I212" t="s">
        <v>7</v>
      </c>
      <c r="BF212" t="s">
        <v>218</v>
      </c>
      <c r="BG212" s="48" t="s">
        <v>7</v>
      </c>
    </row>
    <row r="213" spans="6:59" x14ac:dyDescent="0.3">
      <c r="F213" t="s">
        <v>218</v>
      </c>
      <c r="G213" s="48" t="s">
        <v>7</v>
      </c>
      <c r="H213" s="41" t="s">
        <v>219</v>
      </c>
      <c r="I213" t="s">
        <v>7</v>
      </c>
      <c r="BF213" t="s">
        <v>218</v>
      </c>
      <c r="BG213" s="48" t="s">
        <v>7</v>
      </c>
    </row>
    <row r="214" spans="6:59" x14ac:dyDescent="0.3">
      <c r="F214" t="s">
        <v>218</v>
      </c>
      <c r="G214" s="48" t="s">
        <v>7</v>
      </c>
      <c r="H214" s="41" t="s">
        <v>219</v>
      </c>
      <c r="I214" t="s">
        <v>7</v>
      </c>
      <c r="BF214" t="s">
        <v>218</v>
      </c>
      <c r="BG214" s="48" t="s">
        <v>7</v>
      </c>
    </row>
    <row r="215" spans="6:59" x14ac:dyDescent="0.3">
      <c r="F215" t="s">
        <v>218</v>
      </c>
      <c r="G215" s="48" t="s">
        <v>7</v>
      </c>
      <c r="H215" s="41" t="s">
        <v>219</v>
      </c>
      <c r="I215" t="s">
        <v>7</v>
      </c>
      <c r="BF215" t="s">
        <v>218</v>
      </c>
      <c r="BG215" s="48" t="s">
        <v>7</v>
      </c>
    </row>
    <row r="216" spans="6:59" x14ac:dyDescent="0.3">
      <c r="F216" t="s">
        <v>218</v>
      </c>
      <c r="G216" s="48" t="s">
        <v>7</v>
      </c>
      <c r="H216" s="41" t="s">
        <v>219</v>
      </c>
      <c r="I216" t="s">
        <v>7</v>
      </c>
      <c r="BF216" t="s">
        <v>218</v>
      </c>
      <c r="BG216" s="48" t="s">
        <v>7</v>
      </c>
    </row>
    <row r="217" spans="6:59" x14ac:dyDescent="0.3">
      <c r="F217" t="s">
        <v>218</v>
      </c>
      <c r="G217" s="48" t="s">
        <v>7</v>
      </c>
      <c r="H217" s="41" t="s">
        <v>219</v>
      </c>
      <c r="I217" t="s">
        <v>7</v>
      </c>
      <c r="BF217" t="s">
        <v>218</v>
      </c>
      <c r="BG217" s="48" t="s">
        <v>7</v>
      </c>
    </row>
    <row r="218" spans="6:59" x14ac:dyDescent="0.3">
      <c r="F218" t="s">
        <v>218</v>
      </c>
      <c r="G218" s="48" t="s">
        <v>7</v>
      </c>
      <c r="H218" s="41" t="s">
        <v>219</v>
      </c>
      <c r="I218" t="s">
        <v>7</v>
      </c>
      <c r="BF218" t="s">
        <v>218</v>
      </c>
      <c r="BG218" s="48" t="s">
        <v>7</v>
      </c>
    </row>
    <row r="219" spans="6:59" x14ac:dyDescent="0.3">
      <c r="F219" t="s">
        <v>218</v>
      </c>
      <c r="G219" s="48" t="s">
        <v>7</v>
      </c>
      <c r="H219" s="41" t="s">
        <v>219</v>
      </c>
      <c r="I219" t="s">
        <v>7</v>
      </c>
      <c r="BF219" t="s">
        <v>218</v>
      </c>
      <c r="BG219" s="48" t="s">
        <v>7</v>
      </c>
    </row>
    <row r="220" spans="6:59" x14ac:dyDescent="0.3">
      <c r="F220" t="s">
        <v>218</v>
      </c>
      <c r="G220" s="48" t="s">
        <v>7</v>
      </c>
      <c r="H220" s="41" t="s">
        <v>219</v>
      </c>
      <c r="I220" t="s">
        <v>7</v>
      </c>
      <c r="BF220" t="s">
        <v>218</v>
      </c>
      <c r="BG220" s="48" t="s">
        <v>7</v>
      </c>
    </row>
    <row r="221" spans="6:59" x14ac:dyDescent="0.3">
      <c r="F221" t="s">
        <v>218</v>
      </c>
      <c r="G221" s="48" t="s">
        <v>7</v>
      </c>
      <c r="H221" s="41" t="s">
        <v>219</v>
      </c>
      <c r="I221" t="s">
        <v>7</v>
      </c>
      <c r="BF221" t="s">
        <v>218</v>
      </c>
      <c r="BG221" s="48" t="s">
        <v>7</v>
      </c>
    </row>
    <row r="222" spans="6:59" x14ac:dyDescent="0.3">
      <c r="F222" t="s">
        <v>218</v>
      </c>
      <c r="G222" s="48" t="s">
        <v>7</v>
      </c>
      <c r="H222" s="41" t="s">
        <v>219</v>
      </c>
      <c r="I222" t="s">
        <v>7</v>
      </c>
      <c r="BF222" t="s">
        <v>218</v>
      </c>
      <c r="BG222" s="48" t="s">
        <v>7</v>
      </c>
    </row>
    <row r="223" spans="6:59" x14ac:dyDescent="0.3">
      <c r="F223" t="s">
        <v>218</v>
      </c>
      <c r="G223" s="48" t="s">
        <v>7</v>
      </c>
      <c r="H223" s="41" t="s">
        <v>219</v>
      </c>
      <c r="I223" t="s">
        <v>7</v>
      </c>
      <c r="BF223" t="s">
        <v>218</v>
      </c>
      <c r="BG223" s="48" t="s">
        <v>7</v>
      </c>
    </row>
    <row r="224" spans="6:59" x14ac:dyDescent="0.3">
      <c r="F224" t="s">
        <v>218</v>
      </c>
      <c r="G224" s="48" t="s">
        <v>7</v>
      </c>
      <c r="H224" s="41" t="s">
        <v>219</v>
      </c>
      <c r="I224" t="s">
        <v>7</v>
      </c>
      <c r="BF224" t="s">
        <v>218</v>
      </c>
      <c r="BG224" s="48" t="s">
        <v>7</v>
      </c>
    </row>
    <row r="225" spans="6:59" x14ac:dyDescent="0.3">
      <c r="F225" t="s">
        <v>218</v>
      </c>
      <c r="G225" s="48" t="s">
        <v>7</v>
      </c>
      <c r="H225" s="41" t="s">
        <v>219</v>
      </c>
      <c r="I225" t="s">
        <v>7</v>
      </c>
      <c r="BF225" t="s">
        <v>218</v>
      </c>
      <c r="BG225" s="48" t="s">
        <v>7</v>
      </c>
    </row>
    <row r="226" spans="6:59" x14ac:dyDescent="0.3">
      <c r="F226" t="s">
        <v>218</v>
      </c>
      <c r="G226" s="48" t="s">
        <v>7</v>
      </c>
      <c r="H226" s="41" t="s">
        <v>219</v>
      </c>
      <c r="I226" t="s">
        <v>7</v>
      </c>
      <c r="BF226" t="s">
        <v>218</v>
      </c>
      <c r="BG226" s="48" t="s">
        <v>7</v>
      </c>
    </row>
    <row r="227" spans="6:59" x14ac:dyDescent="0.3">
      <c r="F227" t="s">
        <v>218</v>
      </c>
      <c r="G227" s="48" t="s">
        <v>7</v>
      </c>
      <c r="H227" s="41" t="s">
        <v>219</v>
      </c>
      <c r="I227" t="s">
        <v>7</v>
      </c>
      <c r="BF227" t="s">
        <v>218</v>
      </c>
      <c r="BG227" s="48" t="s">
        <v>7</v>
      </c>
    </row>
    <row r="228" spans="6:59" x14ac:dyDescent="0.3">
      <c r="F228" t="s">
        <v>218</v>
      </c>
      <c r="G228" s="48" t="s">
        <v>7</v>
      </c>
      <c r="H228" s="41" t="s">
        <v>219</v>
      </c>
      <c r="I228" t="s">
        <v>7</v>
      </c>
      <c r="BF228" t="s">
        <v>218</v>
      </c>
      <c r="BG228" s="48" t="s">
        <v>7</v>
      </c>
    </row>
    <row r="229" spans="6:59" x14ac:dyDescent="0.3">
      <c r="F229" t="s">
        <v>218</v>
      </c>
      <c r="G229" s="48" t="s">
        <v>7</v>
      </c>
      <c r="H229" s="41" t="s">
        <v>219</v>
      </c>
      <c r="I229" t="s">
        <v>7</v>
      </c>
      <c r="BF229" t="s">
        <v>218</v>
      </c>
      <c r="BG229" s="48" t="s">
        <v>7</v>
      </c>
    </row>
    <row r="230" spans="6:59" x14ac:dyDescent="0.3">
      <c r="F230" t="s">
        <v>218</v>
      </c>
      <c r="G230" s="48" t="s">
        <v>7</v>
      </c>
      <c r="H230" s="41" t="s">
        <v>219</v>
      </c>
      <c r="I230" t="s">
        <v>7</v>
      </c>
      <c r="BF230" t="s">
        <v>218</v>
      </c>
      <c r="BG230" s="48" t="s">
        <v>7</v>
      </c>
    </row>
    <row r="231" spans="6:59" x14ac:dyDescent="0.3">
      <c r="F231" t="s">
        <v>218</v>
      </c>
      <c r="G231" s="48" t="s">
        <v>7</v>
      </c>
      <c r="H231" s="41" t="s">
        <v>219</v>
      </c>
      <c r="I231" t="s">
        <v>7</v>
      </c>
      <c r="BF231" t="s">
        <v>218</v>
      </c>
      <c r="BG231" s="48" t="s">
        <v>7</v>
      </c>
    </row>
    <row r="232" spans="6:59" x14ac:dyDescent="0.3">
      <c r="F232" t="s">
        <v>218</v>
      </c>
      <c r="G232" s="48" t="s">
        <v>7</v>
      </c>
      <c r="H232" s="41" t="s">
        <v>219</v>
      </c>
      <c r="I232" t="s">
        <v>7</v>
      </c>
      <c r="BF232" t="s">
        <v>218</v>
      </c>
      <c r="BG232" s="48" t="s">
        <v>7</v>
      </c>
    </row>
    <row r="233" spans="6:59" x14ac:dyDescent="0.3">
      <c r="F233" t="s">
        <v>218</v>
      </c>
      <c r="G233" s="48" t="s">
        <v>7</v>
      </c>
      <c r="H233" s="41" t="s">
        <v>219</v>
      </c>
      <c r="I233" t="s">
        <v>7</v>
      </c>
      <c r="BF233" t="s">
        <v>218</v>
      </c>
      <c r="BG233" s="48" t="s">
        <v>7</v>
      </c>
    </row>
    <row r="234" spans="6:59" x14ac:dyDescent="0.3">
      <c r="F234" t="s">
        <v>218</v>
      </c>
      <c r="G234" s="48" t="s">
        <v>7</v>
      </c>
      <c r="H234" s="41" t="s">
        <v>219</v>
      </c>
      <c r="I234" t="s">
        <v>7</v>
      </c>
      <c r="BF234" t="s">
        <v>218</v>
      </c>
      <c r="BG234" s="48" t="s">
        <v>7</v>
      </c>
    </row>
    <row r="235" spans="6:59" x14ac:dyDescent="0.3">
      <c r="F235" t="s">
        <v>218</v>
      </c>
      <c r="G235" s="48" t="s">
        <v>7</v>
      </c>
      <c r="H235" s="41" t="s">
        <v>219</v>
      </c>
      <c r="I235" t="s">
        <v>7</v>
      </c>
      <c r="BF235" t="s">
        <v>218</v>
      </c>
      <c r="BG235" s="48" t="s">
        <v>7</v>
      </c>
    </row>
    <row r="236" spans="6:59" x14ac:dyDescent="0.3">
      <c r="F236" t="s">
        <v>218</v>
      </c>
      <c r="G236" s="48" t="s">
        <v>7</v>
      </c>
      <c r="H236" s="41" t="s">
        <v>219</v>
      </c>
      <c r="I236" t="s">
        <v>7</v>
      </c>
      <c r="BF236" t="s">
        <v>218</v>
      </c>
      <c r="BG236" s="48" t="s">
        <v>7</v>
      </c>
    </row>
    <row r="237" spans="6:59" x14ac:dyDescent="0.3">
      <c r="F237" t="s">
        <v>218</v>
      </c>
      <c r="G237" s="48" t="s">
        <v>7</v>
      </c>
      <c r="H237" s="41" t="s">
        <v>219</v>
      </c>
      <c r="I237" t="s">
        <v>7</v>
      </c>
      <c r="BF237" t="s">
        <v>218</v>
      </c>
      <c r="BG237" s="48" t="s">
        <v>7</v>
      </c>
    </row>
    <row r="238" spans="6:59" x14ac:dyDescent="0.3">
      <c r="F238" t="s">
        <v>218</v>
      </c>
      <c r="G238" s="48" t="s">
        <v>7</v>
      </c>
      <c r="H238" s="41" t="s">
        <v>219</v>
      </c>
      <c r="I238" t="s">
        <v>7</v>
      </c>
      <c r="BF238" t="s">
        <v>218</v>
      </c>
      <c r="BG238" s="48" t="s">
        <v>7</v>
      </c>
    </row>
    <row r="239" spans="6:59" x14ac:dyDescent="0.3">
      <c r="F239" t="s">
        <v>218</v>
      </c>
      <c r="G239" s="48" t="s">
        <v>7</v>
      </c>
      <c r="H239" s="41" t="s">
        <v>219</v>
      </c>
      <c r="I239" t="s">
        <v>7</v>
      </c>
      <c r="BF239" t="s">
        <v>218</v>
      </c>
      <c r="BG239" s="48" t="s">
        <v>7</v>
      </c>
    </row>
    <row r="240" spans="6:59" x14ac:dyDescent="0.3">
      <c r="F240" t="s">
        <v>218</v>
      </c>
      <c r="G240" s="48" t="s">
        <v>7</v>
      </c>
      <c r="H240" s="41" t="s">
        <v>219</v>
      </c>
      <c r="I240" t="s">
        <v>7</v>
      </c>
      <c r="BF240" t="s">
        <v>218</v>
      </c>
      <c r="BG240" s="48" t="s">
        <v>7</v>
      </c>
    </row>
    <row r="241" spans="6:59" x14ac:dyDescent="0.3">
      <c r="F241" t="s">
        <v>218</v>
      </c>
      <c r="G241" s="48" t="s">
        <v>7</v>
      </c>
      <c r="H241" s="41" t="s">
        <v>219</v>
      </c>
      <c r="I241" t="s">
        <v>7</v>
      </c>
      <c r="BF241" t="s">
        <v>218</v>
      </c>
      <c r="BG241" s="48" t="s">
        <v>7</v>
      </c>
    </row>
    <row r="242" spans="6:59" x14ac:dyDescent="0.3">
      <c r="F242" t="s">
        <v>218</v>
      </c>
      <c r="G242" s="48" t="s">
        <v>7</v>
      </c>
      <c r="H242" s="41" t="s">
        <v>219</v>
      </c>
      <c r="I242" t="s">
        <v>7</v>
      </c>
      <c r="BF242" t="s">
        <v>218</v>
      </c>
      <c r="BG242" s="48" t="s">
        <v>7</v>
      </c>
    </row>
    <row r="243" spans="6:59" x14ac:dyDescent="0.3">
      <c r="F243" t="s">
        <v>218</v>
      </c>
      <c r="G243" s="48" t="s">
        <v>7</v>
      </c>
      <c r="H243" s="41" t="s">
        <v>219</v>
      </c>
      <c r="I243" t="s">
        <v>7</v>
      </c>
      <c r="BF243" t="s">
        <v>218</v>
      </c>
      <c r="BG243" s="48" t="s">
        <v>7</v>
      </c>
    </row>
    <row r="244" spans="6:59" x14ac:dyDescent="0.3">
      <c r="F244" t="s">
        <v>218</v>
      </c>
      <c r="G244" s="48" t="s">
        <v>7</v>
      </c>
      <c r="H244" s="41" t="s">
        <v>219</v>
      </c>
      <c r="I244" t="s">
        <v>7</v>
      </c>
      <c r="BF244" t="s">
        <v>218</v>
      </c>
      <c r="BG244" s="48" t="s">
        <v>7</v>
      </c>
    </row>
    <row r="245" spans="6:59" x14ac:dyDescent="0.3">
      <c r="F245" t="s">
        <v>218</v>
      </c>
      <c r="G245" s="48" t="s">
        <v>7</v>
      </c>
      <c r="H245" s="41" t="s">
        <v>219</v>
      </c>
      <c r="I245" t="s">
        <v>7</v>
      </c>
      <c r="BF245" t="s">
        <v>218</v>
      </c>
      <c r="BG245" s="48" t="s">
        <v>7</v>
      </c>
    </row>
    <row r="246" spans="6:59" x14ac:dyDescent="0.3">
      <c r="F246" t="s">
        <v>218</v>
      </c>
      <c r="G246" s="48" t="s">
        <v>7</v>
      </c>
      <c r="H246" s="41" t="s">
        <v>219</v>
      </c>
      <c r="I246" t="s">
        <v>7</v>
      </c>
      <c r="BF246" t="s">
        <v>218</v>
      </c>
      <c r="BG246" s="48" t="s">
        <v>7</v>
      </c>
    </row>
    <row r="247" spans="6:59" x14ac:dyDescent="0.3">
      <c r="F247" t="s">
        <v>218</v>
      </c>
      <c r="G247" s="48" t="s">
        <v>7</v>
      </c>
      <c r="H247" s="41" t="s">
        <v>219</v>
      </c>
      <c r="I247" t="s">
        <v>7</v>
      </c>
      <c r="BF247" t="s">
        <v>218</v>
      </c>
      <c r="BG247" s="48" t="s">
        <v>7</v>
      </c>
    </row>
    <row r="248" spans="6:59" x14ac:dyDescent="0.3">
      <c r="F248" t="s">
        <v>218</v>
      </c>
      <c r="G248" s="48" t="s">
        <v>7</v>
      </c>
      <c r="H248" s="41" t="s">
        <v>219</v>
      </c>
      <c r="I248" t="s">
        <v>7</v>
      </c>
      <c r="BF248" t="s">
        <v>218</v>
      </c>
      <c r="BG248" s="48" t="s">
        <v>7</v>
      </c>
    </row>
    <row r="249" spans="6:59" x14ac:dyDescent="0.3">
      <c r="F249" t="s">
        <v>218</v>
      </c>
      <c r="G249" s="48" t="s">
        <v>7</v>
      </c>
      <c r="H249" s="41" t="s">
        <v>219</v>
      </c>
      <c r="I249" t="s">
        <v>7</v>
      </c>
      <c r="BF249" t="s">
        <v>218</v>
      </c>
      <c r="BG249" s="48" t="s">
        <v>7</v>
      </c>
    </row>
    <row r="250" spans="6:59" x14ac:dyDescent="0.3">
      <c r="F250" t="s">
        <v>218</v>
      </c>
      <c r="G250" s="48" t="s">
        <v>7</v>
      </c>
      <c r="H250" s="41" t="s">
        <v>219</v>
      </c>
      <c r="I250" t="s">
        <v>7</v>
      </c>
      <c r="BF250" t="s">
        <v>218</v>
      </c>
      <c r="BG250" s="48" t="s">
        <v>7</v>
      </c>
    </row>
    <row r="251" spans="6:59" x14ac:dyDescent="0.3">
      <c r="F251" t="s">
        <v>218</v>
      </c>
      <c r="G251" s="48" t="s">
        <v>7</v>
      </c>
      <c r="H251" s="41" t="s">
        <v>219</v>
      </c>
      <c r="I251" t="s">
        <v>7</v>
      </c>
      <c r="BF251" t="s">
        <v>218</v>
      </c>
      <c r="BG251" s="48" t="s">
        <v>7</v>
      </c>
    </row>
    <row r="252" spans="6:59" x14ac:dyDescent="0.3">
      <c r="F252" t="s">
        <v>218</v>
      </c>
      <c r="G252" s="48" t="s">
        <v>7</v>
      </c>
      <c r="H252" s="41" t="s">
        <v>219</v>
      </c>
      <c r="I252" t="s">
        <v>7</v>
      </c>
      <c r="BF252" t="s">
        <v>218</v>
      </c>
      <c r="BG252" s="48" t="s">
        <v>7</v>
      </c>
    </row>
    <row r="253" spans="6:59" x14ac:dyDescent="0.3">
      <c r="F253" t="s">
        <v>218</v>
      </c>
      <c r="G253" s="48" t="s">
        <v>7</v>
      </c>
      <c r="H253" s="41" t="s">
        <v>219</v>
      </c>
      <c r="I253" t="s">
        <v>7</v>
      </c>
      <c r="BF253" t="s">
        <v>218</v>
      </c>
      <c r="BG253" s="48" t="s">
        <v>7</v>
      </c>
    </row>
    <row r="254" spans="6:59" x14ac:dyDescent="0.3">
      <c r="F254" t="s">
        <v>218</v>
      </c>
      <c r="G254" s="48" t="s">
        <v>7</v>
      </c>
      <c r="H254" s="41" t="s">
        <v>219</v>
      </c>
      <c r="I254" t="s">
        <v>7</v>
      </c>
      <c r="BF254" t="s">
        <v>218</v>
      </c>
      <c r="BG254" s="48" t="s">
        <v>7</v>
      </c>
    </row>
    <row r="255" spans="6:59" x14ac:dyDescent="0.3">
      <c r="F255" t="s">
        <v>218</v>
      </c>
      <c r="G255" s="48" t="s">
        <v>7</v>
      </c>
      <c r="H255" s="41" t="s">
        <v>219</v>
      </c>
      <c r="I255" t="s">
        <v>7</v>
      </c>
      <c r="BF255" t="s">
        <v>218</v>
      </c>
      <c r="BG255" s="48" t="s">
        <v>7</v>
      </c>
    </row>
    <row r="256" spans="6:59" x14ac:dyDescent="0.3">
      <c r="F256" t="s">
        <v>218</v>
      </c>
      <c r="G256" s="48" t="s">
        <v>7</v>
      </c>
      <c r="H256" s="41" t="s">
        <v>219</v>
      </c>
      <c r="I256" t="s">
        <v>7</v>
      </c>
      <c r="BF256" t="s">
        <v>218</v>
      </c>
      <c r="BG256" s="48" t="s">
        <v>7</v>
      </c>
    </row>
    <row r="257" spans="6:59" x14ac:dyDescent="0.3">
      <c r="F257" t="s">
        <v>218</v>
      </c>
      <c r="G257" s="48" t="s">
        <v>7</v>
      </c>
      <c r="H257" s="41" t="s">
        <v>219</v>
      </c>
      <c r="I257" t="s">
        <v>7</v>
      </c>
      <c r="BF257" t="s">
        <v>218</v>
      </c>
      <c r="BG257" s="48" t="s">
        <v>7</v>
      </c>
    </row>
    <row r="258" spans="6:59" x14ac:dyDescent="0.3">
      <c r="F258" t="s">
        <v>218</v>
      </c>
      <c r="G258" s="48" t="s">
        <v>13</v>
      </c>
      <c r="H258" s="41" t="s">
        <v>219</v>
      </c>
      <c r="I258" t="s">
        <v>13</v>
      </c>
      <c r="BF258" t="s">
        <v>218</v>
      </c>
      <c r="BG258" s="48" t="s">
        <v>13</v>
      </c>
    </row>
    <row r="259" spans="6:59" x14ac:dyDescent="0.3">
      <c r="F259" t="s">
        <v>218</v>
      </c>
      <c r="G259" s="48" t="s">
        <v>13</v>
      </c>
      <c r="H259" s="41" t="s">
        <v>219</v>
      </c>
      <c r="I259" t="s">
        <v>13</v>
      </c>
      <c r="BF259" t="s">
        <v>218</v>
      </c>
      <c r="BG259" s="48" t="s">
        <v>13</v>
      </c>
    </row>
    <row r="260" spans="6:59" x14ac:dyDescent="0.3">
      <c r="F260" t="s">
        <v>218</v>
      </c>
      <c r="G260" s="48" t="s">
        <v>13</v>
      </c>
      <c r="H260" s="41" t="s">
        <v>219</v>
      </c>
      <c r="I260" t="s">
        <v>13</v>
      </c>
      <c r="BF260" t="s">
        <v>218</v>
      </c>
      <c r="BG260" s="48" t="s">
        <v>13</v>
      </c>
    </row>
    <row r="261" spans="6:59" x14ac:dyDescent="0.3">
      <c r="F261" t="s">
        <v>218</v>
      </c>
      <c r="G261" s="48" t="s">
        <v>13</v>
      </c>
      <c r="H261" s="41" t="s">
        <v>219</v>
      </c>
      <c r="I261" t="s">
        <v>13</v>
      </c>
      <c r="BF261" t="s">
        <v>218</v>
      </c>
      <c r="BG261" s="48" t="s">
        <v>13</v>
      </c>
    </row>
    <row r="262" spans="6:59" x14ac:dyDescent="0.3">
      <c r="F262" t="s">
        <v>218</v>
      </c>
      <c r="G262" s="48" t="s">
        <v>13</v>
      </c>
      <c r="H262" s="41" t="s">
        <v>219</v>
      </c>
      <c r="I262" t="s">
        <v>13</v>
      </c>
      <c r="BF262" t="s">
        <v>218</v>
      </c>
      <c r="BG262" s="48" t="s">
        <v>13</v>
      </c>
    </row>
    <row r="263" spans="6:59" x14ac:dyDescent="0.3">
      <c r="F263" t="s">
        <v>218</v>
      </c>
      <c r="G263" s="48" t="s">
        <v>13</v>
      </c>
      <c r="H263" s="41" t="s">
        <v>219</v>
      </c>
      <c r="I263" t="s">
        <v>13</v>
      </c>
      <c r="BF263" t="s">
        <v>218</v>
      </c>
      <c r="BG263" s="48" t="s">
        <v>13</v>
      </c>
    </row>
    <row r="264" spans="6:59" x14ac:dyDescent="0.3">
      <c r="F264" t="s">
        <v>218</v>
      </c>
      <c r="G264" s="48" t="s">
        <v>13</v>
      </c>
      <c r="H264" s="41" t="s">
        <v>219</v>
      </c>
      <c r="I264" t="s">
        <v>13</v>
      </c>
      <c r="BF264" t="s">
        <v>218</v>
      </c>
      <c r="BG264" s="48" t="s">
        <v>13</v>
      </c>
    </row>
    <row r="265" spans="6:59" x14ac:dyDescent="0.3">
      <c r="F265" t="s">
        <v>218</v>
      </c>
      <c r="G265" s="48" t="s">
        <v>13</v>
      </c>
      <c r="H265" s="41" t="s">
        <v>219</v>
      </c>
      <c r="I265" t="s">
        <v>13</v>
      </c>
      <c r="BF265" t="s">
        <v>218</v>
      </c>
      <c r="BG265" s="48" t="s">
        <v>13</v>
      </c>
    </row>
    <row r="266" spans="6:59" x14ac:dyDescent="0.3">
      <c r="F266" t="s">
        <v>218</v>
      </c>
      <c r="G266" s="48" t="s">
        <v>13</v>
      </c>
      <c r="H266" s="41" t="s">
        <v>219</v>
      </c>
      <c r="I266" t="s">
        <v>13</v>
      </c>
      <c r="BF266" t="s">
        <v>218</v>
      </c>
      <c r="BG266" s="48" t="s">
        <v>13</v>
      </c>
    </row>
    <row r="267" spans="6:59" x14ac:dyDescent="0.3">
      <c r="F267" t="s">
        <v>218</v>
      </c>
      <c r="G267" s="48" t="s">
        <v>13</v>
      </c>
      <c r="H267" s="41" t="s">
        <v>219</v>
      </c>
      <c r="I267" t="s">
        <v>13</v>
      </c>
      <c r="BF267" t="s">
        <v>218</v>
      </c>
      <c r="BG267" s="48" t="s">
        <v>13</v>
      </c>
    </row>
    <row r="268" spans="6:59" x14ac:dyDescent="0.3">
      <c r="F268" t="s">
        <v>218</v>
      </c>
      <c r="G268" s="48" t="s">
        <v>13</v>
      </c>
      <c r="H268" s="41" t="s">
        <v>219</v>
      </c>
      <c r="I268" t="s">
        <v>13</v>
      </c>
      <c r="BF268" t="s">
        <v>218</v>
      </c>
      <c r="BG268" s="48" t="s">
        <v>13</v>
      </c>
    </row>
    <row r="269" spans="6:59" x14ac:dyDescent="0.3">
      <c r="F269" t="s">
        <v>218</v>
      </c>
      <c r="G269" s="48" t="s">
        <v>13</v>
      </c>
      <c r="H269" s="41" t="s">
        <v>219</v>
      </c>
      <c r="I269" t="s">
        <v>13</v>
      </c>
      <c r="BF269" t="s">
        <v>218</v>
      </c>
      <c r="BG269" s="48" t="s">
        <v>13</v>
      </c>
    </row>
    <row r="270" spans="6:59" x14ac:dyDescent="0.3">
      <c r="F270" t="s">
        <v>218</v>
      </c>
      <c r="G270" s="48" t="s">
        <v>13</v>
      </c>
      <c r="H270" s="41" t="s">
        <v>219</v>
      </c>
      <c r="I270" t="s">
        <v>13</v>
      </c>
      <c r="BF270" t="s">
        <v>218</v>
      </c>
      <c r="BG270" s="48" t="s">
        <v>13</v>
      </c>
    </row>
    <row r="271" spans="6:59" x14ac:dyDescent="0.3">
      <c r="F271" t="s">
        <v>218</v>
      </c>
      <c r="G271" s="48" t="s">
        <v>13</v>
      </c>
      <c r="H271" s="41" t="s">
        <v>219</v>
      </c>
      <c r="I271" t="s">
        <v>13</v>
      </c>
      <c r="BF271" t="s">
        <v>218</v>
      </c>
      <c r="BG271" s="48" t="s">
        <v>13</v>
      </c>
    </row>
    <row r="272" spans="6:59" x14ac:dyDescent="0.3">
      <c r="F272" t="s">
        <v>218</v>
      </c>
      <c r="G272" s="48" t="s">
        <v>13</v>
      </c>
      <c r="H272" s="41" t="s">
        <v>219</v>
      </c>
      <c r="I272" t="s">
        <v>13</v>
      </c>
      <c r="BF272" t="s">
        <v>218</v>
      </c>
      <c r="BG272" s="48" t="s">
        <v>13</v>
      </c>
    </row>
    <row r="273" spans="6:59" x14ac:dyDescent="0.3">
      <c r="F273" t="s">
        <v>218</v>
      </c>
      <c r="G273" s="48" t="s">
        <v>13</v>
      </c>
      <c r="H273" s="41" t="s">
        <v>219</v>
      </c>
      <c r="I273" t="s">
        <v>13</v>
      </c>
      <c r="BF273" t="s">
        <v>218</v>
      </c>
      <c r="BG273" s="48" t="s">
        <v>13</v>
      </c>
    </row>
    <row r="274" spans="6:59" x14ac:dyDescent="0.3">
      <c r="F274" t="s">
        <v>218</v>
      </c>
      <c r="G274" s="48" t="s">
        <v>13</v>
      </c>
      <c r="H274" s="41" t="s">
        <v>219</v>
      </c>
      <c r="I274" t="s">
        <v>13</v>
      </c>
      <c r="BF274" t="s">
        <v>218</v>
      </c>
      <c r="BG274" s="48" t="s">
        <v>13</v>
      </c>
    </row>
    <row r="275" spans="6:59" x14ac:dyDescent="0.3">
      <c r="F275" t="s">
        <v>218</v>
      </c>
      <c r="G275" s="48" t="s">
        <v>13</v>
      </c>
      <c r="H275" s="41" t="s">
        <v>219</v>
      </c>
      <c r="I275" t="s">
        <v>13</v>
      </c>
      <c r="BF275" t="s">
        <v>218</v>
      </c>
      <c r="BG275" s="48" t="s">
        <v>13</v>
      </c>
    </row>
    <row r="276" spans="6:59" x14ac:dyDescent="0.3">
      <c r="F276" t="s">
        <v>218</v>
      </c>
      <c r="G276" s="48" t="s">
        <v>13</v>
      </c>
      <c r="H276" s="41" t="s">
        <v>219</v>
      </c>
      <c r="I276" t="s">
        <v>13</v>
      </c>
      <c r="BF276" t="s">
        <v>218</v>
      </c>
      <c r="BG276" s="48" t="s">
        <v>13</v>
      </c>
    </row>
    <row r="277" spans="6:59" x14ac:dyDescent="0.3">
      <c r="F277" t="s">
        <v>218</v>
      </c>
      <c r="G277" s="48" t="s">
        <v>13</v>
      </c>
      <c r="H277" s="41" t="s">
        <v>219</v>
      </c>
      <c r="I277" t="s">
        <v>13</v>
      </c>
      <c r="BF277" t="s">
        <v>218</v>
      </c>
      <c r="BG277" s="48" t="s">
        <v>13</v>
      </c>
    </row>
    <row r="278" spans="6:59" x14ac:dyDescent="0.3">
      <c r="F278" t="s">
        <v>218</v>
      </c>
      <c r="G278" s="48" t="s">
        <v>13</v>
      </c>
      <c r="H278" s="41" t="s">
        <v>219</v>
      </c>
      <c r="I278" t="s">
        <v>13</v>
      </c>
      <c r="BF278" t="s">
        <v>218</v>
      </c>
      <c r="BG278" s="48" t="s">
        <v>13</v>
      </c>
    </row>
    <row r="279" spans="6:59" x14ac:dyDescent="0.3">
      <c r="F279" t="s">
        <v>218</v>
      </c>
      <c r="G279" s="48" t="s">
        <v>13</v>
      </c>
      <c r="H279" s="41" t="s">
        <v>219</v>
      </c>
      <c r="I279" t="s">
        <v>13</v>
      </c>
      <c r="BF279" t="s">
        <v>218</v>
      </c>
      <c r="BG279" s="48" t="s">
        <v>13</v>
      </c>
    </row>
    <row r="280" spans="6:59" x14ac:dyDescent="0.3">
      <c r="F280" t="s">
        <v>218</v>
      </c>
      <c r="G280" s="48" t="s">
        <v>13</v>
      </c>
      <c r="H280" s="41" t="s">
        <v>219</v>
      </c>
      <c r="I280" t="s">
        <v>13</v>
      </c>
      <c r="BF280" t="s">
        <v>218</v>
      </c>
      <c r="BG280" s="48" t="s">
        <v>13</v>
      </c>
    </row>
    <row r="281" spans="6:59" x14ac:dyDescent="0.3">
      <c r="F281" t="s">
        <v>218</v>
      </c>
      <c r="G281" s="48" t="s">
        <v>13</v>
      </c>
      <c r="H281" s="41" t="s">
        <v>219</v>
      </c>
      <c r="I281" t="s">
        <v>13</v>
      </c>
      <c r="BF281" t="s">
        <v>218</v>
      </c>
      <c r="BG281" s="48" t="s">
        <v>13</v>
      </c>
    </row>
    <row r="282" spans="6:59" x14ac:dyDescent="0.3">
      <c r="F282" t="s">
        <v>218</v>
      </c>
      <c r="G282" s="48" t="s">
        <v>13</v>
      </c>
      <c r="H282" s="41" t="s">
        <v>219</v>
      </c>
      <c r="I282" t="s">
        <v>13</v>
      </c>
      <c r="BF282" t="s">
        <v>218</v>
      </c>
      <c r="BG282" s="48" t="s">
        <v>13</v>
      </c>
    </row>
    <row r="283" spans="6:59" x14ac:dyDescent="0.3">
      <c r="F283" t="s">
        <v>218</v>
      </c>
      <c r="G283" s="48" t="s">
        <v>13</v>
      </c>
      <c r="H283" s="41" t="s">
        <v>219</v>
      </c>
      <c r="I283" t="s">
        <v>13</v>
      </c>
      <c r="BF283" t="s">
        <v>218</v>
      </c>
      <c r="BG283" s="48" t="s">
        <v>13</v>
      </c>
    </row>
    <row r="284" spans="6:59" x14ac:dyDescent="0.3">
      <c r="F284" t="s">
        <v>218</v>
      </c>
      <c r="G284" s="48" t="s">
        <v>13</v>
      </c>
      <c r="H284" s="41" t="s">
        <v>219</v>
      </c>
      <c r="I284" t="s">
        <v>13</v>
      </c>
      <c r="BF284" t="s">
        <v>218</v>
      </c>
      <c r="BG284" s="48" t="s">
        <v>13</v>
      </c>
    </row>
    <row r="285" spans="6:59" x14ac:dyDescent="0.3">
      <c r="F285" t="s">
        <v>218</v>
      </c>
      <c r="G285" s="48" t="s">
        <v>13</v>
      </c>
      <c r="H285" s="41" t="s">
        <v>219</v>
      </c>
      <c r="I285" t="s">
        <v>13</v>
      </c>
      <c r="BF285" t="s">
        <v>218</v>
      </c>
      <c r="BG285" s="48" t="s">
        <v>13</v>
      </c>
    </row>
    <row r="286" spans="6:59" x14ac:dyDescent="0.3">
      <c r="F286" t="s">
        <v>218</v>
      </c>
      <c r="G286" s="48" t="s">
        <v>10</v>
      </c>
      <c r="H286" s="41" t="s">
        <v>219</v>
      </c>
      <c r="I286" t="s">
        <v>10</v>
      </c>
      <c r="BF286" t="s">
        <v>218</v>
      </c>
      <c r="BG286" s="48" t="s">
        <v>10</v>
      </c>
    </row>
    <row r="287" spans="6:59" x14ac:dyDescent="0.3">
      <c r="F287" t="s">
        <v>218</v>
      </c>
      <c r="G287" s="48" t="s">
        <v>10</v>
      </c>
      <c r="H287" s="41" t="s">
        <v>219</v>
      </c>
      <c r="I287" t="s">
        <v>10</v>
      </c>
      <c r="BF287" t="s">
        <v>218</v>
      </c>
      <c r="BG287" s="48" t="s">
        <v>10</v>
      </c>
    </row>
    <row r="288" spans="6:59" x14ac:dyDescent="0.3">
      <c r="F288" t="s">
        <v>218</v>
      </c>
      <c r="G288" s="48" t="s">
        <v>10</v>
      </c>
      <c r="H288" s="41" t="s">
        <v>219</v>
      </c>
      <c r="I288" t="s">
        <v>10</v>
      </c>
      <c r="BF288" t="s">
        <v>218</v>
      </c>
      <c r="BG288" s="48" t="s">
        <v>10</v>
      </c>
    </row>
    <row r="289" spans="6:59" x14ac:dyDescent="0.3">
      <c r="F289" t="s">
        <v>218</v>
      </c>
      <c r="G289" s="48" t="s">
        <v>10</v>
      </c>
      <c r="H289" s="41" t="s">
        <v>219</v>
      </c>
      <c r="I289" t="s">
        <v>10</v>
      </c>
      <c r="BF289" t="s">
        <v>218</v>
      </c>
      <c r="BG289" s="48" t="s">
        <v>10</v>
      </c>
    </row>
    <row r="290" spans="6:59" x14ac:dyDescent="0.3">
      <c r="F290" t="s">
        <v>218</v>
      </c>
      <c r="G290" s="48" t="s">
        <v>10</v>
      </c>
      <c r="H290" s="41" t="s">
        <v>219</v>
      </c>
      <c r="I290" t="s">
        <v>10</v>
      </c>
      <c r="BF290" t="s">
        <v>218</v>
      </c>
      <c r="BG290" s="48" t="s">
        <v>10</v>
      </c>
    </row>
    <row r="291" spans="6:59" x14ac:dyDescent="0.3">
      <c r="F291" t="s">
        <v>218</v>
      </c>
      <c r="G291" s="48" t="s">
        <v>10</v>
      </c>
      <c r="H291" s="41" t="s">
        <v>219</v>
      </c>
      <c r="I291" t="s">
        <v>10</v>
      </c>
      <c r="BF291" t="s">
        <v>218</v>
      </c>
      <c r="BG291" s="48" t="s">
        <v>10</v>
      </c>
    </row>
    <row r="292" spans="6:59" x14ac:dyDescent="0.3">
      <c r="F292" t="s">
        <v>218</v>
      </c>
      <c r="G292" s="48" t="s">
        <v>10</v>
      </c>
      <c r="H292" s="41" t="s">
        <v>219</v>
      </c>
      <c r="I292" t="s">
        <v>10</v>
      </c>
      <c r="BF292" t="s">
        <v>218</v>
      </c>
      <c r="BG292" s="48" t="s">
        <v>10</v>
      </c>
    </row>
    <row r="293" spans="6:59" x14ac:dyDescent="0.3">
      <c r="F293" t="s">
        <v>218</v>
      </c>
      <c r="G293" s="48" t="s">
        <v>10</v>
      </c>
      <c r="H293" s="41" t="s">
        <v>219</v>
      </c>
      <c r="I293" t="s">
        <v>10</v>
      </c>
      <c r="BF293" t="s">
        <v>218</v>
      </c>
      <c r="BG293" s="48" t="s">
        <v>10</v>
      </c>
    </row>
  </sheetData>
  <autoFilter ref="BD1:BG193" xr:uid="{DB994B9C-A2D6-4B3E-9107-D06F4F5C717E}"/>
  <sortState xmlns:xlrd2="http://schemas.microsoft.com/office/spreadsheetml/2017/richdata2" ref="F198:I293">
    <sortCondition ref="G198:G293"/>
  </sortState>
  <mergeCells count="1">
    <mergeCell ref="BA1:BC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3A8CBF-57DF-4F34-8554-E9F65A711A08}">
  <dimension ref="A1:W193"/>
  <sheetViews>
    <sheetView topLeftCell="I1" workbookViewId="0">
      <selection activeCell="N8" sqref="N7:N11"/>
      <pivotSelection pane="bottomRight" showHeader="1" axis="axisRow" activeRow="7" activeCol="13" previousRow="7" previousCol="13" click="1" r:id="rId1">
        <pivotArea dataOnly="0" labelOnly="1" fieldPosition="0">
          <references count="1">
            <reference field="4" count="0"/>
          </references>
        </pivotArea>
      </pivotSelection>
    </sheetView>
  </sheetViews>
  <sheetFormatPr baseColWidth="10" defaultRowHeight="14.4" x14ac:dyDescent="0.3"/>
  <cols>
    <col min="14" max="14" width="28.88671875" bestFit="1" customWidth="1"/>
    <col min="15" max="15" width="22.44140625" bestFit="1" customWidth="1"/>
    <col min="16" max="16" width="7.44140625" bestFit="1" customWidth="1"/>
    <col min="17" max="18" width="12.5546875" bestFit="1" customWidth="1"/>
  </cols>
  <sheetData>
    <row r="1" spans="1:23" x14ac:dyDescent="0.3">
      <c r="A1" t="s">
        <v>72</v>
      </c>
      <c r="B1" t="s">
        <v>73</v>
      </c>
      <c r="C1" t="s">
        <v>74</v>
      </c>
      <c r="D1" s="7" t="s">
        <v>78</v>
      </c>
      <c r="E1" s="42" t="s">
        <v>87</v>
      </c>
      <c r="F1" s="18" t="s">
        <v>80</v>
      </c>
      <c r="G1" s="46" t="s">
        <v>31</v>
      </c>
      <c r="H1" s="38" t="s">
        <v>92</v>
      </c>
      <c r="I1" s="18" t="s">
        <v>91</v>
      </c>
      <c r="J1" s="49" t="s">
        <v>84</v>
      </c>
      <c r="K1" s="49" t="s">
        <v>83</v>
      </c>
    </row>
    <row r="2" spans="1:23" x14ac:dyDescent="0.3">
      <c r="A2" t="s">
        <v>75</v>
      </c>
      <c r="B2" t="s">
        <v>76</v>
      </c>
      <c r="C2" t="s">
        <v>75</v>
      </c>
      <c r="D2" s="22">
        <v>12</v>
      </c>
      <c r="E2" s="43">
        <v>1</v>
      </c>
      <c r="F2" s="22" t="s">
        <v>81</v>
      </c>
      <c r="G2" s="43" t="s">
        <v>7</v>
      </c>
      <c r="H2" s="39">
        <v>2.21</v>
      </c>
      <c r="I2" s="22">
        <v>24.9</v>
      </c>
      <c r="J2" s="48" t="s">
        <v>88</v>
      </c>
      <c r="K2" s="48" t="s">
        <v>85</v>
      </c>
      <c r="N2" s="56" t="s">
        <v>84</v>
      </c>
      <c r="O2" t="s">
        <v>88</v>
      </c>
    </row>
    <row r="3" spans="1:23" x14ac:dyDescent="0.3">
      <c r="A3" t="s">
        <v>75</v>
      </c>
      <c r="B3" t="s">
        <v>76</v>
      </c>
      <c r="C3" t="s">
        <v>75</v>
      </c>
      <c r="D3" s="1">
        <v>11</v>
      </c>
      <c r="E3" s="51" t="s">
        <v>8</v>
      </c>
      <c r="F3" s="22" t="s">
        <v>81</v>
      </c>
      <c r="G3" s="43" t="s">
        <v>7</v>
      </c>
      <c r="H3" s="39">
        <v>2.21</v>
      </c>
      <c r="I3" s="22">
        <v>24.9</v>
      </c>
      <c r="J3" s="48" t="s">
        <v>88</v>
      </c>
      <c r="K3" s="48" t="s">
        <v>85</v>
      </c>
      <c r="N3" s="56" t="s">
        <v>31</v>
      </c>
      <c r="O3" t="s">
        <v>107</v>
      </c>
      <c r="T3" s="127" t="s">
        <v>207</v>
      </c>
      <c r="U3" s="127" t="s">
        <v>82</v>
      </c>
      <c r="V3" s="127" t="s">
        <v>81</v>
      </c>
      <c r="W3" s="127" t="s">
        <v>105</v>
      </c>
    </row>
    <row r="4" spans="1:23" x14ac:dyDescent="0.3">
      <c r="A4" t="s">
        <v>75</v>
      </c>
      <c r="B4" t="s">
        <v>76</v>
      </c>
      <c r="C4" t="s">
        <v>75</v>
      </c>
      <c r="D4" s="1">
        <v>21</v>
      </c>
      <c r="E4" s="44">
        <v>1</v>
      </c>
      <c r="F4" s="22" t="s">
        <v>81</v>
      </c>
      <c r="G4" s="43" t="s">
        <v>7</v>
      </c>
      <c r="H4" s="39">
        <v>2.21</v>
      </c>
      <c r="I4" s="22">
        <v>24.9</v>
      </c>
      <c r="J4" s="48" t="s">
        <v>88</v>
      </c>
      <c r="K4" s="48" t="s">
        <v>85</v>
      </c>
      <c r="T4" s="57">
        <v>1</v>
      </c>
      <c r="U4">
        <v>42</v>
      </c>
      <c r="V4">
        <v>44</v>
      </c>
      <c r="W4">
        <v>86</v>
      </c>
    </row>
    <row r="5" spans="1:23" x14ac:dyDescent="0.3">
      <c r="A5" t="s">
        <v>75</v>
      </c>
      <c r="B5" t="s">
        <v>76</v>
      </c>
      <c r="C5" t="s">
        <v>75</v>
      </c>
      <c r="D5" s="1">
        <v>22</v>
      </c>
      <c r="E5" s="44">
        <v>1</v>
      </c>
      <c r="F5" s="22" t="s">
        <v>81</v>
      </c>
      <c r="G5" s="43" t="s">
        <v>7</v>
      </c>
      <c r="H5" s="39">
        <v>2.21</v>
      </c>
      <c r="I5" s="22">
        <v>24.9</v>
      </c>
      <c r="J5" s="48" t="s">
        <v>88</v>
      </c>
      <c r="K5" s="48" t="s">
        <v>85</v>
      </c>
      <c r="N5" s="56" t="s">
        <v>206</v>
      </c>
      <c r="O5" s="56" t="s">
        <v>205</v>
      </c>
      <c r="T5" s="57">
        <v>2</v>
      </c>
      <c r="U5">
        <v>37</v>
      </c>
      <c r="V5">
        <v>37</v>
      </c>
      <c r="W5">
        <v>74</v>
      </c>
    </row>
    <row r="6" spans="1:23" x14ac:dyDescent="0.3">
      <c r="A6" t="s">
        <v>75</v>
      </c>
      <c r="B6" t="s">
        <v>77</v>
      </c>
      <c r="C6" t="s">
        <v>75</v>
      </c>
      <c r="D6" s="1">
        <v>32</v>
      </c>
      <c r="E6" s="44">
        <v>1</v>
      </c>
      <c r="F6" s="22" t="s">
        <v>81</v>
      </c>
      <c r="G6" s="43" t="s">
        <v>7</v>
      </c>
      <c r="H6" s="39">
        <v>2.21</v>
      </c>
      <c r="I6" s="22">
        <v>24.9</v>
      </c>
      <c r="J6" s="48" t="s">
        <v>88</v>
      </c>
      <c r="K6" s="48" t="s">
        <v>85</v>
      </c>
      <c r="N6" s="56" t="s">
        <v>104</v>
      </c>
      <c r="O6" t="s">
        <v>82</v>
      </c>
      <c r="P6" t="s">
        <v>81</v>
      </c>
      <c r="Q6" t="s">
        <v>105</v>
      </c>
      <c r="T6" s="57">
        <v>3</v>
      </c>
      <c r="U6">
        <v>4</v>
      </c>
      <c r="V6">
        <v>3</v>
      </c>
      <c r="W6">
        <v>7</v>
      </c>
    </row>
    <row r="7" spans="1:23" x14ac:dyDescent="0.3">
      <c r="A7" t="s">
        <v>75</v>
      </c>
      <c r="B7" t="s">
        <v>77</v>
      </c>
      <c r="C7" t="s">
        <v>75</v>
      </c>
      <c r="D7" s="1">
        <v>31</v>
      </c>
      <c r="E7" s="44">
        <v>1</v>
      </c>
      <c r="F7" s="22" t="s">
        <v>81</v>
      </c>
      <c r="G7" s="43" t="s">
        <v>7</v>
      </c>
      <c r="H7" s="39">
        <v>2.21</v>
      </c>
      <c r="I7" s="22">
        <v>24.9</v>
      </c>
      <c r="J7" s="48" t="s">
        <v>88</v>
      </c>
      <c r="K7" s="48" t="s">
        <v>85</v>
      </c>
      <c r="N7" s="57">
        <v>1</v>
      </c>
      <c r="O7">
        <v>24</v>
      </c>
      <c r="P7">
        <v>25</v>
      </c>
      <c r="Q7">
        <v>49</v>
      </c>
      <c r="T7" s="57">
        <v>4</v>
      </c>
      <c r="U7">
        <v>2</v>
      </c>
      <c r="V7">
        <v>2</v>
      </c>
      <c r="W7">
        <v>4</v>
      </c>
    </row>
    <row r="8" spans="1:23" x14ac:dyDescent="0.3">
      <c r="A8" t="s">
        <v>75</v>
      </c>
      <c r="B8" t="s">
        <v>77</v>
      </c>
      <c r="C8" t="s">
        <v>75</v>
      </c>
      <c r="D8" s="1">
        <v>41</v>
      </c>
      <c r="E8" s="44">
        <v>1</v>
      </c>
      <c r="F8" s="22" t="s">
        <v>81</v>
      </c>
      <c r="G8" s="43" t="s">
        <v>7</v>
      </c>
      <c r="H8" s="39">
        <v>2.21</v>
      </c>
      <c r="I8" s="22">
        <v>24.9</v>
      </c>
      <c r="J8" s="48" t="s">
        <v>88</v>
      </c>
      <c r="K8" s="48" t="s">
        <v>85</v>
      </c>
      <c r="N8" s="57">
        <v>2</v>
      </c>
      <c r="O8">
        <v>12</v>
      </c>
      <c r="P8">
        <v>11</v>
      </c>
      <c r="Q8">
        <v>23</v>
      </c>
      <c r="T8" s="57">
        <v>5</v>
      </c>
      <c r="U8">
        <v>3</v>
      </c>
      <c r="V8">
        <v>3</v>
      </c>
      <c r="W8">
        <v>6</v>
      </c>
    </row>
    <row r="9" spans="1:23" x14ac:dyDescent="0.3">
      <c r="A9" t="s">
        <v>75</v>
      </c>
      <c r="B9" t="s">
        <v>77</v>
      </c>
      <c r="C9" t="s">
        <v>75</v>
      </c>
      <c r="D9" s="23">
        <v>42</v>
      </c>
      <c r="E9" s="45">
        <v>1</v>
      </c>
      <c r="F9" s="22" t="s">
        <v>81</v>
      </c>
      <c r="G9" s="43" t="s">
        <v>7</v>
      </c>
      <c r="H9" s="39">
        <v>2.21</v>
      </c>
      <c r="I9" s="22">
        <v>24.9</v>
      </c>
      <c r="J9" s="48" t="s">
        <v>88</v>
      </c>
      <c r="K9" s="48" t="s">
        <v>85</v>
      </c>
      <c r="N9" s="57" t="s">
        <v>8</v>
      </c>
      <c r="O9">
        <v>1</v>
      </c>
      <c r="P9">
        <v>1</v>
      </c>
      <c r="Q9">
        <v>2</v>
      </c>
      <c r="T9" s="57" t="s">
        <v>8</v>
      </c>
      <c r="U9">
        <v>1</v>
      </c>
      <c r="V9">
        <v>1</v>
      </c>
      <c r="W9">
        <v>2</v>
      </c>
    </row>
    <row r="10" spans="1:23" x14ac:dyDescent="0.3">
      <c r="A10" t="s">
        <v>75</v>
      </c>
      <c r="B10" t="s">
        <v>76</v>
      </c>
      <c r="C10" t="s">
        <v>79</v>
      </c>
      <c r="D10" s="22">
        <v>12</v>
      </c>
      <c r="E10" s="43">
        <v>1</v>
      </c>
      <c r="F10" s="22" t="s">
        <v>82</v>
      </c>
      <c r="G10" s="43" t="s">
        <v>7</v>
      </c>
      <c r="H10" s="39">
        <v>2.21</v>
      </c>
      <c r="I10" s="22">
        <v>24.9</v>
      </c>
      <c r="J10" s="48" t="s">
        <v>88</v>
      </c>
      <c r="K10" s="48" t="s">
        <v>85</v>
      </c>
      <c r="N10" s="57" t="s">
        <v>41</v>
      </c>
      <c r="O10">
        <v>2</v>
      </c>
      <c r="P10">
        <v>2</v>
      </c>
      <c r="Q10">
        <v>4</v>
      </c>
      <c r="T10" s="57" t="s">
        <v>41</v>
      </c>
      <c r="U10">
        <v>4</v>
      </c>
      <c r="V10">
        <v>3</v>
      </c>
      <c r="W10">
        <v>7</v>
      </c>
    </row>
    <row r="11" spans="1:23" x14ac:dyDescent="0.3">
      <c r="A11" t="s">
        <v>75</v>
      </c>
      <c r="B11" t="s">
        <v>76</v>
      </c>
      <c r="C11" t="s">
        <v>79</v>
      </c>
      <c r="D11" s="1">
        <v>11</v>
      </c>
      <c r="E11" s="51" t="s">
        <v>8</v>
      </c>
      <c r="F11" s="22" t="s">
        <v>82</v>
      </c>
      <c r="G11" s="43" t="s">
        <v>7</v>
      </c>
      <c r="H11" s="39">
        <v>2.21</v>
      </c>
      <c r="I11" s="22">
        <v>24.9</v>
      </c>
      <c r="J11" s="48" t="s">
        <v>88</v>
      </c>
      <c r="K11" s="48" t="s">
        <v>85</v>
      </c>
      <c r="N11" s="57" t="s">
        <v>16</v>
      </c>
      <c r="O11">
        <v>1</v>
      </c>
      <c r="P11">
        <v>1</v>
      </c>
      <c r="Q11">
        <v>2</v>
      </c>
      <c r="T11" s="57" t="s">
        <v>16</v>
      </c>
      <c r="U11">
        <v>3</v>
      </c>
      <c r="V11">
        <v>3</v>
      </c>
      <c r="W11">
        <v>6</v>
      </c>
    </row>
    <row r="12" spans="1:23" x14ac:dyDescent="0.3">
      <c r="A12" t="s">
        <v>75</v>
      </c>
      <c r="B12" t="s">
        <v>76</v>
      </c>
      <c r="C12" t="s">
        <v>79</v>
      </c>
      <c r="D12" s="1">
        <v>21</v>
      </c>
      <c r="E12" s="44">
        <v>1</v>
      </c>
      <c r="F12" s="22" t="s">
        <v>82</v>
      </c>
      <c r="G12" s="43" t="s">
        <v>7</v>
      </c>
      <c r="H12" s="39">
        <v>2.21</v>
      </c>
      <c r="I12" s="22">
        <v>24.9</v>
      </c>
      <c r="J12" s="48" t="s">
        <v>88</v>
      </c>
      <c r="K12" s="48" t="s">
        <v>85</v>
      </c>
      <c r="N12" s="57" t="s">
        <v>105</v>
      </c>
      <c r="O12">
        <v>40</v>
      </c>
      <c r="P12">
        <v>40</v>
      </c>
      <c r="Q12">
        <v>80</v>
      </c>
      <c r="T12" s="128" t="s">
        <v>105</v>
      </c>
      <c r="U12" s="129">
        <v>96</v>
      </c>
      <c r="V12" s="129">
        <v>96</v>
      </c>
      <c r="W12" s="129">
        <v>192</v>
      </c>
    </row>
    <row r="13" spans="1:23" x14ac:dyDescent="0.3">
      <c r="A13" t="s">
        <v>75</v>
      </c>
      <c r="B13" t="s">
        <v>76</v>
      </c>
      <c r="C13" t="s">
        <v>79</v>
      </c>
      <c r="D13" s="1">
        <v>22</v>
      </c>
      <c r="E13" s="44">
        <v>1</v>
      </c>
      <c r="F13" s="22" t="s">
        <v>82</v>
      </c>
      <c r="G13" s="43" t="s">
        <v>7</v>
      </c>
      <c r="H13" s="39">
        <v>2.21</v>
      </c>
      <c r="I13" s="22">
        <v>24.9</v>
      </c>
      <c r="J13" s="48" t="s">
        <v>88</v>
      </c>
      <c r="K13" s="48" t="s">
        <v>85</v>
      </c>
    </row>
    <row r="14" spans="1:23" x14ac:dyDescent="0.3">
      <c r="A14" t="s">
        <v>75</v>
      </c>
      <c r="B14" t="s">
        <v>77</v>
      </c>
      <c r="C14" t="s">
        <v>79</v>
      </c>
      <c r="D14" s="1">
        <v>32</v>
      </c>
      <c r="E14" s="44">
        <v>1</v>
      </c>
      <c r="F14" s="22" t="s">
        <v>82</v>
      </c>
      <c r="G14" s="43" t="s">
        <v>7</v>
      </c>
      <c r="H14" s="39">
        <v>2.21</v>
      </c>
      <c r="I14" s="22">
        <v>24.9</v>
      </c>
      <c r="J14" s="48" t="s">
        <v>88</v>
      </c>
      <c r="K14" s="48" t="s">
        <v>85</v>
      </c>
    </row>
    <row r="15" spans="1:23" x14ac:dyDescent="0.3">
      <c r="A15" t="s">
        <v>75</v>
      </c>
      <c r="B15" t="s">
        <v>77</v>
      </c>
      <c r="C15" t="s">
        <v>79</v>
      </c>
      <c r="D15" s="1">
        <v>31</v>
      </c>
      <c r="E15" s="44">
        <v>1</v>
      </c>
      <c r="F15" s="22" t="s">
        <v>82</v>
      </c>
      <c r="G15" s="43" t="s">
        <v>7</v>
      </c>
      <c r="H15" s="39">
        <v>2.21</v>
      </c>
      <c r="I15" s="22">
        <v>24.9</v>
      </c>
      <c r="J15" s="48" t="s">
        <v>88</v>
      </c>
      <c r="K15" s="48" t="s">
        <v>85</v>
      </c>
    </row>
    <row r="16" spans="1:23" x14ac:dyDescent="0.3">
      <c r="A16" t="s">
        <v>75</v>
      </c>
      <c r="B16" t="s">
        <v>77</v>
      </c>
      <c r="C16" t="s">
        <v>79</v>
      </c>
      <c r="D16" s="1">
        <v>41</v>
      </c>
      <c r="E16" s="44">
        <v>1</v>
      </c>
      <c r="F16" s="22" t="s">
        <v>82</v>
      </c>
      <c r="G16" s="43" t="s">
        <v>7</v>
      </c>
      <c r="H16" s="39">
        <v>2.21</v>
      </c>
      <c r="I16" s="22">
        <v>24.9</v>
      </c>
      <c r="J16" s="48" t="s">
        <v>88</v>
      </c>
      <c r="K16" s="48" t="s">
        <v>85</v>
      </c>
      <c r="T16" s="127" t="s">
        <v>208</v>
      </c>
      <c r="U16" s="127" t="s">
        <v>82</v>
      </c>
      <c r="V16" s="127" t="s">
        <v>81</v>
      </c>
      <c r="W16" s="127" t="s">
        <v>105</v>
      </c>
    </row>
    <row r="17" spans="1:23" x14ac:dyDescent="0.3">
      <c r="A17" t="s">
        <v>75</v>
      </c>
      <c r="B17" t="s">
        <v>77</v>
      </c>
      <c r="C17" t="s">
        <v>79</v>
      </c>
      <c r="D17" s="1">
        <v>42</v>
      </c>
      <c r="E17" s="44">
        <v>1</v>
      </c>
      <c r="F17" s="22" t="s">
        <v>82</v>
      </c>
      <c r="G17" s="43" t="s">
        <v>7</v>
      </c>
      <c r="H17" s="39">
        <v>2.21</v>
      </c>
      <c r="I17" s="22">
        <v>24.9</v>
      </c>
      <c r="J17" s="48" t="s">
        <v>88</v>
      </c>
      <c r="K17" s="48" t="s">
        <v>85</v>
      </c>
      <c r="T17" s="57" t="s">
        <v>7</v>
      </c>
      <c r="U17">
        <v>60</v>
      </c>
      <c r="V17">
        <v>60</v>
      </c>
      <c r="W17">
        <v>120</v>
      </c>
    </row>
    <row r="18" spans="1:23" x14ac:dyDescent="0.3">
      <c r="A18" t="s">
        <v>79</v>
      </c>
      <c r="B18" t="s">
        <v>76</v>
      </c>
      <c r="C18" t="s">
        <v>75</v>
      </c>
      <c r="D18" s="30">
        <v>12</v>
      </c>
      <c r="E18" s="46">
        <v>1</v>
      </c>
      <c r="F18" s="22" t="s">
        <v>81</v>
      </c>
      <c r="G18" s="43" t="s">
        <v>7</v>
      </c>
      <c r="H18" s="40">
        <v>2.3069999999999999</v>
      </c>
      <c r="I18" s="1">
        <v>23.3</v>
      </c>
      <c r="J18" s="48" t="s">
        <v>86</v>
      </c>
      <c r="K18" s="48" t="s">
        <v>85</v>
      </c>
      <c r="T18" s="57" t="s">
        <v>13</v>
      </c>
      <c r="U18">
        <v>28</v>
      </c>
      <c r="V18">
        <v>28</v>
      </c>
      <c r="W18">
        <v>56</v>
      </c>
    </row>
    <row r="19" spans="1:23" x14ac:dyDescent="0.3">
      <c r="A19" t="s">
        <v>79</v>
      </c>
      <c r="B19" t="s">
        <v>76</v>
      </c>
      <c r="C19" t="s">
        <v>75</v>
      </c>
      <c r="D19" s="31">
        <v>11</v>
      </c>
      <c r="E19" s="52">
        <v>2</v>
      </c>
      <c r="F19" s="22" t="s">
        <v>81</v>
      </c>
      <c r="G19" s="43" t="s">
        <v>7</v>
      </c>
      <c r="H19" s="40">
        <v>2.3069999999999999</v>
      </c>
      <c r="I19" s="1">
        <v>23.3</v>
      </c>
      <c r="J19" s="48" t="s">
        <v>86</v>
      </c>
      <c r="K19" s="48" t="s">
        <v>85</v>
      </c>
      <c r="N19" s="126" t="s">
        <v>209</v>
      </c>
      <c r="O19" s="126"/>
      <c r="P19" s="126"/>
      <c r="Q19" s="126"/>
      <c r="T19" s="57" t="s">
        <v>10</v>
      </c>
      <c r="U19">
        <v>8</v>
      </c>
      <c r="V19">
        <v>8</v>
      </c>
      <c r="W19">
        <v>16</v>
      </c>
    </row>
    <row r="20" spans="1:23" x14ac:dyDescent="0.3">
      <c r="A20" t="s">
        <v>79</v>
      </c>
      <c r="B20" t="s">
        <v>76</v>
      </c>
      <c r="C20" t="s">
        <v>75</v>
      </c>
      <c r="D20" s="31">
        <v>21</v>
      </c>
      <c r="E20" s="47">
        <v>2</v>
      </c>
      <c r="F20" s="22" t="s">
        <v>81</v>
      </c>
      <c r="G20" s="43" t="s">
        <v>7</v>
      </c>
      <c r="H20" s="40">
        <v>2.3069999999999999</v>
      </c>
      <c r="I20" s="1">
        <v>23.3</v>
      </c>
      <c r="J20" s="48" t="s">
        <v>86</v>
      </c>
      <c r="K20" s="48" t="s">
        <v>85</v>
      </c>
      <c r="N20" s="127" t="s">
        <v>210</v>
      </c>
      <c r="O20" s="127" t="s">
        <v>82</v>
      </c>
      <c r="P20" s="127" t="s">
        <v>81</v>
      </c>
      <c r="Q20" s="127" t="s">
        <v>105</v>
      </c>
      <c r="T20" s="128" t="s">
        <v>105</v>
      </c>
      <c r="U20" s="129">
        <v>96</v>
      </c>
      <c r="V20" s="129">
        <v>96</v>
      </c>
      <c r="W20" s="129">
        <v>192</v>
      </c>
    </row>
    <row r="21" spans="1:23" x14ac:dyDescent="0.3">
      <c r="A21" t="s">
        <v>79</v>
      </c>
      <c r="B21" t="s">
        <v>76</v>
      </c>
      <c r="C21" t="s">
        <v>75</v>
      </c>
      <c r="D21" s="31">
        <v>22</v>
      </c>
      <c r="E21" s="47">
        <v>2</v>
      </c>
      <c r="F21" s="22" t="s">
        <v>81</v>
      </c>
      <c r="G21" s="43" t="s">
        <v>7</v>
      </c>
      <c r="H21" s="40">
        <v>2.3069999999999999</v>
      </c>
      <c r="I21" s="1">
        <v>23.3</v>
      </c>
      <c r="J21" s="48" t="s">
        <v>86</v>
      </c>
      <c r="K21" s="48" t="s">
        <v>85</v>
      </c>
      <c r="N21" s="57">
        <v>1</v>
      </c>
      <c r="O21">
        <v>18</v>
      </c>
      <c r="P21">
        <v>19</v>
      </c>
      <c r="Q21">
        <v>37</v>
      </c>
      <c r="R21" cm="1">
        <f t="array" ref="R21">[2]!CHI_TEST(O21:P27)</f>
        <v>0.99754955105106125</v>
      </c>
    </row>
    <row r="22" spans="1:23" x14ac:dyDescent="0.3">
      <c r="A22" t="s">
        <v>79</v>
      </c>
      <c r="B22" t="s">
        <v>77</v>
      </c>
      <c r="C22" t="s">
        <v>75</v>
      </c>
      <c r="D22" s="31">
        <v>32</v>
      </c>
      <c r="E22" s="47">
        <v>2</v>
      </c>
      <c r="F22" s="22" t="s">
        <v>81</v>
      </c>
      <c r="G22" s="47" t="s">
        <v>10</v>
      </c>
      <c r="H22" s="40">
        <v>2.3069999999999999</v>
      </c>
      <c r="I22" s="1">
        <v>23.3</v>
      </c>
      <c r="J22" s="48" t="s">
        <v>86</v>
      </c>
      <c r="K22" s="48" t="s">
        <v>85</v>
      </c>
      <c r="N22" s="57">
        <v>2</v>
      </c>
      <c r="O22">
        <v>25</v>
      </c>
      <c r="P22">
        <v>26</v>
      </c>
      <c r="Q22">
        <v>51</v>
      </c>
    </row>
    <row r="23" spans="1:23" x14ac:dyDescent="0.3">
      <c r="A23" t="s">
        <v>79</v>
      </c>
      <c r="B23" t="s">
        <v>77</v>
      </c>
      <c r="C23" t="s">
        <v>75</v>
      </c>
      <c r="D23" s="31">
        <v>31</v>
      </c>
      <c r="E23" s="47">
        <v>2</v>
      </c>
      <c r="F23" s="22" t="s">
        <v>81</v>
      </c>
      <c r="G23" s="47" t="s">
        <v>10</v>
      </c>
      <c r="H23" s="40">
        <v>2.3069999999999999</v>
      </c>
      <c r="I23" s="1">
        <v>23.3</v>
      </c>
      <c r="J23" s="48" t="s">
        <v>86</v>
      </c>
      <c r="K23" s="48" t="s">
        <v>85</v>
      </c>
      <c r="N23" s="57">
        <v>3</v>
      </c>
      <c r="O23">
        <v>4</v>
      </c>
      <c r="P23">
        <v>3</v>
      </c>
      <c r="Q23">
        <v>7</v>
      </c>
    </row>
    <row r="24" spans="1:23" x14ac:dyDescent="0.3">
      <c r="A24" t="s">
        <v>79</v>
      </c>
      <c r="B24" t="s">
        <v>77</v>
      </c>
      <c r="C24" t="s">
        <v>75</v>
      </c>
      <c r="D24" s="31">
        <v>41</v>
      </c>
      <c r="E24" s="47">
        <v>2</v>
      </c>
      <c r="F24" s="22" t="s">
        <v>81</v>
      </c>
      <c r="G24" s="47" t="s">
        <v>10</v>
      </c>
      <c r="H24" s="40">
        <v>2.3069999999999999</v>
      </c>
      <c r="I24" s="1">
        <v>23.3</v>
      </c>
      <c r="J24" s="48" t="s">
        <v>86</v>
      </c>
      <c r="K24" s="48" t="s">
        <v>85</v>
      </c>
      <c r="N24" s="57">
        <v>4</v>
      </c>
      <c r="O24">
        <v>2</v>
      </c>
      <c r="P24">
        <v>2</v>
      </c>
      <c r="Q24">
        <v>4</v>
      </c>
    </row>
    <row r="25" spans="1:23" x14ac:dyDescent="0.3">
      <c r="A25" t="s">
        <v>79</v>
      </c>
      <c r="B25" t="s">
        <v>77</v>
      </c>
      <c r="C25" t="s">
        <v>75</v>
      </c>
      <c r="D25" s="33">
        <v>42</v>
      </c>
      <c r="E25" s="53" t="s">
        <v>41</v>
      </c>
      <c r="F25" s="22" t="s">
        <v>81</v>
      </c>
      <c r="G25" s="47" t="s">
        <v>10</v>
      </c>
      <c r="H25" s="40">
        <v>2.3069999999999999</v>
      </c>
      <c r="I25" s="1">
        <v>23.3</v>
      </c>
      <c r="J25" s="48" t="s">
        <v>86</v>
      </c>
      <c r="K25" s="48" t="s">
        <v>85</v>
      </c>
      <c r="N25" s="57">
        <v>5</v>
      </c>
      <c r="O25">
        <v>3</v>
      </c>
      <c r="P25">
        <v>3</v>
      </c>
      <c r="Q25">
        <v>6</v>
      </c>
    </row>
    <row r="26" spans="1:23" x14ac:dyDescent="0.3">
      <c r="A26" t="s">
        <v>79</v>
      </c>
      <c r="B26" t="s">
        <v>76</v>
      </c>
      <c r="C26" t="s">
        <v>79</v>
      </c>
      <c r="D26" s="30">
        <v>12</v>
      </c>
      <c r="E26" s="46">
        <v>1</v>
      </c>
      <c r="F26" s="22" t="s">
        <v>82</v>
      </c>
      <c r="G26" s="43" t="s">
        <v>7</v>
      </c>
      <c r="H26" s="40">
        <v>2.3069999999999999</v>
      </c>
      <c r="I26" s="1">
        <v>23.3</v>
      </c>
      <c r="J26" s="48" t="s">
        <v>86</v>
      </c>
      <c r="K26" s="48" t="s">
        <v>85</v>
      </c>
      <c r="N26" s="57" t="s">
        <v>41</v>
      </c>
      <c r="O26">
        <v>2</v>
      </c>
      <c r="P26">
        <v>1</v>
      </c>
      <c r="Q26">
        <v>3</v>
      </c>
    </row>
    <row r="27" spans="1:23" x14ac:dyDescent="0.3">
      <c r="A27" t="s">
        <v>79</v>
      </c>
      <c r="B27" t="s">
        <v>76</v>
      </c>
      <c r="C27" t="s">
        <v>79</v>
      </c>
      <c r="D27" s="31">
        <v>11</v>
      </c>
      <c r="E27" s="52">
        <v>2</v>
      </c>
      <c r="F27" s="22" t="s">
        <v>82</v>
      </c>
      <c r="G27" s="43" t="s">
        <v>7</v>
      </c>
      <c r="H27" s="40">
        <v>2.3069999999999999</v>
      </c>
      <c r="I27" s="1">
        <v>23.3</v>
      </c>
      <c r="J27" s="48" t="s">
        <v>86</v>
      </c>
      <c r="K27" s="48" t="s">
        <v>85</v>
      </c>
      <c r="N27" s="57" t="s">
        <v>16</v>
      </c>
      <c r="O27">
        <v>2</v>
      </c>
      <c r="P27">
        <v>2</v>
      </c>
      <c r="Q27">
        <v>4</v>
      </c>
    </row>
    <row r="28" spans="1:23" x14ac:dyDescent="0.3">
      <c r="A28" t="s">
        <v>79</v>
      </c>
      <c r="B28" t="s">
        <v>76</v>
      </c>
      <c r="C28" t="s">
        <v>79</v>
      </c>
      <c r="D28" s="31">
        <v>21</v>
      </c>
      <c r="E28" s="47">
        <v>2</v>
      </c>
      <c r="F28" s="22" t="s">
        <v>82</v>
      </c>
      <c r="G28" s="43" t="s">
        <v>7</v>
      </c>
      <c r="H28" s="40">
        <v>2.3069999999999999</v>
      </c>
      <c r="I28" s="1">
        <v>23.3</v>
      </c>
      <c r="J28" s="48" t="s">
        <v>86</v>
      </c>
      <c r="K28" s="48" t="s">
        <v>85</v>
      </c>
      <c r="N28" s="128" t="s">
        <v>105</v>
      </c>
      <c r="O28" s="129">
        <v>56</v>
      </c>
      <c r="P28" s="129">
        <v>56</v>
      </c>
      <c r="Q28" s="129">
        <v>112</v>
      </c>
    </row>
    <row r="29" spans="1:23" x14ac:dyDescent="0.3">
      <c r="A29" t="s">
        <v>79</v>
      </c>
      <c r="B29" t="s">
        <v>77</v>
      </c>
      <c r="C29" t="s">
        <v>79</v>
      </c>
      <c r="D29" s="31">
        <v>22</v>
      </c>
      <c r="E29" s="47">
        <v>2</v>
      </c>
      <c r="F29" s="22" t="s">
        <v>82</v>
      </c>
      <c r="G29" s="43" t="s">
        <v>7</v>
      </c>
      <c r="H29" s="40">
        <v>2.3069999999999999</v>
      </c>
      <c r="I29" s="1">
        <v>23.3</v>
      </c>
      <c r="J29" s="48" t="s">
        <v>86</v>
      </c>
      <c r="K29" s="48" t="s">
        <v>85</v>
      </c>
      <c r="N29" s="130"/>
      <c r="O29" s="130"/>
      <c r="P29" s="130"/>
      <c r="Q29" s="130"/>
    </row>
    <row r="30" spans="1:23" x14ac:dyDescent="0.3">
      <c r="A30" t="s">
        <v>79</v>
      </c>
      <c r="B30" t="s">
        <v>77</v>
      </c>
      <c r="C30" t="s">
        <v>79</v>
      </c>
      <c r="D30" s="31">
        <v>32</v>
      </c>
      <c r="E30" s="47">
        <v>2</v>
      </c>
      <c r="F30" s="22" t="s">
        <v>82</v>
      </c>
      <c r="G30" s="47" t="s">
        <v>10</v>
      </c>
      <c r="H30" s="40">
        <v>2.3069999999999999</v>
      </c>
      <c r="I30" s="1">
        <v>23.3</v>
      </c>
      <c r="J30" s="48" t="s">
        <v>86</v>
      </c>
      <c r="K30" s="48" t="s">
        <v>85</v>
      </c>
      <c r="N30" s="57"/>
    </row>
    <row r="31" spans="1:23" x14ac:dyDescent="0.3">
      <c r="A31" t="s">
        <v>79</v>
      </c>
      <c r="B31" t="s">
        <v>77</v>
      </c>
      <c r="C31" t="s">
        <v>79</v>
      </c>
      <c r="D31" s="31">
        <v>31</v>
      </c>
      <c r="E31" s="47">
        <v>2</v>
      </c>
      <c r="F31" s="22" t="s">
        <v>82</v>
      </c>
      <c r="G31" s="47" t="s">
        <v>10</v>
      </c>
      <c r="H31" s="40">
        <v>2.3069999999999999</v>
      </c>
      <c r="I31" s="1">
        <v>23.3</v>
      </c>
      <c r="J31" s="48" t="s">
        <v>86</v>
      </c>
      <c r="K31" s="48" t="s">
        <v>85</v>
      </c>
      <c r="N31" s="127" t="s">
        <v>211</v>
      </c>
      <c r="O31" s="127" t="s">
        <v>82</v>
      </c>
      <c r="P31" s="127" t="s">
        <v>81</v>
      </c>
      <c r="Q31" s="127" t="s">
        <v>105</v>
      </c>
    </row>
    <row r="32" spans="1:23" x14ac:dyDescent="0.3">
      <c r="A32" t="s">
        <v>79</v>
      </c>
      <c r="B32" t="s">
        <v>77</v>
      </c>
      <c r="C32" t="s">
        <v>79</v>
      </c>
      <c r="D32" s="31">
        <v>41</v>
      </c>
      <c r="E32" s="47">
        <v>2</v>
      </c>
      <c r="F32" s="22" t="s">
        <v>82</v>
      </c>
      <c r="G32" s="47" t="s">
        <v>10</v>
      </c>
      <c r="H32" s="40">
        <v>2.3069999999999999</v>
      </c>
      <c r="I32" s="1">
        <v>23.3</v>
      </c>
      <c r="J32" s="48" t="s">
        <v>86</v>
      </c>
      <c r="K32" s="48" t="s">
        <v>85</v>
      </c>
      <c r="N32" s="57">
        <v>1</v>
      </c>
      <c r="O32">
        <v>24</v>
      </c>
      <c r="P32">
        <v>25</v>
      </c>
      <c r="Q32">
        <v>49</v>
      </c>
      <c r="R32" cm="1">
        <f t="array" ref="R32">[2]!CHI_TEST(O32:P36)</f>
        <v>0.9995005511775602</v>
      </c>
    </row>
    <row r="33" spans="1:17" x14ac:dyDescent="0.3">
      <c r="A33" t="s">
        <v>79</v>
      </c>
      <c r="B33" t="s">
        <v>77</v>
      </c>
      <c r="C33" t="s">
        <v>79</v>
      </c>
      <c r="D33" s="31">
        <v>42</v>
      </c>
      <c r="E33" s="52" t="s">
        <v>41</v>
      </c>
      <c r="F33" s="22" t="s">
        <v>82</v>
      </c>
      <c r="G33" s="47" t="s">
        <v>10</v>
      </c>
      <c r="H33" s="40">
        <v>2.3069999999999999</v>
      </c>
      <c r="I33" s="1">
        <v>23.3</v>
      </c>
      <c r="J33" s="48" t="s">
        <v>86</v>
      </c>
      <c r="K33" s="48" t="s">
        <v>85</v>
      </c>
      <c r="N33" s="57">
        <v>2</v>
      </c>
      <c r="O33">
        <v>12</v>
      </c>
      <c r="P33">
        <v>11</v>
      </c>
      <c r="Q33">
        <v>23</v>
      </c>
    </row>
    <row r="34" spans="1:17" x14ac:dyDescent="0.3">
      <c r="A34" t="s">
        <v>89</v>
      </c>
      <c r="B34" t="s">
        <v>76</v>
      </c>
      <c r="C34" t="s">
        <v>75</v>
      </c>
      <c r="D34" s="30">
        <v>12</v>
      </c>
      <c r="E34" s="46">
        <v>1</v>
      </c>
      <c r="F34" s="22" t="s">
        <v>81</v>
      </c>
      <c r="G34" s="43" t="s">
        <v>7</v>
      </c>
      <c r="H34" s="40">
        <v>2.1320000000000001</v>
      </c>
      <c r="I34" s="1">
        <v>31.5</v>
      </c>
      <c r="J34" s="50" t="s">
        <v>88</v>
      </c>
      <c r="K34" s="50" t="s">
        <v>85</v>
      </c>
      <c r="N34" s="57" t="s">
        <v>8</v>
      </c>
      <c r="O34">
        <v>1</v>
      </c>
      <c r="P34">
        <v>1</v>
      </c>
      <c r="Q34">
        <v>2</v>
      </c>
    </row>
    <row r="35" spans="1:17" x14ac:dyDescent="0.3">
      <c r="A35" t="s">
        <v>89</v>
      </c>
      <c r="B35" t="s">
        <v>76</v>
      </c>
      <c r="C35" t="s">
        <v>75</v>
      </c>
      <c r="D35" s="31">
        <v>11</v>
      </c>
      <c r="E35" s="52">
        <v>1</v>
      </c>
      <c r="F35" s="22" t="s">
        <v>81</v>
      </c>
      <c r="G35" s="43" t="s">
        <v>7</v>
      </c>
      <c r="H35" s="40">
        <v>2.1320000000000001</v>
      </c>
      <c r="I35" s="1">
        <v>31.5</v>
      </c>
      <c r="J35" s="50" t="s">
        <v>88</v>
      </c>
      <c r="K35" s="50" t="s">
        <v>85</v>
      </c>
      <c r="N35" s="57" t="s">
        <v>41</v>
      </c>
      <c r="O35">
        <v>2</v>
      </c>
      <c r="P35">
        <v>2</v>
      </c>
      <c r="Q35">
        <v>4</v>
      </c>
    </row>
    <row r="36" spans="1:17" x14ac:dyDescent="0.3">
      <c r="A36" t="s">
        <v>89</v>
      </c>
      <c r="B36" t="s">
        <v>76</v>
      </c>
      <c r="C36" t="s">
        <v>75</v>
      </c>
      <c r="D36" s="31">
        <v>21</v>
      </c>
      <c r="E36" s="47">
        <v>1</v>
      </c>
      <c r="F36" s="22" t="s">
        <v>81</v>
      </c>
      <c r="G36" s="43" t="s">
        <v>7</v>
      </c>
      <c r="H36" s="40">
        <v>2.1320000000000001</v>
      </c>
      <c r="I36" s="1">
        <v>31.5</v>
      </c>
      <c r="J36" s="50" t="s">
        <v>88</v>
      </c>
      <c r="K36" s="50" t="s">
        <v>85</v>
      </c>
      <c r="N36" s="57" t="s">
        <v>16</v>
      </c>
      <c r="O36">
        <v>1</v>
      </c>
      <c r="P36">
        <v>1</v>
      </c>
      <c r="Q36">
        <v>2</v>
      </c>
    </row>
    <row r="37" spans="1:17" x14ac:dyDescent="0.3">
      <c r="A37" t="s">
        <v>89</v>
      </c>
      <c r="B37" t="s">
        <v>76</v>
      </c>
      <c r="C37" t="s">
        <v>75</v>
      </c>
      <c r="D37" s="31">
        <v>22</v>
      </c>
      <c r="E37" s="47">
        <v>1</v>
      </c>
      <c r="F37" s="22" t="s">
        <v>81</v>
      </c>
      <c r="G37" s="43" t="s">
        <v>7</v>
      </c>
      <c r="H37" s="40">
        <v>2.1320000000000001</v>
      </c>
      <c r="I37" s="1">
        <v>31.5</v>
      </c>
      <c r="J37" s="50" t="s">
        <v>88</v>
      </c>
      <c r="K37" s="50" t="s">
        <v>85</v>
      </c>
      <c r="N37" s="128" t="s">
        <v>105</v>
      </c>
      <c r="O37" s="129">
        <v>40</v>
      </c>
      <c r="P37" s="129">
        <v>40</v>
      </c>
      <c r="Q37" s="129">
        <v>80</v>
      </c>
    </row>
    <row r="38" spans="1:17" x14ac:dyDescent="0.3">
      <c r="A38" t="s">
        <v>89</v>
      </c>
      <c r="B38" t="s">
        <v>77</v>
      </c>
      <c r="C38" t="s">
        <v>75</v>
      </c>
      <c r="D38" s="31">
        <v>32</v>
      </c>
      <c r="E38" s="47">
        <v>1</v>
      </c>
      <c r="F38" s="22" t="s">
        <v>81</v>
      </c>
      <c r="G38" s="43" t="s">
        <v>7</v>
      </c>
      <c r="H38" s="40">
        <v>2.1320000000000001</v>
      </c>
      <c r="I38" s="1">
        <v>31.5</v>
      </c>
      <c r="J38" s="50" t="s">
        <v>88</v>
      </c>
      <c r="K38" s="50" t="s">
        <v>85</v>
      </c>
      <c r="N38" s="57"/>
    </row>
    <row r="39" spans="1:17" x14ac:dyDescent="0.3">
      <c r="A39" t="s">
        <v>89</v>
      </c>
      <c r="B39" t="s">
        <v>77</v>
      </c>
      <c r="C39" t="s">
        <v>75</v>
      </c>
      <c r="D39" s="31">
        <v>31</v>
      </c>
      <c r="E39" s="47">
        <v>1</v>
      </c>
      <c r="F39" s="22" t="s">
        <v>81</v>
      </c>
      <c r="G39" s="43" t="s">
        <v>7</v>
      </c>
      <c r="H39" s="40">
        <v>2.1320000000000001</v>
      </c>
      <c r="I39" s="1">
        <v>31.5</v>
      </c>
      <c r="J39" s="50" t="s">
        <v>88</v>
      </c>
      <c r="K39" s="50" t="s">
        <v>85</v>
      </c>
      <c r="N39" s="131"/>
      <c r="O39" s="132"/>
      <c r="P39" s="132"/>
      <c r="Q39" s="132"/>
    </row>
    <row r="40" spans="1:17" x14ac:dyDescent="0.3">
      <c r="A40" t="s">
        <v>89</v>
      </c>
      <c r="B40" t="s">
        <v>77</v>
      </c>
      <c r="C40" t="s">
        <v>75</v>
      </c>
      <c r="D40" s="31">
        <v>41</v>
      </c>
      <c r="E40" s="47">
        <v>1</v>
      </c>
      <c r="F40" s="22" t="s">
        <v>81</v>
      </c>
      <c r="G40" s="43" t="s">
        <v>7</v>
      </c>
      <c r="H40" s="40">
        <v>2.1320000000000001</v>
      </c>
      <c r="I40" s="1">
        <v>31.5</v>
      </c>
      <c r="J40" s="50" t="s">
        <v>88</v>
      </c>
      <c r="K40" s="50" t="s">
        <v>85</v>
      </c>
    </row>
    <row r="41" spans="1:17" x14ac:dyDescent="0.3">
      <c r="A41" t="s">
        <v>89</v>
      </c>
      <c r="B41" t="s">
        <v>77</v>
      </c>
      <c r="C41" t="s">
        <v>75</v>
      </c>
      <c r="D41" s="33">
        <v>42</v>
      </c>
      <c r="E41" s="53">
        <v>1</v>
      </c>
      <c r="F41" s="22" t="s">
        <v>81</v>
      </c>
      <c r="G41" s="43" t="s">
        <v>7</v>
      </c>
      <c r="H41" s="40">
        <v>2.1320000000000001</v>
      </c>
      <c r="I41" s="1">
        <v>31.5</v>
      </c>
      <c r="J41" s="50" t="s">
        <v>88</v>
      </c>
      <c r="K41" s="50" t="s">
        <v>85</v>
      </c>
    </row>
    <row r="42" spans="1:17" x14ac:dyDescent="0.3">
      <c r="A42" t="s">
        <v>89</v>
      </c>
      <c r="B42" t="s">
        <v>76</v>
      </c>
      <c r="C42" t="s">
        <v>79</v>
      </c>
      <c r="D42" s="30">
        <v>12</v>
      </c>
      <c r="E42" s="46">
        <v>1</v>
      </c>
      <c r="F42" s="22" t="s">
        <v>82</v>
      </c>
      <c r="G42" s="43" t="s">
        <v>7</v>
      </c>
      <c r="H42" s="40">
        <v>2.1320000000000001</v>
      </c>
      <c r="I42" s="1">
        <v>31.5</v>
      </c>
      <c r="J42" s="50" t="s">
        <v>88</v>
      </c>
      <c r="K42" s="50" t="s">
        <v>85</v>
      </c>
    </row>
    <row r="43" spans="1:17" x14ac:dyDescent="0.3">
      <c r="A43" t="s">
        <v>89</v>
      </c>
      <c r="B43" t="s">
        <v>76</v>
      </c>
      <c r="C43" t="s">
        <v>79</v>
      </c>
      <c r="D43" s="31">
        <v>11</v>
      </c>
      <c r="E43" s="46">
        <v>1</v>
      </c>
      <c r="F43" s="22" t="s">
        <v>82</v>
      </c>
      <c r="G43" s="43" t="s">
        <v>7</v>
      </c>
      <c r="H43" s="40">
        <v>2.1320000000000001</v>
      </c>
      <c r="I43" s="1">
        <v>31.5</v>
      </c>
      <c r="J43" s="50" t="s">
        <v>88</v>
      </c>
      <c r="K43" s="50" t="s">
        <v>85</v>
      </c>
    </row>
    <row r="44" spans="1:17" x14ac:dyDescent="0.3">
      <c r="A44" t="s">
        <v>89</v>
      </c>
      <c r="B44" t="s">
        <v>76</v>
      </c>
      <c r="C44" t="s">
        <v>79</v>
      </c>
      <c r="D44" s="31">
        <v>21</v>
      </c>
      <c r="E44" s="46">
        <v>1</v>
      </c>
      <c r="F44" s="22" t="s">
        <v>82</v>
      </c>
      <c r="G44" s="43" t="s">
        <v>7</v>
      </c>
      <c r="H44" s="40">
        <v>2.1320000000000001</v>
      </c>
      <c r="I44" s="1">
        <v>31.5</v>
      </c>
      <c r="J44" s="50" t="s">
        <v>88</v>
      </c>
      <c r="K44" s="50" t="s">
        <v>85</v>
      </c>
    </row>
    <row r="45" spans="1:17" x14ac:dyDescent="0.3">
      <c r="A45" t="s">
        <v>89</v>
      </c>
      <c r="B45" t="s">
        <v>76</v>
      </c>
      <c r="C45" t="s">
        <v>79</v>
      </c>
      <c r="D45" s="31">
        <v>22</v>
      </c>
      <c r="E45" s="46">
        <v>1</v>
      </c>
      <c r="F45" s="22" t="s">
        <v>82</v>
      </c>
      <c r="G45" s="43" t="s">
        <v>7</v>
      </c>
      <c r="H45" s="40">
        <v>2.1320000000000001</v>
      </c>
      <c r="I45" s="1">
        <v>31.5</v>
      </c>
      <c r="J45" s="50" t="s">
        <v>88</v>
      </c>
      <c r="K45" s="50" t="s">
        <v>85</v>
      </c>
    </row>
    <row r="46" spans="1:17" x14ac:dyDescent="0.3">
      <c r="A46" t="s">
        <v>89</v>
      </c>
      <c r="B46" t="s">
        <v>77</v>
      </c>
      <c r="C46" t="s">
        <v>79</v>
      </c>
      <c r="D46" s="31">
        <v>32</v>
      </c>
      <c r="E46" s="46">
        <v>1</v>
      </c>
      <c r="F46" s="22" t="s">
        <v>82</v>
      </c>
      <c r="G46" s="43" t="s">
        <v>7</v>
      </c>
      <c r="H46" s="40">
        <v>2.1320000000000001</v>
      </c>
      <c r="I46" s="1">
        <v>31.5</v>
      </c>
      <c r="J46" s="50" t="s">
        <v>88</v>
      </c>
      <c r="K46" s="50" t="s">
        <v>85</v>
      </c>
    </row>
    <row r="47" spans="1:17" x14ac:dyDescent="0.3">
      <c r="A47" t="s">
        <v>89</v>
      </c>
      <c r="B47" t="s">
        <v>77</v>
      </c>
      <c r="C47" t="s">
        <v>79</v>
      </c>
      <c r="D47" s="31">
        <v>31</v>
      </c>
      <c r="E47" s="46">
        <v>1</v>
      </c>
      <c r="F47" s="22" t="s">
        <v>82</v>
      </c>
      <c r="G47" s="43" t="s">
        <v>7</v>
      </c>
      <c r="H47" s="40">
        <v>2.1320000000000001</v>
      </c>
      <c r="I47" s="1">
        <v>31.5</v>
      </c>
      <c r="J47" s="50" t="s">
        <v>88</v>
      </c>
      <c r="K47" s="50" t="s">
        <v>85</v>
      </c>
    </row>
    <row r="48" spans="1:17" x14ac:dyDescent="0.3">
      <c r="A48" t="s">
        <v>89</v>
      </c>
      <c r="B48" t="s">
        <v>77</v>
      </c>
      <c r="C48" t="s">
        <v>79</v>
      </c>
      <c r="D48" s="31">
        <v>41</v>
      </c>
      <c r="E48" s="46">
        <v>1</v>
      </c>
      <c r="F48" s="22" t="s">
        <v>82</v>
      </c>
      <c r="G48" s="43" t="s">
        <v>7</v>
      </c>
      <c r="H48" s="40">
        <v>2.1320000000000001</v>
      </c>
      <c r="I48" s="1">
        <v>31.5</v>
      </c>
      <c r="J48" s="50" t="s">
        <v>88</v>
      </c>
      <c r="K48" s="50" t="s">
        <v>85</v>
      </c>
    </row>
    <row r="49" spans="1:11" x14ac:dyDescent="0.3">
      <c r="A49" t="s">
        <v>89</v>
      </c>
      <c r="B49" t="s">
        <v>77</v>
      </c>
      <c r="C49" t="s">
        <v>79</v>
      </c>
      <c r="D49" s="31">
        <v>42</v>
      </c>
      <c r="E49" s="46">
        <v>1</v>
      </c>
      <c r="F49" s="22" t="s">
        <v>82</v>
      </c>
      <c r="G49" s="43" t="s">
        <v>7</v>
      </c>
      <c r="H49" s="40">
        <v>2.1320000000000001</v>
      </c>
      <c r="I49" s="1">
        <v>31.5</v>
      </c>
      <c r="J49" s="50" t="s">
        <v>88</v>
      </c>
      <c r="K49" s="50" t="s">
        <v>85</v>
      </c>
    </row>
    <row r="50" spans="1:11" x14ac:dyDescent="0.3">
      <c r="A50" t="s">
        <v>90</v>
      </c>
      <c r="B50" t="s">
        <v>76</v>
      </c>
      <c r="C50" t="s">
        <v>75</v>
      </c>
      <c r="D50" s="30">
        <v>12</v>
      </c>
      <c r="E50" s="46">
        <v>1</v>
      </c>
      <c r="F50" s="22" t="s">
        <v>81</v>
      </c>
      <c r="G50" s="43" t="s">
        <v>7</v>
      </c>
      <c r="H50" s="40">
        <v>2.38</v>
      </c>
      <c r="I50" s="1">
        <v>26.6</v>
      </c>
      <c r="J50" s="50" t="s">
        <v>86</v>
      </c>
      <c r="K50" s="50" t="s">
        <v>85</v>
      </c>
    </row>
    <row r="51" spans="1:11" x14ac:dyDescent="0.3">
      <c r="A51" t="s">
        <v>90</v>
      </c>
      <c r="B51" t="s">
        <v>76</v>
      </c>
      <c r="C51" t="s">
        <v>75</v>
      </c>
      <c r="D51" s="31">
        <v>11</v>
      </c>
      <c r="E51" s="52">
        <v>1</v>
      </c>
      <c r="F51" s="22" t="s">
        <v>81</v>
      </c>
      <c r="G51" s="43" t="s">
        <v>7</v>
      </c>
      <c r="H51" s="40">
        <v>2.38</v>
      </c>
      <c r="I51" s="1">
        <v>26.6</v>
      </c>
      <c r="J51" s="50" t="s">
        <v>86</v>
      </c>
      <c r="K51" s="50" t="s">
        <v>85</v>
      </c>
    </row>
    <row r="52" spans="1:11" x14ac:dyDescent="0.3">
      <c r="A52" t="s">
        <v>90</v>
      </c>
      <c r="B52" t="s">
        <v>76</v>
      </c>
      <c r="C52" t="s">
        <v>75</v>
      </c>
      <c r="D52" s="31">
        <v>21</v>
      </c>
      <c r="E52" s="47">
        <v>1</v>
      </c>
      <c r="F52" s="22" t="s">
        <v>81</v>
      </c>
      <c r="G52" s="43" t="s">
        <v>7</v>
      </c>
      <c r="H52" s="40">
        <v>2.38</v>
      </c>
      <c r="I52" s="1">
        <v>26.6</v>
      </c>
      <c r="J52" s="50" t="s">
        <v>86</v>
      </c>
      <c r="K52" s="50" t="s">
        <v>85</v>
      </c>
    </row>
    <row r="53" spans="1:11" x14ac:dyDescent="0.3">
      <c r="A53" t="s">
        <v>90</v>
      </c>
      <c r="B53" t="s">
        <v>76</v>
      </c>
      <c r="C53" t="s">
        <v>75</v>
      </c>
      <c r="D53" s="31">
        <v>22</v>
      </c>
      <c r="E53" s="47">
        <v>1</v>
      </c>
      <c r="F53" s="22" t="s">
        <v>81</v>
      </c>
      <c r="G53" s="43" t="s">
        <v>7</v>
      </c>
      <c r="H53" s="40">
        <v>2.38</v>
      </c>
      <c r="I53" s="1">
        <v>26.6</v>
      </c>
      <c r="J53" s="50" t="s">
        <v>86</v>
      </c>
      <c r="K53" s="50" t="s">
        <v>85</v>
      </c>
    </row>
    <row r="54" spans="1:11" x14ac:dyDescent="0.3">
      <c r="A54" t="s">
        <v>90</v>
      </c>
      <c r="B54" t="s">
        <v>77</v>
      </c>
      <c r="C54" t="s">
        <v>75</v>
      </c>
      <c r="D54" s="31">
        <v>32</v>
      </c>
      <c r="E54" s="47">
        <v>1</v>
      </c>
      <c r="F54" s="22" t="s">
        <v>81</v>
      </c>
      <c r="G54" s="46" t="s">
        <v>13</v>
      </c>
      <c r="H54" s="40">
        <v>2.38</v>
      </c>
      <c r="I54" s="1">
        <v>26.6</v>
      </c>
      <c r="J54" s="50" t="s">
        <v>86</v>
      </c>
      <c r="K54" s="50" t="s">
        <v>85</v>
      </c>
    </row>
    <row r="55" spans="1:11" x14ac:dyDescent="0.3">
      <c r="A55" t="s">
        <v>90</v>
      </c>
      <c r="B55" t="s">
        <v>77</v>
      </c>
      <c r="C55" t="s">
        <v>75</v>
      </c>
      <c r="D55" s="31">
        <v>31</v>
      </c>
      <c r="E55" s="47">
        <v>1</v>
      </c>
      <c r="F55" s="22" t="s">
        <v>81</v>
      </c>
      <c r="G55" s="46" t="s">
        <v>13</v>
      </c>
      <c r="H55" s="40">
        <v>2.38</v>
      </c>
      <c r="I55" s="1">
        <v>26.6</v>
      </c>
      <c r="J55" s="50" t="s">
        <v>86</v>
      </c>
      <c r="K55" s="50" t="s">
        <v>85</v>
      </c>
    </row>
    <row r="56" spans="1:11" x14ac:dyDescent="0.3">
      <c r="A56" t="s">
        <v>90</v>
      </c>
      <c r="B56" t="s">
        <v>77</v>
      </c>
      <c r="C56" t="s">
        <v>75</v>
      </c>
      <c r="D56" s="31">
        <v>41</v>
      </c>
      <c r="E56" s="52">
        <v>2</v>
      </c>
      <c r="F56" s="22" t="s">
        <v>81</v>
      </c>
      <c r="G56" s="46" t="s">
        <v>13</v>
      </c>
      <c r="H56" s="40">
        <v>2.38</v>
      </c>
      <c r="I56" s="1">
        <v>26.6</v>
      </c>
      <c r="J56" s="50" t="s">
        <v>86</v>
      </c>
      <c r="K56" s="50" t="s">
        <v>85</v>
      </c>
    </row>
    <row r="57" spans="1:11" x14ac:dyDescent="0.3">
      <c r="A57" t="s">
        <v>90</v>
      </c>
      <c r="B57" t="s">
        <v>77</v>
      </c>
      <c r="C57" t="s">
        <v>75</v>
      </c>
      <c r="D57" s="33">
        <v>42</v>
      </c>
      <c r="E57" s="53">
        <v>2</v>
      </c>
      <c r="F57" s="22" t="s">
        <v>81</v>
      </c>
      <c r="G57" s="46" t="s">
        <v>13</v>
      </c>
      <c r="H57" s="40">
        <v>2.38</v>
      </c>
      <c r="I57" s="1">
        <v>26.6</v>
      </c>
      <c r="J57" s="50" t="s">
        <v>86</v>
      </c>
      <c r="K57" s="50" t="s">
        <v>85</v>
      </c>
    </row>
    <row r="58" spans="1:11" x14ac:dyDescent="0.3">
      <c r="A58" t="s">
        <v>90</v>
      </c>
      <c r="B58" t="s">
        <v>76</v>
      </c>
      <c r="C58" t="s">
        <v>79</v>
      </c>
      <c r="D58" s="30">
        <v>12</v>
      </c>
      <c r="E58" s="54">
        <v>1</v>
      </c>
      <c r="F58" s="22" t="s">
        <v>82</v>
      </c>
      <c r="G58" s="43" t="s">
        <v>7</v>
      </c>
      <c r="H58" s="40">
        <v>2.38</v>
      </c>
      <c r="I58" s="1">
        <v>26.6</v>
      </c>
      <c r="J58" s="50" t="s">
        <v>86</v>
      </c>
      <c r="K58" s="50" t="s">
        <v>85</v>
      </c>
    </row>
    <row r="59" spans="1:11" x14ac:dyDescent="0.3">
      <c r="A59" t="s">
        <v>90</v>
      </c>
      <c r="B59" t="s">
        <v>76</v>
      </c>
      <c r="C59" t="s">
        <v>79</v>
      </c>
      <c r="D59" s="31">
        <v>11</v>
      </c>
      <c r="E59" s="54">
        <v>1</v>
      </c>
      <c r="F59" s="22" t="s">
        <v>82</v>
      </c>
      <c r="G59" s="43" t="s">
        <v>7</v>
      </c>
      <c r="H59" s="40">
        <v>2.38</v>
      </c>
      <c r="I59" s="1">
        <v>26.6</v>
      </c>
      <c r="J59" s="50" t="s">
        <v>86</v>
      </c>
      <c r="K59" s="50" t="s">
        <v>85</v>
      </c>
    </row>
    <row r="60" spans="1:11" x14ac:dyDescent="0.3">
      <c r="A60" t="s">
        <v>90</v>
      </c>
      <c r="B60" t="s">
        <v>76</v>
      </c>
      <c r="C60" t="s">
        <v>79</v>
      </c>
      <c r="D60" s="31">
        <v>21</v>
      </c>
      <c r="E60" s="54">
        <v>1</v>
      </c>
      <c r="F60" s="22" t="s">
        <v>82</v>
      </c>
      <c r="G60" s="43" t="s">
        <v>7</v>
      </c>
      <c r="H60" s="40">
        <v>2.38</v>
      </c>
      <c r="I60" s="1">
        <v>26.6</v>
      </c>
      <c r="J60" s="50" t="s">
        <v>86</v>
      </c>
      <c r="K60" s="50" t="s">
        <v>85</v>
      </c>
    </row>
    <row r="61" spans="1:11" x14ac:dyDescent="0.3">
      <c r="A61" t="s">
        <v>90</v>
      </c>
      <c r="B61" t="s">
        <v>76</v>
      </c>
      <c r="C61" t="s">
        <v>79</v>
      </c>
      <c r="D61" s="31">
        <v>22</v>
      </c>
      <c r="E61" s="54">
        <v>1</v>
      </c>
      <c r="F61" s="22" t="s">
        <v>82</v>
      </c>
      <c r="G61" s="43" t="s">
        <v>7</v>
      </c>
      <c r="H61" s="40">
        <v>2.38</v>
      </c>
      <c r="I61" s="1">
        <v>26.6</v>
      </c>
      <c r="J61" s="50" t="s">
        <v>86</v>
      </c>
      <c r="K61" s="50" t="s">
        <v>85</v>
      </c>
    </row>
    <row r="62" spans="1:11" x14ac:dyDescent="0.3">
      <c r="A62" t="s">
        <v>90</v>
      </c>
      <c r="B62" t="s">
        <v>77</v>
      </c>
      <c r="C62" t="s">
        <v>79</v>
      </c>
      <c r="D62" s="31">
        <v>32</v>
      </c>
      <c r="E62" s="54">
        <v>1</v>
      </c>
      <c r="F62" s="22" t="s">
        <v>82</v>
      </c>
      <c r="G62" s="46" t="s">
        <v>13</v>
      </c>
      <c r="H62" s="40">
        <v>2.38</v>
      </c>
      <c r="I62" s="1">
        <v>26.6</v>
      </c>
      <c r="J62" s="50" t="s">
        <v>86</v>
      </c>
      <c r="K62" s="50" t="s">
        <v>85</v>
      </c>
    </row>
    <row r="63" spans="1:11" x14ac:dyDescent="0.3">
      <c r="A63" t="s">
        <v>90</v>
      </c>
      <c r="B63" t="s">
        <v>77</v>
      </c>
      <c r="C63" t="s">
        <v>79</v>
      </c>
      <c r="D63" s="31">
        <v>31</v>
      </c>
      <c r="E63" s="54">
        <v>1</v>
      </c>
      <c r="F63" s="22" t="s">
        <v>82</v>
      </c>
      <c r="G63" s="46" t="s">
        <v>13</v>
      </c>
      <c r="H63" s="40">
        <v>2.38</v>
      </c>
      <c r="I63" s="1">
        <v>26.6</v>
      </c>
      <c r="J63" s="50" t="s">
        <v>86</v>
      </c>
      <c r="K63" s="50" t="s">
        <v>85</v>
      </c>
    </row>
    <row r="64" spans="1:11" x14ac:dyDescent="0.3">
      <c r="A64" t="s">
        <v>90</v>
      </c>
      <c r="B64" t="s">
        <v>77</v>
      </c>
      <c r="C64" t="s">
        <v>79</v>
      </c>
      <c r="D64" s="31">
        <v>41</v>
      </c>
      <c r="E64" s="54" t="s">
        <v>41</v>
      </c>
      <c r="F64" s="22" t="s">
        <v>82</v>
      </c>
      <c r="G64" s="46" t="s">
        <v>13</v>
      </c>
      <c r="H64" s="40">
        <v>2.38</v>
      </c>
      <c r="I64" s="1">
        <v>26.6</v>
      </c>
      <c r="J64" s="50" t="s">
        <v>86</v>
      </c>
      <c r="K64" s="50" t="s">
        <v>85</v>
      </c>
    </row>
    <row r="65" spans="1:11" x14ac:dyDescent="0.3">
      <c r="A65" t="s">
        <v>90</v>
      </c>
      <c r="B65" t="s">
        <v>77</v>
      </c>
      <c r="C65" t="s">
        <v>79</v>
      </c>
      <c r="D65" s="31">
        <v>42</v>
      </c>
      <c r="E65" s="54">
        <v>2</v>
      </c>
      <c r="F65" s="22" t="s">
        <v>82</v>
      </c>
      <c r="G65" s="46" t="s">
        <v>13</v>
      </c>
      <c r="H65" s="40">
        <v>2.38</v>
      </c>
      <c r="I65" s="1">
        <v>26.6</v>
      </c>
      <c r="J65" s="50" t="s">
        <v>86</v>
      </c>
      <c r="K65" s="50" t="s">
        <v>85</v>
      </c>
    </row>
    <row r="66" spans="1:11" x14ac:dyDescent="0.3">
      <c r="A66" t="s">
        <v>93</v>
      </c>
      <c r="B66" t="s">
        <v>76</v>
      </c>
      <c r="C66" t="s">
        <v>75</v>
      </c>
      <c r="D66" s="30">
        <v>12</v>
      </c>
      <c r="E66" s="46">
        <v>1</v>
      </c>
      <c r="F66" s="22" t="s">
        <v>81</v>
      </c>
      <c r="G66" s="43" t="s">
        <v>7</v>
      </c>
      <c r="H66" s="40">
        <v>2.48</v>
      </c>
      <c r="I66" s="1">
        <v>26.3</v>
      </c>
      <c r="J66" s="48" t="s">
        <v>86</v>
      </c>
      <c r="K66" s="48" t="s">
        <v>85</v>
      </c>
    </row>
    <row r="67" spans="1:11" x14ac:dyDescent="0.3">
      <c r="A67" t="s">
        <v>93</v>
      </c>
      <c r="B67" t="s">
        <v>76</v>
      </c>
      <c r="C67" t="s">
        <v>75</v>
      </c>
      <c r="D67" s="31">
        <v>11</v>
      </c>
      <c r="E67" s="52">
        <v>2</v>
      </c>
      <c r="F67" s="22" t="s">
        <v>81</v>
      </c>
      <c r="G67" s="43" t="s">
        <v>7</v>
      </c>
      <c r="H67" s="40">
        <v>2.48</v>
      </c>
      <c r="I67" s="1">
        <v>26.3</v>
      </c>
      <c r="J67" s="48" t="s">
        <v>86</v>
      </c>
      <c r="K67" s="48" t="s">
        <v>85</v>
      </c>
    </row>
    <row r="68" spans="1:11" x14ac:dyDescent="0.3">
      <c r="A68" t="s">
        <v>93</v>
      </c>
      <c r="B68" t="s">
        <v>76</v>
      </c>
      <c r="C68" t="s">
        <v>75</v>
      </c>
      <c r="D68" s="31">
        <v>21</v>
      </c>
      <c r="E68" s="47">
        <v>2</v>
      </c>
      <c r="F68" s="22" t="s">
        <v>81</v>
      </c>
      <c r="G68" s="43" t="s">
        <v>7</v>
      </c>
      <c r="H68" s="40">
        <v>2.48</v>
      </c>
      <c r="I68" s="1">
        <v>26.3</v>
      </c>
      <c r="J68" s="48" t="s">
        <v>86</v>
      </c>
      <c r="K68" s="48" t="s">
        <v>85</v>
      </c>
    </row>
    <row r="69" spans="1:11" x14ac:dyDescent="0.3">
      <c r="A69" t="s">
        <v>93</v>
      </c>
      <c r="B69" t="s">
        <v>76</v>
      </c>
      <c r="C69" t="s">
        <v>75</v>
      </c>
      <c r="D69" s="31">
        <v>22</v>
      </c>
      <c r="E69" s="47">
        <v>2</v>
      </c>
      <c r="F69" s="22" t="s">
        <v>81</v>
      </c>
      <c r="G69" s="43" t="s">
        <v>7</v>
      </c>
      <c r="H69" s="40">
        <v>2.48</v>
      </c>
      <c r="I69" s="1">
        <v>26.3</v>
      </c>
      <c r="J69" s="48" t="s">
        <v>86</v>
      </c>
      <c r="K69" s="48" t="s">
        <v>85</v>
      </c>
    </row>
    <row r="70" spans="1:11" x14ac:dyDescent="0.3">
      <c r="A70" t="s">
        <v>93</v>
      </c>
      <c r="B70" t="s">
        <v>77</v>
      </c>
      <c r="C70" t="s">
        <v>75</v>
      </c>
      <c r="D70" s="31">
        <v>32</v>
      </c>
      <c r="E70" s="47">
        <v>1</v>
      </c>
      <c r="F70" s="22" t="s">
        <v>81</v>
      </c>
      <c r="G70" s="43" t="s">
        <v>7</v>
      </c>
      <c r="H70" s="40">
        <v>2.48</v>
      </c>
      <c r="I70" s="1">
        <v>26.3</v>
      </c>
      <c r="J70" s="48" t="s">
        <v>86</v>
      </c>
      <c r="K70" s="48" t="s">
        <v>85</v>
      </c>
    </row>
    <row r="71" spans="1:11" x14ac:dyDescent="0.3">
      <c r="A71" t="s">
        <v>93</v>
      </c>
      <c r="B71" t="s">
        <v>77</v>
      </c>
      <c r="C71" t="s">
        <v>75</v>
      </c>
      <c r="D71" s="31">
        <v>31</v>
      </c>
      <c r="E71" s="47">
        <v>2</v>
      </c>
      <c r="F71" s="22" t="s">
        <v>81</v>
      </c>
      <c r="G71" s="43" t="s">
        <v>7</v>
      </c>
      <c r="H71" s="40">
        <v>2.48</v>
      </c>
      <c r="I71" s="1">
        <v>26.3</v>
      </c>
      <c r="J71" s="48" t="s">
        <v>86</v>
      </c>
      <c r="K71" s="48" t="s">
        <v>85</v>
      </c>
    </row>
    <row r="72" spans="1:11" x14ac:dyDescent="0.3">
      <c r="A72" t="s">
        <v>93</v>
      </c>
      <c r="B72" t="s">
        <v>77</v>
      </c>
      <c r="C72" t="s">
        <v>75</v>
      </c>
      <c r="D72" s="31">
        <v>41</v>
      </c>
      <c r="E72" s="52">
        <v>2</v>
      </c>
      <c r="F72" s="22" t="s">
        <v>81</v>
      </c>
      <c r="G72" s="43" t="s">
        <v>7</v>
      </c>
      <c r="H72" s="40">
        <v>2.48</v>
      </c>
      <c r="I72" s="1">
        <v>26.3</v>
      </c>
      <c r="J72" s="48" t="s">
        <v>86</v>
      </c>
      <c r="K72" s="48" t="s">
        <v>85</v>
      </c>
    </row>
    <row r="73" spans="1:11" x14ac:dyDescent="0.3">
      <c r="A73" t="s">
        <v>93</v>
      </c>
      <c r="B73" t="s">
        <v>77</v>
      </c>
      <c r="C73" t="s">
        <v>75</v>
      </c>
      <c r="D73" s="33">
        <v>42</v>
      </c>
      <c r="E73" s="53">
        <v>1</v>
      </c>
      <c r="F73" s="22" t="s">
        <v>81</v>
      </c>
      <c r="G73" s="43" t="s">
        <v>7</v>
      </c>
      <c r="H73" s="40">
        <v>2.48</v>
      </c>
      <c r="I73" s="1">
        <v>26.3</v>
      </c>
      <c r="J73" s="48" t="s">
        <v>86</v>
      </c>
      <c r="K73" s="48" t="s">
        <v>85</v>
      </c>
    </row>
    <row r="74" spans="1:11" x14ac:dyDescent="0.3">
      <c r="A74" t="s">
        <v>93</v>
      </c>
      <c r="B74" t="s">
        <v>76</v>
      </c>
      <c r="C74" t="s">
        <v>79</v>
      </c>
      <c r="D74" s="30">
        <v>12</v>
      </c>
      <c r="E74" s="46">
        <v>2</v>
      </c>
      <c r="F74" s="22" t="s">
        <v>82</v>
      </c>
      <c r="G74" s="43" t="s">
        <v>7</v>
      </c>
      <c r="H74" s="40">
        <v>2.48</v>
      </c>
      <c r="I74" s="1">
        <v>26.3</v>
      </c>
      <c r="J74" s="48" t="s">
        <v>86</v>
      </c>
      <c r="K74" s="48" t="s">
        <v>85</v>
      </c>
    </row>
    <row r="75" spans="1:11" x14ac:dyDescent="0.3">
      <c r="A75" t="s">
        <v>93</v>
      </c>
      <c r="B75" t="s">
        <v>76</v>
      </c>
      <c r="C75" t="s">
        <v>79</v>
      </c>
      <c r="D75" s="31">
        <v>11</v>
      </c>
      <c r="E75" s="52">
        <v>2</v>
      </c>
      <c r="F75" s="22" t="s">
        <v>82</v>
      </c>
      <c r="G75" s="43" t="s">
        <v>7</v>
      </c>
      <c r="H75" s="40">
        <v>2.48</v>
      </c>
      <c r="I75" s="1">
        <v>26.3</v>
      </c>
      <c r="J75" s="48" t="s">
        <v>86</v>
      </c>
      <c r="K75" s="48" t="s">
        <v>85</v>
      </c>
    </row>
    <row r="76" spans="1:11" x14ac:dyDescent="0.3">
      <c r="A76" t="s">
        <v>93</v>
      </c>
      <c r="B76" t="s">
        <v>76</v>
      </c>
      <c r="C76" t="s">
        <v>79</v>
      </c>
      <c r="D76" s="31">
        <v>21</v>
      </c>
      <c r="E76" s="47">
        <v>2</v>
      </c>
      <c r="F76" s="22" t="s">
        <v>82</v>
      </c>
      <c r="G76" s="43" t="s">
        <v>7</v>
      </c>
      <c r="H76" s="40">
        <v>2.48</v>
      </c>
      <c r="I76" s="1">
        <v>26.3</v>
      </c>
      <c r="J76" s="48" t="s">
        <v>86</v>
      </c>
      <c r="K76" s="48" t="s">
        <v>85</v>
      </c>
    </row>
    <row r="77" spans="1:11" x14ac:dyDescent="0.3">
      <c r="A77" t="s">
        <v>93</v>
      </c>
      <c r="B77" t="s">
        <v>76</v>
      </c>
      <c r="C77" t="s">
        <v>79</v>
      </c>
      <c r="D77" s="31">
        <v>22</v>
      </c>
      <c r="E77" s="47">
        <v>2</v>
      </c>
      <c r="F77" s="22" t="s">
        <v>82</v>
      </c>
      <c r="G77" s="43" t="s">
        <v>7</v>
      </c>
      <c r="H77" s="40">
        <v>2.48</v>
      </c>
      <c r="I77" s="1">
        <v>26.3</v>
      </c>
      <c r="J77" s="48" t="s">
        <v>86</v>
      </c>
      <c r="K77" s="48" t="s">
        <v>85</v>
      </c>
    </row>
    <row r="78" spans="1:11" x14ac:dyDescent="0.3">
      <c r="A78" t="s">
        <v>93</v>
      </c>
      <c r="B78" t="s">
        <v>77</v>
      </c>
      <c r="C78" t="s">
        <v>79</v>
      </c>
      <c r="D78" s="31">
        <v>32</v>
      </c>
      <c r="E78" s="47">
        <v>1</v>
      </c>
      <c r="F78" s="22" t="s">
        <v>82</v>
      </c>
      <c r="G78" s="43" t="s">
        <v>7</v>
      </c>
      <c r="H78" s="40">
        <v>2.48</v>
      </c>
      <c r="I78" s="1">
        <v>26.3</v>
      </c>
      <c r="J78" s="48" t="s">
        <v>86</v>
      </c>
      <c r="K78" s="48" t="s">
        <v>85</v>
      </c>
    </row>
    <row r="79" spans="1:11" x14ac:dyDescent="0.3">
      <c r="A79" t="s">
        <v>93</v>
      </c>
      <c r="B79" t="s">
        <v>77</v>
      </c>
      <c r="C79" t="s">
        <v>79</v>
      </c>
      <c r="D79" s="31">
        <v>31</v>
      </c>
      <c r="E79" s="47">
        <v>2</v>
      </c>
      <c r="F79" s="22" t="s">
        <v>82</v>
      </c>
      <c r="G79" s="43" t="s">
        <v>7</v>
      </c>
      <c r="H79" s="40">
        <v>2.48</v>
      </c>
      <c r="I79" s="1">
        <v>26.3</v>
      </c>
      <c r="J79" s="48" t="s">
        <v>86</v>
      </c>
      <c r="K79" s="48" t="s">
        <v>85</v>
      </c>
    </row>
    <row r="80" spans="1:11" x14ac:dyDescent="0.3">
      <c r="A80" t="s">
        <v>93</v>
      </c>
      <c r="B80" t="s">
        <v>77</v>
      </c>
      <c r="C80" t="s">
        <v>79</v>
      </c>
      <c r="D80" s="31">
        <v>41</v>
      </c>
      <c r="E80" s="52">
        <v>2</v>
      </c>
      <c r="F80" s="22" t="s">
        <v>82</v>
      </c>
      <c r="G80" s="43" t="s">
        <v>7</v>
      </c>
      <c r="H80" s="40">
        <v>2.48</v>
      </c>
      <c r="I80" s="1">
        <v>26.3</v>
      </c>
      <c r="J80" s="48" t="s">
        <v>86</v>
      </c>
      <c r="K80" s="48" t="s">
        <v>85</v>
      </c>
    </row>
    <row r="81" spans="1:11" x14ac:dyDescent="0.3">
      <c r="A81" t="s">
        <v>93</v>
      </c>
      <c r="B81" t="s">
        <v>77</v>
      </c>
      <c r="C81" t="s">
        <v>79</v>
      </c>
      <c r="D81" s="31">
        <v>42</v>
      </c>
      <c r="E81" s="53">
        <v>1</v>
      </c>
      <c r="F81" s="22" t="s">
        <v>82</v>
      </c>
      <c r="G81" s="43" t="s">
        <v>7</v>
      </c>
      <c r="H81" s="40">
        <v>2.48</v>
      </c>
      <c r="I81" s="1">
        <v>26.3</v>
      </c>
      <c r="J81" s="48" t="s">
        <v>86</v>
      </c>
      <c r="K81" s="48" t="s">
        <v>85</v>
      </c>
    </row>
    <row r="82" spans="1:11" x14ac:dyDescent="0.3">
      <c r="A82" t="s">
        <v>94</v>
      </c>
      <c r="B82" t="s">
        <v>76</v>
      </c>
      <c r="C82" t="s">
        <v>75</v>
      </c>
      <c r="D82" s="30">
        <v>12</v>
      </c>
      <c r="E82" s="46">
        <v>1</v>
      </c>
      <c r="F82" s="22" t="s">
        <v>81</v>
      </c>
      <c r="G82" s="43" t="s">
        <v>7</v>
      </c>
      <c r="H82" s="40">
        <v>1.3140000000000001</v>
      </c>
      <c r="I82" s="1">
        <v>16</v>
      </c>
      <c r="J82" s="48" t="s">
        <v>86</v>
      </c>
      <c r="K82" s="48" t="s">
        <v>85</v>
      </c>
    </row>
    <row r="83" spans="1:11" x14ac:dyDescent="0.3">
      <c r="A83" t="s">
        <v>94</v>
      </c>
      <c r="B83" t="s">
        <v>76</v>
      </c>
      <c r="C83" t="s">
        <v>75</v>
      </c>
      <c r="D83" s="31">
        <v>11</v>
      </c>
      <c r="E83" s="52" t="s">
        <v>16</v>
      </c>
      <c r="F83" s="22" t="s">
        <v>81</v>
      </c>
      <c r="G83" s="43" t="s">
        <v>7</v>
      </c>
      <c r="H83" s="40">
        <v>1.3140000000000001</v>
      </c>
      <c r="I83" s="1">
        <v>16</v>
      </c>
      <c r="J83" s="48" t="s">
        <v>86</v>
      </c>
      <c r="K83" s="48" t="s">
        <v>85</v>
      </c>
    </row>
    <row r="84" spans="1:11" x14ac:dyDescent="0.3">
      <c r="A84" t="s">
        <v>94</v>
      </c>
      <c r="B84" t="s">
        <v>76</v>
      </c>
      <c r="C84" t="s">
        <v>75</v>
      </c>
      <c r="D84" s="31">
        <v>21</v>
      </c>
      <c r="E84" s="47">
        <v>5</v>
      </c>
      <c r="F84" s="22" t="s">
        <v>81</v>
      </c>
      <c r="G84" s="43" t="s">
        <v>7</v>
      </c>
      <c r="H84" s="40">
        <v>1.3140000000000001</v>
      </c>
      <c r="I84" s="1">
        <v>16</v>
      </c>
      <c r="J84" s="48" t="s">
        <v>86</v>
      </c>
      <c r="K84" s="48" t="s">
        <v>85</v>
      </c>
    </row>
    <row r="85" spans="1:11" x14ac:dyDescent="0.3">
      <c r="A85" t="s">
        <v>94</v>
      </c>
      <c r="B85" t="s">
        <v>76</v>
      </c>
      <c r="C85" t="s">
        <v>75</v>
      </c>
      <c r="D85" s="31">
        <v>22</v>
      </c>
      <c r="E85" s="47">
        <v>2</v>
      </c>
      <c r="F85" s="22" t="s">
        <v>81</v>
      </c>
      <c r="G85" s="43" t="s">
        <v>7</v>
      </c>
      <c r="H85" s="40">
        <v>1.3140000000000001</v>
      </c>
      <c r="I85" s="1">
        <v>16</v>
      </c>
      <c r="J85" s="48" t="s">
        <v>86</v>
      </c>
      <c r="K85" s="48" t="s">
        <v>85</v>
      </c>
    </row>
    <row r="86" spans="1:11" x14ac:dyDescent="0.3">
      <c r="A86" t="s">
        <v>94</v>
      </c>
      <c r="B86" t="s">
        <v>77</v>
      </c>
      <c r="C86" t="s">
        <v>75</v>
      </c>
      <c r="D86" s="31">
        <v>32</v>
      </c>
      <c r="E86" s="47">
        <v>1</v>
      </c>
      <c r="F86" s="22" t="s">
        <v>81</v>
      </c>
      <c r="G86" s="46" t="s">
        <v>13</v>
      </c>
      <c r="H86" s="40">
        <v>1.3140000000000001</v>
      </c>
      <c r="I86" s="1">
        <v>16</v>
      </c>
      <c r="J86" s="48" t="s">
        <v>86</v>
      </c>
      <c r="K86" s="48" t="s">
        <v>85</v>
      </c>
    </row>
    <row r="87" spans="1:11" x14ac:dyDescent="0.3">
      <c r="A87" t="s">
        <v>94</v>
      </c>
      <c r="B87" t="s">
        <v>77</v>
      </c>
      <c r="C87" t="s">
        <v>75</v>
      </c>
      <c r="D87" s="31">
        <v>31</v>
      </c>
      <c r="E87" s="47">
        <v>1</v>
      </c>
      <c r="F87" s="22" t="s">
        <v>81</v>
      </c>
      <c r="G87" s="46" t="s">
        <v>13</v>
      </c>
      <c r="H87" s="40">
        <v>1.3140000000000001</v>
      </c>
      <c r="I87" s="1">
        <v>16</v>
      </c>
      <c r="J87" s="48" t="s">
        <v>86</v>
      </c>
      <c r="K87" s="48" t="s">
        <v>85</v>
      </c>
    </row>
    <row r="88" spans="1:11" x14ac:dyDescent="0.3">
      <c r="A88" t="s">
        <v>94</v>
      </c>
      <c r="B88" t="s">
        <v>77</v>
      </c>
      <c r="C88" t="s">
        <v>75</v>
      </c>
      <c r="D88" s="31">
        <v>41</v>
      </c>
      <c r="E88" s="52">
        <v>1</v>
      </c>
      <c r="F88" s="22" t="s">
        <v>81</v>
      </c>
      <c r="G88" s="46" t="s">
        <v>13</v>
      </c>
      <c r="H88" s="40">
        <v>1.3140000000000001</v>
      </c>
      <c r="I88" s="1">
        <v>16</v>
      </c>
      <c r="J88" s="48" t="s">
        <v>86</v>
      </c>
      <c r="K88" s="48" t="s">
        <v>85</v>
      </c>
    </row>
    <row r="89" spans="1:11" x14ac:dyDescent="0.3">
      <c r="A89" t="s">
        <v>94</v>
      </c>
      <c r="B89" t="s">
        <v>77</v>
      </c>
      <c r="C89" t="s">
        <v>75</v>
      </c>
      <c r="D89" s="33">
        <v>42</v>
      </c>
      <c r="E89" s="53">
        <v>1</v>
      </c>
      <c r="F89" s="22" t="s">
        <v>81</v>
      </c>
      <c r="G89" s="46" t="s">
        <v>13</v>
      </c>
      <c r="H89" s="40">
        <v>1.3140000000000001</v>
      </c>
      <c r="I89" s="1">
        <v>16</v>
      </c>
      <c r="J89" s="48" t="s">
        <v>86</v>
      </c>
      <c r="K89" s="48" t="s">
        <v>85</v>
      </c>
    </row>
    <row r="90" spans="1:11" x14ac:dyDescent="0.3">
      <c r="A90" t="s">
        <v>94</v>
      </c>
      <c r="B90" t="s">
        <v>76</v>
      </c>
      <c r="C90" t="s">
        <v>79</v>
      </c>
      <c r="D90" s="30">
        <v>12</v>
      </c>
      <c r="E90" s="46">
        <v>1</v>
      </c>
      <c r="F90" s="22" t="s">
        <v>82</v>
      </c>
      <c r="G90" s="43" t="s">
        <v>7</v>
      </c>
      <c r="H90" s="40">
        <v>1.3140000000000001</v>
      </c>
      <c r="I90" s="1">
        <v>16</v>
      </c>
      <c r="J90" s="48" t="s">
        <v>86</v>
      </c>
      <c r="K90" s="48" t="s">
        <v>85</v>
      </c>
    </row>
    <row r="91" spans="1:11" x14ac:dyDescent="0.3">
      <c r="A91" t="s">
        <v>94</v>
      </c>
      <c r="B91" t="s">
        <v>76</v>
      </c>
      <c r="C91" t="s">
        <v>79</v>
      </c>
      <c r="D91" s="31">
        <v>11</v>
      </c>
      <c r="E91" s="52" t="s">
        <v>16</v>
      </c>
      <c r="F91" s="22" t="s">
        <v>82</v>
      </c>
      <c r="G91" s="43" t="s">
        <v>7</v>
      </c>
      <c r="H91" s="40">
        <v>1.3140000000000001</v>
      </c>
      <c r="I91" s="1">
        <v>16</v>
      </c>
      <c r="J91" s="48" t="s">
        <v>86</v>
      </c>
      <c r="K91" s="48" t="s">
        <v>85</v>
      </c>
    </row>
    <row r="92" spans="1:11" x14ac:dyDescent="0.3">
      <c r="A92" t="s">
        <v>94</v>
      </c>
      <c r="B92" t="s">
        <v>76</v>
      </c>
      <c r="C92" t="s">
        <v>79</v>
      </c>
      <c r="D92" s="31">
        <v>21</v>
      </c>
      <c r="E92" s="47">
        <v>5</v>
      </c>
      <c r="F92" s="22" t="s">
        <v>82</v>
      </c>
      <c r="G92" s="43" t="s">
        <v>7</v>
      </c>
      <c r="H92" s="40">
        <v>1.3140000000000001</v>
      </c>
      <c r="I92" s="1">
        <v>16</v>
      </c>
      <c r="J92" s="48" t="s">
        <v>86</v>
      </c>
      <c r="K92" s="48" t="s">
        <v>85</v>
      </c>
    </row>
    <row r="93" spans="1:11" x14ac:dyDescent="0.3">
      <c r="A93" t="s">
        <v>94</v>
      </c>
      <c r="B93" t="s">
        <v>76</v>
      </c>
      <c r="C93" t="s">
        <v>79</v>
      </c>
      <c r="D93" s="31">
        <v>22</v>
      </c>
      <c r="E93" s="47">
        <v>2</v>
      </c>
      <c r="F93" s="22" t="s">
        <v>82</v>
      </c>
      <c r="G93" s="43" t="s">
        <v>7</v>
      </c>
      <c r="H93" s="40">
        <v>1.3140000000000001</v>
      </c>
      <c r="I93" s="1">
        <v>16</v>
      </c>
      <c r="J93" s="48" t="s">
        <v>86</v>
      </c>
      <c r="K93" s="48" t="s">
        <v>85</v>
      </c>
    </row>
    <row r="94" spans="1:11" x14ac:dyDescent="0.3">
      <c r="A94" t="s">
        <v>94</v>
      </c>
      <c r="B94" t="s">
        <v>77</v>
      </c>
      <c r="C94" t="s">
        <v>79</v>
      </c>
      <c r="D94" s="31">
        <v>32</v>
      </c>
      <c r="E94" s="47">
        <v>1</v>
      </c>
      <c r="F94" s="22" t="s">
        <v>82</v>
      </c>
      <c r="G94" s="46" t="s">
        <v>13</v>
      </c>
      <c r="H94" s="40">
        <v>1.3140000000000001</v>
      </c>
      <c r="I94" s="1">
        <v>16</v>
      </c>
      <c r="J94" s="48" t="s">
        <v>86</v>
      </c>
      <c r="K94" s="48" t="s">
        <v>85</v>
      </c>
    </row>
    <row r="95" spans="1:11" x14ac:dyDescent="0.3">
      <c r="A95" t="s">
        <v>94</v>
      </c>
      <c r="B95" t="s">
        <v>77</v>
      </c>
      <c r="C95" t="s">
        <v>79</v>
      </c>
      <c r="D95" s="31">
        <v>31</v>
      </c>
      <c r="E95" s="47">
        <v>1</v>
      </c>
      <c r="F95" s="22" t="s">
        <v>82</v>
      </c>
      <c r="G95" s="46" t="s">
        <v>13</v>
      </c>
      <c r="H95" s="40">
        <v>1.3140000000000001</v>
      </c>
      <c r="I95" s="1">
        <v>16</v>
      </c>
      <c r="J95" s="48" t="s">
        <v>86</v>
      </c>
      <c r="K95" s="48" t="s">
        <v>85</v>
      </c>
    </row>
    <row r="96" spans="1:11" x14ac:dyDescent="0.3">
      <c r="A96" t="s">
        <v>94</v>
      </c>
      <c r="B96" t="s">
        <v>77</v>
      </c>
      <c r="C96" t="s">
        <v>79</v>
      </c>
      <c r="D96" s="31">
        <v>41</v>
      </c>
      <c r="E96" s="52">
        <v>1</v>
      </c>
      <c r="F96" s="22" t="s">
        <v>82</v>
      </c>
      <c r="G96" s="46" t="s">
        <v>13</v>
      </c>
      <c r="H96" s="40">
        <v>1.3140000000000001</v>
      </c>
      <c r="I96" s="1">
        <v>16</v>
      </c>
      <c r="J96" s="48" t="s">
        <v>86</v>
      </c>
      <c r="K96" s="48" t="s">
        <v>85</v>
      </c>
    </row>
    <row r="97" spans="1:11" x14ac:dyDescent="0.3">
      <c r="A97" t="s">
        <v>94</v>
      </c>
      <c r="B97" t="s">
        <v>77</v>
      </c>
      <c r="C97" t="s">
        <v>79</v>
      </c>
      <c r="D97" s="31">
        <v>42</v>
      </c>
      <c r="E97" s="53">
        <v>1</v>
      </c>
      <c r="F97" s="22" t="s">
        <v>82</v>
      </c>
      <c r="G97" s="46" t="s">
        <v>13</v>
      </c>
      <c r="H97" s="40">
        <v>1.3140000000000001</v>
      </c>
      <c r="I97" s="1">
        <v>16</v>
      </c>
      <c r="J97" s="48" t="s">
        <v>86</v>
      </c>
      <c r="K97" s="48" t="s">
        <v>85</v>
      </c>
    </row>
    <row r="98" spans="1:11" x14ac:dyDescent="0.3">
      <c r="A98" t="s">
        <v>95</v>
      </c>
      <c r="B98" t="s">
        <v>76</v>
      </c>
      <c r="C98" t="s">
        <v>75</v>
      </c>
      <c r="D98" s="30">
        <v>12</v>
      </c>
      <c r="E98" s="46">
        <v>2</v>
      </c>
      <c r="F98" s="22" t="s">
        <v>81</v>
      </c>
      <c r="G98" s="43" t="s">
        <v>7</v>
      </c>
      <c r="H98" s="40">
        <v>0.4</v>
      </c>
      <c r="I98" s="1">
        <v>33</v>
      </c>
      <c r="J98" s="48" t="s">
        <v>88</v>
      </c>
      <c r="K98" s="48" t="s">
        <v>85</v>
      </c>
    </row>
    <row r="99" spans="1:11" x14ac:dyDescent="0.3">
      <c r="A99" t="s">
        <v>95</v>
      </c>
      <c r="B99" t="s">
        <v>76</v>
      </c>
      <c r="C99" t="s">
        <v>75</v>
      </c>
      <c r="D99" s="31">
        <v>11</v>
      </c>
      <c r="E99" s="52" t="s">
        <v>41</v>
      </c>
      <c r="F99" s="22" t="s">
        <v>81</v>
      </c>
      <c r="G99" s="43" t="s">
        <v>7</v>
      </c>
      <c r="H99" s="40">
        <v>0.4</v>
      </c>
      <c r="I99" s="1">
        <v>33</v>
      </c>
      <c r="J99" s="48" t="s">
        <v>88</v>
      </c>
      <c r="K99" s="48" t="s">
        <v>85</v>
      </c>
    </row>
    <row r="100" spans="1:11" x14ac:dyDescent="0.3">
      <c r="A100" t="s">
        <v>95</v>
      </c>
      <c r="B100" t="s">
        <v>76</v>
      </c>
      <c r="C100" t="s">
        <v>75</v>
      </c>
      <c r="D100" s="31">
        <v>21</v>
      </c>
      <c r="E100" s="47">
        <v>2</v>
      </c>
      <c r="F100" s="22" t="s">
        <v>81</v>
      </c>
      <c r="G100" s="43" t="s">
        <v>7</v>
      </c>
      <c r="H100" s="40">
        <v>0.4</v>
      </c>
      <c r="I100" s="1">
        <v>33</v>
      </c>
      <c r="J100" s="48" t="s">
        <v>88</v>
      </c>
      <c r="K100" s="48" t="s">
        <v>85</v>
      </c>
    </row>
    <row r="101" spans="1:11" x14ac:dyDescent="0.3">
      <c r="A101" t="s">
        <v>95</v>
      </c>
      <c r="B101" t="s">
        <v>76</v>
      </c>
      <c r="C101" t="s">
        <v>75</v>
      </c>
      <c r="D101" s="31">
        <v>22</v>
      </c>
      <c r="E101" s="47">
        <v>2</v>
      </c>
      <c r="F101" s="22" t="s">
        <v>81</v>
      </c>
      <c r="G101" s="43" t="s">
        <v>7</v>
      </c>
      <c r="H101" s="40">
        <v>0.4</v>
      </c>
      <c r="I101" s="1">
        <v>33</v>
      </c>
      <c r="J101" s="48" t="s">
        <v>88</v>
      </c>
      <c r="K101" s="48" t="s">
        <v>85</v>
      </c>
    </row>
    <row r="102" spans="1:11" x14ac:dyDescent="0.3">
      <c r="A102" t="s">
        <v>95</v>
      </c>
      <c r="B102" t="s">
        <v>77</v>
      </c>
      <c r="C102" t="s">
        <v>75</v>
      </c>
      <c r="D102" s="31">
        <v>32</v>
      </c>
      <c r="E102" s="47">
        <v>2</v>
      </c>
      <c r="F102" s="22" t="s">
        <v>81</v>
      </c>
      <c r="G102" s="43" t="s">
        <v>7</v>
      </c>
      <c r="H102" s="40">
        <v>0.4</v>
      </c>
      <c r="I102" s="1">
        <v>33</v>
      </c>
      <c r="J102" s="48" t="s">
        <v>88</v>
      </c>
      <c r="K102" s="48" t="s">
        <v>85</v>
      </c>
    </row>
    <row r="103" spans="1:11" x14ac:dyDescent="0.3">
      <c r="A103" t="s">
        <v>95</v>
      </c>
      <c r="B103" t="s">
        <v>77</v>
      </c>
      <c r="C103" t="s">
        <v>75</v>
      </c>
      <c r="D103" s="31">
        <v>31</v>
      </c>
      <c r="E103" s="47">
        <v>2</v>
      </c>
      <c r="F103" s="22" t="s">
        <v>81</v>
      </c>
      <c r="G103" s="43" t="s">
        <v>7</v>
      </c>
      <c r="H103" s="40">
        <v>0.4</v>
      </c>
      <c r="I103" s="1">
        <v>33</v>
      </c>
      <c r="J103" s="48" t="s">
        <v>88</v>
      </c>
      <c r="K103" s="48" t="s">
        <v>85</v>
      </c>
    </row>
    <row r="104" spans="1:11" x14ac:dyDescent="0.3">
      <c r="A104" t="s">
        <v>95</v>
      </c>
      <c r="B104" t="s">
        <v>77</v>
      </c>
      <c r="C104" t="s">
        <v>75</v>
      </c>
      <c r="D104" s="31">
        <v>41</v>
      </c>
      <c r="E104" s="52">
        <v>2</v>
      </c>
      <c r="F104" s="22" t="s">
        <v>81</v>
      </c>
      <c r="G104" s="43" t="s">
        <v>7</v>
      </c>
      <c r="H104" s="40">
        <v>0.4</v>
      </c>
      <c r="I104" s="1">
        <v>33</v>
      </c>
      <c r="J104" s="48" t="s">
        <v>88</v>
      </c>
      <c r="K104" s="48" t="s">
        <v>85</v>
      </c>
    </row>
    <row r="105" spans="1:11" x14ac:dyDescent="0.3">
      <c r="A105" t="s">
        <v>95</v>
      </c>
      <c r="B105" t="s">
        <v>77</v>
      </c>
      <c r="C105" t="s">
        <v>75</v>
      </c>
      <c r="D105" s="33">
        <v>42</v>
      </c>
      <c r="E105" s="53" t="s">
        <v>41</v>
      </c>
      <c r="F105" s="22" t="s">
        <v>81</v>
      </c>
      <c r="G105" s="43" t="s">
        <v>7</v>
      </c>
      <c r="H105" s="40">
        <v>0.4</v>
      </c>
      <c r="I105" s="1">
        <v>33</v>
      </c>
      <c r="J105" s="48" t="s">
        <v>88</v>
      </c>
      <c r="K105" s="48" t="s">
        <v>85</v>
      </c>
    </row>
    <row r="106" spans="1:11" x14ac:dyDescent="0.3">
      <c r="A106" t="s">
        <v>95</v>
      </c>
      <c r="B106" t="s">
        <v>76</v>
      </c>
      <c r="C106" t="s">
        <v>79</v>
      </c>
      <c r="D106" s="30">
        <v>12</v>
      </c>
      <c r="E106" s="46">
        <v>2</v>
      </c>
      <c r="F106" s="30" t="s">
        <v>82</v>
      </c>
      <c r="G106" s="43" t="s">
        <v>7</v>
      </c>
      <c r="H106" s="40">
        <v>0.4</v>
      </c>
      <c r="I106" s="1">
        <v>33</v>
      </c>
      <c r="J106" s="48" t="s">
        <v>88</v>
      </c>
      <c r="K106" s="48" t="s">
        <v>85</v>
      </c>
    </row>
    <row r="107" spans="1:11" x14ac:dyDescent="0.3">
      <c r="A107" t="s">
        <v>95</v>
      </c>
      <c r="B107" t="s">
        <v>76</v>
      </c>
      <c r="C107" t="s">
        <v>79</v>
      </c>
      <c r="D107" s="31">
        <v>11</v>
      </c>
      <c r="E107" s="52" t="s">
        <v>41</v>
      </c>
      <c r="F107" s="30" t="s">
        <v>82</v>
      </c>
      <c r="G107" s="43" t="s">
        <v>7</v>
      </c>
      <c r="H107" s="40">
        <v>0.4</v>
      </c>
      <c r="I107" s="1">
        <v>33</v>
      </c>
      <c r="J107" s="48" t="s">
        <v>88</v>
      </c>
      <c r="K107" s="48" t="s">
        <v>85</v>
      </c>
    </row>
    <row r="108" spans="1:11" x14ac:dyDescent="0.3">
      <c r="A108" t="s">
        <v>95</v>
      </c>
      <c r="B108" t="s">
        <v>76</v>
      </c>
      <c r="C108" t="s">
        <v>79</v>
      </c>
      <c r="D108" s="31">
        <v>21</v>
      </c>
      <c r="E108" s="47">
        <v>2</v>
      </c>
      <c r="F108" s="30" t="s">
        <v>82</v>
      </c>
      <c r="G108" s="43" t="s">
        <v>7</v>
      </c>
      <c r="H108" s="40">
        <v>0.4</v>
      </c>
      <c r="I108" s="1">
        <v>33</v>
      </c>
      <c r="J108" s="48" t="s">
        <v>88</v>
      </c>
      <c r="K108" s="48" t="s">
        <v>85</v>
      </c>
    </row>
    <row r="109" spans="1:11" x14ac:dyDescent="0.3">
      <c r="A109" t="s">
        <v>95</v>
      </c>
      <c r="B109" t="s">
        <v>76</v>
      </c>
      <c r="C109" t="s">
        <v>79</v>
      </c>
      <c r="D109" s="31">
        <v>22</v>
      </c>
      <c r="E109" s="47">
        <v>2</v>
      </c>
      <c r="F109" s="30" t="s">
        <v>82</v>
      </c>
      <c r="G109" s="43" t="s">
        <v>7</v>
      </c>
      <c r="H109" s="40">
        <v>0.4</v>
      </c>
      <c r="I109" s="1">
        <v>33</v>
      </c>
      <c r="J109" s="48" t="s">
        <v>88</v>
      </c>
      <c r="K109" s="48" t="s">
        <v>85</v>
      </c>
    </row>
    <row r="110" spans="1:11" x14ac:dyDescent="0.3">
      <c r="A110" t="s">
        <v>95</v>
      </c>
      <c r="B110" t="s">
        <v>77</v>
      </c>
      <c r="C110" t="s">
        <v>79</v>
      </c>
      <c r="D110" s="31">
        <v>32</v>
      </c>
      <c r="E110" s="47">
        <v>2</v>
      </c>
      <c r="F110" s="30" t="s">
        <v>82</v>
      </c>
      <c r="G110" s="43" t="s">
        <v>7</v>
      </c>
      <c r="H110" s="40">
        <v>0.4</v>
      </c>
      <c r="I110" s="1">
        <v>33</v>
      </c>
      <c r="J110" s="48" t="s">
        <v>88</v>
      </c>
      <c r="K110" s="48" t="s">
        <v>85</v>
      </c>
    </row>
    <row r="111" spans="1:11" x14ac:dyDescent="0.3">
      <c r="A111" t="s">
        <v>95</v>
      </c>
      <c r="B111" t="s">
        <v>77</v>
      </c>
      <c r="C111" t="s">
        <v>79</v>
      </c>
      <c r="D111" s="31">
        <v>31</v>
      </c>
      <c r="E111" s="47">
        <v>2</v>
      </c>
      <c r="F111" s="30" t="s">
        <v>82</v>
      </c>
      <c r="G111" s="43" t="s">
        <v>7</v>
      </c>
      <c r="H111" s="40">
        <v>0.4</v>
      </c>
      <c r="I111" s="1">
        <v>33</v>
      </c>
      <c r="J111" s="48" t="s">
        <v>88</v>
      </c>
      <c r="K111" s="48" t="s">
        <v>85</v>
      </c>
    </row>
    <row r="112" spans="1:11" x14ac:dyDescent="0.3">
      <c r="A112" t="s">
        <v>95</v>
      </c>
      <c r="B112" t="s">
        <v>77</v>
      </c>
      <c r="C112" t="s">
        <v>79</v>
      </c>
      <c r="D112" s="31">
        <v>41</v>
      </c>
      <c r="E112" s="52">
        <v>2</v>
      </c>
      <c r="F112" s="30" t="s">
        <v>82</v>
      </c>
      <c r="G112" s="43" t="s">
        <v>7</v>
      </c>
      <c r="H112" s="40">
        <v>0.4</v>
      </c>
      <c r="I112" s="1">
        <v>33</v>
      </c>
      <c r="J112" s="48" t="s">
        <v>88</v>
      </c>
      <c r="K112" s="48" t="s">
        <v>85</v>
      </c>
    </row>
    <row r="113" spans="1:11" x14ac:dyDescent="0.3">
      <c r="A113" t="s">
        <v>95</v>
      </c>
      <c r="B113" t="s">
        <v>77</v>
      </c>
      <c r="C113" t="s">
        <v>79</v>
      </c>
      <c r="D113" s="31">
        <v>42</v>
      </c>
      <c r="E113" s="53" t="s">
        <v>41</v>
      </c>
      <c r="F113" s="30" t="s">
        <v>82</v>
      </c>
      <c r="G113" s="43" t="s">
        <v>7</v>
      </c>
      <c r="H113" s="40">
        <v>0.4</v>
      </c>
      <c r="I113" s="1">
        <v>33</v>
      </c>
      <c r="J113" s="48" t="s">
        <v>88</v>
      </c>
      <c r="K113" s="48" t="s">
        <v>85</v>
      </c>
    </row>
    <row r="114" spans="1:11" x14ac:dyDescent="0.3">
      <c r="A114" t="s">
        <v>96</v>
      </c>
      <c r="B114" t="s">
        <v>76</v>
      </c>
      <c r="C114" t="s">
        <v>75</v>
      </c>
      <c r="D114" s="30">
        <v>12</v>
      </c>
      <c r="E114" s="46">
        <v>1</v>
      </c>
      <c r="F114" s="22" t="s">
        <v>81</v>
      </c>
      <c r="G114" s="43" t="s">
        <v>7</v>
      </c>
      <c r="H114" s="40">
        <v>1.54</v>
      </c>
      <c r="I114" s="1">
        <v>35.299999999999997</v>
      </c>
      <c r="J114" s="48" t="s">
        <v>88</v>
      </c>
      <c r="K114" s="48" t="s">
        <v>85</v>
      </c>
    </row>
    <row r="115" spans="1:11" x14ac:dyDescent="0.3">
      <c r="A115" t="s">
        <v>96</v>
      </c>
      <c r="B115" t="s">
        <v>76</v>
      </c>
      <c r="C115" t="s">
        <v>75</v>
      </c>
      <c r="D115" s="31">
        <v>11</v>
      </c>
      <c r="E115" s="52">
        <v>2</v>
      </c>
      <c r="F115" s="22" t="s">
        <v>81</v>
      </c>
      <c r="G115" s="43" t="s">
        <v>7</v>
      </c>
      <c r="H115" s="40">
        <v>1.54</v>
      </c>
      <c r="I115" s="1">
        <v>35.299999999999997</v>
      </c>
      <c r="J115" s="48" t="s">
        <v>88</v>
      </c>
      <c r="K115" s="48" t="s">
        <v>85</v>
      </c>
    </row>
    <row r="116" spans="1:11" x14ac:dyDescent="0.3">
      <c r="A116" t="s">
        <v>96</v>
      </c>
      <c r="B116" t="s">
        <v>76</v>
      </c>
      <c r="C116" t="s">
        <v>75</v>
      </c>
      <c r="D116" s="31">
        <v>21</v>
      </c>
      <c r="E116" s="47">
        <v>1</v>
      </c>
      <c r="F116" s="22" t="s">
        <v>81</v>
      </c>
      <c r="G116" s="43" t="s">
        <v>7</v>
      </c>
      <c r="H116" s="40">
        <v>1.54</v>
      </c>
      <c r="I116" s="1">
        <v>35.299999999999997</v>
      </c>
      <c r="J116" s="48" t="s">
        <v>88</v>
      </c>
      <c r="K116" s="48" t="s">
        <v>85</v>
      </c>
    </row>
    <row r="117" spans="1:11" x14ac:dyDescent="0.3">
      <c r="A117" t="s">
        <v>96</v>
      </c>
      <c r="B117" t="s">
        <v>76</v>
      </c>
      <c r="C117" t="s">
        <v>75</v>
      </c>
      <c r="D117" s="31">
        <v>22</v>
      </c>
      <c r="E117" s="47">
        <v>1</v>
      </c>
      <c r="F117" s="22" t="s">
        <v>81</v>
      </c>
      <c r="G117" s="43" t="s">
        <v>7</v>
      </c>
      <c r="H117" s="40">
        <v>1.54</v>
      </c>
      <c r="I117" s="1">
        <v>35.299999999999997</v>
      </c>
      <c r="J117" s="48" t="s">
        <v>88</v>
      </c>
      <c r="K117" s="48" t="s">
        <v>85</v>
      </c>
    </row>
    <row r="118" spans="1:11" x14ac:dyDescent="0.3">
      <c r="A118" t="s">
        <v>96</v>
      </c>
      <c r="B118" t="s">
        <v>77</v>
      </c>
      <c r="C118" t="s">
        <v>75</v>
      </c>
      <c r="D118" s="31">
        <v>32</v>
      </c>
      <c r="E118" s="47">
        <v>1</v>
      </c>
      <c r="F118" s="22" t="s">
        <v>81</v>
      </c>
      <c r="G118" s="46" t="s">
        <v>13</v>
      </c>
      <c r="H118" s="40">
        <v>1.54</v>
      </c>
      <c r="I118" s="1">
        <v>35.299999999999997</v>
      </c>
      <c r="J118" s="48" t="s">
        <v>88</v>
      </c>
      <c r="K118" s="48" t="s">
        <v>85</v>
      </c>
    </row>
    <row r="119" spans="1:11" x14ac:dyDescent="0.3">
      <c r="A119" t="s">
        <v>96</v>
      </c>
      <c r="B119" t="s">
        <v>77</v>
      </c>
      <c r="C119" t="s">
        <v>75</v>
      </c>
      <c r="D119" s="31">
        <v>31</v>
      </c>
      <c r="E119" s="47">
        <v>1</v>
      </c>
      <c r="F119" s="22" t="s">
        <v>81</v>
      </c>
      <c r="G119" s="46" t="s">
        <v>13</v>
      </c>
      <c r="H119" s="40">
        <v>1.54</v>
      </c>
      <c r="I119" s="1">
        <v>35.299999999999997</v>
      </c>
      <c r="J119" s="48" t="s">
        <v>88</v>
      </c>
      <c r="K119" s="48" t="s">
        <v>85</v>
      </c>
    </row>
    <row r="120" spans="1:11" x14ac:dyDescent="0.3">
      <c r="A120" t="s">
        <v>96</v>
      </c>
      <c r="B120" t="s">
        <v>77</v>
      </c>
      <c r="C120" t="s">
        <v>75</v>
      </c>
      <c r="D120" s="31">
        <v>41</v>
      </c>
      <c r="E120" s="52">
        <v>1</v>
      </c>
      <c r="F120" s="22" t="s">
        <v>81</v>
      </c>
      <c r="G120" s="46" t="s">
        <v>13</v>
      </c>
      <c r="H120" s="40">
        <v>1.54</v>
      </c>
      <c r="I120" s="1">
        <v>35.299999999999997</v>
      </c>
      <c r="J120" s="48" t="s">
        <v>88</v>
      </c>
      <c r="K120" s="48" t="s">
        <v>85</v>
      </c>
    </row>
    <row r="121" spans="1:11" x14ac:dyDescent="0.3">
      <c r="A121" t="s">
        <v>96</v>
      </c>
      <c r="B121" t="s">
        <v>77</v>
      </c>
      <c r="C121" t="s">
        <v>75</v>
      </c>
      <c r="D121" s="33">
        <v>42</v>
      </c>
      <c r="E121" s="53">
        <v>1</v>
      </c>
      <c r="F121" s="22" t="s">
        <v>81</v>
      </c>
      <c r="G121" s="46" t="s">
        <v>13</v>
      </c>
      <c r="H121" s="40">
        <v>1.54</v>
      </c>
      <c r="I121" s="1">
        <v>35.299999999999997</v>
      </c>
      <c r="J121" s="48" t="s">
        <v>88</v>
      </c>
      <c r="K121" s="48" t="s">
        <v>85</v>
      </c>
    </row>
    <row r="122" spans="1:11" x14ac:dyDescent="0.3">
      <c r="A122" t="s">
        <v>96</v>
      </c>
      <c r="B122" t="s">
        <v>76</v>
      </c>
      <c r="C122" t="s">
        <v>79</v>
      </c>
      <c r="D122" s="30">
        <v>12</v>
      </c>
      <c r="E122" s="46">
        <v>1</v>
      </c>
      <c r="F122" s="30" t="s">
        <v>82</v>
      </c>
      <c r="G122" s="43" t="s">
        <v>7</v>
      </c>
      <c r="H122" s="40">
        <v>1.54</v>
      </c>
      <c r="I122" s="1">
        <v>35.299999999999997</v>
      </c>
      <c r="J122" s="48" t="s">
        <v>88</v>
      </c>
      <c r="K122" s="48" t="s">
        <v>85</v>
      </c>
    </row>
    <row r="123" spans="1:11" x14ac:dyDescent="0.3">
      <c r="A123" t="s">
        <v>96</v>
      </c>
      <c r="B123" t="s">
        <v>76</v>
      </c>
      <c r="C123" t="s">
        <v>79</v>
      </c>
      <c r="D123" s="31">
        <v>11</v>
      </c>
      <c r="E123" s="52">
        <v>2</v>
      </c>
      <c r="F123" s="30" t="s">
        <v>82</v>
      </c>
      <c r="G123" s="43" t="s">
        <v>7</v>
      </c>
      <c r="H123" s="40">
        <v>1.54</v>
      </c>
      <c r="I123" s="1">
        <v>35.299999999999997</v>
      </c>
      <c r="J123" s="48" t="s">
        <v>88</v>
      </c>
      <c r="K123" s="48" t="s">
        <v>85</v>
      </c>
    </row>
    <row r="124" spans="1:11" x14ac:dyDescent="0.3">
      <c r="A124" t="s">
        <v>96</v>
      </c>
      <c r="B124" t="s">
        <v>76</v>
      </c>
      <c r="C124" t="s">
        <v>79</v>
      </c>
      <c r="D124" s="31">
        <v>21</v>
      </c>
      <c r="E124" s="47">
        <v>1</v>
      </c>
      <c r="F124" s="30" t="s">
        <v>82</v>
      </c>
      <c r="G124" s="43" t="s">
        <v>7</v>
      </c>
      <c r="H124" s="40">
        <v>1.54</v>
      </c>
      <c r="I124" s="1">
        <v>35.299999999999997</v>
      </c>
      <c r="J124" s="48" t="s">
        <v>88</v>
      </c>
      <c r="K124" s="48" t="s">
        <v>85</v>
      </c>
    </row>
    <row r="125" spans="1:11" x14ac:dyDescent="0.3">
      <c r="A125" t="s">
        <v>96</v>
      </c>
      <c r="B125" t="s">
        <v>76</v>
      </c>
      <c r="C125" t="s">
        <v>79</v>
      </c>
      <c r="D125" s="31">
        <v>22</v>
      </c>
      <c r="E125" s="47">
        <v>1</v>
      </c>
      <c r="F125" s="30" t="s">
        <v>82</v>
      </c>
      <c r="G125" s="43" t="s">
        <v>7</v>
      </c>
      <c r="H125" s="40">
        <v>1.54</v>
      </c>
      <c r="I125" s="1">
        <v>35.299999999999997</v>
      </c>
      <c r="J125" s="48" t="s">
        <v>88</v>
      </c>
      <c r="K125" s="48" t="s">
        <v>85</v>
      </c>
    </row>
    <row r="126" spans="1:11" x14ac:dyDescent="0.3">
      <c r="A126" t="s">
        <v>96</v>
      </c>
      <c r="B126" t="s">
        <v>77</v>
      </c>
      <c r="C126" t="s">
        <v>79</v>
      </c>
      <c r="D126" s="31">
        <v>32</v>
      </c>
      <c r="E126" s="47">
        <v>1</v>
      </c>
      <c r="F126" s="30" t="s">
        <v>82</v>
      </c>
      <c r="G126" s="46" t="s">
        <v>13</v>
      </c>
      <c r="H126" s="40">
        <v>1.54</v>
      </c>
      <c r="I126" s="1">
        <v>35.299999999999997</v>
      </c>
      <c r="J126" s="48" t="s">
        <v>88</v>
      </c>
      <c r="K126" s="48" t="s">
        <v>85</v>
      </c>
    </row>
    <row r="127" spans="1:11" x14ac:dyDescent="0.3">
      <c r="A127" t="s">
        <v>96</v>
      </c>
      <c r="B127" t="s">
        <v>77</v>
      </c>
      <c r="C127" t="s">
        <v>79</v>
      </c>
      <c r="D127" s="31">
        <v>31</v>
      </c>
      <c r="E127" s="47">
        <v>1</v>
      </c>
      <c r="F127" s="30" t="s">
        <v>82</v>
      </c>
      <c r="G127" s="46" t="s">
        <v>13</v>
      </c>
      <c r="H127" s="40">
        <v>1.54</v>
      </c>
      <c r="I127" s="1">
        <v>35.299999999999997</v>
      </c>
      <c r="J127" s="48" t="s">
        <v>88</v>
      </c>
      <c r="K127" s="48" t="s">
        <v>85</v>
      </c>
    </row>
    <row r="128" spans="1:11" x14ac:dyDescent="0.3">
      <c r="A128" t="s">
        <v>96</v>
      </c>
      <c r="B128" t="s">
        <v>77</v>
      </c>
      <c r="C128" t="s">
        <v>79</v>
      </c>
      <c r="D128" s="31">
        <v>41</v>
      </c>
      <c r="E128" s="52">
        <v>2</v>
      </c>
      <c r="F128" s="30" t="s">
        <v>82</v>
      </c>
      <c r="G128" s="46" t="s">
        <v>13</v>
      </c>
      <c r="H128" s="40">
        <v>1.54</v>
      </c>
      <c r="I128" s="1">
        <v>35.299999999999997</v>
      </c>
      <c r="J128" s="48" t="s">
        <v>88</v>
      </c>
      <c r="K128" s="48" t="s">
        <v>85</v>
      </c>
    </row>
    <row r="129" spans="1:11" x14ac:dyDescent="0.3">
      <c r="A129" t="s">
        <v>96</v>
      </c>
      <c r="B129" t="s">
        <v>77</v>
      </c>
      <c r="C129" t="s">
        <v>79</v>
      </c>
      <c r="D129" s="31">
        <v>42</v>
      </c>
      <c r="E129" s="53">
        <v>1</v>
      </c>
      <c r="F129" s="30" t="s">
        <v>82</v>
      </c>
      <c r="G129" s="46" t="s">
        <v>13</v>
      </c>
      <c r="H129" s="40">
        <v>1.54</v>
      </c>
      <c r="I129" s="1">
        <v>35.299999999999997</v>
      </c>
      <c r="J129" s="48" t="s">
        <v>88</v>
      </c>
      <c r="K129" s="48" t="s">
        <v>85</v>
      </c>
    </row>
    <row r="130" spans="1:11" x14ac:dyDescent="0.3">
      <c r="A130" t="s">
        <v>97</v>
      </c>
      <c r="B130" t="s">
        <v>76</v>
      </c>
      <c r="C130" t="s">
        <v>75</v>
      </c>
      <c r="D130" s="30">
        <v>12</v>
      </c>
      <c r="E130" s="54" t="s">
        <v>16</v>
      </c>
      <c r="F130" s="22" t="s">
        <v>81</v>
      </c>
      <c r="G130" s="46" t="s">
        <v>13</v>
      </c>
      <c r="H130" s="40">
        <v>1.54</v>
      </c>
      <c r="I130" s="1">
        <v>32.5</v>
      </c>
      <c r="J130" s="48" t="s">
        <v>88</v>
      </c>
      <c r="K130" s="48" t="s">
        <v>85</v>
      </c>
    </row>
    <row r="131" spans="1:11" x14ac:dyDescent="0.3">
      <c r="A131" t="s">
        <v>97</v>
      </c>
      <c r="B131" t="s">
        <v>76</v>
      </c>
      <c r="C131" t="s">
        <v>75</v>
      </c>
      <c r="D131" s="31">
        <v>11</v>
      </c>
      <c r="E131" s="52">
        <v>2</v>
      </c>
      <c r="F131" s="22" t="s">
        <v>81</v>
      </c>
      <c r="G131" s="46" t="s">
        <v>13</v>
      </c>
      <c r="H131" s="40">
        <v>1.54</v>
      </c>
      <c r="I131" s="1">
        <v>32.5</v>
      </c>
      <c r="J131" s="48" t="s">
        <v>88</v>
      </c>
      <c r="K131" s="48" t="s">
        <v>85</v>
      </c>
    </row>
    <row r="132" spans="1:11" x14ac:dyDescent="0.3">
      <c r="A132" t="s">
        <v>97</v>
      </c>
      <c r="B132" t="s">
        <v>76</v>
      </c>
      <c r="C132" t="s">
        <v>75</v>
      </c>
      <c r="D132" s="31">
        <v>21</v>
      </c>
      <c r="E132" s="47">
        <v>2</v>
      </c>
      <c r="F132" s="22" t="s">
        <v>81</v>
      </c>
      <c r="G132" s="46" t="s">
        <v>13</v>
      </c>
      <c r="H132" s="40">
        <v>1.54</v>
      </c>
      <c r="I132" s="1">
        <v>32.5</v>
      </c>
      <c r="J132" s="48" t="s">
        <v>88</v>
      </c>
      <c r="K132" s="48" t="s">
        <v>85</v>
      </c>
    </row>
    <row r="133" spans="1:11" x14ac:dyDescent="0.3">
      <c r="A133" t="s">
        <v>97</v>
      </c>
      <c r="B133" t="s">
        <v>76</v>
      </c>
      <c r="C133" t="s">
        <v>75</v>
      </c>
      <c r="D133" s="31">
        <v>22</v>
      </c>
      <c r="E133" s="47">
        <v>1</v>
      </c>
      <c r="F133" s="22" t="s">
        <v>81</v>
      </c>
      <c r="G133" s="46" t="s">
        <v>13</v>
      </c>
      <c r="H133" s="40">
        <v>1.54</v>
      </c>
      <c r="I133" s="1">
        <v>32.5</v>
      </c>
      <c r="J133" s="48" t="s">
        <v>88</v>
      </c>
      <c r="K133" s="48" t="s">
        <v>85</v>
      </c>
    </row>
    <row r="134" spans="1:11" x14ac:dyDescent="0.3">
      <c r="A134" t="s">
        <v>97</v>
      </c>
      <c r="B134" t="s">
        <v>77</v>
      </c>
      <c r="C134" t="s">
        <v>75</v>
      </c>
      <c r="D134" s="31">
        <v>32</v>
      </c>
      <c r="E134" s="47">
        <v>1</v>
      </c>
      <c r="F134" s="22" t="s">
        <v>81</v>
      </c>
      <c r="G134" s="46" t="s">
        <v>13</v>
      </c>
      <c r="H134" s="40">
        <v>1.54</v>
      </c>
      <c r="I134" s="1">
        <v>32.5</v>
      </c>
      <c r="J134" s="48" t="s">
        <v>88</v>
      </c>
      <c r="K134" s="48" t="s">
        <v>85</v>
      </c>
    </row>
    <row r="135" spans="1:11" x14ac:dyDescent="0.3">
      <c r="A135" t="s">
        <v>97</v>
      </c>
      <c r="B135" t="s">
        <v>77</v>
      </c>
      <c r="C135" t="s">
        <v>75</v>
      </c>
      <c r="D135" s="31">
        <v>31</v>
      </c>
      <c r="E135" s="47">
        <v>2</v>
      </c>
      <c r="F135" s="22" t="s">
        <v>81</v>
      </c>
      <c r="G135" s="46" t="s">
        <v>13</v>
      </c>
      <c r="H135" s="40">
        <v>1.54</v>
      </c>
      <c r="I135" s="1">
        <v>32.5</v>
      </c>
      <c r="J135" s="48" t="s">
        <v>88</v>
      </c>
      <c r="K135" s="48" t="s">
        <v>85</v>
      </c>
    </row>
    <row r="136" spans="1:11" x14ac:dyDescent="0.3">
      <c r="A136" t="s">
        <v>97</v>
      </c>
      <c r="B136" t="s">
        <v>77</v>
      </c>
      <c r="C136" t="s">
        <v>75</v>
      </c>
      <c r="D136" s="31">
        <v>41</v>
      </c>
      <c r="E136" s="52">
        <v>2</v>
      </c>
      <c r="F136" s="22" t="s">
        <v>81</v>
      </c>
      <c r="G136" s="46" t="s">
        <v>13</v>
      </c>
      <c r="H136" s="40">
        <v>1.54</v>
      </c>
      <c r="I136" s="1">
        <v>32.5</v>
      </c>
      <c r="J136" s="48" t="s">
        <v>88</v>
      </c>
      <c r="K136" s="48" t="s">
        <v>85</v>
      </c>
    </row>
    <row r="137" spans="1:11" x14ac:dyDescent="0.3">
      <c r="A137" t="s">
        <v>97</v>
      </c>
      <c r="B137" t="s">
        <v>77</v>
      </c>
      <c r="C137" t="s">
        <v>75</v>
      </c>
      <c r="D137" s="33">
        <v>42</v>
      </c>
      <c r="E137" s="53">
        <v>1</v>
      </c>
      <c r="F137" s="22" t="s">
        <v>81</v>
      </c>
      <c r="G137" s="46" t="s">
        <v>13</v>
      </c>
      <c r="H137" s="40">
        <v>1.54</v>
      </c>
      <c r="I137" s="1">
        <v>32.5</v>
      </c>
      <c r="J137" s="48" t="s">
        <v>88</v>
      </c>
      <c r="K137" s="48" t="s">
        <v>85</v>
      </c>
    </row>
    <row r="138" spans="1:11" x14ac:dyDescent="0.3">
      <c r="A138" t="s">
        <v>97</v>
      </c>
      <c r="B138" t="s">
        <v>76</v>
      </c>
      <c r="C138" t="s">
        <v>79</v>
      </c>
      <c r="D138" s="30">
        <v>12</v>
      </c>
      <c r="E138" s="54" t="s">
        <v>16</v>
      </c>
      <c r="F138" s="55" t="s">
        <v>82</v>
      </c>
      <c r="G138" s="46" t="s">
        <v>13</v>
      </c>
      <c r="H138" s="40">
        <v>1.54</v>
      </c>
      <c r="I138" s="1">
        <v>32.5</v>
      </c>
      <c r="J138" s="48" t="s">
        <v>88</v>
      </c>
      <c r="K138" s="48" t="s">
        <v>85</v>
      </c>
    </row>
    <row r="139" spans="1:11" x14ac:dyDescent="0.3">
      <c r="A139" t="s">
        <v>97</v>
      </c>
      <c r="B139" t="s">
        <v>76</v>
      </c>
      <c r="C139" t="s">
        <v>79</v>
      </c>
      <c r="D139" s="31">
        <v>11</v>
      </c>
      <c r="E139" s="52">
        <v>2</v>
      </c>
      <c r="F139" s="55" t="s">
        <v>82</v>
      </c>
      <c r="G139" s="46" t="s">
        <v>13</v>
      </c>
      <c r="H139" s="40">
        <v>1.54</v>
      </c>
      <c r="I139" s="1">
        <v>32.5</v>
      </c>
      <c r="J139" s="48" t="s">
        <v>88</v>
      </c>
      <c r="K139" s="48" t="s">
        <v>85</v>
      </c>
    </row>
    <row r="140" spans="1:11" x14ac:dyDescent="0.3">
      <c r="A140" t="s">
        <v>97</v>
      </c>
      <c r="B140" t="s">
        <v>76</v>
      </c>
      <c r="C140" t="s">
        <v>79</v>
      </c>
      <c r="D140" s="31">
        <v>21</v>
      </c>
      <c r="E140" s="47">
        <v>2</v>
      </c>
      <c r="F140" s="55" t="s">
        <v>82</v>
      </c>
      <c r="G140" s="46" t="s">
        <v>13</v>
      </c>
      <c r="H140" s="40">
        <v>1.54</v>
      </c>
      <c r="I140" s="1">
        <v>32.5</v>
      </c>
      <c r="J140" s="48" t="s">
        <v>88</v>
      </c>
      <c r="K140" s="48" t="s">
        <v>85</v>
      </c>
    </row>
    <row r="141" spans="1:11" x14ac:dyDescent="0.3">
      <c r="A141" t="s">
        <v>97</v>
      </c>
      <c r="B141" t="s">
        <v>76</v>
      </c>
      <c r="C141" t="s">
        <v>79</v>
      </c>
      <c r="D141" s="31">
        <v>22</v>
      </c>
      <c r="E141" s="47">
        <v>1</v>
      </c>
      <c r="F141" s="55" t="s">
        <v>82</v>
      </c>
      <c r="G141" s="46" t="s">
        <v>13</v>
      </c>
      <c r="H141" s="40">
        <v>1.54</v>
      </c>
      <c r="I141" s="1">
        <v>32.5</v>
      </c>
      <c r="J141" s="48" t="s">
        <v>88</v>
      </c>
      <c r="K141" s="48" t="s">
        <v>85</v>
      </c>
    </row>
    <row r="142" spans="1:11" x14ac:dyDescent="0.3">
      <c r="A142" t="s">
        <v>97</v>
      </c>
      <c r="B142" t="s">
        <v>77</v>
      </c>
      <c r="C142" t="s">
        <v>79</v>
      </c>
      <c r="D142" s="31">
        <v>32</v>
      </c>
      <c r="E142" s="47">
        <v>1</v>
      </c>
      <c r="F142" s="55" t="s">
        <v>82</v>
      </c>
      <c r="G142" s="46" t="s">
        <v>13</v>
      </c>
      <c r="H142" s="40">
        <v>1.54</v>
      </c>
      <c r="I142" s="1">
        <v>32.5</v>
      </c>
      <c r="J142" s="48" t="s">
        <v>88</v>
      </c>
      <c r="K142" s="48" t="s">
        <v>85</v>
      </c>
    </row>
    <row r="143" spans="1:11" x14ac:dyDescent="0.3">
      <c r="A143" t="s">
        <v>97</v>
      </c>
      <c r="B143" t="s">
        <v>77</v>
      </c>
      <c r="C143" t="s">
        <v>79</v>
      </c>
      <c r="D143" s="31">
        <v>31</v>
      </c>
      <c r="E143" s="47">
        <v>2</v>
      </c>
      <c r="F143" s="55" t="s">
        <v>82</v>
      </c>
      <c r="G143" s="46" t="s">
        <v>13</v>
      </c>
      <c r="H143" s="40">
        <v>1.54</v>
      </c>
      <c r="I143" s="1">
        <v>32.5</v>
      </c>
      <c r="J143" s="48" t="s">
        <v>88</v>
      </c>
      <c r="K143" s="48" t="s">
        <v>85</v>
      </c>
    </row>
    <row r="144" spans="1:11" x14ac:dyDescent="0.3">
      <c r="A144" t="s">
        <v>97</v>
      </c>
      <c r="B144" t="s">
        <v>77</v>
      </c>
      <c r="C144" t="s">
        <v>79</v>
      </c>
      <c r="D144" s="31">
        <v>41</v>
      </c>
      <c r="E144" s="52">
        <v>2</v>
      </c>
      <c r="F144" s="55" t="s">
        <v>82</v>
      </c>
      <c r="G144" s="46" t="s">
        <v>13</v>
      </c>
      <c r="H144" s="40">
        <v>1.54</v>
      </c>
      <c r="I144" s="1">
        <v>32.5</v>
      </c>
      <c r="J144" s="48" t="s">
        <v>88</v>
      </c>
      <c r="K144" s="48" t="s">
        <v>85</v>
      </c>
    </row>
    <row r="145" spans="1:11" x14ac:dyDescent="0.3">
      <c r="A145" t="s">
        <v>97</v>
      </c>
      <c r="B145" t="s">
        <v>77</v>
      </c>
      <c r="C145" t="s">
        <v>79</v>
      </c>
      <c r="D145" s="31">
        <v>42</v>
      </c>
      <c r="E145" s="53">
        <v>1</v>
      </c>
      <c r="F145" s="55" t="s">
        <v>82</v>
      </c>
      <c r="G145" s="46" t="s">
        <v>13</v>
      </c>
      <c r="H145" s="40">
        <v>1.54</v>
      </c>
      <c r="I145" s="1">
        <v>32.5</v>
      </c>
      <c r="J145" s="48" t="s">
        <v>88</v>
      </c>
      <c r="K145" s="48" t="s">
        <v>85</v>
      </c>
    </row>
    <row r="146" spans="1:11" x14ac:dyDescent="0.3">
      <c r="A146" t="s">
        <v>98</v>
      </c>
      <c r="B146" t="s">
        <v>76</v>
      </c>
      <c r="C146" t="s">
        <v>75</v>
      </c>
      <c r="D146" s="30">
        <v>12</v>
      </c>
      <c r="E146" s="54">
        <v>4</v>
      </c>
      <c r="F146" s="22" t="s">
        <v>81</v>
      </c>
      <c r="G146" s="43" t="s">
        <v>7</v>
      </c>
      <c r="H146" s="40">
        <v>1.24</v>
      </c>
      <c r="I146" s="1">
        <v>18.100000000000001</v>
      </c>
      <c r="J146" s="48" t="s">
        <v>86</v>
      </c>
      <c r="K146" s="48" t="s">
        <v>85</v>
      </c>
    </row>
    <row r="147" spans="1:11" x14ac:dyDescent="0.3">
      <c r="A147" t="s">
        <v>98</v>
      </c>
      <c r="B147" t="s">
        <v>76</v>
      </c>
      <c r="C147" t="s">
        <v>75</v>
      </c>
      <c r="D147" s="31">
        <v>11</v>
      </c>
      <c r="E147" s="52">
        <v>5</v>
      </c>
      <c r="F147" s="22" t="s">
        <v>81</v>
      </c>
      <c r="G147" s="43" t="s">
        <v>7</v>
      </c>
      <c r="H147" s="40">
        <v>1.24</v>
      </c>
      <c r="I147" s="1">
        <v>18.100000000000001</v>
      </c>
      <c r="J147" s="48" t="s">
        <v>86</v>
      </c>
      <c r="K147" s="48" t="s">
        <v>85</v>
      </c>
    </row>
    <row r="148" spans="1:11" x14ac:dyDescent="0.3">
      <c r="A148" t="s">
        <v>98</v>
      </c>
      <c r="B148" t="s">
        <v>76</v>
      </c>
      <c r="C148" t="s">
        <v>75</v>
      </c>
      <c r="D148" s="31">
        <v>21</v>
      </c>
      <c r="E148" s="47">
        <v>5</v>
      </c>
      <c r="F148" s="22" t="s">
        <v>81</v>
      </c>
      <c r="G148" s="43" t="s">
        <v>7</v>
      </c>
      <c r="H148" s="40">
        <v>1.24</v>
      </c>
      <c r="I148" s="1">
        <v>18.100000000000001</v>
      </c>
      <c r="J148" s="48" t="s">
        <v>86</v>
      </c>
      <c r="K148" s="48" t="s">
        <v>85</v>
      </c>
    </row>
    <row r="149" spans="1:11" x14ac:dyDescent="0.3">
      <c r="A149" t="s">
        <v>98</v>
      </c>
      <c r="B149" t="s">
        <v>76</v>
      </c>
      <c r="C149" t="s">
        <v>75</v>
      </c>
      <c r="D149" s="31">
        <v>22</v>
      </c>
      <c r="E149" s="47">
        <v>3</v>
      </c>
      <c r="F149" s="22" t="s">
        <v>81</v>
      </c>
      <c r="G149" s="43" t="s">
        <v>7</v>
      </c>
      <c r="H149" s="40">
        <v>1.24</v>
      </c>
      <c r="I149" s="1">
        <v>18.100000000000001</v>
      </c>
      <c r="J149" s="48" t="s">
        <v>86</v>
      </c>
      <c r="K149" s="48" t="s">
        <v>85</v>
      </c>
    </row>
    <row r="150" spans="1:11" x14ac:dyDescent="0.3">
      <c r="A150" t="s">
        <v>98</v>
      </c>
      <c r="B150" t="s">
        <v>77</v>
      </c>
      <c r="C150" t="s">
        <v>75</v>
      </c>
      <c r="D150" s="31">
        <v>32</v>
      </c>
      <c r="E150" s="47">
        <v>2</v>
      </c>
      <c r="F150" s="22" t="s">
        <v>81</v>
      </c>
      <c r="G150" s="46" t="s">
        <v>13</v>
      </c>
      <c r="H150" s="40">
        <v>1.24</v>
      </c>
      <c r="I150" s="1">
        <v>18.100000000000001</v>
      </c>
      <c r="J150" s="48" t="s">
        <v>86</v>
      </c>
      <c r="K150" s="48" t="s">
        <v>85</v>
      </c>
    </row>
    <row r="151" spans="1:11" x14ac:dyDescent="0.3">
      <c r="A151" t="s">
        <v>98</v>
      </c>
      <c r="B151" t="s">
        <v>77</v>
      </c>
      <c r="C151" t="s">
        <v>75</v>
      </c>
      <c r="D151" s="31">
        <v>31</v>
      </c>
      <c r="E151" s="47">
        <v>2</v>
      </c>
      <c r="F151" s="22" t="s">
        <v>81</v>
      </c>
      <c r="G151" s="46" t="s">
        <v>13</v>
      </c>
      <c r="H151" s="40">
        <v>1.24</v>
      </c>
      <c r="I151" s="1">
        <v>18.100000000000001</v>
      </c>
      <c r="J151" s="48" t="s">
        <v>86</v>
      </c>
      <c r="K151" s="48" t="s">
        <v>85</v>
      </c>
    </row>
    <row r="152" spans="1:11" x14ac:dyDescent="0.3">
      <c r="A152" t="s">
        <v>98</v>
      </c>
      <c r="B152" t="s">
        <v>77</v>
      </c>
      <c r="C152" t="s">
        <v>75</v>
      </c>
      <c r="D152" s="31">
        <v>41</v>
      </c>
      <c r="E152" s="52">
        <v>4</v>
      </c>
      <c r="F152" s="22" t="s">
        <v>81</v>
      </c>
      <c r="G152" s="46" t="s">
        <v>13</v>
      </c>
      <c r="H152" s="40">
        <v>1.24</v>
      </c>
      <c r="I152" s="1">
        <v>18.100000000000001</v>
      </c>
      <c r="J152" s="48" t="s">
        <v>86</v>
      </c>
      <c r="K152" s="48" t="s">
        <v>85</v>
      </c>
    </row>
    <row r="153" spans="1:11" x14ac:dyDescent="0.3">
      <c r="A153" t="s">
        <v>98</v>
      </c>
      <c r="B153" t="s">
        <v>77</v>
      </c>
      <c r="C153" t="s">
        <v>75</v>
      </c>
      <c r="D153" s="33">
        <v>42</v>
      </c>
      <c r="E153" s="53">
        <v>2</v>
      </c>
      <c r="F153" s="22" t="s">
        <v>81</v>
      </c>
      <c r="G153" s="46" t="s">
        <v>13</v>
      </c>
      <c r="H153" s="40">
        <v>1.24</v>
      </c>
      <c r="I153" s="1">
        <v>18.100000000000001</v>
      </c>
      <c r="J153" s="48" t="s">
        <v>86</v>
      </c>
      <c r="K153" s="48" t="s">
        <v>85</v>
      </c>
    </row>
    <row r="154" spans="1:11" x14ac:dyDescent="0.3">
      <c r="A154" t="s">
        <v>98</v>
      </c>
      <c r="B154" t="s">
        <v>76</v>
      </c>
      <c r="C154" t="s">
        <v>79</v>
      </c>
      <c r="D154" s="30">
        <v>12</v>
      </c>
      <c r="E154" s="54">
        <v>4</v>
      </c>
      <c r="F154" s="55" t="s">
        <v>82</v>
      </c>
      <c r="G154" s="43" t="s">
        <v>7</v>
      </c>
      <c r="H154" s="40">
        <v>1.24</v>
      </c>
      <c r="I154" s="1">
        <v>18.100000000000001</v>
      </c>
      <c r="J154" s="48" t="s">
        <v>86</v>
      </c>
      <c r="K154" s="48" t="s">
        <v>85</v>
      </c>
    </row>
    <row r="155" spans="1:11" x14ac:dyDescent="0.3">
      <c r="A155" t="s">
        <v>98</v>
      </c>
      <c r="B155" t="s">
        <v>76</v>
      </c>
      <c r="C155" t="s">
        <v>79</v>
      </c>
      <c r="D155" s="31">
        <v>11</v>
      </c>
      <c r="E155" s="52">
        <v>5</v>
      </c>
      <c r="F155" s="55" t="s">
        <v>82</v>
      </c>
      <c r="G155" s="43" t="s">
        <v>7</v>
      </c>
      <c r="H155" s="40">
        <v>1.24</v>
      </c>
      <c r="I155" s="1">
        <v>18.100000000000001</v>
      </c>
      <c r="J155" s="48" t="s">
        <v>86</v>
      </c>
      <c r="K155" s="48" t="s">
        <v>85</v>
      </c>
    </row>
    <row r="156" spans="1:11" x14ac:dyDescent="0.3">
      <c r="A156" t="s">
        <v>98</v>
      </c>
      <c r="B156" t="s">
        <v>76</v>
      </c>
      <c r="C156" t="s">
        <v>79</v>
      </c>
      <c r="D156" s="31">
        <v>21</v>
      </c>
      <c r="E156" s="47">
        <v>5</v>
      </c>
      <c r="F156" s="55" t="s">
        <v>82</v>
      </c>
      <c r="G156" s="43" t="s">
        <v>7</v>
      </c>
      <c r="H156" s="40">
        <v>1.24</v>
      </c>
      <c r="I156" s="1">
        <v>18.100000000000001</v>
      </c>
      <c r="J156" s="48" t="s">
        <v>86</v>
      </c>
      <c r="K156" s="48" t="s">
        <v>85</v>
      </c>
    </row>
    <row r="157" spans="1:11" x14ac:dyDescent="0.3">
      <c r="A157" t="s">
        <v>98</v>
      </c>
      <c r="B157" t="s">
        <v>76</v>
      </c>
      <c r="C157" t="s">
        <v>79</v>
      </c>
      <c r="D157" s="31">
        <v>22</v>
      </c>
      <c r="E157" s="47">
        <v>3</v>
      </c>
      <c r="F157" s="55" t="s">
        <v>82</v>
      </c>
      <c r="G157" s="43" t="s">
        <v>7</v>
      </c>
      <c r="H157" s="40">
        <v>1.24</v>
      </c>
      <c r="I157" s="1">
        <v>18.100000000000001</v>
      </c>
      <c r="J157" s="48" t="s">
        <v>86</v>
      </c>
      <c r="K157" s="48" t="s">
        <v>85</v>
      </c>
    </row>
    <row r="158" spans="1:11" x14ac:dyDescent="0.3">
      <c r="A158" t="s">
        <v>98</v>
      </c>
      <c r="B158" t="s">
        <v>77</v>
      </c>
      <c r="C158" t="s">
        <v>79</v>
      </c>
      <c r="D158" s="31">
        <v>32</v>
      </c>
      <c r="E158" s="47">
        <v>2</v>
      </c>
      <c r="F158" s="55" t="s">
        <v>82</v>
      </c>
      <c r="G158" s="46" t="s">
        <v>13</v>
      </c>
      <c r="H158" s="40">
        <v>1.24</v>
      </c>
      <c r="I158" s="1">
        <v>18.100000000000001</v>
      </c>
      <c r="J158" s="48" t="s">
        <v>86</v>
      </c>
      <c r="K158" s="48" t="s">
        <v>85</v>
      </c>
    </row>
    <row r="159" spans="1:11" x14ac:dyDescent="0.3">
      <c r="A159" t="s">
        <v>98</v>
      </c>
      <c r="B159" t="s">
        <v>77</v>
      </c>
      <c r="C159" t="s">
        <v>79</v>
      </c>
      <c r="D159" s="31">
        <v>31</v>
      </c>
      <c r="E159" s="47">
        <v>3</v>
      </c>
      <c r="F159" s="55" t="s">
        <v>82</v>
      </c>
      <c r="G159" s="46" t="s">
        <v>13</v>
      </c>
      <c r="H159" s="40">
        <v>1.24</v>
      </c>
      <c r="I159" s="1">
        <v>18.100000000000001</v>
      </c>
      <c r="J159" s="48" t="s">
        <v>86</v>
      </c>
      <c r="K159" s="48" t="s">
        <v>85</v>
      </c>
    </row>
    <row r="160" spans="1:11" x14ac:dyDescent="0.3">
      <c r="A160" t="s">
        <v>98</v>
      </c>
      <c r="B160" t="s">
        <v>77</v>
      </c>
      <c r="C160" t="s">
        <v>79</v>
      </c>
      <c r="D160" s="31">
        <v>41</v>
      </c>
      <c r="E160" s="52">
        <v>4</v>
      </c>
      <c r="F160" s="55" t="s">
        <v>82</v>
      </c>
      <c r="G160" s="46" t="s">
        <v>13</v>
      </c>
      <c r="H160" s="40">
        <v>1.24</v>
      </c>
      <c r="I160" s="1">
        <v>18.100000000000001</v>
      </c>
      <c r="J160" s="48" t="s">
        <v>86</v>
      </c>
      <c r="K160" s="48" t="s">
        <v>85</v>
      </c>
    </row>
    <row r="161" spans="1:11" x14ac:dyDescent="0.3">
      <c r="A161" t="s">
        <v>98</v>
      </c>
      <c r="B161" t="s">
        <v>77</v>
      </c>
      <c r="C161" t="s">
        <v>79</v>
      </c>
      <c r="D161" s="31">
        <v>42</v>
      </c>
      <c r="E161" s="53">
        <v>2</v>
      </c>
      <c r="F161" s="55" t="s">
        <v>82</v>
      </c>
      <c r="G161" s="46" t="s">
        <v>13</v>
      </c>
      <c r="H161" s="40">
        <v>1.24</v>
      </c>
      <c r="I161" s="1">
        <v>18.100000000000001</v>
      </c>
      <c r="J161" s="48" t="s">
        <v>86</v>
      </c>
      <c r="K161" s="48" t="s">
        <v>85</v>
      </c>
    </row>
    <row r="162" spans="1:11" x14ac:dyDescent="0.3">
      <c r="A162" t="s">
        <v>99</v>
      </c>
      <c r="B162" t="s">
        <v>76</v>
      </c>
      <c r="C162" t="s">
        <v>75</v>
      </c>
      <c r="D162" s="30">
        <v>12</v>
      </c>
      <c r="E162" s="54" t="s">
        <v>16</v>
      </c>
      <c r="F162" s="22" t="s">
        <v>81</v>
      </c>
      <c r="G162" s="47" t="s">
        <v>10</v>
      </c>
      <c r="H162" s="40">
        <v>6.47</v>
      </c>
      <c r="I162" s="1">
        <v>13.6</v>
      </c>
      <c r="J162" s="48" t="s">
        <v>100</v>
      </c>
      <c r="K162" s="48" t="s">
        <v>101</v>
      </c>
    </row>
    <row r="163" spans="1:11" x14ac:dyDescent="0.3">
      <c r="A163" t="s">
        <v>99</v>
      </c>
      <c r="B163" t="s">
        <v>76</v>
      </c>
      <c r="C163" t="s">
        <v>75</v>
      </c>
      <c r="D163" s="31">
        <v>11</v>
      </c>
      <c r="E163" s="52">
        <v>3</v>
      </c>
      <c r="F163" s="22" t="s">
        <v>81</v>
      </c>
      <c r="G163" s="47" t="s">
        <v>10</v>
      </c>
      <c r="H163" s="40">
        <v>6.47</v>
      </c>
      <c r="I163" s="1">
        <v>13.6</v>
      </c>
      <c r="J163" s="48" t="s">
        <v>100</v>
      </c>
      <c r="K163" s="48" t="s">
        <v>101</v>
      </c>
    </row>
    <row r="164" spans="1:11" x14ac:dyDescent="0.3">
      <c r="A164" t="s">
        <v>99</v>
      </c>
      <c r="B164" t="s">
        <v>76</v>
      </c>
      <c r="C164" t="s">
        <v>75</v>
      </c>
      <c r="D164" s="31">
        <v>21</v>
      </c>
      <c r="E164" s="47">
        <v>2</v>
      </c>
      <c r="F164" s="22" t="s">
        <v>81</v>
      </c>
      <c r="G164" s="47" t="s">
        <v>10</v>
      </c>
      <c r="H164" s="40">
        <v>6.47</v>
      </c>
      <c r="I164" s="1">
        <v>13.6</v>
      </c>
      <c r="J164" s="48" t="s">
        <v>100</v>
      </c>
      <c r="K164" s="48" t="s">
        <v>101</v>
      </c>
    </row>
    <row r="165" spans="1:11" x14ac:dyDescent="0.3">
      <c r="A165" t="s">
        <v>99</v>
      </c>
      <c r="B165" t="s">
        <v>76</v>
      </c>
      <c r="C165" t="s">
        <v>75</v>
      </c>
      <c r="D165" s="31">
        <v>22</v>
      </c>
      <c r="E165" s="47">
        <v>3</v>
      </c>
      <c r="F165" s="22" t="s">
        <v>81</v>
      </c>
      <c r="G165" s="47" t="s">
        <v>10</v>
      </c>
      <c r="H165" s="40">
        <v>6.47</v>
      </c>
      <c r="I165" s="1">
        <v>13.6</v>
      </c>
      <c r="J165" s="48" t="s">
        <v>100</v>
      </c>
      <c r="K165" s="48" t="s">
        <v>101</v>
      </c>
    </row>
    <row r="166" spans="1:11" x14ac:dyDescent="0.3">
      <c r="A166" t="s">
        <v>99</v>
      </c>
      <c r="B166" t="s">
        <v>77</v>
      </c>
      <c r="C166" t="s">
        <v>75</v>
      </c>
      <c r="D166" s="31">
        <v>32</v>
      </c>
      <c r="E166" s="47">
        <v>2</v>
      </c>
      <c r="F166" s="22" t="s">
        <v>81</v>
      </c>
      <c r="G166" s="46" t="s">
        <v>13</v>
      </c>
      <c r="H166" s="40">
        <v>6.47</v>
      </c>
      <c r="I166" s="1">
        <v>13.6</v>
      </c>
      <c r="J166" s="48" t="s">
        <v>100</v>
      </c>
      <c r="K166" s="48" t="s">
        <v>101</v>
      </c>
    </row>
    <row r="167" spans="1:11" x14ac:dyDescent="0.3">
      <c r="A167" t="s">
        <v>99</v>
      </c>
      <c r="B167" t="s">
        <v>77</v>
      </c>
      <c r="C167" t="s">
        <v>75</v>
      </c>
      <c r="D167" s="31">
        <v>31</v>
      </c>
      <c r="E167" s="47">
        <v>2</v>
      </c>
      <c r="F167" s="22" t="s">
        <v>81</v>
      </c>
      <c r="G167" s="46" t="s">
        <v>13</v>
      </c>
      <c r="H167" s="40">
        <v>6.47</v>
      </c>
      <c r="I167" s="1">
        <v>13.6</v>
      </c>
      <c r="J167" s="48" t="s">
        <v>100</v>
      </c>
      <c r="K167" s="48" t="s">
        <v>101</v>
      </c>
    </row>
    <row r="168" spans="1:11" x14ac:dyDescent="0.3">
      <c r="A168" t="s">
        <v>99</v>
      </c>
      <c r="B168" t="s">
        <v>77</v>
      </c>
      <c r="C168" t="s">
        <v>75</v>
      </c>
      <c r="D168" s="31">
        <v>41</v>
      </c>
      <c r="E168" s="52">
        <v>2</v>
      </c>
      <c r="F168" s="22" t="s">
        <v>81</v>
      </c>
      <c r="G168" s="46" t="s">
        <v>13</v>
      </c>
      <c r="H168" s="40">
        <v>6.47</v>
      </c>
      <c r="I168" s="1">
        <v>13.6</v>
      </c>
      <c r="J168" s="48" t="s">
        <v>100</v>
      </c>
      <c r="K168" s="48" t="s">
        <v>101</v>
      </c>
    </row>
    <row r="169" spans="1:11" x14ac:dyDescent="0.3">
      <c r="A169" t="s">
        <v>99</v>
      </c>
      <c r="B169" t="s">
        <v>77</v>
      </c>
      <c r="C169" t="s">
        <v>75</v>
      </c>
      <c r="D169" s="33">
        <v>42</v>
      </c>
      <c r="E169" s="53">
        <v>2</v>
      </c>
      <c r="F169" s="22" t="s">
        <v>81</v>
      </c>
      <c r="G169" s="46" t="s">
        <v>13</v>
      </c>
      <c r="H169" s="40">
        <v>6.47</v>
      </c>
      <c r="I169" s="1">
        <v>13.6</v>
      </c>
      <c r="J169" s="48" t="s">
        <v>100</v>
      </c>
      <c r="K169" s="48" t="s">
        <v>101</v>
      </c>
    </row>
    <row r="170" spans="1:11" x14ac:dyDescent="0.3">
      <c r="A170" t="s">
        <v>99</v>
      </c>
      <c r="B170" t="s">
        <v>76</v>
      </c>
      <c r="C170" t="s">
        <v>79</v>
      </c>
      <c r="D170" s="30">
        <v>12</v>
      </c>
      <c r="E170" s="54" t="s">
        <v>16</v>
      </c>
      <c r="F170" s="55" t="s">
        <v>82</v>
      </c>
      <c r="G170" s="47" t="s">
        <v>10</v>
      </c>
      <c r="H170" s="40">
        <v>6.47</v>
      </c>
      <c r="I170" s="1">
        <v>13.6</v>
      </c>
      <c r="J170" s="48" t="s">
        <v>100</v>
      </c>
      <c r="K170" s="48" t="s">
        <v>101</v>
      </c>
    </row>
    <row r="171" spans="1:11" x14ac:dyDescent="0.3">
      <c r="A171" t="s">
        <v>99</v>
      </c>
      <c r="B171" t="s">
        <v>76</v>
      </c>
      <c r="C171" t="s">
        <v>79</v>
      </c>
      <c r="D171" s="31">
        <v>11</v>
      </c>
      <c r="E171" s="52">
        <v>3</v>
      </c>
      <c r="F171" s="55" t="s">
        <v>82</v>
      </c>
      <c r="G171" s="47" t="s">
        <v>10</v>
      </c>
      <c r="H171" s="40">
        <v>6.47</v>
      </c>
      <c r="I171" s="1">
        <v>13.6</v>
      </c>
      <c r="J171" s="48" t="s">
        <v>100</v>
      </c>
      <c r="K171" s="48" t="s">
        <v>101</v>
      </c>
    </row>
    <row r="172" spans="1:11" x14ac:dyDescent="0.3">
      <c r="A172" t="s">
        <v>99</v>
      </c>
      <c r="B172" t="s">
        <v>76</v>
      </c>
      <c r="C172" t="s">
        <v>79</v>
      </c>
      <c r="D172" s="31">
        <v>21</v>
      </c>
      <c r="E172" s="47">
        <v>2</v>
      </c>
      <c r="F172" s="55" t="s">
        <v>82</v>
      </c>
      <c r="G172" s="47" t="s">
        <v>10</v>
      </c>
      <c r="H172" s="40">
        <v>6.47</v>
      </c>
      <c r="I172" s="1">
        <v>13.6</v>
      </c>
      <c r="J172" s="48" t="s">
        <v>100</v>
      </c>
      <c r="K172" s="48" t="s">
        <v>101</v>
      </c>
    </row>
    <row r="173" spans="1:11" x14ac:dyDescent="0.3">
      <c r="A173" t="s">
        <v>99</v>
      </c>
      <c r="B173" t="s">
        <v>76</v>
      </c>
      <c r="C173" t="s">
        <v>79</v>
      </c>
      <c r="D173" s="31">
        <v>22</v>
      </c>
      <c r="E173" s="47">
        <v>3</v>
      </c>
      <c r="F173" s="55" t="s">
        <v>82</v>
      </c>
      <c r="G173" s="47" t="s">
        <v>10</v>
      </c>
      <c r="H173" s="40">
        <v>6.47</v>
      </c>
      <c r="I173" s="1">
        <v>13.6</v>
      </c>
      <c r="J173" s="48" t="s">
        <v>100</v>
      </c>
      <c r="K173" s="48" t="s">
        <v>101</v>
      </c>
    </row>
    <row r="174" spans="1:11" x14ac:dyDescent="0.3">
      <c r="A174" t="s">
        <v>99</v>
      </c>
      <c r="B174" t="s">
        <v>77</v>
      </c>
      <c r="C174" t="s">
        <v>79</v>
      </c>
      <c r="D174" s="31">
        <v>32</v>
      </c>
      <c r="E174" s="47">
        <v>2</v>
      </c>
      <c r="F174" s="55" t="s">
        <v>82</v>
      </c>
      <c r="G174" s="46" t="s">
        <v>13</v>
      </c>
      <c r="H174" s="40">
        <v>6.47</v>
      </c>
      <c r="I174" s="1">
        <v>13.6</v>
      </c>
      <c r="J174" s="48" t="s">
        <v>100</v>
      </c>
      <c r="K174" s="48" t="s">
        <v>101</v>
      </c>
    </row>
    <row r="175" spans="1:11" x14ac:dyDescent="0.3">
      <c r="A175" t="s">
        <v>99</v>
      </c>
      <c r="B175" t="s">
        <v>77</v>
      </c>
      <c r="C175" t="s">
        <v>79</v>
      </c>
      <c r="D175" s="31">
        <v>31</v>
      </c>
      <c r="E175" s="47">
        <v>2</v>
      </c>
      <c r="F175" s="55" t="s">
        <v>82</v>
      </c>
      <c r="G175" s="46" t="s">
        <v>13</v>
      </c>
      <c r="H175" s="40">
        <v>6.47</v>
      </c>
      <c r="I175" s="1">
        <v>13.6</v>
      </c>
      <c r="J175" s="48" t="s">
        <v>100</v>
      </c>
      <c r="K175" s="48" t="s">
        <v>101</v>
      </c>
    </row>
    <row r="176" spans="1:11" x14ac:dyDescent="0.3">
      <c r="A176" t="s">
        <v>99</v>
      </c>
      <c r="B176" t="s">
        <v>77</v>
      </c>
      <c r="C176" t="s">
        <v>79</v>
      </c>
      <c r="D176" s="31">
        <v>41</v>
      </c>
      <c r="E176" s="52">
        <v>2</v>
      </c>
      <c r="F176" s="55" t="s">
        <v>82</v>
      </c>
      <c r="G176" s="46" t="s">
        <v>13</v>
      </c>
      <c r="H176" s="40">
        <v>6.47</v>
      </c>
      <c r="I176" s="1">
        <v>13.6</v>
      </c>
      <c r="J176" s="48" t="s">
        <v>100</v>
      </c>
      <c r="K176" s="48" t="s">
        <v>101</v>
      </c>
    </row>
    <row r="177" spans="1:11" x14ac:dyDescent="0.3">
      <c r="A177" t="s">
        <v>99</v>
      </c>
      <c r="B177" t="s">
        <v>77</v>
      </c>
      <c r="C177" t="s">
        <v>79</v>
      </c>
      <c r="D177" s="31">
        <v>42</v>
      </c>
      <c r="E177" s="53">
        <v>2</v>
      </c>
      <c r="F177" s="55" t="s">
        <v>82</v>
      </c>
      <c r="G177" s="46" t="s">
        <v>13</v>
      </c>
      <c r="H177" s="40">
        <v>6.47</v>
      </c>
      <c r="I177" s="1">
        <v>13.6</v>
      </c>
      <c r="J177" s="48" t="s">
        <v>100</v>
      </c>
      <c r="K177" s="48" t="s">
        <v>101</v>
      </c>
    </row>
    <row r="178" spans="1:11" x14ac:dyDescent="0.3">
      <c r="A178" t="s">
        <v>102</v>
      </c>
      <c r="B178" t="s">
        <v>76</v>
      </c>
      <c r="C178" t="s">
        <v>75</v>
      </c>
      <c r="D178" s="30">
        <v>12</v>
      </c>
      <c r="E178" s="54">
        <v>2</v>
      </c>
      <c r="F178" s="22" t="s">
        <v>81</v>
      </c>
      <c r="G178" s="43" t="s">
        <v>7</v>
      </c>
      <c r="H178" s="40">
        <v>2.2610000000000001</v>
      </c>
      <c r="I178">
        <v>25</v>
      </c>
      <c r="J178" s="48" t="s">
        <v>86</v>
      </c>
      <c r="K178" s="48" t="s">
        <v>85</v>
      </c>
    </row>
    <row r="179" spans="1:11" x14ac:dyDescent="0.3">
      <c r="A179" t="s">
        <v>102</v>
      </c>
      <c r="B179" t="s">
        <v>76</v>
      </c>
      <c r="C179" t="s">
        <v>75</v>
      </c>
      <c r="D179" s="31">
        <v>11</v>
      </c>
      <c r="E179" s="52">
        <v>1</v>
      </c>
      <c r="F179" s="22" t="s">
        <v>81</v>
      </c>
      <c r="G179" s="43" t="s">
        <v>7</v>
      </c>
      <c r="H179" s="40">
        <v>2.2610000000000001</v>
      </c>
      <c r="I179">
        <v>25</v>
      </c>
      <c r="J179" s="48" t="s">
        <v>86</v>
      </c>
      <c r="K179" s="48" t="s">
        <v>85</v>
      </c>
    </row>
    <row r="180" spans="1:11" x14ac:dyDescent="0.3">
      <c r="A180" t="s">
        <v>102</v>
      </c>
      <c r="B180" t="s">
        <v>76</v>
      </c>
      <c r="C180" t="s">
        <v>75</v>
      </c>
      <c r="D180" s="31">
        <v>21</v>
      </c>
      <c r="E180" s="47">
        <v>2</v>
      </c>
      <c r="F180" s="22" t="s">
        <v>81</v>
      </c>
      <c r="G180" s="43" t="s">
        <v>7</v>
      </c>
      <c r="H180" s="40">
        <v>2.2610000000000001</v>
      </c>
      <c r="I180">
        <v>25</v>
      </c>
      <c r="J180" s="48" t="s">
        <v>86</v>
      </c>
      <c r="K180" s="48" t="s">
        <v>85</v>
      </c>
    </row>
    <row r="181" spans="1:11" x14ac:dyDescent="0.3">
      <c r="A181" t="s">
        <v>102</v>
      </c>
      <c r="B181" t="s">
        <v>76</v>
      </c>
      <c r="C181" t="s">
        <v>75</v>
      </c>
      <c r="D181" s="31">
        <v>22</v>
      </c>
      <c r="E181" s="47">
        <v>1</v>
      </c>
      <c r="F181" s="22" t="s">
        <v>81</v>
      </c>
      <c r="G181" s="43" t="s">
        <v>7</v>
      </c>
      <c r="H181" s="40">
        <v>2.2610000000000001</v>
      </c>
      <c r="I181">
        <v>25</v>
      </c>
      <c r="J181" s="48" t="s">
        <v>86</v>
      </c>
      <c r="K181" s="48" t="s">
        <v>85</v>
      </c>
    </row>
    <row r="182" spans="1:11" x14ac:dyDescent="0.3">
      <c r="A182" t="s">
        <v>102</v>
      </c>
      <c r="B182" t="s">
        <v>77</v>
      </c>
      <c r="C182" t="s">
        <v>75</v>
      </c>
      <c r="D182" s="31">
        <v>32</v>
      </c>
      <c r="E182" s="47">
        <v>2</v>
      </c>
      <c r="F182" s="22" t="s">
        <v>81</v>
      </c>
      <c r="G182" s="43" t="s">
        <v>7</v>
      </c>
      <c r="H182" s="40">
        <v>2.2610000000000001</v>
      </c>
      <c r="I182">
        <v>25</v>
      </c>
      <c r="J182" s="48" t="s">
        <v>86</v>
      </c>
      <c r="K182" s="48" t="s">
        <v>85</v>
      </c>
    </row>
    <row r="183" spans="1:11" x14ac:dyDescent="0.3">
      <c r="A183" t="s">
        <v>102</v>
      </c>
      <c r="B183" t="s">
        <v>77</v>
      </c>
      <c r="C183" t="s">
        <v>75</v>
      </c>
      <c r="D183" s="31">
        <v>31</v>
      </c>
      <c r="E183" s="47">
        <v>1</v>
      </c>
      <c r="F183" s="22" t="s">
        <v>81</v>
      </c>
      <c r="G183" s="43" t="s">
        <v>7</v>
      </c>
      <c r="H183" s="40">
        <v>2.2610000000000001</v>
      </c>
      <c r="I183">
        <v>25</v>
      </c>
      <c r="J183" s="48" t="s">
        <v>86</v>
      </c>
      <c r="K183" s="48" t="s">
        <v>85</v>
      </c>
    </row>
    <row r="184" spans="1:11" x14ac:dyDescent="0.3">
      <c r="A184" t="s">
        <v>102</v>
      </c>
      <c r="B184" t="s">
        <v>77</v>
      </c>
      <c r="C184" t="s">
        <v>75</v>
      </c>
      <c r="D184" s="31">
        <v>41</v>
      </c>
      <c r="E184" s="52">
        <v>2</v>
      </c>
      <c r="F184" s="22" t="s">
        <v>81</v>
      </c>
      <c r="G184" s="43" t="s">
        <v>7</v>
      </c>
      <c r="H184" s="40">
        <v>2.2610000000000001</v>
      </c>
      <c r="I184">
        <v>25</v>
      </c>
      <c r="J184" s="48" t="s">
        <v>86</v>
      </c>
      <c r="K184" s="48" t="s">
        <v>85</v>
      </c>
    </row>
    <row r="185" spans="1:11" x14ac:dyDescent="0.3">
      <c r="A185" t="s">
        <v>102</v>
      </c>
      <c r="B185" t="s">
        <v>77</v>
      </c>
      <c r="C185" t="s">
        <v>75</v>
      </c>
      <c r="D185" s="33">
        <v>42</v>
      </c>
      <c r="E185" s="53">
        <v>1</v>
      </c>
      <c r="F185" s="22" t="s">
        <v>81</v>
      </c>
      <c r="G185" s="43" t="s">
        <v>7</v>
      </c>
      <c r="H185" s="40">
        <v>2.2610000000000001</v>
      </c>
      <c r="I185">
        <v>25</v>
      </c>
      <c r="J185" s="48" t="s">
        <v>86</v>
      </c>
      <c r="K185" s="48" t="s">
        <v>85</v>
      </c>
    </row>
    <row r="186" spans="1:11" x14ac:dyDescent="0.3">
      <c r="A186" t="s">
        <v>102</v>
      </c>
      <c r="B186" t="s">
        <v>76</v>
      </c>
      <c r="C186" t="s">
        <v>79</v>
      </c>
      <c r="D186" s="30">
        <v>12</v>
      </c>
      <c r="E186" s="54">
        <v>2</v>
      </c>
      <c r="F186" s="55" t="s">
        <v>82</v>
      </c>
      <c r="G186" s="43" t="s">
        <v>7</v>
      </c>
      <c r="H186" s="40">
        <v>2.2610000000000001</v>
      </c>
      <c r="I186">
        <v>25</v>
      </c>
      <c r="J186" s="48" t="s">
        <v>86</v>
      </c>
      <c r="K186" s="48" t="s">
        <v>85</v>
      </c>
    </row>
    <row r="187" spans="1:11" x14ac:dyDescent="0.3">
      <c r="A187" t="s">
        <v>102</v>
      </c>
      <c r="B187" t="s">
        <v>76</v>
      </c>
      <c r="C187" t="s">
        <v>79</v>
      </c>
      <c r="D187" s="31">
        <v>11</v>
      </c>
      <c r="E187" s="52">
        <v>1</v>
      </c>
      <c r="F187" s="55" t="s">
        <v>82</v>
      </c>
      <c r="G187" s="43" t="s">
        <v>7</v>
      </c>
      <c r="H187" s="40">
        <v>2.2610000000000001</v>
      </c>
      <c r="I187">
        <v>25</v>
      </c>
      <c r="J187" s="48" t="s">
        <v>86</v>
      </c>
      <c r="K187" s="48" t="s">
        <v>85</v>
      </c>
    </row>
    <row r="188" spans="1:11" x14ac:dyDescent="0.3">
      <c r="A188" t="s">
        <v>102</v>
      </c>
      <c r="B188" t="s">
        <v>76</v>
      </c>
      <c r="C188" t="s">
        <v>79</v>
      </c>
      <c r="D188" s="31">
        <v>21</v>
      </c>
      <c r="E188" s="47">
        <v>2</v>
      </c>
      <c r="F188" s="55" t="s">
        <v>82</v>
      </c>
      <c r="G188" s="43" t="s">
        <v>7</v>
      </c>
      <c r="H188" s="40">
        <v>2.2610000000000001</v>
      </c>
      <c r="I188">
        <v>25</v>
      </c>
      <c r="J188" s="48" t="s">
        <v>86</v>
      </c>
      <c r="K188" s="48" t="s">
        <v>85</v>
      </c>
    </row>
    <row r="189" spans="1:11" x14ac:dyDescent="0.3">
      <c r="A189" t="s">
        <v>102</v>
      </c>
      <c r="B189" t="s">
        <v>76</v>
      </c>
      <c r="C189" t="s">
        <v>79</v>
      </c>
      <c r="D189" s="31">
        <v>22</v>
      </c>
      <c r="E189" s="47">
        <v>1</v>
      </c>
      <c r="F189" s="55" t="s">
        <v>82</v>
      </c>
      <c r="G189" s="43" t="s">
        <v>7</v>
      </c>
      <c r="H189" s="40">
        <v>2.2610000000000001</v>
      </c>
      <c r="I189">
        <v>25</v>
      </c>
      <c r="J189" s="48" t="s">
        <v>86</v>
      </c>
      <c r="K189" s="48" t="s">
        <v>85</v>
      </c>
    </row>
    <row r="190" spans="1:11" x14ac:dyDescent="0.3">
      <c r="A190" t="s">
        <v>102</v>
      </c>
      <c r="B190" t="s">
        <v>77</v>
      </c>
      <c r="C190" t="s">
        <v>79</v>
      </c>
      <c r="D190" s="31">
        <v>32</v>
      </c>
      <c r="E190" s="47">
        <v>2</v>
      </c>
      <c r="F190" s="55" t="s">
        <v>82</v>
      </c>
      <c r="G190" s="43" t="s">
        <v>7</v>
      </c>
      <c r="H190" s="40">
        <v>2.2610000000000001</v>
      </c>
      <c r="I190">
        <v>25</v>
      </c>
      <c r="J190" s="48" t="s">
        <v>86</v>
      </c>
      <c r="K190" s="48" t="s">
        <v>85</v>
      </c>
    </row>
    <row r="191" spans="1:11" x14ac:dyDescent="0.3">
      <c r="A191" t="s">
        <v>102</v>
      </c>
      <c r="B191" t="s">
        <v>77</v>
      </c>
      <c r="C191" t="s">
        <v>79</v>
      </c>
      <c r="D191" s="31">
        <v>31</v>
      </c>
      <c r="E191" s="47">
        <v>1</v>
      </c>
      <c r="F191" s="55" t="s">
        <v>82</v>
      </c>
      <c r="G191" s="43" t="s">
        <v>7</v>
      </c>
      <c r="H191" s="40">
        <v>2.2610000000000001</v>
      </c>
      <c r="I191">
        <v>25</v>
      </c>
      <c r="J191" s="48" t="s">
        <v>86</v>
      </c>
      <c r="K191" s="48" t="s">
        <v>85</v>
      </c>
    </row>
    <row r="192" spans="1:11" x14ac:dyDescent="0.3">
      <c r="A192" t="s">
        <v>102</v>
      </c>
      <c r="B192" t="s">
        <v>77</v>
      </c>
      <c r="C192" t="s">
        <v>79</v>
      </c>
      <c r="D192" s="31">
        <v>41</v>
      </c>
      <c r="E192" s="52">
        <v>2</v>
      </c>
      <c r="F192" s="55" t="s">
        <v>82</v>
      </c>
      <c r="G192" s="43" t="s">
        <v>7</v>
      </c>
      <c r="H192" s="40">
        <v>2.2610000000000001</v>
      </c>
      <c r="I192">
        <v>25</v>
      </c>
      <c r="J192" s="48" t="s">
        <v>86</v>
      </c>
      <c r="K192" s="48" t="s">
        <v>85</v>
      </c>
    </row>
    <row r="193" spans="1:11" x14ac:dyDescent="0.3">
      <c r="A193" t="s">
        <v>102</v>
      </c>
      <c r="B193" t="s">
        <v>77</v>
      </c>
      <c r="C193" t="s">
        <v>79</v>
      </c>
      <c r="D193" s="31">
        <v>42</v>
      </c>
      <c r="E193" s="53">
        <v>1</v>
      </c>
      <c r="F193" s="55" t="s">
        <v>82</v>
      </c>
      <c r="G193" s="43" t="s">
        <v>7</v>
      </c>
      <c r="H193" s="40">
        <v>2.2610000000000001</v>
      </c>
      <c r="I193">
        <v>25</v>
      </c>
      <c r="J193" s="48" t="s">
        <v>86</v>
      </c>
      <c r="K193" s="48" t="s">
        <v>85</v>
      </c>
    </row>
  </sheetData>
  <autoFilter ref="A1:K193" xr:uid="{9D3A8CBF-57DF-4F34-8554-E9F65A711A08}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87118-29F5-4F79-9DFD-55FCBF17AEA9}">
  <dimension ref="A1:E260"/>
  <sheetViews>
    <sheetView workbookViewId="0">
      <selection activeCell="C1" sqref="C1"/>
    </sheetView>
  </sheetViews>
  <sheetFormatPr baseColWidth="10" defaultRowHeight="14.4" x14ac:dyDescent="0.3"/>
  <cols>
    <col min="1" max="1" width="23.88671875" customWidth="1"/>
    <col min="2" max="2" width="26.33203125" customWidth="1"/>
    <col min="3" max="3" width="29.6640625" customWidth="1"/>
    <col min="4" max="4" width="26.33203125" customWidth="1"/>
    <col min="5" max="5" width="22.44140625" customWidth="1"/>
  </cols>
  <sheetData>
    <row r="1" spans="1:5" x14ac:dyDescent="0.3">
      <c r="A1" s="18" t="s">
        <v>29</v>
      </c>
      <c r="B1" s="18" t="s">
        <v>30</v>
      </c>
      <c r="C1" s="18" t="s">
        <v>31</v>
      </c>
      <c r="D1" s="18" t="s">
        <v>32</v>
      </c>
      <c r="E1" s="18" t="s">
        <v>33</v>
      </c>
    </row>
    <row r="2" spans="1:5" x14ac:dyDescent="0.3">
      <c r="A2" s="7" t="s">
        <v>34</v>
      </c>
      <c r="B2" s="19"/>
      <c r="C2" s="20" t="s">
        <v>0</v>
      </c>
      <c r="D2" s="19"/>
      <c r="E2" s="21"/>
    </row>
    <row r="3" spans="1:5" x14ac:dyDescent="0.3">
      <c r="A3" s="22">
        <v>12</v>
      </c>
      <c r="B3" s="22">
        <v>1</v>
      </c>
      <c r="C3" s="22" t="s">
        <v>7</v>
      </c>
      <c r="D3" s="22" t="s">
        <v>35</v>
      </c>
      <c r="E3" s="22" t="s">
        <v>36</v>
      </c>
    </row>
    <row r="4" spans="1:5" x14ac:dyDescent="0.3">
      <c r="A4" s="1">
        <v>11</v>
      </c>
      <c r="B4" s="6" t="s">
        <v>8</v>
      </c>
      <c r="C4" s="1" t="s">
        <v>12</v>
      </c>
      <c r="D4" s="1"/>
      <c r="E4" s="1"/>
    </row>
    <row r="5" spans="1:5" x14ac:dyDescent="0.3">
      <c r="A5" s="1">
        <v>21</v>
      </c>
      <c r="B5" s="1">
        <v>1</v>
      </c>
      <c r="C5" s="1" t="s">
        <v>7</v>
      </c>
      <c r="D5" s="1"/>
      <c r="E5" s="1"/>
    </row>
    <row r="6" spans="1:5" x14ac:dyDescent="0.3">
      <c r="A6" s="1">
        <v>22</v>
      </c>
      <c r="B6" s="1">
        <v>1</v>
      </c>
      <c r="C6" s="1" t="s">
        <v>7</v>
      </c>
      <c r="D6" s="1"/>
      <c r="E6" s="1"/>
    </row>
    <row r="7" spans="1:5" x14ac:dyDescent="0.3">
      <c r="A7" s="1">
        <v>32</v>
      </c>
      <c r="B7" s="1">
        <v>1</v>
      </c>
      <c r="C7" s="1" t="s">
        <v>7</v>
      </c>
      <c r="D7" s="1"/>
      <c r="E7" s="1"/>
    </row>
    <row r="8" spans="1:5" x14ac:dyDescent="0.3">
      <c r="A8" s="1">
        <v>31</v>
      </c>
      <c r="B8" s="1">
        <v>1</v>
      </c>
      <c r="C8" s="1" t="s">
        <v>7</v>
      </c>
      <c r="D8" s="1"/>
      <c r="E8" s="1"/>
    </row>
    <row r="9" spans="1:5" x14ac:dyDescent="0.3">
      <c r="A9" s="1">
        <v>41</v>
      </c>
      <c r="B9" s="1">
        <v>1</v>
      </c>
      <c r="C9" s="1" t="s">
        <v>7</v>
      </c>
      <c r="D9" s="1"/>
      <c r="E9" s="1"/>
    </row>
    <row r="10" spans="1:5" x14ac:dyDescent="0.3">
      <c r="A10" s="23">
        <v>42</v>
      </c>
      <c r="B10" s="23">
        <v>1</v>
      </c>
      <c r="C10" s="23" t="s">
        <v>7</v>
      </c>
      <c r="D10" s="23"/>
      <c r="E10" s="23"/>
    </row>
    <row r="11" spans="1:5" x14ac:dyDescent="0.3">
      <c r="A11" s="7" t="s">
        <v>37</v>
      </c>
      <c r="B11" s="19"/>
      <c r="C11" s="24" t="s">
        <v>1</v>
      </c>
      <c r="D11" s="19"/>
      <c r="E11" s="21"/>
    </row>
    <row r="12" spans="1:5" x14ac:dyDescent="0.3">
      <c r="A12" s="22">
        <v>12</v>
      </c>
      <c r="B12" s="22">
        <v>1</v>
      </c>
      <c r="C12" s="22" t="s">
        <v>7</v>
      </c>
      <c r="D12" s="22" t="s">
        <v>35</v>
      </c>
      <c r="E12" s="22" t="s">
        <v>36</v>
      </c>
    </row>
    <row r="13" spans="1:5" x14ac:dyDescent="0.3">
      <c r="A13" s="1">
        <v>11</v>
      </c>
      <c r="B13" s="6" t="s">
        <v>8</v>
      </c>
      <c r="C13" s="1" t="s">
        <v>12</v>
      </c>
      <c r="D13" s="1"/>
      <c r="E13" s="1"/>
    </row>
    <row r="14" spans="1:5" x14ac:dyDescent="0.3">
      <c r="A14" s="1">
        <v>21</v>
      </c>
      <c r="B14" s="1">
        <v>1</v>
      </c>
      <c r="C14" s="1" t="s">
        <v>7</v>
      </c>
      <c r="D14" s="1"/>
      <c r="E14" s="1"/>
    </row>
    <row r="15" spans="1:5" x14ac:dyDescent="0.3">
      <c r="A15" s="1">
        <v>22</v>
      </c>
      <c r="B15" s="1">
        <v>1</v>
      </c>
      <c r="C15" s="1" t="s">
        <v>7</v>
      </c>
      <c r="D15" s="1"/>
      <c r="E15" s="1"/>
    </row>
    <row r="16" spans="1:5" x14ac:dyDescent="0.3">
      <c r="A16" s="1">
        <v>32</v>
      </c>
      <c r="B16" s="1">
        <v>1</v>
      </c>
      <c r="C16" s="1" t="s">
        <v>7</v>
      </c>
      <c r="D16" s="1"/>
      <c r="E16" s="1"/>
    </row>
    <row r="17" spans="1:5" x14ac:dyDescent="0.3">
      <c r="A17" s="1">
        <v>31</v>
      </c>
      <c r="B17" s="1">
        <v>1</v>
      </c>
      <c r="C17" s="1" t="s">
        <v>7</v>
      </c>
      <c r="D17" s="1"/>
      <c r="E17" s="1"/>
    </row>
    <row r="18" spans="1:5" x14ac:dyDescent="0.3">
      <c r="A18" s="1">
        <v>41</v>
      </c>
      <c r="B18" s="1">
        <v>1</v>
      </c>
      <c r="C18" s="1" t="s">
        <v>7</v>
      </c>
      <c r="D18" s="1"/>
      <c r="E18" s="1"/>
    </row>
    <row r="19" spans="1:5" x14ac:dyDescent="0.3">
      <c r="A19" s="1">
        <v>42</v>
      </c>
      <c r="B19" s="1">
        <v>1</v>
      </c>
      <c r="C19" s="1" t="s">
        <v>7</v>
      </c>
      <c r="D19" s="1"/>
      <c r="E19" s="1"/>
    </row>
    <row r="24" spans="1:5" x14ac:dyDescent="0.3">
      <c r="A24" s="25" t="s">
        <v>38</v>
      </c>
      <c r="B24" s="25" t="s">
        <v>30</v>
      </c>
      <c r="C24" s="25" t="s">
        <v>31</v>
      </c>
      <c r="D24" s="25" t="s">
        <v>32</v>
      </c>
      <c r="E24" s="25" t="s">
        <v>33</v>
      </c>
    </row>
    <row r="25" spans="1:5" x14ac:dyDescent="0.3">
      <c r="A25" s="26" t="s">
        <v>34</v>
      </c>
      <c r="B25" s="27"/>
      <c r="C25" s="28" t="s">
        <v>0</v>
      </c>
      <c r="D25" s="27"/>
      <c r="E25" s="29"/>
    </row>
    <row r="26" spans="1:5" x14ac:dyDescent="0.3">
      <c r="A26" s="30">
        <v>12</v>
      </c>
      <c r="B26" s="30">
        <v>1</v>
      </c>
      <c r="C26" s="30" t="s">
        <v>7</v>
      </c>
      <c r="D26" s="1" t="s">
        <v>39</v>
      </c>
      <c r="E26" s="1" t="s">
        <v>40</v>
      </c>
    </row>
    <row r="27" spans="1:5" x14ac:dyDescent="0.3">
      <c r="A27" s="31">
        <v>11</v>
      </c>
      <c r="B27" s="32">
        <v>2</v>
      </c>
      <c r="C27" s="31" t="s">
        <v>7</v>
      </c>
      <c r="D27" s="31"/>
      <c r="E27" s="31"/>
    </row>
    <row r="28" spans="1:5" x14ac:dyDescent="0.3">
      <c r="A28" s="31">
        <v>21</v>
      </c>
      <c r="B28" s="31">
        <v>2</v>
      </c>
      <c r="C28" s="31" t="s">
        <v>7</v>
      </c>
      <c r="D28" s="31"/>
      <c r="E28" s="31"/>
    </row>
    <row r="29" spans="1:5" x14ac:dyDescent="0.3">
      <c r="A29" s="31">
        <v>22</v>
      </c>
      <c r="B29" s="31">
        <v>2</v>
      </c>
      <c r="C29" s="31" t="s">
        <v>7</v>
      </c>
      <c r="D29" s="31"/>
      <c r="E29" s="31"/>
    </row>
    <row r="30" spans="1:5" x14ac:dyDescent="0.3">
      <c r="A30" s="31">
        <v>32</v>
      </c>
      <c r="B30" s="31">
        <v>2</v>
      </c>
      <c r="C30" s="31" t="s">
        <v>10</v>
      </c>
      <c r="D30" s="31"/>
      <c r="E30" s="31"/>
    </row>
    <row r="31" spans="1:5" x14ac:dyDescent="0.3">
      <c r="A31" s="31">
        <v>31</v>
      </c>
      <c r="B31" s="31">
        <v>2</v>
      </c>
      <c r="C31" s="31" t="s">
        <v>10</v>
      </c>
      <c r="D31" s="31"/>
      <c r="E31" s="31"/>
    </row>
    <row r="32" spans="1:5" x14ac:dyDescent="0.3">
      <c r="A32" s="31">
        <v>41</v>
      </c>
      <c r="B32" s="31">
        <v>2</v>
      </c>
      <c r="C32" s="31" t="s">
        <v>10</v>
      </c>
      <c r="D32" s="31"/>
      <c r="E32" s="31"/>
    </row>
    <row r="33" spans="1:5" x14ac:dyDescent="0.3">
      <c r="A33" s="33">
        <v>42</v>
      </c>
      <c r="B33" s="34" t="s">
        <v>41</v>
      </c>
      <c r="C33" s="33" t="s">
        <v>10</v>
      </c>
      <c r="D33" s="33"/>
      <c r="E33" s="33"/>
    </row>
    <row r="34" spans="1:5" x14ac:dyDescent="0.3">
      <c r="A34" s="26" t="s">
        <v>37</v>
      </c>
      <c r="B34" s="27"/>
      <c r="C34" s="35" t="s">
        <v>1</v>
      </c>
      <c r="D34" s="27"/>
      <c r="E34" s="29"/>
    </row>
    <row r="35" spans="1:5" x14ac:dyDescent="0.3">
      <c r="A35" s="30">
        <v>12</v>
      </c>
      <c r="B35" s="30">
        <v>1</v>
      </c>
      <c r="C35" s="30" t="s">
        <v>7</v>
      </c>
      <c r="D35" s="1" t="s">
        <v>39</v>
      </c>
      <c r="E35" s="1" t="s">
        <v>40</v>
      </c>
    </row>
    <row r="36" spans="1:5" x14ac:dyDescent="0.3">
      <c r="A36" s="31">
        <v>11</v>
      </c>
      <c r="B36" s="32">
        <v>2</v>
      </c>
      <c r="C36" s="31" t="s">
        <v>7</v>
      </c>
      <c r="D36" s="31"/>
      <c r="E36" s="31"/>
    </row>
    <row r="37" spans="1:5" x14ac:dyDescent="0.3">
      <c r="A37" s="31">
        <v>21</v>
      </c>
      <c r="B37" s="31">
        <v>2</v>
      </c>
      <c r="C37" s="31" t="s">
        <v>7</v>
      </c>
      <c r="D37" s="31"/>
      <c r="E37" s="31"/>
    </row>
    <row r="38" spans="1:5" x14ac:dyDescent="0.3">
      <c r="A38" s="31">
        <v>22</v>
      </c>
      <c r="B38" s="31">
        <v>2</v>
      </c>
      <c r="C38" s="31" t="s">
        <v>7</v>
      </c>
      <c r="D38" s="31"/>
      <c r="E38" s="31"/>
    </row>
    <row r="39" spans="1:5" x14ac:dyDescent="0.3">
      <c r="A39" s="31">
        <v>32</v>
      </c>
      <c r="B39" s="31">
        <v>2</v>
      </c>
      <c r="C39" s="31" t="s">
        <v>10</v>
      </c>
      <c r="D39" s="31"/>
      <c r="E39" s="31"/>
    </row>
    <row r="40" spans="1:5" x14ac:dyDescent="0.3">
      <c r="A40" s="31">
        <v>31</v>
      </c>
      <c r="B40" s="31">
        <v>2</v>
      </c>
      <c r="C40" s="31" t="s">
        <v>10</v>
      </c>
      <c r="D40" s="31"/>
      <c r="E40" s="31"/>
    </row>
    <row r="41" spans="1:5" x14ac:dyDescent="0.3">
      <c r="A41" s="31">
        <v>41</v>
      </c>
      <c r="B41" s="31">
        <v>2</v>
      </c>
      <c r="C41" s="31" t="s">
        <v>10</v>
      </c>
      <c r="D41" s="31"/>
      <c r="E41" s="31"/>
    </row>
    <row r="42" spans="1:5" x14ac:dyDescent="0.3">
      <c r="A42" s="31">
        <v>42</v>
      </c>
      <c r="B42" s="32" t="s">
        <v>41</v>
      </c>
      <c r="C42" s="33" t="s">
        <v>10</v>
      </c>
      <c r="D42" s="31"/>
      <c r="E42" s="31"/>
    </row>
    <row r="46" spans="1:5" x14ac:dyDescent="0.3">
      <c r="A46" s="25" t="s">
        <v>42</v>
      </c>
      <c r="B46" s="25" t="s">
        <v>30</v>
      </c>
      <c r="C46" s="25" t="s">
        <v>31</v>
      </c>
      <c r="D46" s="25" t="s">
        <v>32</v>
      </c>
      <c r="E46" s="25" t="s">
        <v>33</v>
      </c>
    </row>
    <row r="47" spans="1:5" x14ac:dyDescent="0.3">
      <c r="A47" s="26" t="s">
        <v>34</v>
      </c>
      <c r="B47" s="27"/>
      <c r="C47" s="28" t="s">
        <v>0</v>
      </c>
      <c r="D47" s="27"/>
      <c r="E47" s="29"/>
    </row>
    <row r="48" spans="1:5" x14ac:dyDescent="0.3">
      <c r="A48" s="30">
        <v>12</v>
      </c>
      <c r="B48" s="30">
        <v>1</v>
      </c>
      <c r="C48" s="30" t="s">
        <v>7</v>
      </c>
      <c r="D48" s="36" t="s">
        <v>43</v>
      </c>
      <c r="E48" s="1" t="s">
        <v>44</v>
      </c>
    </row>
    <row r="49" spans="1:5" x14ac:dyDescent="0.3">
      <c r="A49" s="31">
        <v>11</v>
      </c>
      <c r="B49" s="32">
        <v>1</v>
      </c>
      <c r="C49" s="30" t="s">
        <v>7</v>
      </c>
      <c r="D49" s="31"/>
      <c r="E49" s="31"/>
    </row>
    <row r="50" spans="1:5" x14ac:dyDescent="0.3">
      <c r="A50" s="31">
        <v>21</v>
      </c>
      <c r="B50" s="31">
        <v>1</v>
      </c>
      <c r="C50" s="30" t="s">
        <v>7</v>
      </c>
      <c r="D50" s="31"/>
      <c r="E50" s="31"/>
    </row>
    <row r="51" spans="1:5" x14ac:dyDescent="0.3">
      <c r="A51" s="31">
        <v>22</v>
      </c>
      <c r="B51" s="31">
        <v>1</v>
      </c>
      <c r="C51" s="30" t="s">
        <v>7</v>
      </c>
      <c r="D51" s="31"/>
      <c r="E51" s="31"/>
    </row>
    <row r="52" spans="1:5" x14ac:dyDescent="0.3">
      <c r="A52" s="31">
        <v>32</v>
      </c>
      <c r="B52" s="31">
        <v>1</v>
      </c>
      <c r="C52" s="30" t="s">
        <v>7</v>
      </c>
      <c r="D52" s="31"/>
      <c r="E52" s="31"/>
    </row>
    <row r="53" spans="1:5" x14ac:dyDescent="0.3">
      <c r="A53" s="31">
        <v>31</v>
      </c>
      <c r="B53" s="31">
        <v>1</v>
      </c>
      <c r="C53" s="30" t="s">
        <v>7</v>
      </c>
      <c r="D53" s="31"/>
      <c r="E53" s="31"/>
    </row>
    <row r="54" spans="1:5" x14ac:dyDescent="0.3">
      <c r="A54" s="31">
        <v>41</v>
      </c>
      <c r="B54" s="31">
        <v>1</v>
      </c>
      <c r="C54" s="30" t="s">
        <v>7</v>
      </c>
      <c r="D54" s="31"/>
      <c r="E54" s="31"/>
    </row>
    <row r="55" spans="1:5" x14ac:dyDescent="0.3">
      <c r="A55" s="33">
        <v>42</v>
      </c>
      <c r="B55" s="34">
        <v>1</v>
      </c>
      <c r="C55" s="30" t="s">
        <v>7</v>
      </c>
      <c r="D55" s="33"/>
      <c r="E55" s="33"/>
    </row>
    <row r="56" spans="1:5" x14ac:dyDescent="0.3">
      <c r="A56" s="26" t="s">
        <v>37</v>
      </c>
      <c r="B56" s="27"/>
      <c r="C56" s="35" t="s">
        <v>1</v>
      </c>
      <c r="D56" s="27"/>
      <c r="E56" s="29"/>
    </row>
    <row r="57" spans="1:5" x14ac:dyDescent="0.3">
      <c r="A57" s="30">
        <v>12</v>
      </c>
      <c r="B57" s="30">
        <v>1</v>
      </c>
      <c r="C57" s="30" t="s">
        <v>7</v>
      </c>
      <c r="D57" s="36" t="s">
        <v>43</v>
      </c>
      <c r="E57" s="1" t="s">
        <v>44</v>
      </c>
    </row>
    <row r="58" spans="1:5" x14ac:dyDescent="0.3">
      <c r="A58" s="31">
        <v>11</v>
      </c>
      <c r="B58" s="30">
        <v>1</v>
      </c>
      <c r="C58" s="30" t="s">
        <v>7</v>
      </c>
      <c r="D58" s="31"/>
      <c r="E58" s="31"/>
    </row>
    <row r="59" spans="1:5" x14ac:dyDescent="0.3">
      <c r="A59" s="31">
        <v>21</v>
      </c>
      <c r="B59" s="30">
        <v>1</v>
      </c>
      <c r="C59" s="30" t="s">
        <v>7</v>
      </c>
      <c r="D59" s="31"/>
      <c r="E59" s="31"/>
    </row>
    <row r="60" spans="1:5" x14ac:dyDescent="0.3">
      <c r="A60" s="31">
        <v>22</v>
      </c>
      <c r="B60" s="30">
        <v>1</v>
      </c>
      <c r="C60" s="30" t="s">
        <v>7</v>
      </c>
      <c r="D60" s="31"/>
      <c r="E60" s="31"/>
    </row>
    <row r="61" spans="1:5" x14ac:dyDescent="0.3">
      <c r="A61" s="31">
        <v>32</v>
      </c>
      <c r="B61" s="30">
        <v>1</v>
      </c>
      <c r="C61" s="30" t="s">
        <v>7</v>
      </c>
      <c r="D61" s="31"/>
      <c r="E61" s="31"/>
    </row>
    <row r="62" spans="1:5" x14ac:dyDescent="0.3">
      <c r="A62" s="31">
        <v>31</v>
      </c>
      <c r="B62" s="30">
        <v>1</v>
      </c>
      <c r="C62" s="30" t="s">
        <v>7</v>
      </c>
      <c r="D62" s="31"/>
      <c r="E62" s="31"/>
    </row>
    <row r="63" spans="1:5" x14ac:dyDescent="0.3">
      <c r="A63" s="31">
        <v>41</v>
      </c>
      <c r="B63" s="30">
        <v>1</v>
      </c>
      <c r="C63" s="30" t="s">
        <v>7</v>
      </c>
      <c r="D63" s="31"/>
      <c r="E63" s="31"/>
    </row>
    <row r="64" spans="1:5" x14ac:dyDescent="0.3">
      <c r="A64" s="31">
        <v>42</v>
      </c>
      <c r="B64" s="30">
        <v>1</v>
      </c>
      <c r="C64" s="30" t="s">
        <v>7</v>
      </c>
      <c r="D64" s="31"/>
      <c r="E64" s="31"/>
    </row>
    <row r="68" spans="1:5" x14ac:dyDescent="0.3">
      <c r="A68" s="25" t="s">
        <v>45</v>
      </c>
      <c r="B68" s="25" t="s">
        <v>30</v>
      </c>
      <c r="C68" s="25" t="s">
        <v>31</v>
      </c>
      <c r="D68" s="25" t="s">
        <v>32</v>
      </c>
      <c r="E68" s="25" t="s">
        <v>33</v>
      </c>
    </row>
    <row r="69" spans="1:5" x14ac:dyDescent="0.3">
      <c r="A69" s="26" t="s">
        <v>34</v>
      </c>
      <c r="B69" s="27"/>
      <c r="C69" s="28" t="s">
        <v>0</v>
      </c>
      <c r="D69" s="27"/>
      <c r="E69" s="29"/>
    </row>
    <row r="70" spans="1:5" x14ac:dyDescent="0.3">
      <c r="A70" s="30">
        <v>12</v>
      </c>
      <c r="B70" s="30">
        <v>1</v>
      </c>
      <c r="C70" s="30" t="s">
        <v>7</v>
      </c>
      <c r="D70" s="1" t="s">
        <v>46</v>
      </c>
      <c r="E70" s="1" t="s">
        <v>47</v>
      </c>
    </row>
    <row r="71" spans="1:5" x14ac:dyDescent="0.3">
      <c r="A71" s="31">
        <v>11</v>
      </c>
      <c r="B71" s="32">
        <v>1</v>
      </c>
      <c r="C71" s="30" t="s">
        <v>7</v>
      </c>
      <c r="D71" s="31"/>
      <c r="E71" s="31"/>
    </row>
    <row r="72" spans="1:5" x14ac:dyDescent="0.3">
      <c r="A72" s="31">
        <v>21</v>
      </c>
      <c r="B72" s="31">
        <v>1</v>
      </c>
      <c r="C72" s="30" t="s">
        <v>7</v>
      </c>
      <c r="D72" s="31"/>
      <c r="E72" s="31"/>
    </row>
    <row r="73" spans="1:5" x14ac:dyDescent="0.3">
      <c r="A73" s="31">
        <v>22</v>
      </c>
      <c r="B73" s="31">
        <v>1</v>
      </c>
      <c r="C73" s="30" t="s">
        <v>7</v>
      </c>
      <c r="D73" s="31"/>
      <c r="E73" s="31"/>
    </row>
    <row r="74" spans="1:5" x14ac:dyDescent="0.3">
      <c r="A74" s="31">
        <v>32</v>
      </c>
      <c r="B74" s="31">
        <v>1</v>
      </c>
      <c r="C74" s="30" t="s">
        <v>13</v>
      </c>
      <c r="D74" s="31"/>
      <c r="E74" s="31"/>
    </row>
    <row r="75" spans="1:5" x14ac:dyDescent="0.3">
      <c r="A75" s="31">
        <v>31</v>
      </c>
      <c r="B75" s="31">
        <v>1</v>
      </c>
      <c r="C75" s="30" t="s">
        <v>13</v>
      </c>
      <c r="D75" s="31"/>
      <c r="E75" s="31"/>
    </row>
    <row r="76" spans="1:5" x14ac:dyDescent="0.3">
      <c r="A76" s="31">
        <v>41</v>
      </c>
      <c r="B76" s="32">
        <v>2</v>
      </c>
      <c r="C76" s="30" t="s">
        <v>13</v>
      </c>
      <c r="D76" s="31"/>
      <c r="E76" s="31"/>
    </row>
    <row r="77" spans="1:5" x14ac:dyDescent="0.3">
      <c r="A77" s="33">
        <v>42</v>
      </c>
      <c r="B77" s="34">
        <v>2</v>
      </c>
      <c r="C77" s="30" t="s">
        <v>13</v>
      </c>
      <c r="D77" s="33"/>
      <c r="E77" s="33"/>
    </row>
    <row r="78" spans="1:5" x14ac:dyDescent="0.3">
      <c r="A78" s="26" t="s">
        <v>37</v>
      </c>
      <c r="B78" s="27"/>
      <c r="C78" s="35" t="s">
        <v>1</v>
      </c>
      <c r="D78" s="27"/>
      <c r="E78" s="29"/>
    </row>
    <row r="79" spans="1:5" x14ac:dyDescent="0.3">
      <c r="A79" s="30">
        <v>12</v>
      </c>
      <c r="B79" s="37">
        <v>1</v>
      </c>
      <c r="C79" s="30" t="s">
        <v>7</v>
      </c>
      <c r="D79" s="1" t="s">
        <v>46</v>
      </c>
      <c r="E79" s="1" t="s">
        <v>47</v>
      </c>
    </row>
    <row r="80" spans="1:5" x14ac:dyDescent="0.3">
      <c r="A80" s="31">
        <v>11</v>
      </c>
      <c r="B80" s="37">
        <v>1</v>
      </c>
      <c r="C80" s="30" t="s">
        <v>7</v>
      </c>
      <c r="D80" s="31"/>
      <c r="E80" s="31"/>
    </row>
    <row r="81" spans="1:5" x14ac:dyDescent="0.3">
      <c r="A81" s="31">
        <v>21</v>
      </c>
      <c r="B81" s="37">
        <v>1</v>
      </c>
      <c r="C81" s="30" t="s">
        <v>7</v>
      </c>
      <c r="D81" s="31"/>
      <c r="E81" s="31"/>
    </row>
    <row r="82" spans="1:5" x14ac:dyDescent="0.3">
      <c r="A82" s="31">
        <v>22</v>
      </c>
      <c r="B82" s="37">
        <v>1</v>
      </c>
      <c r="C82" s="30" t="s">
        <v>7</v>
      </c>
      <c r="D82" s="31"/>
      <c r="E82" s="31"/>
    </row>
    <row r="83" spans="1:5" x14ac:dyDescent="0.3">
      <c r="A83" s="31">
        <v>32</v>
      </c>
      <c r="B83" s="37">
        <v>1</v>
      </c>
      <c r="C83" s="30" t="s">
        <v>13</v>
      </c>
      <c r="D83" s="31"/>
      <c r="E83" s="31"/>
    </row>
    <row r="84" spans="1:5" x14ac:dyDescent="0.3">
      <c r="A84" s="31">
        <v>31</v>
      </c>
      <c r="B84" s="37">
        <v>1</v>
      </c>
      <c r="C84" s="30" t="s">
        <v>13</v>
      </c>
      <c r="D84" s="31"/>
      <c r="E84" s="31"/>
    </row>
    <row r="85" spans="1:5" x14ac:dyDescent="0.3">
      <c r="A85" s="31">
        <v>41</v>
      </c>
      <c r="B85" s="37" t="s">
        <v>41</v>
      </c>
      <c r="C85" s="30" t="s">
        <v>13</v>
      </c>
      <c r="D85" s="31"/>
      <c r="E85" s="31"/>
    </row>
    <row r="86" spans="1:5" x14ac:dyDescent="0.3">
      <c r="A86" s="31">
        <v>42</v>
      </c>
      <c r="B86" s="37">
        <v>2</v>
      </c>
      <c r="C86" s="30" t="s">
        <v>13</v>
      </c>
      <c r="D86" s="31"/>
      <c r="E86" s="31"/>
    </row>
    <row r="90" spans="1:5" x14ac:dyDescent="0.3">
      <c r="A90" s="25" t="s">
        <v>48</v>
      </c>
      <c r="B90" s="25" t="s">
        <v>30</v>
      </c>
      <c r="C90" s="25" t="s">
        <v>31</v>
      </c>
      <c r="D90" s="25" t="s">
        <v>32</v>
      </c>
      <c r="E90" s="25" t="s">
        <v>33</v>
      </c>
    </row>
    <row r="91" spans="1:5" x14ac:dyDescent="0.3">
      <c r="A91" s="26" t="s">
        <v>34</v>
      </c>
      <c r="B91" s="27"/>
      <c r="C91" s="28" t="s">
        <v>0</v>
      </c>
      <c r="D91" s="27"/>
      <c r="E91" s="29"/>
    </row>
    <row r="92" spans="1:5" x14ac:dyDescent="0.3">
      <c r="A92" s="30">
        <v>12</v>
      </c>
      <c r="B92" s="30">
        <v>1</v>
      </c>
      <c r="C92" s="30" t="s">
        <v>7</v>
      </c>
      <c r="D92" s="1" t="s">
        <v>49</v>
      </c>
      <c r="E92" s="1" t="s">
        <v>50</v>
      </c>
    </row>
    <row r="93" spans="1:5" x14ac:dyDescent="0.3">
      <c r="A93" s="31">
        <v>11</v>
      </c>
      <c r="B93" s="32">
        <v>2</v>
      </c>
      <c r="C93" s="30" t="s">
        <v>7</v>
      </c>
      <c r="D93" s="31"/>
      <c r="E93" s="31"/>
    </row>
    <row r="94" spans="1:5" x14ac:dyDescent="0.3">
      <c r="A94" s="31">
        <v>21</v>
      </c>
      <c r="B94" s="31">
        <v>2</v>
      </c>
      <c r="C94" s="30" t="s">
        <v>7</v>
      </c>
      <c r="D94" s="31"/>
      <c r="E94" s="31"/>
    </row>
    <row r="95" spans="1:5" x14ac:dyDescent="0.3">
      <c r="A95" s="31">
        <v>22</v>
      </c>
      <c r="B95" s="31">
        <v>2</v>
      </c>
      <c r="C95" s="30" t="s">
        <v>7</v>
      </c>
      <c r="D95" s="31"/>
      <c r="E95" s="31"/>
    </row>
    <row r="96" spans="1:5" x14ac:dyDescent="0.3">
      <c r="A96" s="31">
        <v>32</v>
      </c>
      <c r="B96" s="31">
        <v>1</v>
      </c>
      <c r="C96" s="30" t="s">
        <v>7</v>
      </c>
      <c r="D96" s="31"/>
      <c r="E96" s="31"/>
    </row>
    <row r="97" spans="1:5" x14ac:dyDescent="0.3">
      <c r="A97" s="31">
        <v>31</v>
      </c>
      <c r="B97" s="31">
        <v>2</v>
      </c>
      <c r="C97" s="30" t="s">
        <v>7</v>
      </c>
      <c r="D97" s="31"/>
      <c r="E97" s="31"/>
    </row>
    <row r="98" spans="1:5" x14ac:dyDescent="0.3">
      <c r="A98" s="31">
        <v>41</v>
      </c>
      <c r="B98" s="32">
        <v>2</v>
      </c>
      <c r="C98" s="30" t="s">
        <v>7</v>
      </c>
      <c r="D98" s="31"/>
      <c r="E98" s="31"/>
    </row>
    <row r="99" spans="1:5" x14ac:dyDescent="0.3">
      <c r="A99" s="33">
        <v>42</v>
      </c>
      <c r="B99" s="34">
        <v>1</v>
      </c>
      <c r="C99" s="30" t="s">
        <v>7</v>
      </c>
      <c r="D99" s="33"/>
      <c r="E99" s="33"/>
    </row>
    <row r="100" spans="1:5" x14ac:dyDescent="0.3">
      <c r="A100" s="26" t="s">
        <v>37</v>
      </c>
      <c r="B100" s="27"/>
      <c r="C100" s="35" t="s">
        <v>1</v>
      </c>
      <c r="D100" s="27"/>
      <c r="E100" s="29"/>
    </row>
    <row r="101" spans="1:5" x14ac:dyDescent="0.3">
      <c r="A101" s="30">
        <v>12</v>
      </c>
      <c r="B101" s="30">
        <v>2</v>
      </c>
      <c r="C101" s="30" t="s">
        <v>7</v>
      </c>
      <c r="D101" s="1" t="s">
        <v>49</v>
      </c>
      <c r="E101" s="1" t="s">
        <v>50</v>
      </c>
    </row>
    <row r="102" spans="1:5" x14ac:dyDescent="0.3">
      <c r="A102" s="31">
        <v>11</v>
      </c>
      <c r="B102" s="32">
        <v>2</v>
      </c>
      <c r="C102" s="30" t="s">
        <v>7</v>
      </c>
      <c r="D102" s="31"/>
      <c r="E102" s="31"/>
    </row>
    <row r="103" spans="1:5" x14ac:dyDescent="0.3">
      <c r="A103" s="31">
        <v>21</v>
      </c>
      <c r="B103" s="31">
        <v>2</v>
      </c>
      <c r="C103" s="30" t="s">
        <v>7</v>
      </c>
      <c r="D103" s="31"/>
      <c r="E103" s="31"/>
    </row>
    <row r="104" spans="1:5" x14ac:dyDescent="0.3">
      <c r="A104" s="31">
        <v>22</v>
      </c>
      <c r="B104" s="31">
        <v>2</v>
      </c>
      <c r="C104" s="30" t="s">
        <v>7</v>
      </c>
      <c r="D104" s="31"/>
      <c r="E104" s="31"/>
    </row>
    <row r="105" spans="1:5" x14ac:dyDescent="0.3">
      <c r="A105" s="31">
        <v>32</v>
      </c>
      <c r="B105" s="31">
        <v>1</v>
      </c>
      <c r="C105" s="30" t="s">
        <v>7</v>
      </c>
      <c r="D105" s="31"/>
      <c r="E105" s="31"/>
    </row>
    <row r="106" spans="1:5" x14ac:dyDescent="0.3">
      <c r="A106" s="31">
        <v>31</v>
      </c>
      <c r="B106" s="31">
        <v>2</v>
      </c>
      <c r="C106" s="30" t="s">
        <v>7</v>
      </c>
      <c r="D106" s="31"/>
      <c r="E106" s="31"/>
    </row>
    <row r="107" spans="1:5" x14ac:dyDescent="0.3">
      <c r="A107" s="31">
        <v>41</v>
      </c>
      <c r="B107" s="32">
        <v>2</v>
      </c>
      <c r="C107" s="30" t="s">
        <v>7</v>
      </c>
      <c r="D107" s="31"/>
      <c r="E107" s="31"/>
    </row>
    <row r="108" spans="1:5" x14ac:dyDescent="0.3">
      <c r="A108" s="31">
        <v>42</v>
      </c>
      <c r="B108" s="34">
        <v>1</v>
      </c>
      <c r="C108" s="30" t="s">
        <v>7</v>
      </c>
      <c r="D108" s="31"/>
      <c r="E108" s="31"/>
    </row>
    <row r="112" spans="1:5" x14ac:dyDescent="0.3">
      <c r="A112" s="25" t="s">
        <v>51</v>
      </c>
      <c r="B112" s="25" t="s">
        <v>30</v>
      </c>
      <c r="C112" s="25" t="s">
        <v>31</v>
      </c>
      <c r="D112" s="25" t="s">
        <v>32</v>
      </c>
      <c r="E112" s="25" t="s">
        <v>33</v>
      </c>
    </row>
    <row r="113" spans="1:5" x14ac:dyDescent="0.3">
      <c r="A113" s="26" t="s">
        <v>34</v>
      </c>
      <c r="B113" s="27"/>
      <c r="C113" s="28" t="s">
        <v>0</v>
      </c>
      <c r="D113" s="27"/>
      <c r="E113" s="29"/>
    </row>
    <row r="114" spans="1:5" x14ac:dyDescent="0.3">
      <c r="A114" s="30">
        <v>12</v>
      </c>
      <c r="B114" s="30">
        <v>1</v>
      </c>
      <c r="C114" s="30" t="s">
        <v>7</v>
      </c>
      <c r="D114" s="1" t="s">
        <v>52</v>
      </c>
      <c r="E114" s="1" t="s">
        <v>53</v>
      </c>
    </row>
    <row r="115" spans="1:5" x14ac:dyDescent="0.3">
      <c r="A115" s="31">
        <v>11</v>
      </c>
      <c r="B115" s="32" t="s">
        <v>16</v>
      </c>
      <c r="C115" s="30" t="s">
        <v>7</v>
      </c>
      <c r="D115" s="31"/>
      <c r="E115" s="31"/>
    </row>
    <row r="116" spans="1:5" x14ac:dyDescent="0.3">
      <c r="A116" s="31">
        <v>21</v>
      </c>
      <c r="B116" s="31">
        <v>5</v>
      </c>
      <c r="C116" s="30" t="s">
        <v>7</v>
      </c>
      <c r="D116" s="31"/>
      <c r="E116" s="31"/>
    </row>
    <row r="117" spans="1:5" x14ac:dyDescent="0.3">
      <c r="A117" s="31">
        <v>22</v>
      </c>
      <c r="B117" s="31">
        <v>2</v>
      </c>
      <c r="C117" s="30" t="s">
        <v>7</v>
      </c>
      <c r="D117" s="31"/>
      <c r="E117" s="31"/>
    </row>
    <row r="118" spans="1:5" x14ac:dyDescent="0.3">
      <c r="A118" s="31">
        <v>32</v>
      </c>
      <c r="B118" s="31">
        <v>1</v>
      </c>
      <c r="C118" s="30" t="s">
        <v>13</v>
      </c>
      <c r="D118" s="31"/>
      <c r="E118" s="31"/>
    </row>
    <row r="119" spans="1:5" x14ac:dyDescent="0.3">
      <c r="A119" s="31">
        <v>31</v>
      </c>
      <c r="B119" s="31">
        <v>1</v>
      </c>
      <c r="C119" s="30" t="s">
        <v>13</v>
      </c>
      <c r="D119" s="31"/>
      <c r="E119" s="31"/>
    </row>
    <row r="120" spans="1:5" x14ac:dyDescent="0.3">
      <c r="A120" s="31">
        <v>41</v>
      </c>
      <c r="B120" s="32">
        <v>1</v>
      </c>
      <c r="C120" s="30" t="s">
        <v>13</v>
      </c>
      <c r="D120" s="31"/>
      <c r="E120" s="31"/>
    </row>
    <row r="121" spans="1:5" x14ac:dyDescent="0.3">
      <c r="A121" s="33">
        <v>42</v>
      </c>
      <c r="B121" s="34">
        <v>1</v>
      </c>
      <c r="C121" s="30" t="s">
        <v>13</v>
      </c>
      <c r="D121" s="33"/>
      <c r="E121" s="33"/>
    </row>
    <row r="122" spans="1:5" x14ac:dyDescent="0.3">
      <c r="A122" s="26" t="s">
        <v>37</v>
      </c>
      <c r="B122" s="27"/>
      <c r="C122" s="35" t="s">
        <v>1</v>
      </c>
      <c r="D122" s="27"/>
      <c r="E122" s="29"/>
    </row>
    <row r="123" spans="1:5" x14ac:dyDescent="0.3">
      <c r="A123" s="30">
        <v>12</v>
      </c>
      <c r="B123" s="30">
        <v>1</v>
      </c>
      <c r="C123" s="30" t="s">
        <v>7</v>
      </c>
      <c r="D123" s="1" t="s">
        <v>52</v>
      </c>
      <c r="E123" s="1" t="s">
        <v>53</v>
      </c>
    </row>
    <row r="124" spans="1:5" x14ac:dyDescent="0.3">
      <c r="A124" s="31">
        <v>11</v>
      </c>
      <c r="B124" s="32" t="s">
        <v>16</v>
      </c>
      <c r="C124" s="30" t="s">
        <v>7</v>
      </c>
      <c r="D124" s="31"/>
      <c r="E124" s="31"/>
    </row>
    <row r="125" spans="1:5" x14ac:dyDescent="0.3">
      <c r="A125" s="31">
        <v>21</v>
      </c>
      <c r="B125" s="31">
        <v>5</v>
      </c>
      <c r="C125" s="30" t="s">
        <v>7</v>
      </c>
      <c r="D125" s="31"/>
      <c r="E125" s="31"/>
    </row>
    <row r="126" spans="1:5" x14ac:dyDescent="0.3">
      <c r="A126" s="31">
        <v>22</v>
      </c>
      <c r="B126" s="31">
        <v>2</v>
      </c>
      <c r="C126" s="30" t="s">
        <v>7</v>
      </c>
      <c r="D126" s="31"/>
      <c r="E126" s="31"/>
    </row>
    <row r="127" spans="1:5" x14ac:dyDescent="0.3">
      <c r="A127" s="31">
        <v>32</v>
      </c>
      <c r="B127" s="31">
        <v>1</v>
      </c>
      <c r="C127" s="30" t="s">
        <v>13</v>
      </c>
      <c r="D127" s="31"/>
      <c r="E127" s="31"/>
    </row>
    <row r="128" spans="1:5" x14ac:dyDescent="0.3">
      <c r="A128" s="31">
        <v>31</v>
      </c>
      <c r="B128" s="31">
        <v>1</v>
      </c>
      <c r="C128" s="30" t="s">
        <v>13</v>
      </c>
      <c r="D128" s="31"/>
      <c r="E128" s="31"/>
    </row>
    <row r="129" spans="1:5" x14ac:dyDescent="0.3">
      <c r="A129" s="31">
        <v>41</v>
      </c>
      <c r="B129" s="32">
        <v>1</v>
      </c>
      <c r="C129" s="30" t="s">
        <v>13</v>
      </c>
      <c r="D129" s="31"/>
      <c r="E129" s="31"/>
    </row>
    <row r="130" spans="1:5" x14ac:dyDescent="0.3">
      <c r="A130" s="31">
        <v>42</v>
      </c>
      <c r="B130" s="34">
        <v>1</v>
      </c>
      <c r="C130" s="30" t="s">
        <v>13</v>
      </c>
      <c r="D130" s="31"/>
      <c r="E130" s="31"/>
    </row>
    <row r="133" spans="1:5" x14ac:dyDescent="0.3">
      <c r="A133" s="25" t="s">
        <v>54</v>
      </c>
      <c r="B133" s="25" t="s">
        <v>30</v>
      </c>
      <c r="C133" s="25" t="s">
        <v>31</v>
      </c>
      <c r="D133" s="25" t="s">
        <v>32</v>
      </c>
      <c r="E133" s="25" t="s">
        <v>33</v>
      </c>
    </row>
    <row r="134" spans="1:5" x14ac:dyDescent="0.3">
      <c r="A134" s="26" t="s">
        <v>34</v>
      </c>
      <c r="B134" s="27"/>
      <c r="C134" s="28" t="s">
        <v>0</v>
      </c>
      <c r="D134" s="27"/>
      <c r="E134" s="29"/>
    </row>
    <row r="135" spans="1:5" x14ac:dyDescent="0.3">
      <c r="A135" s="30">
        <v>12</v>
      </c>
      <c r="B135" s="30">
        <v>2</v>
      </c>
      <c r="C135" s="30" t="s">
        <v>7</v>
      </c>
      <c r="D135" s="1" t="s">
        <v>55</v>
      </c>
      <c r="E135" s="1" t="s">
        <v>56</v>
      </c>
    </row>
    <row r="136" spans="1:5" x14ac:dyDescent="0.3">
      <c r="A136" s="31">
        <v>11</v>
      </c>
      <c r="B136" s="32" t="s">
        <v>41</v>
      </c>
      <c r="C136" s="30" t="s">
        <v>7</v>
      </c>
      <c r="D136" s="31"/>
      <c r="E136" s="31"/>
    </row>
    <row r="137" spans="1:5" x14ac:dyDescent="0.3">
      <c r="A137" s="31">
        <v>21</v>
      </c>
      <c r="B137" s="31">
        <v>2</v>
      </c>
      <c r="C137" s="30" t="s">
        <v>7</v>
      </c>
      <c r="D137" s="31"/>
      <c r="E137" s="31"/>
    </row>
    <row r="138" spans="1:5" x14ac:dyDescent="0.3">
      <c r="A138" s="31">
        <v>22</v>
      </c>
      <c r="B138" s="31">
        <v>2</v>
      </c>
      <c r="C138" s="30" t="s">
        <v>7</v>
      </c>
      <c r="D138" s="31"/>
      <c r="E138" s="31"/>
    </row>
    <row r="139" spans="1:5" x14ac:dyDescent="0.3">
      <c r="A139" s="31">
        <v>32</v>
      </c>
      <c r="B139" s="31">
        <v>2</v>
      </c>
      <c r="C139" s="30" t="s">
        <v>7</v>
      </c>
      <c r="D139" s="31"/>
      <c r="E139" s="31"/>
    </row>
    <row r="140" spans="1:5" x14ac:dyDescent="0.3">
      <c r="A140" s="31">
        <v>31</v>
      </c>
      <c r="B140" s="31">
        <v>2</v>
      </c>
      <c r="C140" s="30" t="s">
        <v>7</v>
      </c>
      <c r="D140" s="31"/>
      <c r="E140" s="31"/>
    </row>
    <row r="141" spans="1:5" x14ac:dyDescent="0.3">
      <c r="A141" s="31">
        <v>41</v>
      </c>
      <c r="B141" s="32">
        <v>2</v>
      </c>
      <c r="C141" s="30" t="s">
        <v>7</v>
      </c>
      <c r="D141" s="31"/>
      <c r="E141" s="31"/>
    </row>
    <row r="142" spans="1:5" x14ac:dyDescent="0.3">
      <c r="A142" s="33">
        <v>42</v>
      </c>
      <c r="B142" s="34" t="s">
        <v>41</v>
      </c>
      <c r="C142" s="30" t="s">
        <v>7</v>
      </c>
      <c r="D142" s="33"/>
      <c r="E142" s="33"/>
    </row>
    <row r="143" spans="1:5" x14ac:dyDescent="0.3">
      <c r="A143" s="26" t="s">
        <v>37</v>
      </c>
      <c r="B143" s="27"/>
      <c r="C143" s="35" t="s">
        <v>1</v>
      </c>
      <c r="D143" s="27"/>
      <c r="E143" s="29"/>
    </row>
    <row r="144" spans="1:5" x14ac:dyDescent="0.3">
      <c r="A144" s="30">
        <v>12</v>
      </c>
      <c r="B144" s="30">
        <v>2</v>
      </c>
      <c r="C144" s="30" t="s">
        <v>7</v>
      </c>
      <c r="D144" s="1" t="s">
        <v>55</v>
      </c>
      <c r="E144" s="1" t="s">
        <v>56</v>
      </c>
    </row>
    <row r="145" spans="1:5" x14ac:dyDescent="0.3">
      <c r="A145" s="31">
        <v>11</v>
      </c>
      <c r="B145" s="32" t="s">
        <v>41</v>
      </c>
      <c r="C145" s="30" t="s">
        <v>7</v>
      </c>
      <c r="D145" s="31"/>
      <c r="E145" s="31"/>
    </row>
    <row r="146" spans="1:5" x14ac:dyDescent="0.3">
      <c r="A146" s="31">
        <v>21</v>
      </c>
      <c r="B146" s="31">
        <v>2</v>
      </c>
      <c r="C146" s="30" t="s">
        <v>7</v>
      </c>
      <c r="D146" s="31"/>
      <c r="E146" s="31"/>
    </row>
    <row r="147" spans="1:5" x14ac:dyDescent="0.3">
      <c r="A147" s="31">
        <v>22</v>
      </c>
      <c r="B147" s="31">
        <v>2</v>
      </c>
      <c r="C147" s="30" t="s">
        <v>7</v>
      </c>
      <c r="D147" s="31"/>
      <c r="E147" s="31"/>
    </row>
    <row r="148" spans="1:5" x14ac:dyDescent="0.3">
      <c r="A148" s="31">
        <v>32</v>
      </c>
      <c r="B148" s="31">
        <v>2</v>
      </c>
      <c r="C148" s="30" t="s">
        <v>7</v>
      </c>
      <c r="D148" s="31"/>
      <c r="E148" s="31"/>
    </row>
    <row r="149" spans="1:5" x14ac:dyDescent="0.3">
      <c r="A149" s="31">
        <v>31</v>
      </c>
      <c r="B149" s="31">
        <v>2</v>
      </c>
      <c r="C149" s="30" t="s">
        <v>7</v>
      </c>
      <c r="D149" s="31"/>
      <c r="E149" s="31"/>
    </row>
    <row r="150" spans="1:5" x14ac:dyDescent="0.3">
      <c r="A150" s="31">
        <v>41</v>
      </c>
      <c r="B150" s="32">
        <v>2</v>
      </c>
      <c r="C150" s="30" t="s">
        <v>7</v>
      </c>
      <c r="D150" s="31"/>
      <c r="E150" s="31"/>
    </row>
    <row r="151" spans="1:5" x14ac:dyDescent="0.3">
      <c r="A151" s="31">
        <v>42</v>
      </c>
      <c r="B151" s="34" t="s">
        <v>41</v>
      </c>
      <c r="C151" s="30" t="s">
        <v>7</v>
      </c>
      <c r="D151" s="31"/>
      <c r="E151" s="31"/>
    </row>
    <row r="154" spans="1:5" x14ac:dyDescent="0.3">
      <c r="A154" s="25" t="s">
        <v>57</v>
      </c>
      <c r="B154" s="25" t="s">
        <v>30</v>
      </c>
      <c r="C154" s="25" t="s">
        <v>31</v>
      </c>
      <c r="D154" s="25" t="s">
        <v>32</v>
      </c>
      <c r="E154" s="25" t="s">
        <v>33</v>
      </c>
    </row>
    <row r="155" spans="1:5" x14ac:dyDescent="0.3">
      <c r="A155" s="26" t="s">
        <v>34</v>
      </c>
      <c r="B155" s="27"/>
      <c r="C155" s="28" t="s">
        <v>0</v>
      </c>
      <c r="D155" s="27"/>
      <c r="E155" s="29"/>
    </row>
    <row r="156" spans="1:5" x14ac:dyDescent="0.3">
      <c r="A156" s="30">
        <v>12</v>
      </c>
      <c r="B156" s="30">
        <v>1</v>
      </c>
      <c r="C156" s="30" t="s">
        <v>7</v>
      </c>
      <c r="D156" s="1" t="s">
        <v>58</v>
      </c>
      <c r="E156" s="1" t="s">
        <v>59</v>
      </c>
    </row>
    <row r="157" spans="1:5" x14ac:dyDescent="0.3">
      <c r="A157" s="31">
        <v>11</v>
      </c>
      <c r="B157" s="32">
        <v>2</v>
      </c>
      <c r="C157" s="30" t="s">
        <v>7</v>
      </c>
      <c r="D157" s="31"/>
      <c r="E157" s="31"/>
    </row>
    <row r="158" spans="1:5" x14ac:dyDescent="0.3">
      <c r="A158" s="31">
        <v>21</v>
      </c>
      <c r="B158" s="31">
        <v>1</v>
      </c>
      <c r="C158" s="30" t="s">
        <v>7</v>
      </c>
      <c r="D158" s="31"/>
      <c r="E158" s="31"/>
    </row>
    <row r="159" spans="1:5" x14ac:dyDescent="0.3">
      <c r="A159" s="31">
        <v>22</v>
      </c>
      <c r="B159" s="31">
        <v>1</v>
      </c>
      <c r="C159" s="30" t="s">
        <v>7</v>
      </c>
      <c r="D159" s="31"/>
      <c r="E159" s="31"/>
    </row>
    <row r="160" spans="1:5" x14ac:dyDescent="0.3">
      <c r="A160" s="31">
        <v>32</v>
      </c>
      <c r="B160" s="31">
        <v>1</v>
      </c>
      <c r="C160" s="30" t="s">
        <v>13</v>
      </c>
      <c r="D160" s="31"/>
      <c r="E160" s="31"/>
    </row>
    <row r="161" spans="1:5" x14ac:dyDescent="0.3">
      <c r="A161" s="31">
        <v>31</v>
      </c>
      <c r="B161" s="31">
        <v>1</v>
      </c>
      <c r="C161" s="30" t="s">
        <v>13</v>
      </c>
      <c r="D161" s="31"/>
      <c r="E161" s="31"/>
    </row>
    <row r="162" spans="1:5" x14ac:dyDescent="0.3">
      <c r="A162" s="31">
        <v>41</v>
      </c>
      <c r="B162" s="32">
        <v>1</v>
      </c>
      <c r="C162" s="30" t="s">
        <v>13</v>
      </c>
      <c r="D162" s="31"/>
      <c r="E162" s="31"/>
    </row>
    <row r="163" spans="1:5" x14ac:dyDescent="0.3">
      <c r="A163" s="33">
        <v>42</v>
      </c>
      <c r="B163" s="34">
        <v>1</v>
      </c>
      <c r="C163" s="30" t="s">
        <v>13</v>
      </c>
      <c r="D163" s="33"/>
      <c r="E163" s="33"/>
    </row>
    <row r="164" spans="1:5" x14ac:dyDescent="0.3">
      <c r="A164" s="26" t="s">
        <v>37</v>
      </c>
      <c r="B164" s="27"/>
      <c r="C164" s="35" t="s">
        <v>1</v>
      </c>
      <c r="D164" s="27"/>
      <c r="E164" s="29"/>
    </row>
    <row r="165" spans="1:5" x14ac:dyDescent="0.3">
      <c r="A165" s="30">
        <v>12</v>
      </c>
      <c r="B165" s="30">
        <v>1</v>
      </c>
      <c r="C165" s="30" t="s">
        <v>7</v>
      </c>
      <c r="D165" s="1" t="s">
        <v>58</v>
      </c>
      <c r="E165" s="1" t="s">
        <v>59</v>
      </c>
    </row>
    <row r="166" spans="1:5" x14ac:dyDescent="0.3">
      <c r="A166" s="31">
        <v>11</v>
      </c>
      <c r="B166" s="32">
        <v>2</v>
      </c>
      <c r="C166" s="30" t="s">
        <v>7</v>
      </c>
      <c r="D166" s="31"/>
      <c r="E166" s="31"/>
    </row>
    <row r="167" spans="1:5" x14ac:dyDescent="0.3">
      <c r="A167" s="31">
        <v>21</v>
      </c>
      <c r="B167" s="31">
        <v>1</v>
      </c>
      <c r="C167" s="30" t="s">
        <v>7</v>
      </c>
      <c r="D167" s="31"/>
      <c r="E167" s="31"/>
    </row>
    <row r="168" spans="1:5" x14ac:dyDescent="0.3">
      <c r="A168" s="31">
        <v>22</v>
      </c>
      <c r="B168" s="31">
        <v>1</v>
      </c>
      <c r="C168" s="30" t="s">
        <v>7</v>
      </c>
      <c r="D168" s="31"/>
      <c r="E168" s="31"/>
    </row>
    <row r="169" spans="1:5" x14ac:dyDescent="0.3">
      <c r="A169" s="31">
        <v>32</v>
      </c>
      <c r="B169" s="31">
        <v>1</v>
      </c>
      <c r="C169" s="30" t="s">
        <v>13</v>
      </c>
      <c r="D169" s="31"/>
      <c r="E169" s="31"/>
    </row>
    <row r="170" spans="1:5" x14ac:dyDescent="0.3">
      <c r="A170" s="31">
        <v>31</v>
      </c>
      <c r="B170" s="31">
        <v>1</v>
      </c>
      <c r="C170" s="30" t="s">
        <v>13</v>
      </c>
      <c r="D170" s="31"/>
      <c r="E170" s="31"/>
    </row>
    <row r="171" spans="1:5" x14ac:dyDescent="0.3">
      <c r="A171" s="31">
        <v>41</v>
      </c>
      <c r="B171" s="32">
        <v>2</v>
      </c>
      <c r="C171" s="30" t="s">
        <v>13</v>
      </c>
      <c r="D171" s="31"/>
      <c r="E171" s="31"/>
    </row>
    <row r="172" spans="1:5" x14ac:dyDescent="0.3">
      <c r="A172" s="31">
        <v>42</v>
      </c>
      <c r="B172" s="34">
        <v>1</v>
      </c>
      <c r="C172" s="30" t="s">
        <v>13</v>
      </c>
      <c r="D172" s="31"/>
      <c r="E172" s="31"/>
    </row>
    <row r="176" spans="1:5" x14ac:dyDescent="0.3">
      <c r="A176" s="25" t="s">
        <v>60</v>
      </c>
      <c r="B176" s="25" t="s">
        <v>30</v>
      </c>
      <c r="C176" s="25" t="s">
        <v>31</v>
      </c>
      <c r="D176" s="25" t="s">
        <v>32</v>
      </c>
      <c r="E176" s="25" t="s">
        <v>33</v>
      </c>
    </row>
    <row r="177" spans="1:5" x14ac:dyDescent="0.3">
      <c r="A177" s="26" t="s">
        <v>34</v>
      </c>
      <c r="B177" s="27"/>
      <c r="C177" s="28" t="s">
        <v>0</v>
      </c>
      <c r="D177" s="27"/>
      <c r="E177" s="29"/>
    </row>
    <row r="178" spans="1:5" x14ac:dyDescent="0.3">
      <c r="A178" s="30">
        <v>12</v>
      </c>
      <c r="B178" s="37" t="s">
        <v>16</v>
      </c>
      <c r="C178" s="30" t="s">
        <v>13</v>
      </c>
      <c r="D178" s="1" t="s">
        <v>61</v>
      </c>
      <c r="E178" s="1" t="s">
        <v>62</v>
      </c>
    </row>
    <row r="179" spans="1:5" x14ac:dyDescent="0.3">
      <c r="A179" s="31">
        <v>11</v>
      </c>
      <c r="B179" s="32">
        <v>2</v>
      </c>
      <c r="C179" s="30" t="s">
        <v>13</v>
      </c>
      <c r="D179" s="31"/>
      <c r="E179" s="31"/>
    </row>
    <row r="180" spans="1:5" x14ac:dyDescent="0.3">
      <c r="A180" s="31">
        <v>21</v>
      </c>
      <c r="B180" s="31">
        <v>2</v>
      </c>
      <c r="C180" s="30" t="s">
        <v>13</v>
      </c>
      <c r="D180" s="31"/>
      <c r="E180" s="31"/>
    </row>
    <row r="181" spans="1:5" x14ac:dyDescent="0.3">
      <c r="A181" s="31">
        <v>22</v>
      </c>
      <c r="B181" s="31">
        <v>1</v>
      </c>
      <c r="C181" s="30" t="s">
        <v>13</v>
      </c>
      <c r="D181" s="31"/>
      <c r="E181" s="31"/>
    </row>
    <row r="182" spans="1:5" x14ac:dyDescent="0.3">
      <c r="A182" s="31">
        <v>32</v>
      </c>
      <c r="B182" s="31">
        <v>1</v>
      </c>
      <c r="C182" s="30" t="s">
        <v>13</v>
      </c>
      <c r="D182" s="31"/>
      <c r="E182" s="31"/>
    </row>
    <row r="183" spans="1:5" x14ac:dyDescent="0.3">
      <c r="A183" s="31">
        <v>31</v>
      </c>
      <c r="B183" s="31">
        <v>2</v>
      </c>
      <c r="C183" s="30" t="s">
        <v>13</v>
      </c>
      <c r="D183" s="31"/>
      <c r="E183" s="31"/>
    </row>
    <row r="184" spans="1:5" x14ac:dyDescent="0.3">
      <c r="A184" s="31">
        <v>41</v>
      </c>
      <c r="B184" s="32">
        <v>2</v>
      </c>
      <c r="C184" s="30" t="s">
        <v>13</v>
      </c>
      <c r="D184" s="31"/>
      <c r="E184" s="31"/>
    </row>
    <row r="185" spans="1:5" x14ac:dyDescent="0.3">
      <c r="A185" s="33">
        <v>42</v>
      </c>
      <c r="B185" s="34">
        <v>1</v>
      </c>
      <c r="C185" s="30" t="s">
        <v>13</v>
      </c>
      <c r="D185" s="33"/>
      <c r="E185" s="33"/>
    </row>
    <row r="186" spans="1:5" x14ac:dyDescent="0.3">
      <c r="A186" s="26" t="s">
        <v>37</v>
      </c>
      <c r="B186" s="27"/>
      <c r="C186" s="35" t="s">
        <v>1</v>
      </c>
      <c r="D186" s="27"/>
      <c r="E186" s="29"/>
    </row>
    <row r="187" spans="1:5" x14ac:dyDescent="0.3">
      <c r="A187" s="30">
        <v>12</v>
      </c>
      <c r="B187" s="37" t="s">
        <v>16</v>
      </c>
      <c r="C187" s="30" t="s">
        <v>13</v>
      </c>
      <c r="D187" s="1" t="s">
        <v>61</v>
      </c>
      <c r="E187" s="1" t="s">
        <v>62</v>
      </c>
    </row>
    <row r="188" spans="1:5" x14ac:dyDescent="0.3">
      <c r="A188" s="31">
        <v>11</v>
      </c>
      <c r="B188" s="32">
        <v>2</v>
      </c>
      <c r="C188" s="30" t="s">
        <v>13</v>
      </c>
      <c r="D188" s="31"/>
      <c r="E188" s="31"/>
    </row>
    <row r="189" spans="1:5" x14ac:dyDescent="0.3">
      <c r="A189" s="31">
        <v>21</v>
      </c>
      <c r="B189" s="31">
        <v>2</v>
      </c>
      <c r="C189" s="30" t="s">
        <v>13</v>
      </c>
      <c r="D189" s="31"/>
      <c r="E189" s="31"/>
    </row>
    <row r="190" spans="1:5" x14ac:dyDescent="0.3">
      <c r="A190" s="31">
        <v>22</v>
      </c>
      <c r="B190" s="31">
        <v>1</v>
      </c>
      <c r="C190" s="30" t="s">
        <v>13</v>
      </c>
      <c r="D190" s="31"/>
      <c r="E190" s="31"/>
    </row>
    <row r="191" spans="1:5" x14ac:dyDescent="0.3">
      <c r="A191" s="31">
        <v>32</v>
      </c>
      <c r="B191" s="31">
        <v>1</v>
      </c>
      <c r="C191" s="30" t="s">
        <v>13</v>
      </c>
      <c r="D191" s="31"/>
      <c r="E191" s="31"/>
    </row>
    <row r="192" spans="1:5" x14ac:dyDescent="0.3">
      <c r="A192" s="31">
        <v>31</v>
      </c>
      <c r="B192" s="31">
        <v>2</v>
      </c>
      <c r="C192" s="30" t="s">
        <v>13</v>
      </c>
      <c r="D192" s="31"/>
      <c r="E192" s="31"/>
    </row>
    <row r="193" spans="1:5" x14ac:dyDescent="0.3">
      <c r="A193" s="31">
        <v>41</v>
      </c>
      <c r="B193" s="32">
        <v>2</v>
      </c>
      <c r="C193" s="30" t="s">
        <v>13</v>
      </c>
      <c r="D193" s="31"/>
      <c r="E193" s="31"/>
    </row>
    <row r="194" spans="1:5" x14ac:dyDescent="0.3">
      <c r="A194" s="31">
        <v>42</v>
      </c>
      <c r="B194" s="34">
        <v>1</v>
      </c>
      <c r="C194" s="30" t="s">
        <v>13</v>
      </c>
      <c r="D194" s="31"/>
      <c r="E194" s="31"/>
    </row>
    <row r="198" spans="1:5" x14ac:dyDescent="0.3">
      <c r="A198" s="25" t="s">
        <v>63</v>
      </c>
      <c r="B198" s="25" t="s">
        <v>30</v>
      </c>
      <c r="C198" s="25" t="s">
        <v>31</v>
      </c>
      <c r="D198" s="25" t="s">
        <v>32</v>
      </c>
      <c r="E198" s="25" t="s">
        <v>33</v>
      </c>
    </row>
    <row r="199" spans="1:5" x14ac:dyDescent="0.3">
      <c r="A199" s="26" t="s">
        <v>34</v>
      </c>
      <c r="B199" s="27"/>
      <c r="C199" s="28" t="s">
        <v>0</v>
      </c>
      <c r="D199" s="27"/>
      <c r="E199" s="29"/>
    </row>
    <row r="200" spans="1:5" x14ac:dyDescent="0.3">
      <c r="A200" s="30">
        <v>12</v>
      </c>
      <c r="B200" s="37">
        <v>4</v>
      </c>
      <c r="C200" s="30" t="s">
        <v>7</v>
      </c>
      <c r="D200" s="1" t="s">
        <v>64</v>
      </c>
      <c r="E200" s="1" t="s">
        <v>65</v>
      </c>
    </row>
    <row r="201" spans="1:5" x14ac:dyDescent="0.3">
      <c r="A201" s="31">
        <v>11</v>
      </c>
      <c r="B201" s="32">
        <v>5</v>
      </c>
      <c r="C201" s="30" t="s">
        <v>7</v>
      </c>
      <c r="D201" s="31"/>
      <c r="E201" s="31"/>
    </row>
    <row r="202" spans="1:5" x14ac:dyDescent="0.3">
      <c r="A202" s="31">
        <v>21</v>
      </c>
      <c r="B202" s="31">
        <v>5</v>
      </c>
      <c r="C202" s="30" t="s">
        <v>7</v>
      </c>
      <c r="D202" s="31"/>
      <c r="E202" s="31"/>
    </row>
    <row r="203" spans="1:5" x14ac:dyDescent="0.3">
      <c r="A203" s="31">
        <v>22</v>
      </c>
      <c r="B203" s="31">
        <v>3</v>
      </c>
      <c r="C203" s="30" t="s">
        <v>7</v>
      </c>
      <c r="D203" s="31"/>
      <c r="E203" s="31"/>
    </row>
    <row r="204" spans="1:5" x14ac:dyDescent="0.3">
      <c r="A204" s="31">
        <v>32</v>
      </c>
      <c r="B204" s="31">
        <v>2</v>
      </c>
      <c r="C204" s="30" t="s">
        <v>13</v>
      </c>
      <c r="D204" s="31"/>
      <c r="E204" s="31"/>
    </row>
    <row r="205" spans="1:5" x14ac:dyDescent="0.3">
      <c r="A205" s="31">
        <v>31</v>
      </c>
      <c r="B205" s="31">
        <v>2</v>
      </c>
      <c r="C205" s="30" t="s">
        <v>13</v>
      </c>
      <c r="D205" s="31"/>
      <c r="E205" s="31"/>
    </row>
    <row r="206" spans="1:5" x14ac:dyDescent="0.3">
      <c r="A206" s="31">
        <v>41</v>
      </c>
      <c r="B206" s="32">
        <v>4</v>
      </c>
      <c r="C206" s="30" t="s">
        <v>13</v>
      </c>
      <c r="D206" s="31"/>
      <c r="E206" s="31"/>
    </row>
    <row r="207" spans="1:5" x14ac:dyDescent="0.3">
      <c r="A207" s="33">
        <v>42</v>
      </c>
      <c r="B207" s="34">
        <v>2</v>
      </c>
      <c r="C207" s="30" t="s">
        <v>13</v>
      </c>
      <c r="D207" s="33"/>
      <c r="E207" s="33"/>
    </row>
    <row r="208" spans="1:5" x14ac:dyDescent="0.3">
      <c r="A208" s="26" t="s">
        <v>37</v>
      </c>
      <c r="B208" s="27"/>
      <c r="C208" s="35" t="s">
        <v>1</v>
      </c>
      <c r="D208" s="27"/>
      <c r="E208" s="29"/>
    </row>
    <row r="209" spans="1:5" x14ac:dyDescent="0.3">
      <c r="A209" s="30">
        <v>12</v>
      </c>
      <c r="B209" s="37">
        <v>4</v>
      </c>
      <c r="C209" s="30" t="s">
        <v>7</v>
      </c>
      <c r="D209" s="1" t="s">
        <v>64</v>
      </c>
      <c r="E209" s="1" t="s">
        <v>65</v>
      </c>
    </row>
    <row r="210" spans="1:5" x14ac:dyDescent="0.3">
      <c r="A210" s="31">
        <v>11</v>
      </c>
      <c r="B210" s="32">
        <v>5</v>
      </c>
      <c r="C210" s="30" t="s">
        <v>7</v>
      </c>
      <c r="D210" s="31"/>
      <c r="E210" s="31"/>
    </row>
    <row r="211" spans="1:5" x14ac:dyDescent="0.3">
      <c r="A211" s="31">
        <v>21</v>
      </c>
      <c r="B211" s="31">
        <v>5</v>
      </c>
      <c r="C211" s="30" t="s">
        <v>7</v>
      </c>
      <c r="D211" s="31"/>
      <c r="E211" s="31"/>
    </row>
    <row r="212" spans="1:5" x14ac:dyDescent="0.3">
      <c r="A212" s="31">
        <v>22</v>
      </c>
      <c r="B212" s="31">
        <v>3</v>
      </c>
      <c r="C212" s="30" t="s">
        <v>7</v>
      </c>
      <c r="D212" s="31"/>
      <c r="E212" s="31"/>
    </row>
    <row r="213" spans="1:5" x14ac:dyDescent="0.3">
      <c r="A213" s="31">
        <v>32</v>
      </c>
      <c r="B213" s="31">
        <v>2</v>
      </c>
      <c r="C213" s="30" t="s">
        <v>13</v>
      </c>
      <c r="D213" s="31"/>
      <c r="E213" s="31"/>
    </row>
    <row r="214" spans="1:5" x14ac:dyDescent="0.3">
      <c r="A214" s="31">
        <v>31</v>
      </c>
      <c r="B214" s="31">
        <v>3</v>
      </c>
      <c r="C214" s="30" t="s">
        <v>13</v>
      </c>
      <c r="D214" s="31"/>
      <c r="E214" s="31"/>
    </row>
    <row r="215" spans="1:5" x14ac:dyDescent="0.3">
      <c r="A215" s="31">
        <v>41</v>
      </c>
      <c r="B215" s="32">
        <v>4</v>
      </c>
      <c r="C215" s="30" t="s">
        <v>13</v>
      </c>
      <c r="D215" s="31"/>
      <c r="E215" s="31"/>
    </row>
    <row r="216" spans="1:5" x14ac:dyDescent="0.3">
      <c r="A216" s="31">
        <v>42</v>
      </c>
      <c r="B216" s="34">
        <v>2</v>
      </c>
      <c r="C216" s="30" t="s">
        <v>13</v>
      </c>
      <c r="D216" s="31"/>
      <c r="E216" s="31"/>
    </row>
    <row r="220" spans="1:5" x14ac:dyDescent="0.3">
      <c r="A220" s="25" t="s">
        <v>66</v>
      </c>
      <c r="B220" s="25" t="s">
        <v>30</v>
      </c>
      <c r="C220" s="25" t="s">
        <v>31</v>
      </c>
      <c r="D220" s="25" t="s">
        <v>32</v>
      </c>
      <c r="E220" s="25" t="s">
        <v>33</v>
      </c>
    </row>
    <row r="221" spans="1:5" x14ac:dyDescent="0.3">
      <c r="A221" s="26" t="s">
        <v>34</v>
      </c>
      <c r="B221" s="27"/>
      <c r="C221" s="28" t="s">
        <v>0</v>
      </c>
      <c r="D221" s="27"/>
      <c r="E221" s="29"/>
    </row>
    <row r="222" spans="1:5" x14ac:dyDescent="0.3">
      <c r="A222" s="30">
        <v>12</v>
      </c>
      <c r="B222" s="37" t="s">
        <v>16</v>
      </c>
      <c r="C222" s="30" t="s">
        <v>10</v>
      </c>
      <c r="D222" s="1" t="s">
        <v>67</v>
      </c>
      <c r="E222" s="1" t="s">
        <v>68</v>
      </c>
    </row>
    <row r="223" spans="1:5" x14ac:dyDescent="0.3">
      <c r="A223" s="31">
        <v>11</v>
      </c>
      <c r="B223" s="32">
        <v>3</v>
      </c>
      <c r="C223" s="30" t="s">
        <v>10</v>
      </c>
      <c r="D223" s="31"/>
      <c r="E223" s="31"/>
    </row>
    <row r="224" spans="1:5" x14ac:dyDescent="0.3">
      <c r="A224" s="31">
        <v>21</v>
      </c>
      <c r="B224" s="31">
        <v>2</v>
      </c>
      <c r="C224" s="30" t="s">
        <v>10</v>
      </c>
      <c r="D224" s="31"/>
      <c r="E224" s="31"/>
    </row>
    <row r="225" spans="1:5" x14ac:dyDescent="0.3">
      <c r="A225" s="31">
        <v>22</v>
      </c>
      <c r="B225" s="31">
        <v>3</v>
      </c>
      <c r="C225" s="30" t="s">
        <v>10</v>
      </c>
      <c r="D225" s="31"/>
      <c r="E225" s="31"/>
    </row>
    <row r="226" spans="1:5" x14ac:dyDescent="0.3">
      <c r="A226" s="31">
        <v>32</v>
      </c>
      <c r="B226" s="31">
        <v>2</v>
      </c>
      <c r="C226" s="30" t="s">
        <v>13</v>
      </c>
      <c r="D226" s="31"/>
      <c r="E226" s="31"/>
    </row>
    <row r="227" spans="1:5" x14ac:dyDescent="0.3">
      <c r="A227" s="31">
        <v>31</v>
      </c>
      <c r="B227" s="31">
        <v>2</v>
      </c>
      <c r="C227" s="30" t="s">
        <v>13</v>
      </c>
      <c r="D227" s="31"/>
      <c r="E227" s="31"/>
    </row>
    <row r="228" spans="1:5" x14ac:dyDescent="0.3">
      <c r="A228" s="31">
        <v>41</v>
      </c>
      <c r="B228" s="32">
        <v>2</v>
      </c>
      <c r="C228" s="30" t="s">
        <v>13</v>
      </c>
      <c r="D228" s="31"/>
      <c r="E228" s="31"/>
    </row>
    <row r="229" spans="1:5" x14ac:dyDescent="0.3">
      <c r="A229" s="33">
        <v>42</v>
      </c>
      <c r="B229" s="34">
        <v>2</v>
      </c>
      <c r="C229" s="30" t="s">
        <v>13</v>
      </c>
      <c r="D229" s="33"/>
      <c r="E229" s="33"/>
    </row>
    <row r="230" spans="1:5" x14ac:dyDescent="0.3">
      <c r="A230" s="26" t="s">
        <v>37</v>
      </c>
      <c r="B230" s="27"/>
      <c r="C230" s="35" t="s">
        <v>1</v>
      </c>
      <c r="D230" s="27"/>
      <c r="E230" s="29"/>
    </row>
    <row r="231" spans="1:5" x14ac:dyDescent="0.3">
      <c r="A231" s="30">
        <v>12</v>
      </c>
      <c r="B231" s="37" t="s">
        <v>16</v>
      </c>
      <c r="C231" s="30" t="s">
        <v>10</v>
      </c>
      <c r="D231" s="1" t="s">
        <v>67</v>
      </c>
      <c r="E231" s="1" t="s">
        <v>68</v>
      </c>
    </row>
    <row r="232" spans="1:5" x14ac:dyDescent="0.3">
      <c r="A232" s="31">
        <v>11</v>
      </c>
      <c r="B232" s="32">
        <v>3</v>
      </c>
      <c r="C232" s="30" t="s">
        <v>10</v>
      </c>
      <c r="D232" s="31"/>
      <c r="E232" s="31"/>
    </row>
    <row r="233" spans="1:5" x14ac:dyDescent="0.3">
      <c r="A233" s="31">
        <v>21</v>
      </c>
      <c r="B233" s="31">
        <v>2</v>
      </c>
      <c r="C233" s="30" t="s">
        <v>10</v>
      </c>
      <c r="D233" s="31"/>
      <c r="E233" s="31"/>
    </row>
    <row r="234" spans="1:5" x14ac:dyDescent="0.3">
      <c r="A234" s="31">
        <v>22</v>
      </c>
      <c r="B234" s="31">
        <v>3</v>
      </c>
      <c r="C234" s="30" t="s">
        <v>10</v>
      </c>
      <c r="D234" s="31"/>
      <c r="E234" s="31"/>
    </row>
    <row r="235" spans="1:5" x14ac:dyDescent="0.3">
      <c r="A235" s="31">
        <v>32</v>
      </c>
      <c r="B235" s="31">
        <v>2</v>
      </c>
      <c r="C235" s="30" t="s">
        <v>13</v>
      </c>
      <c r="D235" s="31"/>
      <c r="E235" s="31"/>
    </row>
    <row r="236" spans="1:5" x14ac:dyDescent="0.3">
      <c r="A236" s="31">
        <v>31</v>
      </c>
      <c r="B236" s="31">
        <v>2</v>
      </c>
      <c r="C236" s="30" t="s">
        <v>13</v>
      </c>
      <c r="D236" s="31"/>
      <c r="E236" s="31"/>
    </row>
    <row r="237" spans="1:5" x14ac:dyDescent="0.3">
      <c r="A237" s="31">
        <v>41</v>
      </c>
      <c r="B237" s="32">
        <v>2</v>
      </c>
      <c r="C237" s="30" t="s">
        <v>13</v>
      </c>
      <c r="D237" s="31"/>
      <c r="E237" s="31"/>
    </row>
    <row r="238" spans="1:5" x14ac:dyDescent="0.3">
      <c r="A238" s="31">
        <v>42</v>
      </c>
      <c r="B238" s="34">
        <v>2</v>
      </c>
      <c r="C238" s="30" t="s">
        <v>13</v>
      </c>
      <c r="D238" s="31"/>
      <c r="E238" s="31"/>
    </row>
    <row r="242" spans="1:5" x14ac:dyDescent="0.3">
      <c r="A242" s="25" t="s">
        <v>69</v>
      </c>
      <c r="B242" s="25" t="s">
        <v>30</v>
      </c>
      <c r="C242" s="25" t="s">
        <v>31</v>
      </c>
      <c r="D242" s="25" t="s">
        <v>32</v>
      </c>
      <c r="E242" s="25" t="s">
        <v>33</v>
      </c>
    </row>
    <row r="243" spans="1:5" x14ac:dyDescent="0.3">
      <c r="A243" s="26" t="s">
        <v>34</v>
      </c>
      <c r="B243" s="27"/>
      <c r="C243" s="28" t="s">
        <v>0</v>
      </c>
      <c r="D243" s="27"/>
      <c r="E243" s="29"/>
    </row>
    <row r="244" spans="1:5" x14ac:dyDescent="0.3">
      <c r="A244" s="30">
        <v>12</v>
      </c>
      <c r="B244" s="37">
        <v>2</v>
      </c>
      <c r="C244" s="30" t="s">
        <v>7</v>
      </c>
      <c r="D244" s="1" t="s">
        <v>70</v>
      </c>
      <c r="E244" t="s">
        <v>71</v>
      </c>
    </row>
    <row r="245" spans="1:5" x14ac:dyDescent="0.3">
      <c r="A245" s="31">
        <v>11</v>
      </c>
      <c r="B245" s="32">
        <v>1</v>
      </c>
      <c r="C245" s="30" t="s">
        <v>7</v>
      </c>
      <c r="D245" s="31"/>
      <c r="E245" s="31"/>
    </row>
    <row r="246" spans="1:5" x14ac:dyDescent="0.3">
      <c r="A246" s="31">
        <v>21</v>
      </c>
      <c r="B246" s="31">
        <v>2</v>
      </c>
      <c r="C246" s="30" t="s">
        <v>7</v>
      </c>
      <c r="D246" s="31"/>
      <c r="E246" s="31"/>
    </row>
    <row r="247" spans="1:5" x14ac:dyDescent="0.3">
      <c r="A247" s="31">
        <v>22</v>
      </c>
      <c r="B247" s="31">
        <v>1</v>
      </c>
      <c r="C247" s="30" t="s">
        <v>7</v>
      </c>
      <c r="D247" s="31"/>
      <c r="E247" s="31"/>
    </row>
    <row r="248" spans="1:5" x14ac:dyDescent="0.3">
      <c r="A248" s="31">
        <v>32</v>
      </c>
      <c r="B248" s="31">
        <v>2</v>
      </c>
      <c r="C248" s="30" t="s">
        <v>7</v>
      </c>
      <c r="D248" s="31"/>
      <c r="E248" s="31"/>
    </row>
    <row r="249" spans="1:5" x14ac:dyDescent="0.3">
      <c r="A249" s="31">
        <v>31</v>
      </c>
      <c r="B249" s="31">
        <v>1</v>
      </c>
      <c r="C249" s="30" t="s">
        <v>7</v>
      </c>
      <c r="D249" s="31"/>
      <c r="E249" s="31"/>
    </row>
    <row r="250" spans="1:5" x14ac:dyDescent="0.3">
      <c r="A250" s="31">
        <v>41</v>
      </c>
      <c r="B250" s="32">
        <v>2</v>
      </c>
      <c r="C250" s="30" t="s">
        <v>7</v>
      </c>
      <c r="D250" s="31"/>
      <c r="E250" s="31"/>
    </row>
    <row r="251" spans="1:5" x14ac:dyDescent="0.3">
      <c r="A251" s="33">
        <v>42</v>
      </c>
      <c r="B251" s="34">
        <v>1</v>
      </c>
      <c r="C251" s="30" t="s">
        <v>7</v>
      </c>
      <c r="D251" s="33"/>
      <c r="E251" s="33"/>
    </row>
    <row r="252" spans="1:5" x14ac:dyDescent="0.3">
      <c r="A252" s="26" t="s">
        <v>37</v>
      </c>
      <c r="B252" s="27"/>
      <c r="C252" s="35" t="s">
        <v>1</v>
      </c>
      <c r="D252" s="27"/>
      <c r="E252" s="29"/>
    </row>
    <row r="253" spans="1:5" x14ac:dyDescent="0.3">
      <c r="A253" s="30">
        <v>12</v>
      </c>
      <c r="B253" s="37">
        <v>2</v>
      </c>
      <c r="C253" s="30" t="s">
        <v>7</v>
      </c>
      <c r="D253" s="1" t="s">
        <v>70</v>
      </c>
      <c r="E253" t="s">
        <v>71</v>
      </c>
    </row>
    <row r="254" spans="1:5" x14ac:dyDescent="0.3">
      <c r="A254" s="31">
        <v>11</v>
      </c>
      <c r="B254" s="32">
        <v>1</v>
      </c>
      <c r="C254" s="30" t="s">
        <v>7</v>
      </c>
      <c r="D254" s="31"/>
      <c r="E254" s="31"/>
    </row>
    <row r="255" spans="1:5" x14ac:dyDescent="0.3">
      <c r="A255" s="31">
        <v>21</v>
      </c>
      <c r="B255" s="31">
        <v>2</v>
      </c>
      <c r="C255" s="30" t="s">
        <v>7</v>
      </c>
      <c r="D255" s="31"/>
      <c r="E255" s="31"/>
    </row>
    <row r="256" spans="1:5" x14ac:dyDescent="0.3">
      <c r="A256" s="31">
        <v>22</v>
      </c>
      <c r="B256" s="31">
        <v>1</v>
      </c>
      <c r="C256" s="30" t="s">
        <v>7</v>
      </c>
      <c r="D256" s="31"/>
      <c r="E256" s="31"/>
    </row>
    <row r="257" spans="1:5" x14ac:dyDescent="0.3">
      <c r="A257" s="31">
        <v>32</v>
      </c>
      <c r="B257" s="31">
        <v>2</v>
      </c>
      <c r="C257" s="30" t="s">
        <v>7</v>
      </c>
      <c r="D257" s="31"/>
      <c r="E257" s="31"/>
    </row>
    <row r="258" spans="1:5" x14ac:dyDescent="0.3">
      <c r="A258" s="31">
        <v>31</v>
      </c>
      <c r="B258" s="31">
        <v>1</v>
      </c>
      <c r="C258" s="30" t="s">
        <v>7</v>
      </c>
      <c r="D258" s="31"/>
      <c r="E258" s="31"/>
    </row>
    <row r="259" spans="1:5" x14ac:dyDescent="0.3">
      <c r="A259" s="31">
        <v>41</v>
      </c>
      <c r="B259" s="32">
        <v>2</v>
      </c>
      <c r="C259" s="30" t="s">
        <v>7</v>
      </c>
      <c r="D259" s="31"/>
      <c r="E259" s="31"/>
    </row>
    <row r="260" spans="1:5" x14ac:dyDescent="0.3">
      <c r="A260" s="31">
        <v>42</v>
      </c>
      <c r="B260" s="34">
        <v>1</v>
      </c>
      <c r="C260" s="30" t="s">
        <v>7</v>
      </c>
      <c r="D260" s="31"/>
      <c r="E260" s="3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E8857F-A817-431A-BD6C-E97FE02BF8D2}">
  <dimension ref="A1:W15"/>
  <sheetViews>
    <sheetView topLeftCell="K1" workbookViewId="0">
      <selection activeCell="N3" sqref="N3:U3"/>
    </sheetView>
  </sheetViews>
  <sheetFormatPr baseColWidth="10" defaultColWidth="11.44140625" defaultRowHeight="14.4" x14ac:dyDescent="0.3"/>
  <cols>
    <col min="10" max="10" width="19" customWidth="1"/>
    <col min="11" max="11" width="17.33203125" customWidth="1"/>
    <col min="22" max="22" width="20.33203125" customWidth="1"/>
    <col min="23" max="23" width="18.6640625" customWidth="1"/>
  </cols>
  <sheetData>
    <row r="1" spans="1:23" x14ac:dyDescent="0.3">
      <c r="A1" s="224" t="s">
        <v>0</v>
      </c>
      <c r="B1" s="225"/>
      <c r="C1" s="225"/>
      <c r="D1" s="225"/>
      <c r="E1" s="225"/>
      <c r="F1" s="225"/>
      <c r="G1" s="225"/>
      <c r="H1" s="225"/>
      <c r="I1" s="1"/>
      <c r="J1" s="1"/>
      <c r="K1" s="1"/>
      <c r="M1" s="226" t="s">
        <v>1</v>
      </c>
      <c r="N1" s="227"/>
      <c r="O1" s="227"/>
      <c r="P1" s="227"/>
      <c r="Q1" s="227"/>
      <c r="R1" s="227"/>
      <c r="S1" s="227"/>
      <c r="T1" s="227"/>
    </row>
    <row r="2" spans="1:23" x14ac:dyDescent="0.3">
      <c r="A2" s="2" t="s">
        <v>2</v>
      </c>
      <c r="B2" s="228" t="s">
        <v>3</v>
      </c>
      <c r="C2" s="229"/>
      <c r="D2" s="229"/>
      <c r="E2" s="229"/>
      <c r="F2" s="229"/>
      <c r="G2" s="229"/>
      <c r="H2" s="229"/>
      <c r="I2" s="229"/>
      <c r="J2" s="230"/>
      <c r="K2" s="1"/>
      <c r="M2" s="2" t="s">
        <v>2</v>
      </c>
      <c r="N2" s="228" t="s">
        <v>3</v>
      </c>
      <c r="O2" s="229"/>
      <c r="P2" s="229"/>
      <c r="Q2" s="229"/>
      <c r="R2" s="229"/>
      <c r="S2" s="229"/>
      <c r="T2" s="229"/>
      <c r="U2" s="229"/>
      <c r="V2" s="230"/>
      <c r="W2" s="1"/>
    </row>
    <row r="3" spans="1:23" x14ac:dyDescent="0.3">
      <c r="A3" s="1"/>
      <c r="B3" s="2">
        <v>12</v>
      </c>
      <c r="C3" s="2">
        <v>11</v>
      </c>
      <c r="D3" s="2">
        <v>21</v>
      </c>
      <c r="E3" s="2">
        <v>22</v>
      </c>
      <c r="F3" s="2">
        <v>32</v>
      </c>
      <c r="G3" s="2">
        <v>31</v>
      </c>
      <c r="H3" s="3">
        <v>41</v>
      </c>
      <c r="I3" s="2">
        <v>42</v>
      </c>
      <c r="J3" s="4" t="s">
        <v>4</v>
      </c>
      <c r="K3" s="4" t="s">
        <v>5</v>
      </c>
      <c r="M3" s="1"/>
      <c r="N3" s="2">
        <v>12</v>
      </c>
      <c r="O3" s="2">
        <v>11</v>
      </c>
      <c r="P3" s="2">
        <v>21</v>
      </c>
      <c r="Q3" s="2">
        <v>22</v>
      </c>
      <c r="R3" s="2">
        <v>32</v>
      </c>
      <c r="S3" s="2">
        <v>31</v>
      </c>
      <c r="T3" s="3">
        <v>41</v>
      </c>
      <c r="U3" s="2">
        <v>42</v>
      </c>
      <c r="V3" s="4" t="s">
        <v>4</v>
      </c>
      <c r="W3" s="4" t="s">
        <v>5</v>
      </c>
    </row>
    <row r="4" spans="1:23" x14ac:dyDescent="0.3">
      <c r="A4" s="2">
        <v>1</v>
      </c>
      <c r="B4" s="1">
        <v>1</v>
      </c>
      <c r="C4" s="5" t="s">
        <v>6</v>
      </c>
      <c r="D4" s="1">
        <v>1</v>
      </c>
      <c r="E4" s="6">
        <v>1</v>
      </c>
      <c r="F4" s="1">
        <v>1</v>
      </c>
      <c r="G4" s="1">
        <v>1</v>
      </c>
      <c r="H4" s="7">
        <v>1</v>
      </c>
      <c r="I4" s="1">
        <v>1</v>
      </c>
      <c r="J4" s="1" t="s">
        <v>7</v>
      </c>
      <c r="K4" s="1" t="s">
        <v>7</v>
      </c>
      <c r="M4" s="2">
        <v>1</v>
      </c>
      <c r="N4" s="1">
        <v>1</v>
      </c>
      <c r="O4" s="1" t="s">
        <v>8</v>
      </c>
      <c r="P4" s="1">
        <v>1</v>
      </c>
      <c r="Q4" s="6">
        <v>1</v>
      </c>
      <c r="R4" s="1">
        <v>1</v>
      </c>
      <c r="S4" s="1">
        <v>1</v>
      </c>
      <c r="T4" s="7">
        <v>1</v>
      </c>
      <c r="U4" s="1">
        <v>1</v>
      </c>
      <c r="V4" s="1" t="s">
        <v>7</v>
      </c>
      <c r="W4" s="1" t="s">
        <v>7</v>
      </c>
    </row>
    <row r="5" spans="1:23" x14ac:dyDescent="0.3">
      <c r="A5" s="2">
        <v>2</v>
      </c>
      <c r="B5" s="1">
        <v>1</v>
      </c>
      <c r="C5" s="1">
        <v>2</v>
      </c>
      <c r="D5" s="1">
        <v>2</v>
      </c>
      <c r="E5" s="1">
        <v>2</v>
      </c>
      <c r="F5" s="6">
        <v>2</v>
      </c>
      <c r="G5" s="1">
        <v>2</v>
      </c>
      <c r="H5" s="7">
        <v>2</v>
      </c>
      <c r="I5" s="1" t="s">
        <v>9</v>
      </c>
      <c r="J5" s="1" t="s">
        <v>7</v>
      </c>
      <c r="K5" s="1" t="s">
        <v>10</v>
      </c>
      <c r="M5" s="2">
        <v>2</v>
      </c>
      <c r="N5" s="1">
        <v>1</v>
      </c>
      <c r="O5" s="1">
        <v>2</v>
      </c>
      <c r="P5" s="1">
        <v>2</v>
      </c>
      <c r="Q5" s="1">
        <v>2</v>
      </c>
      <c r="R5" s="6">
        <v>2</v>
      </c>
      <c r="S5" s="1">
        <v>2</v>
      </c>
      <c r="T5" s="7">
        <v>2</v>
      </c>
      <c r="U5" s="1" t="s">
        <v>9</v>
      </c>
      <c r="V5" s="1" t="s">
        <v>7</v>
      </c>
      <c r="W5" s="1" t="s">
        <v>10</v>
      </c>
    </row>
    <row r="6" spans="1:23" x14ac:dyDescent="0.3">
      <c r="A6" s="2">
        <v>3</v>
      </c>
      <c r="B6" s="1">
        <v>1</v>
      </c>
      <c r="C6" s="1">
        <v>1</v>
      </c>
      <c r="D6" s="1">
        <v>1</v>
      </c>
      <c r="E6" s="6">
        <v>1</v>
      </c>
      <c r="F6" s="1">
        <v>1</v>
      </c>
      <c r="G6" s="1">
        <v>1</v>
      </c>
      <c r="H6" s="7">
        <v>1</v>
      </c>
      <c r="I6" s="1">
        <v>1</v>
      </c>
      <c r="J6" s="1" t="s">
        <v>7</v>
      </c>
      <c r="K6" s="1" t="s">
        <v>7</v>
      </c>
      <c r="M6" s="2">
        <v>3</v>
      </c>
      <c r="N6" s="1">
        <v>1</v>
      </c>
      <c r="O6" s="1">
        <v>1</v>
      </c>
      <c r="P6" s="1">
        <v>1</v>
      </c>
      <c r="Q6" s="6">
        <v>1</v>
      </c>
      <c r="R6" s="1">
        <v>1</v>
      </c>
      <c r="S6" s="1">
        <v>1</v>
      </c>
      <c r="T6" s="7">
        <v>1</v>
      </c>
      <c r="U6" s="1">
        <v>1</v>
      </c>
      <c r="V6" s="1" t="s">
        <v>7</v>
      </c>
      <c r="W6" s="1" t="s">
        <v>7</v>
      </c>
    </row>
    <row r="7" spans="1:23" x14ac:dyDescent="0.3">
      <c r="A7" s="2">
        <v>4</v>
      </c>
      <c r="B7" s="1">
        <v>1</v>
      </c>
      <c r="C7" s="1">
        <v>1</v>
      </c>
      <c r="D7" s="1">
        <v>1</v>
      </c>
      <c r="E7" s="6">
        <v>1</v>
      </c>
      <c r="F7" s="1">
        <v>1</v>
      </c>
      <c r="G7" s="6">
        <v>1</v>
      </c>
      <c r="H7" s="7">
        <v>2</v>
      </c>
      <c r="I7" s="1">
        <v>2</v>
      </c>
      <c r="J7" s="1" t="s">
        <v>7</v>
      </c>
      <c r="K7" s="1" t="s">
        <v>11</v>
      </c>
      <c r="M7" s="2">
        <v>4</v>
      </c>
      <c r="N7" s="1">
        <v>1</v>
      </c>
      <c r="O7" s="1">
        <v>1</v>
      </c>
      <c r="P7" s="1">
        <v>1</v>
      </c>
      <c r="Q7" s="6">
        <v>1</v>
      </c>
      <c r="R7" s="1">
        <v>1</v>
      </c>
      <c r="S7" s="6">
        <v>1</v>
      </c>
      <c r="T7" s="7" t="s">
        <v>9</v>
      </c>
      <c r="U7" s="1">
        <v>2</v>
      </c>
      <c r="V7" s="1" t="s">
        <v>12</v>
      </c>
      <c r="W7" s="1" t="s">
        <v>13</v>
      </c>
    </row>
    <row r="8" spans="1:23" x14ac:dyDescent="0.3">
      <c r="A8" s="2">
        <v>5</v>
      </c>
      <c r="B8" s="1">
        <v>1</v>
      </c>
      <c r="C8" s="1">
        <v>2</v>
      </c>
      <c r="D8" s="6">
        <v>2</v>
      </c>
      <c r="E8" s="6">
        <v>2</v>
      </c>
      <c r="F8" s="1">
        <v>1</v>
      </c>
      <c r="G8" s="1">
        <v>2</v>
      </c>
      <c r="H8" s="8">
        <v>2</v>
      </c>
      <c r="I8" s="1">
        <v>1</v>
      </c>
      <c r="J8" s="1" t="s">
        <v>12</v>
      </c>
      <c r="K8" s="1" t="s">
        <v>7</v>
      </c>
      <c r="M8" s="2">
        <v>5</v>
      </c>
      <c r="N8" s="1">
        <v>2</v>
      </c>
      <c r="O8" s="1">
        <v>2</v>
      </c>
      <c r="P8" s="6">
        <v>2</v>
      </c>
      <c r="Q8" s="6">
        <v>2</v>
      </c>
      <c r="R8" s="1">
        <v>1</v>
      </c>
      <c r="S8" s="1">
        <v>2</v>
      </c>
      <c r="T8" s="8">
        <v>2</v>
      </c>
      <c r="U8" s="1">
        <v>1</v>
      </c>
      <c r="V8" s="1" t="s">
        <v>7</v>
      </c>
      <c r="W8" s="1" t="s">
        <v>7</v>
      </c>
    </row>
    <row r="9" spans="1:23" x14ac:dyDescent="0.3">
      <c r="A9" s="2">
        <v>6</v>
      </c>
      <c r="B9" s="6">
        <v>1</v>
      </c>
      <c r="C9" s="6" t="s">
        <v>14</v>
      </c>
      <c r="D9" s="6">
        <v>5</v>
      </c>
      <c r="E9" s="6">
        <v>2</v>
      </c>
      <c r="F9" s="6">
        <v>1</v>
      </c>
      <c r="G9" s="1">
        <v>1</v>
      </c>
      <c r="H9" s="7">
        <v>1</v>
      </c>
      <c r="I9" s="6">
        <v>1</v>
      </c>
      <c r="J9" s="1" t="s">
        <v>7</v>
      </c>
      <c r="K9" s="1" t="s">
        <v>13</v>
      </c>
      <c r="M9" s="2">
        <v>6</v>
      </c>
      <c r="N9" s="6">
        <v>1</v>
      </c>
      <c r="O9" s="6" t="s">
        <v>15</v>
      </c>
      <c r="P9" s="6">
        <v>5</v>
      </c>
      <c r="Q9" s="6">
        <v>2</v>
      </c>
      <c r="R9" s="6">
        <v>1</v>
      </c>
      <c r="S9" s="1">
        <v>1</v>
      </c>
      <c r="T9" s="7">
        <v>1</v>
      </c>
      <c r="U9" s="6">
        <v>1</v>
      </c>
      <c r="V9" s="1" t="s">
        <v>12</v>
      </c>
      <c r="W9" s="1" t="s">
        <v>13</v>
      </c>
    </row>
    <row r="10" spans="1:23" s="12" customFormat="1" x14ac:dyDescent="0.3">
      <c r="A10" s="9">
        <v>7</v>
      </c>
      <c r="B10" s="10">
        <v>2</v>
      </c>
      <c r="C10" s="10" t="s">
        <v>9</v>
      </c>
      <c r="D10" s="10">
        <v>2</v>
      </c>
      <c r="E10" s="10">
        <v>2</v>
      </c>
      <c r="F10" s="10">
        <v>2</v>
      </c>
      <c r="G10" s="10">
        <v>2</v>
      </c>
      <c r="H10" s="11">
        <v>2</v>
      </c>
      <c r="I10" s="10" t="s">
        <v>9</v>
      </c>
      <c r="J10" s="10" t="s">
        <v>7</v>
      </c>
      <c r="K10" s="10" t="s">
        <v>7</v>
      </c>
      <c r="M10" s="9">
        <v>7</v>
      </c>
      <c r="N10" s="10">
        <v>2</v>
      </c>
      <c r="O10" s="10" t="s">
        <v>9</v>
      </c>
      <c r="P10" s="10">
        <v>2</v>
      </c>
      <c r="Q10" s="10">
        <v>2</v>
      </c>
      <c r="R10" s="10">
        <v>2</v>
      </c>
      <c r="S10" s="10">
        <v>2</v>
      </c>
      <c r="T10" s="11">
        <v>2</v>
      </c>
      <c r="U10" s="10" t="s">
        <v>9</v>
      </c>
      <c r="V10" s="10" t="s">
        <v>7</v>
      </c>
      <c r="W10" s="10" t="s">
        <v>7</v>
      </c>
    </row>
    <row r="11" spans="1:23" x14ac:dyDescent="0.3">
      <c r="A11" s="2">
        <v>8</v>
      </c>
      <c r="B11" s="1">
        <v>1</v>
      </c>
      <c r="C11" s="1">
        <v>2</v>
      </c>
      <c r="D11" s="1">
        <v>1</v>
      </c>
      <c r="E11" s="1">
        <v>1</v>
      </c>
      <c r="F11" s="6"/>
      <c r="G11" s="1">
        <v>1</v>
      </c>
      <c r="H11" s="7">
        <v>1</v>
      </c>
      <c r="I11" s="1">
        <v>1</v>
      </c>
      <c r="J11" s="1" t="s">
        <v>7</v>
      </c>
      <c r="K11" s="1" t="s">
        <v>13</v>
      </c>
      <c r="M11" s="2">
        <v>8</v>
      </c>
      <c r="N11" s="1">
        <v>1</v>
      </c>
      <c r="O11" s="1">
        <v>2</v>
      </c>
      <c r="P11" s="1">
        <v>1</v>
      </c>
      <c r="Q11" s="1">
        <v>1</v>
      </c>
      <c r="R11" s="6"/>
      <c r="S11" s="1">
        <v>1</v>
      </c>
      <c r="T11" s="7">
        <v>2</v>
      </c>
      <c r="U11" s="1">
        <v>1</v>
      </c>
      <c r="V11" s="1" t="s">
        <v>12</v>
      </c>
      <c r="W11" s="1" t="s">
        <v>13</v>
      </c>
    </row>
    <row r="12" spans="1:23" s="12" customFormat="1" x14ac:dyDescent="0.3">
      <c r="A12" s="9">
        <v>9</v>
      </c>
      <c r="B12" s="10" t="s">
        <v>16</v>
      </c>
      <c r="C12" s="10">
        <v>2</v>
      </c>
      <c r="D12" s="10">
        <v>2</v>
      </c>
      <c r="E12" s="10"/>
      <c r="F12" s="10">
        <v>1</v>
      </c>
      <c r="G12" s="10">
        <v>2</v>
      </c>
      <c r="H12" s="11">
        <v>2</v>
      </c>
      <c r="I12" s="10">
        <v>1</v>
      </c>
      <c r="J12" s="10" t="s">
        <v>13</v>
      </c>
      <c r="K12" s="10" t="s">
        <v>13</v>
      </c>
      <c r="M12" s="9">
        <v>9</v>
      </c>
      <c r="N12" s="10" t="s">
        <v>15</v>
      </c>
      <c r="O12" s="10">
        <v>2</v>
      </c>
      <c r="P12" s="10">
        <v>2</v>
      </c>
      <c r="Q12" s="10"/>
      <c r="R12" s="10">
        <v>2</v>
      </c>
      <c r="S12" s="10">
        <v>2</v>
      </c>
      <c r="T12" s="11">
        <v>2</v>
      </c>
      <c r="U12" s="10">
        <v>1</v>
      </c>
      <c r="V12" s="10" t="s">
        <v>13</v>
      </c>
      <c r="W12" s="10" t="s">
        <v>13</v>
      </c>
    </row>
    <row r="13" spans="1:23" x14ac:dyDescent="0.3">
      <c r="A13" s="2">
        <v>10</v>
      </c>
      <c r="B13" s="6">
        <v>4</v>
      </c>
      <c r="C13" s="6">
        <v>5</v>
      </c>
      <c r="D13" s="6">
        <v>5</v>
      </c>
      <c r="E13" s="6">
        <v>3</v>
      </c>
      <c r="F13" s="6">
        <v>2</v>
      </c>
      <c r="G13" s="1">
        <v>2</v>
      </c>
      <c r="H13" s="7">
        <v>4</v>
      </c>
      <c r="I13" s="1">
        <v>2</v>
      </c>
      <c r="J13" s="1" t="s">
        <v>12</v>
      </c>
      <c r="K13" s="1" t="s">
        <v>13</v>
      </c>
      <c r="M13" s="2">
        <v>10</v>
      </c>
      <c r="N13" s="6">
        <v>4</v>
      </c>
      <c r="O13" s="6">
        <v>5</v>
      </c>
      <c r="P13" s="6">
        <v>5</v>
      </c>
      <c r="Q13" s="6">
        <v>3</v>
      </c>
      <c r="R13" s="6">
        <v>2</v>
      </c>
      <c r="S13" s="1">
        <v>3</v>
      </c>
      <c r="T13" s="7">
        <v>4</v>
      </c>
      <c r="U13" s="1">
        <v>2</v>
      </c>
      <c r="V13" s="1" t="s">
        <v>7</v>
      </c>
      <c r="W13" s="1" t="s">
        <v>13</v>
      </c>
    </row>
    <row r="14" spans="1:23" x14ac:dyDescent="0.3">
      <c r="A14" s="2">
        <v>11</v>
      </c>
      <c r="B14" s="6" t="s">
        <v>15</v>
      </c>
      <c r="C14" s="6">
        <v>3</v>
      </c>
      <c r="D14" s="6">
        <v>2</v>
      </c>
      <c r="E14" s="6">
        <v>3</v>
      </c>
      <c r="F14" s="6">
        <v>2</v>
      </c>
      <c r="G14" s="6">
        <v>2</v>
      </c>
      <c r="H14" s="8">
        <v>2</v>
      </c>
      <c r="I14" s="6">
        <v>2</v>
      </c>
      <c r="J14" s="1" t="s">
        <v>10</v>
      </c>
      <c r="K14" s="1" t="s">
        <v>13</v>
      </c>
      <c r="M14" s="2">
        <v>11</v>
      </c>
      <c r="N14" s="6" t="s">
        <v>15</v>
      </c>
      <c r="O14" s="6">
        <v>3</v>
      </c>
      <c r="P14" s="6">
        <v>2</v>
      </c>
      <c r="Q14" s="6">
        <v>3</v>
      </c>
      <c r="R14" s="6">
        <v>2</v>
      </c>
      <c r="S14" s="6">
        <v>2</v>
      </c>
      <c r="T14" s="8">
        <v>2</v>
      </c>
      <c r="U14" s="6">
        <v>2</v>
      </c>
      <c r="V14" s="1" t="s">
        <v>10</v>
      </c>
      <c r="W14" s="1" t="s">
        <v>13</v>
      </c>
    </row>
    <row r="15" spans="1:23" x14ac:dyDescent="0.3">
      <c r="A15" s="2">
        <v>12</v>
      </c>
      <c r="B15" s="1">
        <v>2</v>
      </c>
      <c r="C15" s="1">
        <v>1</v>
      </c>
      <c r="D15" s="1">
        <v>2</v>
      </c>
      <c r="E15" s="1">
        <v>1</v>
      </c>
      <c r="F15" s="1">
        <v>2</v>
      </c>
      <c r="G15" s="1">
        <v>1</v>
      </c>
      <c r="H15" s="7">
        <v>2</v>
      </c>
      <c r="I15" s="1">
        <v>1</v>
      </c>
      <c r="J15" s="1" t="s">
        <v>12</v>
      </c>
      <c r="K15" s="1" t="s">
        <v>7</v>
      </c>
      <c r="M15" s="2">
        <v>12</v>
      </c>
      <c r="N15" s="1">
        <v>2</v>
      </c>
      <c r="O15" s="1">
        <v>1</v>
      </c>
      <c r="P15" s="1">
        <v>2</v>
      </c>
      <c r="Q15" s="1">
        <v>1</v>
      </c>
      <c r="R15" s="1">
        <v>2</v>
      </c>
      <c r="S15" s="1">
        <v>1</v>
      </c>
      <c r="T15" s="7">
        <v>2</v>
      </c>
      <c r="U15" s="1">
        <v>1</v>
      </c>
      <c r="V15" s="1" t="s">
        <v>7</v>
      </c>
      <c r="W15" s="1" t="s">
        <v>7</v>
      </c>
    </row>
  </sheetData>
  <mergeCells count="4">
    <mergeCell ref="A1:H1"/>
    <mergeCell ref="M1:T1"/>
    <mergeCell ref="B2:J2"/>
    <mergeCell ref="N2:V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3596A-C98B-425A-9A3C-CF2E2E716279}">
  <dimension ref="A1:E18"/>
  <sheetViews>
    <sheetView topLeftCell="A4" workbookViewId="0">
      <selection activeCell="E21" sqref="E21"/>
    </sheetView>
  </sheetViews>
  <sheetFormatPr baseColWidth="10" defaultRowHeight="14.4" x14ac:dyDescent="0.3"/>
  <cols>
    <col min="3" max="3" width="18.88671875" bestFit="1" customWidth="1"/>
    <col min="5" max="5" width="31.6640625" bestFit="1" customWidth="1"/>
  </cols>
  <sheetData>
    <row r="1" spans="1:5" x14ac:dyDescent="0.3">
      <c r="A1" t="s">
        <v>24</v>
      </c>
      <c r="B1" t="s">
        <v>25</v>
      </c>
      <c r="C1" t="s">
        <v>28</v>
      </c>
      <c r="D1" t="s">
        <v>26</v>
      </c>
      <c r="E1" t="s">
        <v>27</v>
      </c>
    </row>
    <row r="2" spans="1:5" x14ac:dyDescent="0.3">
      <c r="A2">
        <v>1</v>
      </c>
      <c r="B2" s="2">
        <v>12</v>
      </c>
      <c r="C2" s="17"/>
    </row>
    <row r="3" spans="1:5" x14ac:dyDescent="0.3">
      <c r="B3" s="2">
        <v>11</v>
      </c>
      <c r="C3" s="17"/>
    </row>
    <row r="4" spans="1:5" x14ac:dyDescent="0.3">
      <c r="B4" s="2">
        <v>21</v>
      </c>
      <c r="C4" s="17"/>
    </row>
    <row r="5" spans="1:5" x14ac:dyDescent="0.3">
      <c r="B5" s="2">
        <v>22</v>
      </c>
      <c r="C5" s="17"/>
    </row>
    <row r="6" spans="1:5" x14ac:dyDescent="0.3">
      <c r="B6" s="2">
        <v>32</v>
      </c>
      <c r="C6" s="17"/>
    </row>
    <row r="7" spans="1:5" x14ac:dyDescent="0.3">
      <c r="B7" s="2">
        <v>31</v>
      </c>
      <c r="C7" s="17"/>
    </row>
    <row r="8" spans="1:5" x14ac:dyDescent="0.3">
      <c r="B8" s="3">
        <v>41</v>
      </c>
      <c r="C8" s="17"/>
    </row>
    <row r="9" spans="1:5" x14ac:dyDescent="0.3">
      <c r="B9" s="2">
        <v>42</v>
      </c>
      <c r="C9" s="17"/>
    </row>
    <row r="10" spans="1:5" x14ac:dyDescent="0.3">
      <c r="A10">
        <v>2</v>
      </c>
      <c r="B10" t="s">
        <v>25</v>
      </c>
    </row>
    <row r="11" spans="1:5" x14ac:dyDescent="0.3">
      <c r="B11" s="2">
        <v>12</v>
      </c>
      <c r="C11" s="17"/>
    </row>
    <row r="12" spans="1:5" x14ac:dyDescent="0.3">
      <c r="B12" s="2">
        <v>11</v>
      </c>
      <c r="C12" s="17"/>
    </row>
    <row r="13" spans="1:5" x14ac:dyDescent="0.3">
      <c r="B13" s="2">
        <v>21</v>
      </c>
      <c r="C13" s="17"/>
    </row>
    <row r="14" spans="1:5" x14ac:dyDescent="0.3">
      <c r="B14" s="2">
        <v>22</v>
      </c>
      <c r="C14" s="17"/>
    </row>
    <row r="15" spans="1:5" x14ac:dyDescent="0.3">
      <c r="B15" s="2">
        <v>32</v>
      </c>
      <c r="C15" s="17"/>
    </row>
    <row r="16" spans="1:5" x14ac:dyDescent="0.3">
      <c r="B16" s="2">
        <v>31</v>
      </c>
      <c r="C16" s="17"/>
    </row>
    <row r="17" spans="2:3" x14ac:dyDescent="0.3">
      <c r="B17" s="3">
        <v>41</v>
      </c>
      <c r="C17" s="17"/>
    </row>
    <row r="18" spans="2:3" x14ac:dyDescent="0.3">
      <c r="B18" s="2">
        <v>42</v>
      </c>
      <c r="C18" s="1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BD6FD45BCDDD348BF709DE94582884C" ma:contentTypeVersion="4" ma:contentTypeDescription="Crear nuevo documento." ma:contentTypeScope="" ma:versionID="eeddf9a335ee38f9656198fdd2863399">
  <xsd:schema xmlns:xsd="http://www.w3.org/2001/XMLSchema" xmlns:xs="http://www.w3.org/2001/XMLSchema" xmlns:p="http://schemas.microsoft.com/office/2006/metadata/properties" xmlns:ns2="f9e1abc7-b522-489c-9d42-2f96dece982c" targetNamespace="http://schemas.microsoft.com/office/2006/metadata/properties" ma:root="true" ma:fieldsID="758b0395af7369f913cc63b872693d54" ns2:_="">
    <xsd:import namespace="f9e1abc7-b522-489c-9d42-2f96dece982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e1abc7-b522-489c-9d42-2f96dece98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B62B7D7-4A1A-4453-AE23-DF41C07246F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A17034A-9A4F-41FB-8918-1CBDE38C408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1C1D93A-2A42-411F-AA27-FC385340DE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9e1abc7-b522-489c-9d42-2f96dece982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9</vt:i4>
      </vt:variant>
    </vt:vector>
  </HeadingPairs>
  <TitlesOfParts>
    <vt:vector size="9" baseType="lpstr">
      <vt:lpstr>muestra</vt:lpstr>
      <vt:lpstr>RESULTADSO</vt:lpstr>
      <vt:lpstr>objetivos</vt:lpstr>
      <vt:lpstr>Hoja2</vt:lpstr>
      <vt:lpstr>base</vt:lpstr>
      <vt:lpstr>Hoja4</vt:lpstr>
      <vt:lpstr>Hoja1 (2)</vt:lpstr>
      <vt:lpstr>Hoja1</vt:lpstr>
      <vt:lpstr>Hoja3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Stefano Quirola</dc:creator>
  <cp:keywords/>
  <dc:description/>
  <cp:lastModifiedBy>Stefano Quirola</cp:lastModifiedBy>
  <cp:revision/>
  <dcterms:created xsi:type="dcterms:W3CDTF">2024-09-08T17:40:12Z</dcterms:created>
  <dcterms:modified xsi:type="dcterms:W3CDTF">2025-06-08T22:34:08Z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0x010100EBD6FD45BCDDD348BF709DE94582884C</vt:lpwstr>
  </property>
</Properties>
</file>