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al\Downloads\"/>
    </mc:Choice>
  </mc:AlternateContent>
  <xr:revisionPtr revIDLastSave="0" documentId="13_ncr:1_{65162E25-4415-49F1-B514-0D770322D86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  <sheet name="Hoja2" sheetId="2" r:id="rId2"/>
    <sheet name="Hoja4" sheetId="4" r:id="rId3"/>
    <sheet name="Hoja5" sheetId="6" r:id="rId4"/>
    <sheet name="Hoja3" sheetId="3" r:id="rId5"/>
    <sheet name="objetivos" sheetId="5" r:id="rId6"/>
  </sheets>
  <externalReferences>
    <externalReference r:id="rId7"/>
  </externalReferences>
  <definedNames>
    <definedName name="_Toc94170865" localSheetId="5">objetivos!$A$1</definedName>
    <definedName name="_Toc94170866" localSheetId="5">objetivos!$A$5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6" l="1"/>
  <c r="Q5" i="6" s="1"/>
  <c r="M5" i="6"/>
  <c r="Q4" i="6"/>
  <c r="O4" i="6"/>
  <c r="N4" i="6"/>
  <c r="Q3" i="6"/>
  <c r="O3" i="6"/>
  <c r="N3" i="6"/>
  <c r="Q2" i="6"/>
  <c r="O2" i="6"/>
  <c r="N2" i="6"/>
  <c r="G5" i="6"/>
  <c r="H5" i="6" s="1"/>
  <c r="D5" i="6"/>
  <c r="H4" i="6"/>
  <c r="F4" i="6"/>
  <c r="E4" i="6"/>
  <c r="H3" i="6"/>
  <c r="F3" i="6"/>
  <c r="E3" i="6"/>
  <c r="H2" i="6"/>
  <c r="F2" i="6"/>
  <c r="E2" i="6"/>
  <c r="C5" i="6"/>
  <c r="C4" i="6"/>
  <c r="C3" i="6"/>
  <c r="C2" i="6"/>
  <c r="Q17" i="3"/>
  <c r="Q18" i="3"/>
  <c r="Q19" i="3"/>
  <c r="Q16" i="3"/>
  <c r="N17" i="3"/>
  <c r="N18" i="3"/>
  <c r="N19" i="3"/>
  <c r="N16" i="3"/>
  <c r="K17" i="3"/>
  <c r="K18" i="3"/>
  <c r="K19" i="3"/>
  <c r="K16" i="3"/>
  <c r="H17" i="3"/>
  <c r="H18" i="3"/>
  <c r="H19" i="3"/>
  <c r="H16" i="3"/>
  <c r="E17" i="3"/>
  <c r="E18" i="3"/>
  <c r="E19" i="3"/>
  <c r="E16" i="3"/>
  <c r="F26" i="2"/>
  <c r="F27" i="2"/>
  <c r="F28" i="2"/>
  <c r="F25" i="2"/>
  <c r="C26" i="2"/>
  <c r="C27" i="2"/>
  <c r="C28" i="2"/>
  <c r="C25" i="2"/>
  <c r="J21" i="1"/>
  <c r="J22" i="1"/>
  <c r="J23" i="1"/>
  <c r="J20" i="1"/>
  <c r="G21" i="1"/>
  <c r="G22" i="1"/>
  <c r="G23" i="1"/>
  <c r="G20" i="1"/>
  <c r="D21" i="1"/>
  <c r="D22" i="1"/>
  <c r="D23" i="1"/>
  <c r="D20" i="1"/>
  <c r="P21" i="3" a="1"/>
  <c r="M21" i="3" a="1"/>
  <c r="J21" i="3" a="1"/>
  <c r="G21" i="3" a="1"/>
  <c r="D21" i="3" a="1"/>
  <c r="E31" i="2" a="1"/>
  <c r="B31" i="2" a="1"/>
  <c r="I25" i="1" a="1"/>
  <c r="F25" i="1" a="1"/>
  <c r="C25" i="1" a="1"/>
  <c r="O5" i="6" l="1"/>
  <c r="N5" i="6"/>
  <c r="F5" i="6"/>
  <c r="E5" i="6"/>
  <c r="G21" i="3"/>
  <c r="J21" i="3"/>
  <c r="M21" i="3"/>
  <c r="P21" i="3"/>
  <c r="D21" i="3"/>
  <c r="E31" i="2"/>
  <c r="B31" i="2"/>
  <c r="I25" i="1"/>
  <c r="F25" i="1"/>
  <c r="C25" i="1"/>
  <c r="M7" i="1" l="1"/>
  <c r="N5" i="1" s="1"/>
  <c r="O7" i="1"/>
  <c r="P4" i="1" s="1"/>
  <c r="C3" i="1"/>
  <c r="E11" i="1" s="1"/>
  <c r="E3" i="1"/>
  <c r="G3" i="1"/>
  <c r="E6" i="1" s="1"/>
  <c r="I3" i="1"/>
  <c r="R4" i="1"/>
  <c r="G5" i="1"/>
  <c r="R5" i="1"/>
  <c r="G6" i="1"/>
  <c r="R6" i="1"/>
  <c r="R7" i="1"/>
  <c r="G5" i="3"/>
  <c r="H4" i="3" s="1"/>
  <c r="G7" i="4"/>
  <c r="C5" i="3"/>
  <c r="C4" i="3"/>
  <c r="C3" i="3"/>
  <c r="C2" i="3"/>
  <c r="S7" i="4"/>
  <c r="S6" i="4"/>
  <c r="S5" i="4"/>
  <c r="S4" i="4"/>
  <c r="Q7" i="4"/>
  <c r="Q6" i="4"/>
  <c r="Q5" i="4"/>
  <c r="Q4" i="4"/>
  <c r="O7" i="4"/>
  <c r="O6" i="4"/>
  <c r="O5" i="4"/>
  <c r="O4" i="4"/>
  <c r="M7" i="4"/>
  <c r="M6" i="4"/>
  <c r="M5" i="4"/>
  <c r="M4" i="4"/>
  <c r="K7" i="4"/>
  <c r="K6" i="4"/>
  <c r="K5" i="4"/>
  <c r="K4" i="4"/>
  <c r="I7" i="4"/>
  <c r="I6" i="4"/>
  <c r="I5" i="4"/>
  <c r="I4" i="4"/>
  <c r="G6" i="4"/>
  <c r="G5" i="4"/>
  <c r="G4" i="4"/>
  <c r="E7" i="4"/>
  <c r="E6" i="4"/>
  <c r="E5" i="4"/>
  <c r="E4" i="4"/>
  <c r="C7" i="4"/>
  <c r="C6" i="4"/>
  <c r="C5" i="4"/>
  <c r="C4" i="4"/>
  <c r="G15" i="2"/>
  <c r="G14" i="2"/>
  <c r="G13" i="2"/>
  <c r="G12" i="2"/>
  <c r="E15" i="2"/>
  <c r="E14" i="2"/>
  <c r="E13" i="2"/>
  <c r="E12" i="2"/>
  <c r="C15" i="2"/>
  <c r="C14" i="2"/>
  <c r="C13" i="2"/>
  <c r="C12" i="2"/>
  <c r="F9" i="2"/>
  <c r="G7" i="2" s="1"/>
  <c r="D9" i="2"/>
  <c r="E9" i="2" s="1"/>
  <c r="C9" i="2"/>
  <c r="C8" i="2"/>
  <c r="C7" i="2"/>
  <c r="O3" i="3"/>
  <c r="O4" i="3"/>
  <c r="O2" i="3"/>
  <c r="L3" i="3"/>
  <c r="L4" i="3"/>
  <c r="L2" i="3"/>
  <c r="F3" i="3"/>
  <c r="F4" i="3"/>
  <c r="F2" i="3"/>
  <c r="M5" i="3"/>
  <c r="O5" i="3" s="1"/>
  <c r="J5" i="3"/>
  <c r="L5" i="3" s="1"/>
  <c r="D5" i="3"/>
  <c r="F5" i="3" s="1"/>
  <c r="H2" i="3" l="1"/>
  <c r="H3" i="3"/>
  <c r="G8" i="2"/>
  <c r="G9" i="2"/>
  <c r="G10" i="1"/>
  <c r="P7" i="1"/>
  <c r="N7" i="1"/>
  <c r="P6" i="1"/>
  <c r="N4" i="1"/>
  <c r="N6" i="1"/>
  <c r="P5" i="1"/>
  <c r="C11" i="1"/>
  <c r="I5" i="1"/>
  <c r="C6" i="1"/>
  <c r="E5" i="1"/>
  <c r="I6" i="1"/>
  <c r="C5" i="1"/>
  <c r="I11" i="1"/>
  <c r="C9" i="1"/>
  <c r="G11" i="1"/>
  <c r="E9" i="1"/>
  <c r="C12" i="1"/>
  <c r="G9" i="1"/>
  <c r="E12" i="1"/>
  <c r="C10" i="1"/>
  <c r="G12" i="1"/>
  <c r="I12" i="1"/>
  <c r="E10" i="1"/>
  <c r="I9" i="1"/>
  <c r="I10" i="1"/>
  <c r="H5" i="3"/>
  <c r="N2" i="3"/>
  <c r="N3" i="3"/>
  <c r="N4" i="3"/>
  <c r="N5" i="3"/>
  <c r="K2" i="3"/>
  <c r="K3" i="3"/>
  <c r="K4" i="3"/>
  <c r="K5" i="3"/>
  <c r="E2" i="3"/>
  <c r="E3" i="3"/>
  <c r="E4" i="3"/>
  <c r="E5" i="3"/>
  <c r="E7" i="2"/>
  <c r="E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<sst xmlns="http://schemas.openxmlformats.org/spreadsheetml/2006/main" count="150" uniqueCount="80">
  <si>
    <t>Chi-sq p-value</t>
  </si>
  <si>
    <t>Engrosamiento del piso del seno maxilar </t>
  </si>
  <si>
    <t>Seno maxilar derecho</t>
  </si>
  <si>
    <t>%</t>
  </si>
  <si>
    <t>Seno maxilar izquiero</t>
  </si>
  <si>
    <t>TOTAL</t>
  </si>
  <si>
    <t>gvelasco@unicoc.edu.co</t>
  </si>
  <si>
    <t>I (%)</t>
  </si>
  <si>
    <t>II (%)</t>
  </si>
  <si>
    <t>III (%)</t>
  </si>
  <si>
    <t>TOTAL (%)</t>
  </si>
  <si>
    <t>TOTAL </t>
  </si>
  <si>
    <t xml:space="preserve">     Género  </t>
  </si>
  <si>
    <t>I </t>
  </si>
  <si>
    <t>Femenino </t>
  </si>
  <si>
    <t>II </t>
  </si>
  <si>
    <t>Masculino  </t>
  </si>
  <si>
    <t>III </t>
  </si>
  <si>
    <t xml:space="preserve">       Edad </t>
  </si>
  <si>
    <t>18 - 30 </t>
  </si>
  <si>
    <t>31 - 40 </t>
  </si>
  <si>
    <t>41 - 60 </t>
  </si>
  <si>
    <t>&gt; 60 </t>
  </si>
  <si>
    <t xml:space="preserve">La distribución del engrosamiento de la mucosa del seno maxilar por edad y genero </t>
  </si>
  <si>
    <r>
      <rPr>
        <b/>
        <sz val="12"/>
        <color rgb="FF000000"/>
        <rFont val="Calibri"/>
      </rPr>
      <t xml:space="preserve">DETERMINAR </t>
    </r>
    <r>
      <rPr>
        <b/>
        <sz val="12"/>
        <color rgb="FFFF0000"/>
        <rFont val="Calibri"/>
      </rPr>
      <t>P</t>
    </r>
    <r>
      <rPr>
        <b/>
        <sz val="12"/>
        <color rgb="FF000000"/>
        <rFont val="Calibri"/>
      </rPr>
      <t xml:space="preserve"> VALOR DE CADA FILA SUBRAYADA CON CADA NIVEL DE ENGROSAMIENTO;</t>
    </r>
    <r>
      <rPr>
        <b/>
        <sz val="12"/>
        <color rgb="FFFF0000"/>
        <rFont val="Calibri"/>
      </rPr>
      <t xml:space="preserve"> EJ ENGROSAMIENTO GRADO I - II - III CON CADA GENERO Y POR CADA GRUPO DE EDAD  = P?</t>
    </r>
  </si>
  <si>
    <t> Engrosamiento de la mucosa / Cercanía ápices radiculares</t>
  </si>
  <si>
    <t>I   (0-2 mm engrosamiento normal de la mucosa)</t>
  </si>
  <si>
    <r>
      <t>II   (</t>
    </r>
    <r>
      <rPr>
        <b/>
        <sz val="12"/>
        <rFont val="Arial"/>
        <family val="2"/>
      </rPr>
      <t>&gt;</t>
    </r>
    <r>
      <rPr>
        <b/>
        <sz val="12"/>
        <rFont val="Arial"/>
        <family val="2"/>
      </rPr>
      <t xml:space="preserve">2-8 mm engrosamiento moderado de la mucosa) </t>
    </r>
  </si>
  <si>
    <t>III  (&gt;8mm engrosamiento severo de la mucosa)</t>
  </si>
  <si>
    <t xml:space="preserve">A   (Distancia menor a 1mm entre los ápices radiculares y el piso del seno maxilar)  </t>
  </si>
  <si>
    <t xml:space="preserve">B   (Distancia entre 1mm o mas desde los ápices radiculares y el piso del seno maxilar)  </t>
  </si>
  <si>
    <t xml:space="preserve">Total </t>
  </si>
  <si>
    <t>Número de dientes por seno clase A (%)</t>
  </si>
  <si>
    <t>Número de dientes por seno clase B (%)</t>
  </si>
  <si>
    <t>Total de dientes por senos maxilares</t>
  </si>
  <si>
    <t> I </t>
  </si>
  <si>
    <t>Identificar una correlación entre la distancia de los ápices radiculares al piso del seno maxilar y el engrosamiento de la membrana del seno maxilar.</t>
  </si>
  <si>
    <r>
      <rPr>
        <b/>
        <sz val="14"/>
        <color rgb="FF000000"/>
        <rFont val="Calibri"/>
      </rPr>
      <t xml:space="preserve">DETERMINAR </t>
    </r>
    <r>
      <rPr>
        <b/>
        <sz val="14"/>
        <color rgb="FFFF0000"/>
        <rFont val="Calibri"/>
      </rPr>
      <t>P</t>
    </r>
    <r>
      <rPr>
        <b/>
        <sz val="14"/>
        <color rgb="FF000000"/>
        <rFont val="Calibri"/>
      </rPr>
      <t xml:space="preserve"> VALOR DE CADA COLUMNA SUBRAYADA CON CADA GRADO DE ENGROSAMIENTO;</t>
    </r>
    <r>
      <rPr>
        <b/>
        <sz val="14"/>
        <color rgb="FFFF0000"/>
        <rFont val="Calibri"/>
      </rPr>
      <t xml:space="preserve"> EJ ENGROSAMIENTO GRADO I - II - III CON seno clase A, B,  = P?</t>
    </r>
  </si>
  <si>
    <t>0 </t>
  </si>
  <si>
    <t>1 </t>
  </si>
  <si>
    <t>2 </t>
  </si>
  <si>
    <t>3 </t>
  </si>
  <si>
    <t>4 </t>
  </si>
  <si>
    <t>5 </t>
  </si>
  <si>
    <t>E</t>
  </si>
  <si>
    <t>D</t>
  </si>
  <si>
    <t>Porcentaje de II + III</t>
  </si>
  <si>
    <t>La asociación entre el número de lesiones periapicales y el engrosamiento de la mucosa del seno maxilar (porcentaje sumatoria II Y III)</t>
  </si>
  <si>
    <r>
      <rPr>
        <b/>
        <sz val="12"/>
        <color rgb="FF000000"/>
        <rFont val="Calibri"/>
      </rPr>
      <t xml:space="preserve">DETERMINAR </t>
    </r>
    <r>
      <rPr>
        <b/>
        <sz val="12"/>
        <color rgb="FFFF0000"/>
        <rFont val="Calibri"/>
      </rPr>
      <t>P</t>
    </r>
    <r>
      <rPr>
        <b/>
        <sz val="12"/>
        <color rgb="FF000000"/>
        <rFont val="Calibri"/>
      </rPr>
      <t xml:space="preserve"> VALOR DE CADA COLUMNA SUBRAYADA CON CADA NIVEL DE ENGROSAMIENTO;</t>
    </r>
    <r>
      <rPr>
        <b/>
        <sz val="12"/>
        <color rgb="FFFF0000"/>
        <rFont val="Calibri"/>
      </rPr>
      <t xml:space="preserve"> EJ ENGROSAMIENTO GRADO I - II - III CON TIPO DE LESION PERIAPICAL 0, 1, 2, 3, 4, 5, E, D = P?</t>
    </r>
  </si>
  <si>
    <t>Total senos</t>
  </si>
  <si>
    <t>Número total de Lesiones periapicales </t>
  </si>
  <si>
    <t>Promedio de lesiones periapicales por seno maxilar </t>
  </si>
  <si>
    <t xml:space="preserve">Número total de tartamientos endodonticos </t>
  </si>
  <si>
    <t>Número total de tartamientos endodonticos sin lesiones periapicales</t>
  </si>
  <si>
    <t>Número total de tratamientos edodonticos con lesiones periapicales</t>
  </si>
  <si>
    <t xml:space="preserve">Promedio de tratamientos endodonticos </t>
  </si>
  <si>
    <t>Número total de dientes sin tratamiento endodóntico y sin lesión periapical</t>
  </si>
  <si>
    <t>La asociación entre lesiones periapicales, tratamientos de conducto y engrosamiento de la mucosa del seno maxilar</t>
  </si>
  <si>
    <r>
      <rPr>
        <b/>
        <sz val="14"/>
        <color rgb="FF000000"/>
        <rFont val="Arial"/>
      </rPr>
      <t xml:space="preserve">DETERMINAR </t>
    </r>
    <r>
      <rPr>
        <b/>
        <sz val="14"/>
        <color rgb="FFFF0000"/>
        <rFont val="Arial"/>
      </rPr>
      <t>P</t>
    </r>
    <r>
      <rPr>
        <b/>
        <sz val="14"/>
        <color rgb="FF000000"/>
        <rFont val="Arial"/>
      </rPr>
      <t xml:space="preserve"> VALOR DE CADA COLUMNA SUBRAYADA CON CADA NIVEL DE ENGROSAMIENTO; </t>
    </r>
    <r>
      <rPr>
        <b/>
        <sz val="14"/>
        <color rgb="FFFF0000"/>
        <rFont val="Arial"/>
      </rPr>
      <t>EJ ENGROSAMIENTO GRADO I - II - III CON NÚMERO DE LESIONES, NUMERO DE TRATAMIENTOS ENDODONTICOS, = P?</t>
    </r>
  </si>
  <si>
    <r>
      <t>1.1</t>
    </r>
    <r>
      <rPr>
        <b/>
        <sz val="7"/>
        <color rgb="FF000000"/>
        <rFont val="Times New Roman"/>
        <family val="1"/>
      </rPr>
      <t xml:space="preserve">  </t>
    </r>
    <r>
      <rPr>
        <b/>
        <sz val="12"/>
        <color rgb="FF000000"/>
        <rFont val="Arial"/>
        <family val="2"/>
      </rPr>
      <t>Objetivo general</t>
    </r>
  </si>
  <si>
    <t>Establecer una correlación entre lesiones periapicales de origen endodóntico con el engrosamiento de la membrana del seno maxilar, por medio de tomografías computarizadas de haz cónico.</t>
  </si>
  <si>
    <t xml:space="preserve">        1.3.1    Objetivos específicos</t>
  </si>
  <si>
    <t>1. Usar el índice C.B.C.T PAI para identificar la presencia de lesión periapical.</t>
  </si>
  <si>
    <r>
      <t xml:space="preserve">2. Medir el engrosamiento de la membrana del seno maxilar </t>
    </r>
    <r>
      <rPr>
        <sz val="12"/>
        <rFont val="Arial"/>
        <family val="2"/>
      </rPr>
      <t xml:space="preserve">en presencia o ausencia de </t>
    </r>
    <r>
      <rPr>
        <sz val="12"/>
        <color rgb="FF000000"/>
        <rFont val="Arial"/>
        <family val="2"/>
      </rPr>
      <t xml:space="preserve">lesiones periapicales usando C.B.C.T. </t>
    </r>
  </si>
  <si>
    <r>
      <t>3. Identificar una correlación entre la distancia de los ápices radiculares al piso del seno maxilar y el engrosamiento de la membrana del seno maxilar</t>
    </r>
    <r>
      <rPr>
        <sz val="12"/>
        <color rgb="FF000000"/>
        <rFont val="Arial"/>
        <family val="2"/>
      </rPr>
      <t>.</t>
    </r>
  </si>
  <si>
    <t>4. Estimar si la presencia de tratamientos endodónticos previos se correlaciona con el engrosamiento de la membrana del seno maxilar.</t>
  </si>
  <si>
    <t>Z proportion test</t>
  </si>
  <si>
    <t>Chi-sq proportions</t>
  </si>
  <si>
    <t>Clasificación de engrosamiento</t>
  </si>
  <si>
    <t xml:space="preserve">Clasificación de engrosamiento </t>
  </si>
  <si>
    <t>Lesiones periapicales </t>
  </si>
  <si>
    <t>Tratamientos edodonticos con lesiones periapicales</t>
  </si>
  <si>
    <t>Dientes sin tratamiento endodóntico, sin lesión periapical</t>
  </si>
  <si>
    <t xml:space="preserve">Tratamientos endodonticos </t>
  </si>
  <si>
    <t>Tratamientos endodonticos, sin lesiones periapicales</t>
  </si>
  <si>
    <t>Clasificación de engrosamiento </t>
  </si>
  <si>
    <t>Clase A (&lt;1mm)</t>
  </si>
  <si>
    <t>Clase B (&gt;1mm)</t>
  </si>
  <si>
    <t>Dientes sin tratamiento endodóntico con lesión periapical</t>
  </si>
  <si>
    <t xml:space="preserve"> Clasificación C.B.C.T PAI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</si>
</sst>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"/>
    <numFmt numFmtId="165" formatCode="0.0%"/>
    <numFmt numFmtId="166" formatCode="_-* #,##0.000_-;\-* #,##0.000_-;_-* &quot;-&quot;??_-;_-@_-"/>
    <numFmt numFmtId="167" formatCode="0.0E+00"/>
    <numFmt numFmtId="168" formatCode="0.0"/>
  </numFmts>
  <fonts count="3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7"/>
      <color rgb="FF000000"/>
      <name val="Times New Roman"/>
      <family val="1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</font>
    <font>
      <b/>
      <sz val="12"/>
      <color rgb="FF000000"/>
      <name val="Arial"/>
    </font>
    <font>
      <b/>
      <sz val="12"/>
      <color rgb="FF000000"/>
      <name val="Calibri"/>
    </font>
    <font>
      <b/>
      <sz val="12"/>
      <color rgb="FFFF0000"/>
      <name val="Calibri"/>
    </font>
    <font>
      <b/>
      <sz val="12"/>
      <color theme="1"/>
      <name val="Calibri"/>
    </font>
    <font>
      <b/>
      <sz val="14"/>
      <color rgb="FF000000"/>
      <name val="Calibri"/>
    </font>
    <font>
      <b/>
      <sz val="14"/>
      <color rgb="FFFF0000"/>
      <name val="Calibri"/>
    </font>
    <font>
      <b/>
      <sz val="14"/>
      <color theme="1"/>
      <name val="Calibri"/>
    </font>
    <font>
      <b/>
      <sz val="14"/>
      <color theme="1"/>
      <name val="Calibri"/>
      <family val="2"/>
      <scheme val="minor"/>
    </font>
    <font>
      <b/>
      <sz val="14"/>
      <color rgb="FF000000"/>
      <name val="Arial"/>
    </font>
    <font>
      <b/>
      <sz val="14"/>
      <color rgb="FFFF0000"/>
      <name val="Arial"/>
    </font>
    <font>
      <b/>
      <sz val="14"/>
      <name val="Arial"/>
    </font>
    <font>
      <b/>
      <sz val="8"/>
      <color rgb="FF000000"/>
      <name val="Arial"/>
      <family val="2"/>
    </font>
    <font>
      <sz val="12"/>
      <color rgb="FFFF0000"/>
      <name val="Arial"/>
      <family val="2"/>
    </font>
    <font>
      <b/>
      <sz val="9"/>
      <color rgb="FF000000"/>
      <name val="Arial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4472C4"/>
      </left>
      <right/>
      <top style="thin">
        <color rgb="FF4472C4"/>
      </top>
      <bottom style="thin">
        <color rgb="FF4472C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4472C4"/>
      </left>
      <right/>
      <top style="thin">
        <color rgb="FF4472C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54">
    <xf numFmtId="0" fontId="0" fillId="0" borderId="0" xfId="0"/>
    <xf numFmtId="0" fontId="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0" borderId="0" xfId="3"/>
    <xf numFmtId="0" fontId="1" fillId="0" borderId="0" xfId="0" applyFont="1" applyAlignment="1">
      <alignment horizontal="left" vertical="center" indent="5"/>
    </xf>
    <xf numFmtId="0" fontId="5" fillId="0" borderId="0" xfId="0" applyFont="1" applyAlignment="1">
      <alignment horizontal="left" vertical="center" indent="5"/>
    </xf>
    <xf numFmtId="0" fontId="6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165" fontId="2" fillId="0" borderId="3" xfId="2" applyNumberFormat="1" applyFont="1" applyBorder="1" applyAlignment="1">
      <alignment horizontal="center" vertical="center" wrapText="1"/>
    </xf>
    <xf numFmtId="165" fontId="0" fillId="0" borderId="3" xfId="2" applyNumberFormat="1" applyFont="1" applyBorder="1" applyAlignment="1">
      <alignment horizontal="center" vertical="center"/>
    </xf>
    <xf numFmtId="0" fontId="0" fillId="0" borderId="8" xfId="0" applyBorder="1"/>
    <xf numFmtId="0" fontId="0" fillId="0" borderId="7" xfId="0" applyBorder="1"/>
    <xf numFmtId="164" fontId="0" fillId="0" borderId="6" xfId="0" applyNumberFormat="1" applyBorder="1"/>
    <xf numFmtId="0" fontId="3" fillId="2" borderId="3" xfId="0" applyFont="1" applyFill="1" applyBorder="1" applyAlignment="1">
      <alignment horizontal="center" vertical="center" wrapText="1"/>
    </xf>
    <xf numFmtId="165" fontId="0" fillId="0" borderId="0" xfId="2" applyNumberFormat="1" applyFont="1"/>
    <xf numFmtId="165" fontId="6" fillId="0" borderId="13" xfId="2" applyNumberFormat="1" applyFont="1" applyBorder="1" applyAlignment="1">
      <alignment horizontal="center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5" fontId="6" fillId="0" borderId="21" xfId="2" applyNumberFormat="1" applyFont="1" applyBorder="1" applyAlignment="1">
      <alignment horizontal="center"/>
    </xf>
    <xf numFmtId="165" fontId="11" fillId="0" borderId="0" xfId="2" applyNumberFormat="1" applyFont="1" applyAlignment="1">
      <alignment horizontal="center"/>
    </xf>
    <xf numFmtId="0" fontId="18" fillId="0" borderId="0" xfId="0" applyFont="1"/>
    <xf numFmtId="0" fontId="6" fillId="0" borderId="0" xfId="0" applyFont="1" applyAlignment="1">
      <alignment horizontal="center"/>
    </xf>
    <xf numFmtId="165" fontId="0" fillId="0" borderId="0" xfId="2" applyNumberFormat="1" applyFont="1" applyBorder="1"/>
    <xf numFmtId="1" fontId="0" fillId="0" borderId="0" xfId="2" applyNumberFormat="1" applyFont="1"/>
    <xf numFmtId="0" fontId="6" fillId="0" borderId="0" xfId="0" applyFont="1"/>
    <xf numFmtId="2" fontId="0" fillId="0" borderId="0" xfId="0" applyNumberFormat="1"/>
    <xf numFmtId="2" fontId="0" fillId="0" borderId="0" xfId="2" applyNumberFormat="1" applyFont="1"/>
    <xf numFmtId="1" fontId="0" fillId="0" borderId="0" xfId="0" applyNumberFormat="1"/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7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165" fontId="6" fillId="0" borderId="0" xfId="2" applyNumberFormat="1" applyFont="1" applyFill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1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  <xf numFmtId="168" fontId="0" fillId="0" borderId="0" xfId="2" applyNumberFormat="1" applyFont="1"/>
    <xf numFmtId="164" fontId="0" fillId="0" borderId="0" xfId="2" applyNumberFormat="1" applyFont="1"/>
    <xf numFmtId="0" fontId="6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5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17" fillId="5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center"/>
    </xf>
    <xf numFmtId="0" fontId="31" fillId="0" borderId="0" xfId="0" applyFont="1" applyAlignment="1">
      <alignment horizontal="center"/>
    </xf>
    <xf numFmtId="165" fontId="1" fillId="0" borderId="4" xfId="2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165" fontId="5" fillId="0" borderId="4" xfId="2" applyNumberFormat="1" applyFont="1" applyFill="1" applyBorder="1" applyAlignment="1">
      <alignment horizontal="center" wrapText="1"/>
    </xf>
    <xf numFmtId="0" fontId="0" fillId="0" borderId="4" xfId="0" applyBorder="1"/>
    <xf numFmtId="165" fontId="3" fillId="0" borderId="4" xfId="2" applyNumberFormat="1" applyFont="1" applyFill="1" applyBorder="1" applyAlignment="1">
      <alignment horizontal="left"/>
    </xf>
    <xf numFmtId="165" fontId="6" fillId="0" borderId="4" xfId="2" applyNumberFormat="1" applyFont="1" applyFill="1" applyBorder="1" applyAlignment="1">
      <alignment horizontal="center"/>
    </xf>
    <xf numFmtId="164" fontId="13" fillId="0" borderId="4" xfId="0" applyNumberFormat="1" applyFont="1" applyBorder="1"/>
    <xf numFmtId="164" fontId="0" fillId="0" borderId="4" xfId="0" applyNumberFormat="1" applyBorder="1"/>
    <xf numFmtId="0" fontId="31" fillId="0" borderId="4" xfId="0" applyFont="1" applyBorder="1" applyAlignment="1">
      <alignment horizontal="center"/>
    </xf>
    <xf numFmtId="165" fontId="1" fillId="0" borderId="4" xfId="2" applyNumberFormat="1" applyFont="1" applyFill="1" applyBorder="1" applyAlignment="1">
      <alignment horizontal="left"/>
    </xf>
    <xf numFmtId="0" fontId="1" fillId="9" borderId="4" xfId="0" applyFont="1" applyFill="1" applyBorder="1" applyAlignment="1">
      <alignment horizontal="center" wrapText="1"/>
    </xf>
    <xf numFmtId="0" fontId="1" fillId="9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5" fontId="2" fillId="0" borderId="4" xfId="2" applyNumberFormat="1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0" fontId="6" fillId="0" borderId="4" xfId="0" applyNumberFormat="1" applyFont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center" vertical="center" wrapText="1"/>
    </xf>
    <xf numFmtId="164" fontId="32" fillId="0" borderId="4" xfId="0" applyNumberFormat="1" applyFont="1" applyBorder="1"/>
    <xf numFmtId="164" fontId="32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0" fillId="0" borderId="4" xfId="2" applyNumberFormat="1" applyFont="1" applyFill="1" applyBorder="1" applyAlignment="1">
      <alignment horizontal="center" vertical="center"/>
    </xf>
    <xf numFmtId="164" fontId="2" fillId="0" borderId="4" xfId="0" applyNumberFormat="1" applyFont="1" applyBorder="1"/>
    <xf numFmtId="164" fontId="34" fillId="0" borderId="4" xfId="0" applyNumberFormat="1" applyFont="1" applyBorder="1"/>
    <xf numFmtId="0" fontId="3" fillId="9" borderId="4" xfId="0" applyFont="1" applyFill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5" fontId="5" fillId="0" borderId="4" xfId="2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65" fontId="1" fillId="0" borderId="4" xfId="2" applyNumberFormat="1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165" fontId="7" fillId="0" borderId="4" xfId="2" applyNumberFormat="1" applyFont="1" applyFill="1" applyBorder="1" applyAlignment="1">
      <alignment horizontal="center" vertical="center"/>
    </xf>
    <xf numFmtId="165" fontId="6" fillId="0" borderId="4" xfId="2" applyNumberFormat="1" applyFont="1" applyFill="1" applyBorder="1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164" fontId="0" fillId="0" borderId="4" xfId="2" applyNumberFormat="1" applyFont="1" applyFill="1" applyBorder="1"/>
    <xf numFmtId="0" fontId="3" fillId="9" borderId="4" xfId="0" applyFont="1" applyFill="1" applyBorder="1" applyAlignment="1">
      <alignment horizontal="left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167" fontId="32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6" fontId="32" fillId="0" borderId="4" xfId="1" applyNumberFormat="1" applyFont="1" applyFill="1" applyBorder="1" applyAlignment="1">
      <alignment horizontal="center"/>
    </xf>
    <xf numFmtId="164" fontId="13" fillId="0" borderId="4" xfId="2" applyNumberFormat="1" applyFont="1" applyFill="1" applyBorder="1" applyAlignment="1">
      <alignment horizontal="center"/>
    </xf>
    <xf numFmtId="0" fontId="1" fillId="9" borderId="4" xfId="0" applyFont="1" applyFill="1" applyBorder="1" applyAlignment="1">
      <alignment horizontal="left"/>
    </xf>
    <xf numFmtId="0" fontId="26" fillId="0" borderId="0" xfId="0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" fillId="9" borderId="4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32" fillId="0" borderId="4" xfId="0" applyNumberFormat="1" applyFont="1" applyBorder="1" applyAlignment="1">
      <alignment horizontal="center"/>
    </xf>
    <xf numFmtId="164" fontId="32" fillId="0" borderId="4" xfId="0" applyNumberFormat="1" applyFont="1" applyBorder="1" applyAlignment="1">
      <alignment horizontal="center" vertical="center" wrapText="1"/>
    </xf>
    <xf numFmtId="164" fontId="32" fillId="0" borderId="12" xfId="0" applyNumberFormat="1" applyFont="1" applyBorder="1" applyAlignment="1">
      <alignment horizontal="center" vertical="center" wrapText="1"/>
    </xf>
    <xf numFmtId="164" fontId="32" fillId="0" borderId="25" xfId="0" applyNumberFormat="1" applyFont="1" applyBorder="1" applyAlignment="1">
      <alignment horizontal="center" vertical="center" wrapText="1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namericana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CHI_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velasco@unicoc.edu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5"/>
  <sheetViews>
    <sheetView tabSelected="1" workbookViewId="0">
      <selection activeCell="D2" sqref="D2"/>
    </sheetView>
  </sheetViews>
  <sheetFormatPr baseColWidth="10" defaultColWidth="9.140625" defaultRowHeight="15" x14ac:dyDescent="0.25"/>
  <cols>
    <col min="1" max="1" width="14.7109375" customWidth="1"/>
    <col min="2" max="2" width="7.140625" bestFit="1" customWidth="1"/>
    <col min="3" max="3" width="9.42578125" style="23" bestFit="1" customWidth="1"/>
    <col min="5" max="5" width="9" style="23" bestFit="1" customWidth="1"/>
    <col min="6" max="6" width="7.28515625" bestFit="1" customWidth="1"/>
    <col min="7" max="7" width="9" style="23" bestFit="1" customWidth="1"/>
    <col min="8" max="8" width="13.140625" bestFit="1" customWidth="1"/>
    <col min="9" max="9" width="9" style="23" bestFit="1" customWidth="1"/>
    <col min="10" max="10" width="9.85546875" customWidth="1"/>
    <col min="11" max="11" width="20.7109375" customWidth="1"/>
    <col min="12" max="12" width="15.85546875" customWidth="1"/>
    <col min="13" max="13" width="14" customWidth="1"/>
    <col min="14" max="14" width="9" bestFit="1" customWidth="1"/>
    <col min="15" max="15" width="12.7109375" customWidth="1"/>
    <col min="16" max="16" width="9" bestFit="1" customWidth="1"/>
    <col min="17" max="17" width="12" customWidth="1"/>
    <col min="18" max="18" width="9" bestFit="1" customWidth="1"/>
  </cols>
  <sheetData>
    <row r="1" spans="1:22" ht="15.75" customHeight="1" x14ac:dyDescent="0.25">
      <c r="A1" s="125" t="s">
        <v>68</v>
      </c>
      <c r="B1" s="125"/>
      <c r="C1" s="125"/>
      <c r="D1" s="125"/>
      <c r="E1" s="125"/>
      <c r="F1" s="125"/>
      <c r="G1" s="125"/>
      <c r="H1" s="125"/>
      <c r="I1" s="73"/>
      <c r="J1" s="124" t="s">
        <v>0</v>
      </c>
      <c r="L1" s="126" t="s">
        <v>1</v>
      </c>
      <c r="M1" s="128" t="s">
        <v>2</v>
      </c>
      <c r="N1" s="128" t="s">
        <v>3</v>
      </c>
      <c r="O1" s="128" t="s">
        <v>4</v>
      </c>
      <c r="P1" s="128" t="s">
        <v>3</v>
      </c>
      <c r="Q1" s="128" t="s">
        <v>5</v>
      </c>
      <c r="R1" s="121" t="s">
        <v>3</v>
      </c>
      <c r="S1" s="118" t="s">
        <v>0</v>
      </c>
      <c r="V1" s="8" t="s">
        <v>6</v>
      </c>
    </row>
    <row r="2" spans="1:22" ht="15.75" x14ac:dyDescent="0.25">
      <c r="A2" s="74"/>
      <c r="B2" s="84" t="s">
        <v>7</v>
      </c>
      <c r="C2" s="73" t="s">
        <v>3</v>
      </c>
      <c r="D2" s="84" t="s">
        <v>8</v>
      </c>
      <c r="E2" s="73" t="s">
        <v>3</v>
      </c>
      <c r="F2" s="84" t="s">
        <v>9</v>
      </c>
      <c r="G2" s="73" t="s">
        <v>3</v>
      </c>
      <c r="H2" s="84" t="s">
        <v>10</v>
      </c>
      <c r="I2" s="73" t="s">
        <v>3</v>
      </c>
      <c r="J2" s="124"/>
      <c r="L2" s="127"/>
      <c r="M2" s="129"/>
      <c r="N2" s="129"/>
      <c r="O2" s="129"/>
      <c r="P2" s="129"/>
      <c r="Q2" s="129"/>
      <c r="R2" s="122"/>
      <c r="S2" s="119"/>
    </row>
    <row r="3" spans="1:22" ht="15.75" x14ac:dyDescent="0.25">
      <c r="A3" s="84" t="s">
        <v>11</v>
      </c>
      <c r="B3" s="75">
        <v>67</v>
      </c>
      <c r="C3" s="76">
        <f>+B3/B3</f>
        <v>1</v>
      </c>
      <c r="D3" s="75">
        <v>51</v>
      </c>
      <c r="E3" s="76">
        <f>+D3/D3</f>
        <v>1</v>
      </c>
      <c r="F3" s="75">
        <v>42</v>
      </c>
      <c r="G3" s="76">
        <f>+F3/F3</f>
        <v>1</v>
      </c>
      <c r="H3" s="75">
        <v>160</v>
      </c>
      <c r="I3" s="76">
        <f>+H3/H3</f>
        <v>1</v>
      </c>
      <c r="J3" s="77"/>
      <c r="L3" s="127"/>
      <c r="M3" s="130"/>
      <c r="N3" s="130"/>
      <c r="O3" s="130"/>
      <c r="P3" s="130"/>
      <c r="Q3" s="130"/>
      <c r="R3" s="123"/>
      <c r="S3" s="120"/>
    </row>
    <row r="4" spans="1:22" ht="15.75" x14ac:dyDescent="0.25">
      <c r="A4" s="117" t="s">
        <v>12</v>
      </c>
      <c r="B4" s="117"/>
      <c r="C4" s="117"/>
      <c r="D4" s="117"/>
      <c r="E4" s="117"/>
      <c r="F4" s="117"/>
      <c r="G4" s="117"/>
      <c r="H4" s="117"/>
      <c r="I4" s="78"/>
      <c r="J4" s="77"/>
      <c r="L4" s="25" t="s">
        <v>13</v>
      </c>
      <c r="M4" s="5">
        <v>70</v>
      </c>
      <c r="N4" s="24">
        <f>+M4/M7</f>
        <v>0.4375</v>
      </c>
      <c r="O4" s="5">
        <v>64</v>
      </c>
      <c r="P4" s="24">
        <f>+O4/O7</f>
        <v>0.4</v>
      </c>
      <c r="Q4" s="5">
        <v>134</v>
      </c>
      <c r="R4" s="24">
        <f>+Q4/Q7</f>
        <v>0.41875000000000001</v>
      </c>
      <c r="S4" s="21">
        <v>0.74444343250779754</v>
      </c>
    </row>
    <row r="5" spans="1:22" ht="15.75" x14ac:dyDescent="0.25">
      <c r="A5" s="85" t="s">
        <v>14</v>
      </c>
      <c r="B5" s="63">
        <v>49</v>
      </c>
      <c r="C5" s="79">
        <f>B5*G3/B3</f>
        <v>0.73134328358208955</v>
      </c>
      <c r="D5" s="63">
        <v>28</v>
      </c>
      <c r="E5" s="79">
        <f>D5*G3/D3</f>
        <v>0.5490196078431373</v>
      </c>
      <c r="F5" s="63">
        <v>17</v>
      </c>
      <c r="G5" s="79">
        <f>+F5/F3</f>
        <v>0.40476190476190477</v>
      </c>
      <c r="H5" s="63">
        <v>94</v>
      </c>
      <c r="I5" s="79">
        <f>H5*G3/H3</f>
        <v>0.58750000000000002</v>
      </c>
      <c r="J5" s="80">
        <v>6.2250861429501425E-3</v>
      </c>
      <c r="L5" s="25" t="s">
        <v>15</v>
      </c>
      <c r="M5" s="5">
        <v>57</v>
      </c>
      <c r="N5" s="24">
        <f>+M5/M7</f>
        <v>0.35625000000000001</v>
      </c>
      <c r="O5" s="5">
        <v>45</v>
      </c>
      <c r="P5" s="24">
        <f>+O5/O7</f>
        <v>0.28125</v>
      </c>
      <c r="Q5" s="5">
        <v>102</v>
      </c>
      <c r="R5" s="24">
        <f>+Q5/Q7</f>
        <v>0.31874999999999998</v>
      </c>
      <c r="S5" s="19"/>
    </row>
    <row r="6" spans="1:22" ht="15.75" x14ac:dyDescent="0.25">
      <c r="A6" s="85" t="s">
        <v>16</v>
      </c>
      <c r="B6" s="63">
        <v>18</v>
      </c>
      <c r="C6" s="79">
        <f>B6*G3/B3</f>
        <v>0.26865671641791045</v>
      </c>
      <c r="D6" s="63">
        <v>23</v>
      </c>
      <c r="E6" s="79">
        <f>D6*G3/D3</f>
        <v>0.45098039215686275</v>
      </c>
      <c r="F6" s="63">
        <v>25</v>
      </c>
      <c r="G6" s="79">
        <f>+F6/F3</f>
        <v>0.59523809523809523</v>
      </c>
      <c r="H6" s="63">
        <v>66</v>
      </c>
      <c r="I6" s="79">
        <f>H6*G3/H3</f>
        <v>0.41249999999999998</v>
      </c>
      <c r="J6" s="81"/>
      <c r="L6" s="25" t="s">
        <v>17</v>
      </c>
      <c r="M6" s="5">
        <v>33</v>
      </c>
      <c r="N6" s="24">
        <f>+M6/M7</f>
        <v>0.20624999999999999</v>
      </c>
      <c r="O6" s="5">
        <v>51</v>
      </c>
      <c r="P6" s="24">
        <f>+O6/O7</f>
        <v>0.31874999999999998</v>
      </c>
      <c r="Q6" s="5">
        <v>84</v>
      </c>
      <c r="R6" s="24">
        <f>+Q6/Q7</f>
        <v>0.26250000000000001</v>
      </c>
      <c r="S6" s="19"/>
    </row>
    <row r="7" spans="1:22" ht="15.75" x14ac:dyDescent="0.25">
      <c r="A7" s="82" t="s">
        <v>66</v>
      </c>
      <c r="B7" s="131">
        <v>8.5091926812259123E-8</v>
      </c>
      <c r="C7" s="131"/>
      <c r="D7" s="132">
        <v>6.8764497095774521E-2</v>
      </c>
      <c r="E7" s="132"/>
      <c r="F7" s="132">
        <v>8.0855598370052267E-2</v>
      </c>
      <c r="G7" s="132"/>
      <c r="H7" s="63"/>
      <c r="I7" s="79"/>
      <c r="J7" s="81"/>
      <c r="L7" s="26" t="s">
        <v>11</v>
      </c>
      <c r="M7" s="5">
        <f>SUM(M4:M6)</f>
        <v>160</v>
      </c>
      <c r="N7" s="27">
        <f>+M7/M7</f>
        <v>1</v>
      </c>
      <c r="O7" s="5">
        <f>SUM(O4:O6)</f>
        <v>160</v>
      </c>
      <c r="P7" s="27">
        <f>+O7/O7</f>
        <v>1</v>
      </c>
      <c r="Q7" s="5">
        <v>320</v>
      </c>
      <c r="R7" s="27">
        <f>+Q7/Q7</f>
        <v>1</v>
      </c>
      <c r="S7" s="20"/>
    </row>
    <row r="8" spans="1:22" ht="15.75" x14ac:dyDescent="0.25">
      <c r="A8" s="135" t="s">
        <v>18</v>
      </c>
      <c r="B8" s="135"/>
      <c r="C8" s="135"/>
      <c r="D8" s="135"/>
      <c r="E8" s="135"/>
      <c r="F8" s="135"/>
      <c r="G8" s="135"/>
      <c r="H8" s="135"/>
      <c r="I8" s="83"/>
      <c r="J8" s="81"/>
    </row>
    <row r="9" spans="1:22" ht="15.75" x14ac:dyDescent="0.25">
      <c r="A9" s="85" t="s">
        <v>19</v>
      </c>
      <c r="B9" s="63">
        <v>14</v>
      </c>
      <c r="C9" s="79">
        <f>B9*C3/H9</f>
        <v>0.45161290322580644</v>
      </c>
      <c r="D9" s="63">
        <v>8</v>
      </c>
      <c r="E9" s="79">
        <f>D9*C3/H9</f>
        <v>0.25806451612903225</v>
      </c>
      <c r="F9" s="63">
        <v>9</v>
      </c>
      <c r="G9" s="79">
        <f>F9*C3/H9</f>
        <v>0.29032258064516131</v>
      </c>
      <c r="H9" s="63">
        <v>31</v>
      </c>
      <c r="I9" s="79">
        <f>H9*G3/H3</f>
        <v>0.19375000000000001</v>
      </c>
      <c r="J9" s="81">
        <v>0.53704571687438574</v>
      </c>
    </row>
    <row r="10" spans="1:22" ht="15.75" x14ac:dyDescent="0.25">
      <c r="A10" s="85" t="s">
        <v>20</v>
      </c>
      <c r="B10" s="63">
        <v>5</v>
      </c>
      <c r="C10" s="79">
        <f>B10*C3/H10</f>
        <v>0.25</v>
      </c>
      <c r="D10" s="63">
        <v>7</v>
      </c>
      <c r="E10" s="79">
        <f>D10*C3/H10</f>
        <v>0.35</v>
      </c>
      <c r="F10" s="63">
        <v>8</v>
      </c>
      <c r="G10" s="79">
        <f>F10*C3/H10</f>
        <v>0.4</v>
      </c>
      <c r="H10" s="63">
        <v>20</v>
      </c>
      <c r="I10" s="79">
        <f>H10*G3/H3</f>
        <v>0.125</v>
      </c>
      <c r="J10" s="81"/>
    </row>
    <row r="11" spans="1:22" ht="15.75" x14ac:dyDescent="0.25">
      <c r="A11" s="85" t="s">
        <v>21</v>
      </c>
      <c r="B11" s="63">
        <v>27</v>
      </c>
      <c r="C11" s="79">
        <f>B11*C3/H11</f>
        <v>0.42857142857142855</v>
      </c>
      <c r="D11" s="63">
        <v>24</v>
      </c>
      <c r="E11" s="79">
        <f>D11*C3/H11</f>
        <v>0.38095238095238093</v>
      </c>
      <c r="F11" s="63">
        <v>12</v>
      </c>
      <c r="G11" s="79">
        <f>F11*C3/H11</f>
        <v>0.19047619047619047</v>
      </c>
      <c r="H11" s="63">
        <v>63</v>
      </c>
      <c r="I11" s="79">
        <f>H11*G3/H3</f>
        <v>0.39374999999999999</v>
      </c>
      <c r="J11" s="81"/>
      <c r="M11" s="56"/>
    </row>
    <row r="12" spans="1:22" ht="47.25" customHeight="1" x14ac:dyDescent="0.25">
      <c r="A12" s="85" t="s">
        <v>22</v>
      </c>
      <c r="B12" s="63">
        <v>21</v>
      </c>
      <c r="C12" s="79">
        <f>B12*C3/H12</f>
        <v>0.45652173913043476</v>
      </c>
      <c r="D12" s="63">
        <v>12</v>
      </c>
      <c r="E12" s="79">
        <f>D12*C3/H12</f>
        <v>0.2608695652173913</v>
      </c>
      <c r="F12" s="63">
        <v>13</v>
      </c>
      <c r="G12" s="79">
        <f>F12*C3/H12</f>
        <v>0.28260869565217389</v>
      </c>
      <c r="H12" s="63">
        <v>46</v>
      </c>
      <c r="I12" s="79">
        <f>H12*G3/H3</f>
        <v>0.28749999999999998</v>
      </c>
      <c r="J12" s="81"/>
      <c r="K12" s="7"/>
      <c r="M12" s="57"/>
    </row>
    <row r="13" spans="1:22" ht="15.75" x14ac:dyDescent="0.25">
      <c r="A13" s="82" t="s">
        <v>66</v>
      </c>
      <c r="B13" s="133">
        <v>8.723191524129259E-5</v>
      </c>
      <c r="C13" s="133"/>
      <c r="D13" s="134">
        <v>2.5931031847159502E-4</v>
      </c>
      <c r="E13" s="134"/>
      <c r="F13" s="132">
        <v>0.54012291935439061</v>
      </c>
      <c r="G13" s="132"/>
      <c r="H13" s="63"/>
      <c r="I13" s="79"/>
      <c r="J13" s="81"/>
      <c r="K13" s="7"/>
      <c r="M13" s="57"/>
    </row>
    <row r="14" spans="1:22" ht="15.75" x14ac:dyDescent="0.25">
      <c r="A14" s="72"/>
      <c r="B14" s="30"/>
      <c r="C14" s="55"/>
      <c r="D14" s="30"/>
      <c r="E14" s="55"/>
      <c r="F14" s="30"/>
      <c r="G14" s="55"/>
      <c r="H14" s="30"/>
      <c r="I14" s="55"/>
      <c r="J14" s="39"/>
      <c r="K14" s="7"/>
      <c r="M14" s="57"/>
    </row>
    <row r="15" spans="1:22" ht="15.75" x14ac:dyDescent="0.25">
      <c r="A15" s="59" t="s">
        <v>23</v>
      </c>
      <c r="B15" s="7"/>
      <c r="C15" s="7"/>
      <c r="D15" s="7"/>
      <c r="E15" s="7"/>
      <c r="F15" s="7"/>
      <c r="G15" s="7"/>
      <c r="H15" s="7"/>
      <c r="I15" s="7"/>
      <c r="J15" s="7"/>
      <c r="M15" s="57"/>
    </row>
    <row r="16" spans="1:22" ht="35.25" customHeight="1" x14ac:dyDescent="0.25">
      <c r="F16" s="30"/>
      <c r="J16" s="23"/>
      <c r="K16" s="54"/>
      <c r="M16" s="58"/>
    </row>
    <row r="17" spans="1:13" ht="15.75" x14ac:dyDescent="0.25">
      <c r="A17" s="60" t="s">
        <v>24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3" x14ac:dyDescent="0.25">
      <c r="M18" s="56"/>
    </row>
    <row r="19" spans="1:13" x14ac:dyDescent="0.25">
      <c r="M19" s="57"/>
    </row>
    <row r="20" spans="1:13" ht="15.75" x14ac:dyDescent="0.25">
      <c r="C20" s="53">
        <v>14</v>
      </c>
      <c r="D20">
        <f>67-C20</f>
        <v>53</v>
      </c>
      <c r="F20" s="53">
        <v>8</v>
      </c>
      <c r="G20" s="61">
        <f>51-F20</f>
        <v>43</v>
      </c>
      <c r="I20" s="53">
        <v>9</v>
      </c>
      <c r="J20">
        <f>42-I20</f>
        <v>33</v>
      </c>
      <c r="K20" s="53"/>
      <c r="M20" s="57"/>
    </row>
    <row r="21" spans="1:13" ht="15.75" x14ac:dyDescent="0.25">
      <c r="C21" s="53">
        <v>5</v>
      </c>
      <c r="D21">
        <f t="shared" ref="D21:D23" si="0">67-C21</f>
        <v>62</v>
      </c>
      <c r="F21" s="53">
        <v>7</v>
      </c>
      <c r="G21" s="61">
        <f t="shared" ref="G21:G23" si="1">51-F21</f>
        <v>44</v>
      </c>
      <c r="I21" s="53">
        <v>8</v>
      </c>
      <c r="J21">
        <f t="shared" ref="J21:J23" si="2">42-I21</f>
        <v>34</v>
      </c>
      <c r="K21" s="53"/>
      <c r="M21" s="57"/>
    </row>
    <row r="22" spans="1:13" ht="15.75" x14ac:dyDescent="0.25">
      <c r="C22" s="53">
        <v>27</v>
      </c>
      <c r="D22">
        <f t="shared" si="0"/>
        <v>40</v>
      </c>
      <c r="F22" s="53">
        <v>24</v>
      </c>
      <c r="G22" s="61">
        <f t="shared" si="1"/>
        <v>27</v>
      </c>
      <c r="I22" s="53">
        <v>12</v>
      </c>
      <c r="J22">
        <f t="shared" si="2"/>
        <v>30</v>
      </c>
      <c r="K22" s="53"/>
      <c r="M22" s="57"/>
    </row>
    <row r="23" spans="1:13" ht="15.75" x14ac:dyDescent="0.25">
      <c r="C23" s="53">
        <v>21</v>
      </c>
      <c r="D23">
        <f t="shared" si="0"/>
        <v>46</v>
      </c>
      <c r="F23" s="53">
        <v>12</v>
      </c>
      <c r="G23" s="61">
        <f t="shared" si="1"/>
        <v>39</v>
      </c>
      <c r="I23" s="53">
        <v>13</v>
      </c>
      <c r="J23">
        <f t="shared" si="2"/>
        <v>29</v>
      </c>
      <c r="K23" s="53"/>
      <c r="M23" s="57"/>
    </row>
    <row r="24" spans="1:13" x14ac:dyDescent="0.25">
      <c r="M24" s="57"/>
    </row>
    <row r="25" spans="1:13" x14ac:dyDescent="0.25">
      <c r="C25" s="62" cm="1">
        <f t="array" ref="C25">[1]!CHI_TEST(C20:D23)</f>
        <v>8.723191524129259E-5</v>
      </c>
      <c r="D25" s="39"/>
      <c r="E25" s="62"/>
      <c r="F25" s="62" cm="1">
        <f t="array" ref="F25">[1]!CHI_TEST(F20:G23)</f>
        <v>2.5931031847159502E-4</v>
      </c>
      <c r="G25" s="62"/>
      <c r="H25" s="39"/>
      <c r="I25" s="62" cm="1">
        <f t="array" ref="I25">[1]!CHI_TEST(I20:J23)</f>
        <v>0.54012291935439061</v>
      </c>
      <c r="M25" s="58"/>
    </row>
  </sheetData>
  <mergeCells count="18">
    <mergeCell ref="B7:C7"/>
    <mergeCell ref="D7:E7"/>
    <mergeCell ref="F7:G7"/>
    <mergeCell ref="B13:C13"/>
    <mergeCell ref="D13:E13"/>
    <mergeCell ref="F13:G13"/>
    <mergeCell ref="A8:H8"/>
    <mergeCell ref="A4:H4"/>
    <mergeCell ref="S1:S3"/>
    <mergeCell ref="R1:R3"/>
    <mergeCell ref="J1:J2"/>
    <mergeCell ref="A1:H1"/>
    <mergeCell ref="L1:L3"/>
    <mergeCell ref="Q1:Q3"/>
    <mergeCell ref="P1:P3"/>
    <mergeCell ref="O1:O3"/>
    <mergeCell ref="N1:N3"/>
    <mergeCell ref="M1:M3"/>
  </mergeCells>
  <hyperlinks>
    <hyperlink ref="V1" r:id="rId1" display="mailto:gvelasco@unicoc.edu.co" xr:uid="{2307A161-CB0E-49AE-A073-894271EA2F50}"/>
  </hyperlinks>
  <pageMargins left="0.7" right="0.7" top="0.75" bottom="0.75" header="0.3" footer="0.3"/>
  <pageSetup paperSize="9" orientation="portrait" horizontalDpi="360" verticalDpi="36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26E75-5E57-45B1-917C-ABC6577187E9}">
  <dimension ref="A1:G31"/>
  <sheetViews>
    <sheetView topLeftCell="A11" workbookViewId="0">
      <selection activeCell="H11" sqref="H11:J16"/>
    </sheetView>
  </sheetViews>
  <sheetFormatPr baseColWidth="10" defaultColWidth="9.140625" defaultRowHeight="15" x14ac:dyDescent="0.25"/>
  <cols>
    <col min="1" max="1" width="30.28515625" customWidth="1"/>
    <col min="2" max="2" width="15.42578125" customWidth="1"/>
    <col min="3" max="3" width="7.7109375" bestFit="1" customWidth="1"/>
    <col min="4" max="4" width="15.42578125" customWidth="1"/>
    <col min="5" max="5" width="7.7109375" bestFit="1" customWidth="1"/>
    <col min="6" max="6" width="15.7109375" customWidth="1"/>
    <col min="7" max="7" width="7.7109375" bestFit="1" customWidth="1"/>
    <col min="12" max="12" width="23.7109375" customWidth="1"/>
    <col min="13" max="13" width="18.28515625" customWidth="1"/>
    <col min="14" max="14" width="18.140625" customWidth="1"/>
    <col min="15" max="15" width="18.42578125" customWidth="1"/>
    <col min="16" max="16" width="18.28515625" customWidth="1"/>
    <col min="19" max="19" width="0" hidden="1" customWidth="1"/>
    <col min="20" max="20" width="11.5703125" customWidth="1"/>
  </cols>
  <sheetData>
    <row r="1" spans="1:7" ht="60" customHeight="1" x14ac:dyDescent="0.25"/>
    <row r="2" spans="1:7" ht="15.75" customHeight="1" x14ac:dyDescent="0.25"/>
    <row r="3" spans="1:7" ht="15.75" customHeight="1" x14ac:dyDescent="0.25"/>
    <row r="4" spans="1:7" ht="59.25" customHeight="1" x14ac:dyDescent="0.25">
      <c r="A4" s="141" t="s">
        <v>25</v>
      </c>
      <c r="B4" s="141" t="s">
        <v>26</v>
      </c>
      <c r="C4" s="138" t="s">
        <v>3</v>
      </c>
      <c r="D4" s="141" t="s">
        <v>27</v>
      </c>
      <c r="E4" s="138" t="s">
        <v>3</v>
      </c>
      <c r="F4" s="141" t="s">
        <v>28</v>
      </c>
      <c r="G4" s="138" t="s">
        <v>3</v>
      </c>
    </row>
    <row r="5" spans="1:7" ht="38.25" customHeight="1" x14ac:dyDescent="0.25">
      <c r="A5" s="141"/>
      <c r="B5" s="141"/>
      <c r="C5" s="139"/>
      <c r="D5" s="141"/>
      <c r="E5" s="139"/>
      <c r="F5" s="141"/>
      <c r="G5" s="139"/>
    </row>
    <row r="6" spans="1:7" ht="45" hidden="1" customHeight="1" x14ac:dyDescent="0.25">
      <c r="A6" s="141"/>
      <c r="B6" s="141"/>
      <c r="C6" s="22"/>
      <c r="D6" s="141"/>
      <c r="E6" s="22"/>
      <c r="F6" s="141"/>
      <c r="G6" s="22"/>
    </row>
    <row r="7" spans="1:7" ht="72.75" customHeight="1" x14ac:dyDescent="0.25">
      <c r="A7" s="1" t="s">
        <v>29</v>
      </c>
      <c r="B7" s="2">
        <v>269</v>
      </c>
      <c r="C7" s="17">
        <f>+B7/B9</f>
        <v>0.50374531835205993</v>
      </c>
      <c r="D7" s="2">
        <v>65</v>
      </c>
      <c r="E7" s="17">
        <f>+D7/D9</f>
        <v>0.51587301587301593</v>
      </c>
      <c r="F7" s="2">
        <v>51</v>
      </c>
      <c r="G7" s="17">
        <f>+F7/F9</f>
        <v>0.73913043478260865</v>
      </c>
    </row>
    <row r="8" spans="1:7" ht="75" customHeight="1" x14ac:dyDescent="0.25">
      <c r="A8" s="1" t="s">
        <v>30</v>
      </c>
      <c r="B8" s="2">
        <v>125</v>
      </c>
      <c r="C8" s="17">
        <f>+B8/B9</f>
        <v>0.23408239700374531</v>
      </c>
      <c r="D8" s="2">
        <v>61</v>
      </c>
      <c r="E8" s="17">
        <f>+D8/D9</f>
        <v>0.48412698412698413</v>
      </c>
      <c r="F8" s="2">
        <v>18</v>
      </c>
      <c r="G8" s="17">
        <f>+F8/F9</f>
        <v>0.2608695652173913</v>
      </c>
    </row>
    <row r="9" spans="1:7" ht="30" customHeight="1" x14ac:dyDescent="0.25">
      <c r="A9" s="3" t="s">
        <v>31</v>
      </c>
      <c r="B9" s="4">
        <v>534</v>
      </c>
      <c r="C9" s="18">
        <f>+B9/B9</f>
        <v>1</v>
      </c>
      <c r="D9" s="4">
        <f>SUM(D7:D8)</f>
        <v>126</v>
      </c>
      <c r="E9" s="18">
        <f>+D9/D9</f>
        <v>1</v>
      </c>
      <c r="F9" s="4">
        <f>SUM(F7:F8)</f>
        <v>69</v>
      </c>
      <c r="G9" s="18">
        <f>+F9/F9</f>
        <v>1</v>
      </c>
    </row>
    <row r="11" spans="1:7" ht="63" x14ac:dyDescent="0.25">
      <c r="A11" s="87" t="s">
        <v>75</v>
      </c>
      <c r="B11" s="93" t="s">
        <v>76</v>
      </c>
      <c r="C11" s="103" t="s">
        <v>3</v>
      </c>
      <c r="D11" s="93" t="s">
        <v>77</v>
      </c>
      <c r="E11" s="103" t="s">
        <v>3</v>
      </c>
      <c r="F11" s="87" t="s">
        <v>34</v>
      </c>
      <c r="G11" s="103" t="s">
        <v>3</v>
      </c>
    </row>
    <row r="12" spans="1:7" ht="15.75" customHeight="1" x14ac:dyDescent="0.25">
      <c r="A12" s="87" t="s">
        <v>35</v>
      </c>
      <c r="B12" s="63">
        <v>269</v>
      </c>
      <c r="C12" s="89">
        <f>+B12/B15</f>
        <v>0.69870129870129871</v>
      </c>
      <c r="D12" s="63">
        <v>125</v>
      </c>
      <c r="E12" s="89">
        <f>+D12/D15</f>
        <v>0.61274509803921573</v>
      </c>
      <c r="F12" s="86">
        <v>394</v>
      </c>
      <c r="G12" s="89">
        <f>+F12/F15</f>
        <v>0.66893039049235992</v>
      </c>
    </row>
    <row r="13" spans="1:7" ht="15.75" x14ac:dyDescent="0.25">
      <c r="A13" s="87" t="s">
        <v>15</v>
      </c>
      <c r="B13" s="63">
        <v>65</v>
      </c>
      <c r="C13" s="89">
        <f>+B13/B15</f>
        <v>0.16883116883116883</v>
      </c>
      <c r="D13" s="63">
        <v>61</v>
      </c>
      <c r="E13" s="89">
        <f>+D13/D15</f>
        <v>0.29901960784313725</v>
      </c>
      <c r="F13" s="86">
        <v>126</v>
      </c>
      <c r="G13" s="89">
        <f>+F13/F15</f>
        <v>0.21392190152801357</v>
      </c>
    </row>
    <row r="14" spans="1:7" ht="15.75" x14ac:dyDescent="0.25">
      <c r="A14" s="87" t="s">
        <v>17</v>
      </c>
      <c r="B14" s="63">
        <v>51</v>
      </c>
      <c r="C14" s="89">
        <f>+B14/B15</f>
        <v>0.13246753246753246</v>
      </c>
      <c r="D14" s="63">
        <v>18</v>
      </c>
      <c r="E14" s="89">
        <f>+D14/D15</f>
        <v>8.8235294117647065E-2</v>
      </c>
      <c r="F14" s="86">
        <v>69</v>
      </c>
      <c r="G14" s="89">
        <f>+F14/F15</f>
        <v>0.11714770797962648</v>
      </c>
    </row>
    <row r="15" spans="1:7" ht="15.75" x14ac:dyDescent="0.25">
      <c r="A15" s="87" t="s">
        <v>11</v>
      </c>
      <c r="B15" s="64">
        <v>385</v>
      </c>
      <c r="C15" s="100">
        <f>+B15/B15</f>
        <v>1</v>
      </c>
      <c r="D15" s="64">
        <v>204</v>
      </c>
      <c r="E15" s="100">
        <f>+D15/D15</f>
        <v>1</v>
      </c>
      <c r="F15" s="86">
        <v>589</v>
      </c>
      <c r="G15" s="100">
        <f>+F15/F15</f>
        <v>1</v>
      </c>
    </row>
    <row r="16" spans="1:7" ht="15.75" x14ac:dyDescent="0.25">
      <c r="A16" s="82" t="s">
        <v>66</v>
      </c>
      <c r="B16" s="101">
        <v>6.2E-2</v>
      </c>
      <c r="C16" s="101"/>
      <c r="D16" s="101">
        <v>5.3999999999999999E-2</v>
      </c>
      <c r="E16" s="101"/>
      <c r="F16" s="102"/>
      <c r="G16" s="101"/>
    </row>
    <row r="17" spans="1:7" ht="15.75" x14ac:dyDescent="0.25">
      <c r="A17" s="33"/>
      <c r="B17" s="33"/>
      <c r="C17" s="33"/>
      <c r="D17" s="33"/>
      <c r="E17" s="33"/>
      <c r="F17" s="33"/>
      <c r="G17" s="33"/>
    </row>
    <row r="18" spans="1:7" ht="36" customHeight="1" x14ac:dyDescent="0.25">
      <c r="A18" s="140" t="s">
        <v>36</v>
      </c>
      <c r="B18" s="140"/>
      <c r="C18" s="140"/>
      <c r="D18" s="140"/>
      <c r="E18" s="140"/>
      <c r="F18" s="140"/>
      <c r="G18" s="140"/>
    </row>
    <row r="20" spans="1:7" ht="48.75" customHeight="1" x14ac:dyDescent="0.3">
      <c r="A20" s="136" t="s">
        <v>37</v>
      </c>
      <c r="B20" s="137"/>
      <c r="C20" s="137"/>
      <c r="D20" s="137"/>
      <c r="E20" s="137"/>
      <c r="F20" s="137"/>
      <c r="G20" s="137"/>
    </row>
    <row r="24" spans="1:7" ht="15.75" x14ac:dyDescent="0.25">
      <c r="B24" s="65" t="s">
        <v>32</v>
      </c>
      <c r="C24" s="66"/>
      <c r="D24" s="66"/>
      <c r="E24" s="67" t="s">
        <v>33</v>
      </c>
      <c r="F24" s="66"/>
      <c r="G24" s="66"/>
    </row>
    <row r="25" spans="1:7" ht="15.75" x14ac:dyDescent="0.25">
      <c r="B25" s="51">
        <v>269</v>
      </c>
      <c r="C25" s="63">
        <f>385-B25</f>
        <v>116</v>
      </c>
      <c r="D25" s="63"/>
      <c r="E25" s="49">
        <v>125</v>
      </c>
      <c r="F25" s="63">
        <f>204-E25</f>
        <v>79</v>
      </c>
      <c r="G25" s="63"/>
    </row>
    <row r="26" spans="1:7" ht="15.75" x14ac:dyDescent="0.25">
      <c r="B26" s="51">
        <v>65</v>
      </c>
      <c r="C26" s="63">
        <f t="shared" ref="C26:C28" si="0">385-B26</f>
        <v>320</v>
      </c>
      <c r="D26" s="63"/>
      <c r="E26" s="49">
        <v>61</v>
      </c>
      <c r="F26" s="63">
        <f t="shared" ref="F26:F28" si="1">204-E26</f>
        <v>143</v>
      </c>
      <c r="G26" s="63"/>
    </row>
    <row r="27" spans="1:7" ht="15.75" x14ac:dyDescent="0.25">
      <c r="B27" s="51">
        <v>51</v>
      </c>
      <c r="C27" s="63">
        <f t="shared" si="0"/>
        <v>334</v>
      </c>
      <c r="D27" s="63"/>
      <c r="E27" s="49">
        <v>18</v>
      </c>
      <c r="F27" s="63">
        <f t="shared" si="1"/>
        <v>186</v>
      </c>
      <c r="G27" s="63"/>
    </row>
    <row r="28" spans="1:7" ht="15.75" x14ac:dyDescent="0.25">
      <c r="B28" s="52">
        <v>385</v>
      </c>
      <c r="C28" s="63">
        <f t="shared" si="0"/>
        <v>0</v>
      </c>
      <c r="D28" s="64"/>
      <c r="E28" s="50">
        <v>204</v>
      </c>
      <c r="F28" s="63">
        <f t="shared" si="1"/>
        <v>0</v>
      </c>
      <c r="G28" s="64"/>
    </row>
    <row r="31" spans="1:7" x14ac:dyDescent="0.25">
      <c r="B31" s="62" t="e" cm="1">
        <f t="array" aca="1" ref="B31" ca="1">[1]!CHI_TEST(B25:C27)</f>
        <v>#NAME?</v>
      </c>
      <c r="E31" s="62" t="e" cm="1">
        <f t="array" aca="1" ref="E31" ca="1">[1]!CHI_TEST(E25:F27)</f>
        <v>#NAME?</v>
      </c>
    </row>
  </sheetData>
  <mergeCells count="9">
    <mergeCell ref="A20:G20"/>
    <mergeCell ref="G4:G5"/>
    <mergeCell ref="A18:G18"/>
    <mergeCell ref="A4:A6"/>
    <mergeCell ref="B4:B6"/>
    <mergeCell ref="D4:D6"/>
    <mergeCell ref="F4:F6"/>
    <mergeCell ref="C4:C5"/>
    <mergeCell ref="E4:E5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9224F-5404-445F-9598-B5B9A4F2E8A2}">
  <dimension ref="A1:S21"/>
  <sheetViews>
    <sheetView workbookViewId="0">
      <selection activeCell="V12" sqref="V12"/>
    </sheetView>
  </sheetViews>
  <sheetFormatPr baseColWidth="10" defaultColWidth="9.140625" defaultRowHeight="15" x14ac:dyDescent="0.25"/>
  <cols>
    <col min="1" max="1" width="16.140625" customWidth="1"/>
    <col min="2" max="2" width="5.5703125" bestFit="1" customWidth="1"/>
    <col min="3" max="3" width="9.28515625" style="23" bestFit="1" customWidth="1"/>
    <col min="4" max="4" width="3.140625" bestFit="1" customWidth="1"/>
    <col min="5" max="5" width="10.42578125" style="23" bestFit="1" customWidth="1"/>
    <col min="6" max="6" width="3.140625" bestFit="1" customWidth="1"/>
    <col min="7" max="7" width="10.42578125" style="23" bestFit="1" customWidth="1"/>
    <col min="8" max="8" width="3.85546875" bestFit="1" customWidth="1"/>
    <col min="9" max="9" width="9.28515625" style="23" bestFit="1" customWidth="1"/>
    <col min="10" max="10" width="3.85546875" bestFit="1" customWidth="1"/>
    <col min="11" max="11" width="9.28515625" style="23" bestFit="1" customWidth="1"/>
    <col min="12" max="12" width="3.85546875" bestFit="1" customWidth="1"/>
    <col min="13" max="13" width="10.42578125" style="23" bestFit="1" customWidth="1"/>
    <col min="14" max="14" width="8.7109375" customWidth="1"/>
    <col min="15" max="15" width="0.28515625" style="23" customWidth="1"/>
    <col min="16" max="16" width="3.28515625" hidden="1" customWidth="1"/>
    <col min="17" max="17" width="9.28515625" style="23" hidden="1" customWidth="1"/>
    <col min="18" max="18" width="3.85546875" hidden="1" customWidth="1"/>
    <col min="19" max="19" width="9.28515625" style="23" hidden="1" customWidth="1"/>
  </cols>
  <sheetData>
    <row r="1" spans="1:19" ht="15" customHeight="1" x14ac:dyDescent="0.25">
      <c r="A1" s="144" t="s">
        <v>68</v>
      </c>
      <c r="B1" s="144" t="s">
        <v>79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19" ht="15.75" customHeight="1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</row>
    <row r="3" spans="1:19" ht="31.5" x14ac:dyDescent="0.25">
      <c r="A3" s="144"/>
      <c r="B3" s="112" t="s">
        <v>38</v>
      </c>
      <c r="C3" s="111" t="s">
        <v>3</v>
      </c>
      <c r="D3" s="112" t="s">
        <v>39</v>
      </c>
      <c r="E3" s="111" t="s">
        <v>3</v>
      </c>
      <c r="F3" s="112" t="s">
        <v>40</v>
      </c>
      <c r="G3" s="111" t="s">
        <v>3</v>
      </c>
      <c r="H3" s="112" t="s">
        <v>41</v>
      </c>
      <c r="I3" s="111" t="s">
        <v>3</v>
      </c>
      <c r="J3" s="112" t="s">
        <v>42</v>
      </c>
      <c r="K3" s="111" t="s">
        <v>3</v>
      </c>
      <c r="L3" s="112" t="s">
        <v>43</v>
      </c>
      <c r="M3" s="111" t="s">
        <v>3</v>
      </c>
      <c r="N3" s="112" t="s">
        <v>5</v>
      </c>
      <c r="O3" s="111" t="s">
        <v>3</v>
      </c>
      <c r="P3" s="64" t="s">
        <v>44</v>
      </c>
      <c r="Q3" s="111" t="s">
        <v>3</v>
      </c>
      <c r="R3" s="64" t="s">
        <v>45</v>
      </c>
      <c r="S3" s="111" t="s">
        <v>3</v>
      </c>
    </row>
    <row r="4" spans="1:19" ht="15.75" x14ac:dyDescent="0.25">
      <c r="A4" s="112" t="s">
        <v>13</v>
      </c>
      <c r="B4" s="108">
        <v>370</v>
      </c>
      <c r="C4" s="109">
        <f>+B4/B7</f>
        <v>0.70342205323193918</v>
      </c>
      <c r="D4" s="108">
        <v>1</v>
      </c>
      <c r="E4" s="109">
        <f>+D4/D7</f>
        <v>0.5</v>
      </c>
      <c r="F4" s="108">
        <v>3</v>
      </c>
      <c r="G4" s="109">
        <f>+F4/F7</f>
        <v>0.33333333333333331</v>
      </c>
      <c r="H4" s="108">
        <v>13</v>
      </c>
      <c r="I4" s="109">
        <f>+H4/H7</f>
        <v>0.65</v>
      </c>
      <c r="J4" s="108">
        <v>6</v>
      </c>
      <c r="K4" s="109">
        <f>+J4/J7</f>
        <v>0.2857142857142857</v>
      </c>
      <c r="L4" s="108">
        <v>1</v>
      </c>
      <c r="M4" s="109">
        <f>+L4/L7</f>
        <v>9.0909090909090912E-2</v>
      </c>
      <c r="N4" s="108">
        <v>394</v>
      </c>
      <c r="O4" s="109">
        <f>+N4/N7</f>
        <v>0.66893039049235992</v>
      </c>
      <c r="P4" s="110">
        <v>3</v>
      </c>
      <c r="Q4" s="109">
        <f>+P4/P7</f>
        <v>0.27272727272727271</v>
      </c>
      <c r="R4" s="63">
        <v>1</v>
      </c>
      <c r="S4" s="109">
        <f>+R4/R7</f>
        <v>0.125</v>
      </c>
    </row>
    <row r="5" spans="1:19" ht="15.75" x14ac:dyDescent="0.25">
      <c r="A5" s="112" t="s">
        <v>15</v>
      </c>
      <c r="B5" s="108">
        <v>99</v>
      </c>
      <c r="C5" s="109">
        <f>+B5/B7</f>
        <v>0.18821292775665399</v>
      </c>
      <c r="D5" s="108">
        <v>1</v>
      </c>
      <c r="E5" s="109">
        <f>+D5/D7</f>
        <v>0.5</v>
      </c>
      <c r="F5" s="108">
        <v>3</v>
      </c>
      <c r="G5" s="109">
        <f>+F5/F7</f>
        <v>0.33333333333333331</v>
      </c>
      <c r="H5" s="108">
        <v>4</v>
      </c>
      <c r="I5" s="109">
        <f>+H5/H7</f>
        <v>0.2</v>
      </c>
      <c r="J5" s="108">
        <v>12</v>
      </c>
      <c r="K5" s="109">
        <f>+J5/J7</f>
        <v>0.5714285714285714</v>
      </c>
      <c r="L5" s="108">
        <v>7</v>
      </c>
      <c r="M5" s="109">
        <f>+L5/L7</f>
        <v>0.63636363636363635</v>
      </c>
      <c r="N5" s="108">
        <v>126</v>
      </c>
      <c r="O5" s="109">
        <f>+N5/N7</f>
        <v>0.21392190152801357</v>
      </c>
      <c r="P5" s="110">
        <v>6</v>
      </c>
      <c r="Q5" s="109">
        <f>+P5/P7</f>
        <v>0.54545454545454541</v>
      </c>
      <c r="R5" s="63">
        <v>3</v>
      </c>
      <c r="S5" s="109">
        <f>+R5/R7</f>
        <v>0.375</v>
      </c>
    </row>
    <row r="6" spans="1:19" ht="15.75" x14ac:dyDescent="0.25">
      <c r="A6" s="112" t="s">
        <v>17</v>
      </c>
      <c r="B6" s="108">
        <v>57</v>
      </c>
      <c r="C6" s="109">
        <f>+B6/B7</f>
        <v>0.10836501901140684</v>
      </c>
      <c r="D6" s="108">
        <v>0</v>
      </c>
      <c r="E6" s="109">
        <f>+D6/D7</f>
        <v>0</v>
      </c>
      <c r="F6" s="108">
        <v>3</v>
      </c>
      <c r="G6" s="109">
        <f>+F6/F7</f>
        <v>0.33333333333333331</v>
      </c>
      <c r="H6" s="108">
        <v>3</v>
      </c>
      <c r="I6" s="109">
        <f>+H6/H7</f>
        <v>0.15</v>
      </c>
      <c r="J6" s="108">
        <v>3</v>
      </c>
      <c r="K6" s="109">
        <f>+J6/J7</f>
        <v>0.14285714285714285</v>
      </c>
      <c r="L6" s="108">
        <v>3</v>
      </c>
      <c r="M6" s="109">
        <f>+L6/L7</f>
        <v>0.27272727272727271</v>
      </c>
      <c r="N6" s="108">
        <v>69</v>
      </c>
      <c r="O6" s="109">
        <f>+N6/N7</f>
        <v>0.11714770797962648</v>
      </c>
      <c r="P6" s="110">
        <v>2</v>
      </c>
      <c r="Q6" s="109">
        <f>+P6/P7</f>
        <v>0.18181818181818182</v>
      </c>
      <c r="R6" s="63">
        <v>4</v>
      </c>
      <c r="S6" s="109">
        <f>+R6/R7</f>
        <v>0.5</v>
      </c>
    </row>
    <row r="7" spans="1:19" ht="15.75" x14ac:dyDescent="0.25">
      <c r="A7" s="112" t="s">
        <v>11</v>
      </c>
      <c r="B7" s="107">
        <v>526</v>
      </c>
      <c r="C7" s="111">
        <f>+B7/B7</f>
        <v>1</v>
      </c>
      <c r="D7" s="107">
        <v>2</v>
      </c>
      <c r="E7" s="111">
        <f>+D7/D7</f>
        <v>1</v>
      </c>
      <c r="F7" s="107">
        <v>9</v>
      </c>
      <c r="G7" s="111">
        <f>+F7/F7/D5</f>
        <v>1</v>
      </c>
      <c r="H7" s="107">
        <v>20</v>
      </c>
      <c r="I7" s="111">
        <f>+H7/H7</f>
        <v>1</v>
      </c>
      <c r="J7" s="107">
        <v>21</v>
      </c>
      <c r="K7" s="111">
        <f>+J7/J7</f>
        <v>1</v>
      </c>
      <c r="L7" s="107">
        <v>11</v>
      </c>
      <c r="M7" s="111">
        <f>+L7/L7</f>
        <v>1</v>
      </c>
      <c r="N7" s="107">
        <v>589</v>
      </c>
      <c r="O7" s="111">
        <f>+N7/N7</f>
        <v>1</v>
      </c>
      <c r="P7" s="110">
        <v>11</v>
      </c>
      <c r="Q7" s="111">
        <f>+P7/P7</f>
        <v>1</v>
      </c>
      <c r="R7" s="91">
        <v>8</v>
      </c>
      <c r="S7" s="111">
        <f>+R7/R7</f>
        <v>1</v>
      </c>
    </row>
    <row r="8" spans="1:19" ht="31.5" x14ac:dyDescent="0.25">
      <c r="A8" s="112" t="s">
        <v>46</v>
      </c>
      <c r="B8" s="107">
        <v>156</v>
      </c>
      <c r="C8" s="111">
        <v>0.29599999999999999</v>
      </c>
      <c r="D8" s="107">
        <v>1</v>
      </c>
      <c r="E8" s="111">
        <v>0.5</v>
      </c>
      <c r="F8" s="107">
        <v>6</v>
      </c>
      <c r="G8" s="111">
        <v>0.66600000000000004</v>
      </c>
      <c r="H8" s="107">
        <v>7</v>
      </c>
      <c r="I8" s="111">
        <v>0.35</v>
      </c>
      <c r="J8" s="107">
        <v>15</v>
      </c>
      <c r="K8" s="111">
        <v>0.71399999999999997</v>
      </c>
      <c r="L8" s="107">
        <v>10</v>
      </c>
      <c r="M8" s="111">
        <v>0.9</v>
      </c>
      <c r="N8" s="107">
        <v>195</v>
      </c>
      <c r="O8" s="111">
        <v>0.33100000000000002</v>
      </c>
      <c r="P8" s="110"/>
      <c r="Q8" s="113"/>
      <c r="R8" s="91"/>
      <c r="S8" s="114"/>
    </row>
    <row r="9" spans="1:19" x14ac:dyDescent="0.25">
      <c r="A9" s="115" t="s">
        <v>67</v>
      </c>
      <c r="B9" s="147">
        <v>0</v>
      </c>
      <c r="C9" s="147"/>
      <c r="D9" s="148">
        <v>0.47236655274101469</v>
      </c>
      <c r="E9" s="148"/>
      <c r="F9" s="148">
        <v>1</v>
      </c>
      <c r="G9" s="148"/>
      <c r="H9" s="147">
        <v>1.0862759414638212E-3</v>
      </c>
      <c r="I9" s="147"/>
      <c r="J9" s="147">
        <v>1.1108996538242266E-2</v>
      </c>
      <c r="K9" s="147"/>
      <c r="L9" s="147">
        <v>2.1967705889435529E-2</v>
      </c>
      <c r="M9" s="147"/>
      <c r="N9" s="81"/>
      <c r="O9" s="116"/>
      <c r="P9" s="148">
        <v>0.16986907720473499</v>
      </c>
      <c r="Q9" s="148"/>
      <c r="R9" s="148">
        <v>0.26914634872918386</v>
      </c>
      <c r="S9" s="148"/>
    </row>
    <row r="10" spans="1:19" x14ac:dyDescent="0.25">
      <c r="Q10" s="31"/>
      <c r="S10" s="31"/>
    </row>
    <row r="11" spans="1:19" x14ac:dyDescent="0.25">
      <c r="Q11" s="31"/>
      <c r="S11" s="31"/>
    </row>
    <row r="12" spans="1:19" ht="30.75" customHeight="1" x14ac:dyDescent="0.25">
      <c r="A12" s="145" t="s">
        <v>47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28"/>
    </row>
    <row r="13" spans="1:19" x14ac:dyDescent="0.25">
      <c r="B13" s="34"/>
      <c r="C13" s="35"/>
      <c r="D13" s="34"/>
      <c r="E13" s="35"/>
      <c r="F13" s="34"/>
      <c r="G13" s="35"/>
      <c r="H13" s="34"/>
      <c r="I13" s="35"/>
      <c r="J13" s="34"/>
      <c r="K13" s="35"/>
      <c r="L13" s="34"/>
      <c r="M13" s="35"/>
      <c r="N13" s="34"/>
      <c r="O13" s="35"/>
      <c r="P13" s="34"/>
    </row>
    <row r="14" spans="1:19" ht="29.25" customHeight="1" x14ac:dyDescent="0.25">
      <c r="A14" s="142" t="s">
        <v>48</v>
      </c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</row>
    <row r="15" spans="1:19" x14ac:dyDescent="0.25">
      <c r="B15" s="34"/>
      <c r="C15" s="32"/>
      <c r="D15" s="36"/>
      <c r="E15" s="32"/>
      <c r="F15" s="36"/>
      <c r="G15" s="32"/>
      <c r="H15" s="36"/>
      <c r="I15" s="32"/>
      <c r="J15" s="36"/>
      <c r="K15" s="32"/>
      <c r="L15" s="36"/>
      <c r="M15" s="32"/>
      <c r="N15" s="36"/>
      <c r="O15" s="32"/>
      <c r="P15" s="34"/>
    </row>
    <row r="16" spans="1:19" x14ac:dyDescent="0.25">
      <c r="B16" s="34"/>
      <c r="C16" s="32"/>
      <c r="D16" s="36"/>
      <c r="E16" s="32"/>
      <c r="F16" s="36"/>
      <c r="G16" s="32"/>
      <c r="H16" s="36"/>
      <c r="I16" s="32"/>
      <c r="J16" s="36"/>
      <c r="K16" s="32"/>
      <c r="L16" s="36"/>
      <c r="M16" s="32"/>
      <c r="N16" s="36"/>
      <c r="O16" s="32"/>
      <c r="P16" s="34"/>
    </row>
    <row r="17" spans="2:16" x14ac:dyDescent="0.25">
      <c r="B17" s="34"/>
      <c r="C17" s="32"/>
      <c r="D17" s="36"/>
      <c r="E17" s="32"/>
      <c r="F17" s="36"/>
      <c r="G17" s="32"/>
      <c r="H17" s="36"/>
      <c r="I17" s="32"/>
      <c r="J17" s="36"/>
      <c r="K17" s="32"/>
      <c r="L17" s="36"/>
      <c r="M17" s="32"/>
      <c r="N17" s="36"/>
      <c r="O17" s="32"/>
      <c r="P17" s="34"/>
    </row>
    <row r="18" spans="2:16" x14ac:dyDescent="0.25">
      <c r="B18" s="34"/>
      <c r="C18" s="32"/>
      <c r="D18" s="36"/>
      <c r="E18" s="32"/>
      <c r="F18" s="36"/>
      <c r="G18" s="32"/>
      <c r="H18" s="36"/>
      <c r="I18" s="32"/>
      <c r="J18" s="36"/>
      <c r="K18" s="32"/>
      <c r="L18" s="36"/>
      <c r="M18" s="32"/>
      <c r="N18" s="36"/>
      <c r="O18" s="32"/>
      <c r="P18" s="34"/>
    </row>
    <row r="19" spans="2:16" x14ac:dyDescent="0.25">
      <c r="B19" s="34"/>
      <c r="C19" s="32"/>
      <c r="D19" s="36"/>
      <c r="E19" s="32"/>
      <c r="F19" s="36"/>
      <c r="G19" s="32"/>
      <c r="H19" s="36"/>
      <c r="I19" s="32"/>
      <c r="J19" s="36"/>
      <c r="K19" s="32"/>
      <c r="L19" s="36"/>
      <c r="M19" s="32"/>
      <c r="N19" s="36"/>
      <c r="O19" s="32"/>
      <c r="P19" s="34"/>
    </row>
    <row r="20" spans="2:16" x14ac:dyDescent="0.25">
      <c r="B20" s="34"/>
      <c r="C20" s="32"/>
      <c r="D20" s="36"/>
      <c r="E20" s="32"/>
      <c r="F20" s="36"/>
      <c r="G20" s="32"/>
      <c r="H20" s="36"/>
      <c r="I20" s="32"/>
      <c r="J20" s="36"/>
      <c r="K20" s="32"/>
      <c r="L20" s="36"/>
      <c r="M20" s="32"/>
      <c r="N20" s="36"/>
      <c r="O20" s="32"/>
      <c r="P20" s="34"/>
    </row>
    <row r="21" spans="2:16" x14ac:dyDescent="0.25">
      <c r="B21" s="34"/>
      <c r="C21" s="35"/>
      <c r="D21" s="34"/>
      <c r="E21" s="35"/>
      <c r="F21" s="34"/>
      <c r="G21" s="35"/>
      <c r="H21" s="34"/>
      <c r="I21" s="35"/>
      <c r="J21" s="34"/>
      <c r="K21" s="35"/>
      <c r="L21" s="34"/>
      <c r="M21" s="35"/>
      <c r="N21" s="34"/>
      <c r="O21" s="35"/>
      <c r="P21" s="34"/>
    </row>
  </sheetData>
  <mergeCells count="12">
    <mergeCell ref="A14:R14"/>
    <mergeCell ref="A1:A3"/>
    <mergeCell ref="A12:R12"/>
    <mergeCell ref="B1:S2"/>
    <mergeCell ref="B9:C9"/>
    <mergeCell ref="D9:E9"/>
    <mergeCell ref="F9:G9"/>
    <mergeCell ref="H9:I9"/>
    <mergeCell ref="J9:K9"/>
    <mergeCell ref="L9:M9"/>
    <mergeCell ref="P9:Q9"/>
    <mergeCell ref="R9:S9"/>
  </mergeCells>
  <phoneticPr fontId="1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CF126-C998-4561-8C93-343041F53CA5}">
  <dimension ref="A1:Q6"/>
  <sheetViews>
    <sheetView zoomScale="78" zoomScaleNormal="78" workbookViewId="0">
      <selection activeCell="K14" sqref="K14"/>
    </sheetView>
  </sheetViews>
  <sheetFormatPr baseColWidth="10" defaultRowHeight="15" x14ac:dyDescent="0.25"/>
  <cols>
    <col min="1" max="1" width="18.140625" customWidth="1"/>
    <col min="2" max="2" width="14.7109375" customWidth="1"/>
    <col min="4" max="4" width="16" customWidth="1"/>
    <col min="5" max="5" width="9.42578125" customWidth="1"/>
    <col min="6" max="6" width="20.5703125" hidden="1" customWidth="1"/>
    <col min="7" max="7" width="16.5703125" customWidth="1"/>
    <col min="9" max="9" width="20.28515625" customWidth="1"/>
    <col min="11" max="11" width="18.5703125" customWidth="1"/>
    <col min="13" max="13" width="17.42578125" customWidth="1"/>
    <col min="15" max="15" width="0" hidden="1" customWidth="1"/>
    <col min="16" max="16" width="18.7109375" customWidth="1"/>
  </cols>
  <sheetData>
    <row r="1" spans="1:17" ht="84" customHeight="1" x14ac:dyDescent="0.25">
      <c r="A1" s="87" t="s">
        <v>69</v>
      </c>
      <c r="B1" s="87" t="s">
        <v>49</v>
      </c>
      <c r="C1" s="87" t="s">
        <v>3</v>
      </c>
      <c r="D1" s="87" t="s">
        <v>70</v>
      </c>
      <c r="E1" s="87" t="s">
        <v>3</v>
      </c>
      <c r="F1" s="87" t="s">
        <v>51</v>
      </c>
      <c r="G1" s="87" t="s">
        <v>73</v>
      </c>
      <c r="H1" s="87" t="s">
        <v>3</v>
      </c>
      <c r="I1" s="93" t="s">
        <v>72</v>
      </c>
      <c r="J1" s="93" t="s">
        <v>3</v>
      </c>
      <c r="K1" s="93" t="s">
        <v>78</v>
      </c>
      <c r="L1" s="93" t="s">
        <v>3</v>
      </c>
      <c r="M1" s="87" t="s">
        <v>74</v>
      </c>
      <c r="N1" s="87" t="s">
        <v>3</v>
      </c>
      <c r="O1" s="87" t="s">
        <v>51</v>
      </c>
      <c r="P1" s="87" t="s">
        <v>71</v>
      </c>
      <c r="Q1" s="87" t="s">
        <v>3</v>
      </c>
    </row>
    <row r="2" spans="1:17" ht="15.75" x14ac:dyDescent="0.25">
      <c r="A2" s="87" t="s">
        <v>35</v>
      </c>
      <c r="B2" s="88">
        <v>167</v>
      </c>
      <c r="C2" s="89">
        <f>+B2/B5</f>
        <v>0.52187499999999998</v>
      </c>
      <c r="D2" s="88">
        <v>24</v>
      </c>
      <c r="E2" s="89">
        <f>+D2/D5</f>
        <v>0.38095238095238093</v>
      </c>
      <c r="F2" s="90">
        <f>+B2/D2</f>
        <v>6.958333333333333</v>
      </c>
      <c r="G2" s="88">
        <v>49</v>
      </c>
      <c r="H2" s="89">
        <f>+G2/G5</f>
        <v>0.65333333333333332</v>
      </c>
      <c r="I2" s="94">
        <v>321</v>
      </c>
      <c r="J2" s="95">
        <v>0.71099999999999997</v>
      </c>
      <c r="K2" s="94">
        <v>13</v>
      </c>
      <c r="L2" s="95">
        <v>0.52</v>
      </c>
      <c r="M2" s="88">
        <v>34</v>
      </c>
      <c r="N2" s="89">
        <f>+M2/M5</f>
        <v>0.91891891891891897</v>
      </c>
      <c r="O2" s="90">
        <f>+E2/M2</f>
        <v>1.1204481792717087E-2</v>
      </c>
      <c r="P2" s="91">
        <v>11</v>
      </c>
      <c r="Q2" s="89">
        <f>+P2/P5</f>
        <v>0.28947368421052633</v>
      </c>
    </row>
    <row r="3" spans="1:17" ht="15.75" x14ac:dyDescent="0.25">
      <c r="A3" s="87" t="s">
        <v>15</v>
      </c>
      <c r="B3" s="88">
        <v>99</v>
      </c>
      <c r="C3" s="89">
        <f>+B3/B5</f>
        <v>0.30937500000000001</v>
      </c>
      <c r="D3" s="88">
        <v>27</v>
      </c>
      <c r="E3" s="89">
        <f>+D3/D5</f>
        <v>0.42857142857142855</v>
      </c>
      <c r="F3" s="90">
        <f t="shared" ref="F3:F5" si="0">+B3/D3</f>
        <v>3.6666666666666665</v>
      </c>
      <c r="G3" s="88">
        <v>20</v>
      </c>
      <c r="H3" s="89">
        <f>+G3/G5</f>
        <v>0.26666666666666666</v>
      </c>
      <c r="I3" s="94">
        <v>79</v>
      </c>
      <c r="J3" s="95">
        <v>0.17499999999999999</v>
      </c>
      <c r="K3" s="94">
        <v>5</v>
      </c>
      <c r="L3" s="95">
        <v>0.2</v>
      </c>
      <c r="M3" s="88">
        <v>2</v>
      </c>
      <c r="N3" s="89">
        <f>+M3/M5</f>
        <v>5.4054054054054057E-2</v>
      </c>
      <c r="O3" s="90">
        <f t="shared" ref="O3:O5" si="1">+E3/M3</f>
        <v>0.21428571428571427</v>
      </c>
      <c r="P3" s="91">
        <v>22</v>
      </c>
      <c r="Q3" s="89">
        <f>+P3/P5</f>
        <v>0.57894736842105265</v>
      </c>
    </row>
    <row r="4" spans="1:17" ht="15.75" x14ac:dyDescent="0.25">
      <c r="A4" s="87" t="s">
        <v>17</v>
      </c>
      <c r="B4" s="88">
        <v>54</v>
      </c>
      <c r="C4" s="89">
        <f>+B4/B5</f>
        <v>0.16875000000000001</v>
      </c>
      <c r="D4" s="88">
        <v>12</v>
      </c>
      <c r="E4" s="89">
        <f>+D4/D5</f>
        <v>0.19047619047619047</v>
      </c>
      <c r="F4" s="90">
        <f t="shared" si="0"/>
        <v>4.5</v>
      </c>
      <c r="G4" s="88">
        <v>6</v>
      </c>
      <c r="H4" s="89">
        <f>+G4/G5</f>
        <v>0.08</v>
      </c>
      <c r="I4" s="94">
        <v>51</v>
      </c>
      <c r="J4" s="95">
        <v>0.113</v>
      </c>
      <c r="K4" s="94">
        <v>7</v>
      </c>
      <c r="L4" s="95">
        <v>0.28000000000000003</v>
      </c>
      <c r="M4" s="88">
        <v>1</v>
      </c>
      <c r="N4" s="89">
        <f>+M4/M5</f>
        <v>2.7027027027027029E-2</v>
      </c>
      <c r="O4" s="90">
        <f t="shared" si="1"/>
        <v>0.19047619047619047</v>
      </c>
      <c r="P4" s="91">
        <v>5</v>
      </c>
      <c r="Q4" s="89">
        <f>+P4/P5</f>
        <v>0.13157894736842105</v>
      </c>
    </row>
    <row r="5" spans="1:17" ht="15.75" x14ac:dyDescent="0.25">
      <c r="A5" s="87" t="s">
        <v>11</v>
      </c>
      <c r="B5" s="88">
        <v>320</v>
      </c>
      <c r="C5" s="89">
        <f>+B5/B5</f>
        <v>1</v>
      </c>
      <c r="D5" s="88">
        <f>SUM(D2:D4)</f>
        <v>63</v>
      </c>
      <c r="E5" s="89">
        <f>+D5/D5</f>
        <v>1</v>
      </c>
      <c r="F5" s="90">
        <f t="shared" si="0"/>
        <v>5.0793650793650791</v>
      </c>
      <c r="G5" s="88">
        <f>SUM(G2:G4)</f>
        <v>75</v>
      </c>
      <c r="H5" s="89">
        <f>+G5/G5</f>
        <v>1</v>
      </c>
      <c r="I5" s="94">
        <v>451</v>
      </c>
      <c r="J5" s="96">
        <v>1</v>
      </c>
      <c r="K5" s="94">
        <v>25</v>
      </c>
      <c r="L5" s="96">
        <v>1</v>
      </c>
      <c r="M5" s="88">
        <f>SUM(M2:M4)</f>
        <v>37</v>
      </c>
      <c r="N5" s="89">
        <f>+M5/M5</f>
        <v>1</v>
      </c>
      <c r="O5" s="90">
        <f t="shared" si="1"/>
        <v>2.7027027027027029E-2</v>
      </c>
      <c r="P5" s="91">
        <f>SUM(P2:P4)</f>
        <v>38</v>
      </c>
      <c r="Q5" s="89">
        <f>+P5/P5</f>
        <v>1</v>
      </c>
    </row>
    <row r="6" spans="1:17" ht="15.75" x14ac:dyDescent="0.25">
      <c r="A6" s="149" t="s">
        <v>66</v>
      </c>
      <c r="B6" s="149"/>
      <c r="C6" s="149"/>
      <c r="D6" s="150">
        <v>1.1108996538242266E-2</v>
      </c>
      <c r="E6" s="150"/>
      <c r="F6" s="97"/>
      <c r="G6" s="150">
        <v>2.9254376698872875E-13</v>
      </c>
      <c r="H6" s="150"/>
      <c r="I6" s="152">
        <v>0</v>
      </c>
      <c r="J6" s="153"/>
      <c r="K6" s="151">
        <v>0</v>
      </c>
      <c r="L6" s="151"/>
      <c r="M6" s="150">
        <v>0</v>
      </c>
      <c r="N6" s="150"/>
      <c r="O6" s="97"/>
      <c r="P6" s="150">
        <v>1.5033693057975306E-4</v>
      </c>
      <c r="Q6" s="150"/>
    </row>
  </sheetData>
  <mergeCells count="7">
    <mergeCell ref="P6:Q6"/>
    <mergeCell ref="I6:J6"/>
    <mergeCell ref="A6:C6"/>
    <mergeCell ref="D6:E6"/>
    <mergeCell ref="G6:H6"/>
    <mergeCell ref="K6:L6"/>
    <mergeCell ref="M6:N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70D97-30C5-4D34-8BDE-3CB758F399C6}">
  <dimension ref="A1:T21"/>
  <sheetViews>
    <sheetView zoomScale="77" zoomScaleNormal="77" workbookViewId="0">
      <selection activeCell="J12" sqref="J12"/>
    </sheetView>
  </sheetViews>
  <sheetFormatPr baseColWidth="10" defaultColWidth="9.140625" defaultRowHeight="15" x14ac:dyDescent="0.25"/>
  <cols>
    <col min="1" max="1" width="17.140625" customWidth="1"/>
    <col min="2" max="2" width="11.28515625" bestFit="1" customWidth="1"/>
    <col min="3" max="3" width="9.28515625" bestFit="1" customWidth="1"/>
    <col min="4" max="4" width="15.5703125" bestFit="1" customWidth="1"/>
    <col min="5" max="5" width="9.28515625" bestFit="1" customWidth="1"/>
    <col min="6" max="6" width="15.7109375" hidden="1" customWidth="1"/>
    <col min="7" max="8" width="15.7109375" customWidth="1"/>
    <col min="9" max="9" width="4.5703125" hidden="1" customWidth="1"/>
    <col min="10" max="10" width="15.5703125" bestFit="1" customWidth="1"/>
    <col min="11" max="11" width="9.28515625" bestFit="1" customWidth="1"/>
    <col min="12" max="12" width="15.7109375" hidden="1" customWidth="1"/>
    <col min="13" max="13" width="20.28515625" bestFit="1" customWidth="1"/>
    <col min="14" max="14" width="9.28515625" bestFit="1" customWidth="1"/>
    <col min="15" max="15" width="13.140625" hidden="1" customWidth="1"/>
    <col min="16" max="16" width="22.5703125" customWidth="1"/>
    <col min="18" max="18" width="22.42578125" customWidth="1"/>
    <col min="19" max="19" width="9" customWidth="1"/>
  </cols>
  <sheetData>
    <row r="1" spans="1:20" s="29" customFormat="1" ht="87.75" customHeight="1" x14ac:dyDescent="0.2">
      <c r="A1" s="87" t="s">
        <v>69</v>
      </c>
      <c r="B1" s="87" t="s">
        <v>49</v>
      </c>
      <c r="C1" s="87" t="s">
        <v>3</v>
      </c>
      <c r="D1" s="87" t="s">
        <v>70</v>
      </c>
      <c r="E1" s="87" t="s">
        <v>3</v>
      </c>
      <c r="F1" s="87" t="s">
        <v>51</v>
      </c>
      <c r="G1" s="87" t="s">
        <v>73</v>
      </c>
      <c r="H1" s="87" t="s">
        <v>3</v>
      </c>
      <c r="I1" s="87" t="s">
        <v>51</v>
      </c>
      <c r="J1" s="87" t="s">
        <v>74</v>
      </c>
      <c r="K1" s="87" t="s">
        <v>3</v>
      </c>
      <c r="L1" s="87" t="s">
        <v>51</v>
      </c>
      <c r="M1" s="87" t="s">
        <v>71</v>
      </c>
      <c r="N1" s="87" t="s">
        <v>3</v>
      </c>
      <c r="O1" s="87" t="s">
        <v>55</v>
      </c>
      <c r="P1" s="93" t="s">
        <v>72</v>
      </c>
      <c r="Q1" s="93" t="s">
        <v>3</v>
      </c>
      <c r="R1" s="93" t="s">
        <v>72</v>
      </c>
      <c r="S1" s="93" t="s">
        <v>3</v>
      </c>
      <c r="T1" s="37"/>
    </row>
    <row r="2" spans="1:20" ht="32.25" customHeight="1" x14ac:dyDescent="0.25">
      <c r="A2" s="87" t="s">
        <v>35</v>
      </c>
      <c r="B2" s="88">
        <v>167</v>
      </c>
      <c r="C2" s="89">
        <f>+B2/B5</f>
        <v>0.52187499999999998</v>
      </c>
      <c r="D2" s="88">
        <v>24</v>
      </c>
      <c r="E2" s="89">
        <f>+D2/D5</f>
        <v>0.38095238095238093</v>
      </c>
      <c r="F2" s="90">
        <f>+B2/D2</f>
        <v>6.958333333333333</v>
      </c>
      <c r="G2" s="88">
        <v>49</v>
      </c>
      <c r="H2" s="89">
        <f>+G2/G5</f>
        <v>0.65333333333333332</v>
      </c>
      <c r="I2" s="90">
        <v>3.41</v>
      </c>
      <c r="J2" s="88">
        <v>34</v>
      </c>
      <c r="K2" s="89">
        <f>+J2/J5</f>
        <v>0.91891891891891897</v>
      </c>
      <c r="L2" s="90">
        <f>+B2/J2</f>
        <v>4.9117647058823533</v>
      </c>
      <c r="M2" s="91">
        <v>11</v>
      </c>
      <c r="N2" s="89">
        <f>+M2/M5</f>
        <v>0.28947368421052633</v>
      </c>
      <c r="O2" s="92">
        <f>+B2/M2</f>
        <v>15.181818181818182</v>
      </c>
      <c r="P2" s="94">
        <v>321</v>
      </c>
      <c r="Q2" s="95">
        <v>0.71099999999999997</v>
      </c>
      <c r="R2" s="94">
        <v>321</v>
      </c>
      <c r="S2" s="95">
        <v>0.71099999999999997</v>
      </c>
      <c r="T2" s="38"/>
    </row>
    <row r="3" spans="1:20" ht="33" customHeight="1" x14ac:dyDescent="0.25">
      <c r="A3" s="87" t="s">
        <v>15</v>
      </c>
      <c r="B3" s="88">
        <v>99</v>
      </c>
      <c r="C3" s="89">
        <f>+B3/B5</f>
        <v>0.30937500000000001</v>
      </c>
      <c r="D3" s="88">
        <v>27</v>
      </c>
      <c r="E3" s="89">
        <f>+D3/D5</f>
        <v>0.42857142857142855</v>
      </c>
      <c r="F3" s="90">
        <f t="shared" ref="F3:F5" si="0">+B3/D3</f>
        <v>3.6666666666666665</v>
      </c>
      <c r="G3" s="88">
        <v>20</v>
      </c>
      <c r="H3" s="89">
        <f>+G3/G5</f>
        <v>0.26666666666666666</v>
      </c>
      <c r="I3" s="90">
        <v>4.95</v>
      </c>
      <c r="J3" s="88">
        <v>2</v>
      </c>
      <c r="K3" s="89">
        <f>+J3/J5</f>
        <v>5.4054054054054057E-2</v>
      </c>
      <c r="L3" s="90">
        <f t="shared" ref="L3:L5" si="1">+B3/J3</f>
        <v>49.5</v>
      </c>
      <c r="M3" s="91">
        <v>22</v>
      </c>
      <c r="N3" s="89">
        <f>+M3/M5</f>
        <v>0.57894736842105265</v>
      </c>
      <c r="O3" s="92">
        <f t="shared" ref="O3:O5" si="2">+B3/M3</f>
        <v>4.5</v>
      </c>
      <c r="P3" s="94">
        <v>79</v>
      </c>
      <c r="Q3" s="95">
        <v>0.17499999999999999</v>
      </c>
      <c r="R3" s="94">
        <v>79</v>
      </c>
      <c r="S3" s="95">
        <v>0.17499999999999999</v>
      </c>
      <c r="T3" s="38"/>
    </row>
    <row r="4" spans="1:20" ht="35.25" customHeight="1" x14ac:dyDescent="0.25">
      <c r="A4" s="87" t="s">
        <v>17</v>
      </c>
      <c r="B4" s="88">
        <v>54</v>
      </c>
      <c r="C4" s="89">
        <f>+B4/B5</f>
        <v>0.16875000000000001</v>
      </c>
      <c r="D4" s="88">
        <v>12</v>
      </c>
      <c r="E4" s="89">
        <f>+D4/D5</f>
        <v>0.19047619047619047</v>
      </c>
      <c r="F4" s="90">
        <f t="shared" si="0"/>
        <v>4.5</v>
      </c>
      <c r="G4" s="88">
        <v>6</v>
      </c>
      <c r="H4" s="89">
        <f>+G4/G5</f>
        <v>0.08</v>
      </c>
      <c r="I4" s="90">
        <v>9</v>
      </c>
      <c r="J4" s="88">
        <v>1</v>
      </c>
      <c r="K4" s="89">
        <f>+J4/J5</f>
        <v>2.7027027027027029E-2</v>
      </c>
      <c r="L4" s="90">
        <f t="shared" si="1"/>
        <v>54</v>
      </c>
      <c r="M4" s="91">
        <v>5</v>
      </c>
      <c r="N4" s="89">
        <f>+M4/M5</f>
        <v>0.13157894736842105</v>
      </c>
      <c r="O4" s="92">
        <f t="shared" si="2"/>
        <v>10.8</v>
      </c>
      <c r="P4" s="94">
        <v>51</v>
      </c>
      <c r="Q4" s="95">
        <v>0.113</v>
      </c>
      <c r="R4" s="94">
        <v>51</v>
      </c>
      <c r="S4" s="95">
        <v>0.113</v>
      </c>
      <c r="T4" s="38"/>
    </row>
    <row r="5" spans="1:20" ht="15.75" x14ac:dyDescent="0.25">
      <c r="A5" s="87" t="s">
        <v>11</v>
      </c>
      <c r="B5" s="88">
        <v>320</v>
      </c>
      <c r="C5" s="89">
        <f>+B5/B5</f>
        <v>1</v>
      </c>
      <c r="D5" s="88">
        <f>SUM(D2:D4)</f>
        <v>63</v>
      </c>
      <c r="E5" s="89">
        <f>+D5/D5</f>
        <v>1</v>
      </c>
      <c r="F5" s="90">
        <f t="shared" si="0"/>
        <v>5.0793650793650791</v>
      </c>
      <c r="G5" s="88">
        <f>SUM(G2:G4)</f>
        <v>75</v>
      </c>
      <c r="H5" s="89">
        <f>+G5/G5</f>
        <v>1</v>
      </c>
      <c r="I5" s="90">
        <v>4.2699999999999996</v>
      </c>
      <c r="J5" s="88">
        <f>SUM(J2:J4)</f>
        <v>37</v>
      </c>
      <c r="K5" s="89">
        <f>+J5/J5</f>
        <v>1</v>
      </c>
      <c r="L5" s="90">
        <f t="shared" si="1"/>
        <v>8.6486486486486491</v>
      </c>
      <c r="M5" s="91">
        <f>SUM(M2:M4)</f>
        <v>38</v>
      </c>
      <c r="N5" s="89">
        <f>+M5/M5</f>
        <v>1</v>
      </c>
      <c r="O5" s="92">
        <f t="shared" si="2"/>
        <v>8.4210526315789469</v>
      </c>
      <c r="P5" s="94">
        <v>451</v>
      </c>
      <c r="Q5" s="96">
        <v>1</v>
      </c>
      <c r="R5" s="94">
        <v>451</v>
      </c>
      <c r="S5" s="96">
        <v>1</v>
      </c>
      <c r="T5" s="38"/>
    </row>
    <row r="6" spans="1:20" ht="15.75" x14ac:dyDescent="0.25">
      <c r="A6" s="149" t="s">
        <v>66</v>
      </c>
      <c r="B6" s="149"/>
      <c r="C6" s="149"/>
      <c r="D6" s="150">
        <v>1.1108996538242266E-2</v>
      </c>
      <c r="E6" s="150"/>
      <c r="F6" s="97"/>
      <c r="G6" s="150">
        <v>2.9254376698872875E-13</v>
      </c>
      <c r="H6" s="150"/>
      <c r="I6" s="97"/>
      <c r="J6" s="150">
        <v>0</v>
      </c>
      <c r="K6" s="150"/>
      <c r="L6" s="97"/>
      <c r="M6" s="150">
        <v>1.5033693057975306E-4</v>
      </c>
      <c r="N6" s="150"/>
      <c r="O6" s="98"/>
      <c r="P6" s="98">
        <v>0</v>
      </c>
      <c r="Q6" s="98"/>
      <c r="R6" s="151">
        <v>0</v>
      </c>
      <c r="S6" s="151"/>
      <c r="T6" s="38"/>
    </row>
    <row r="7" spans="1:20" ht="15.75" x14ac:dyDescent="0.2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99"/>
      <c r="P7" s="99"/>
      <c r="Q7" s="99"/>
      <c r="R7" s="38"/>
      <c r="S7" s="38"/>
      <c r="T7" s="38"/>
    </row>
    <row r="8" spans="1:20" x14ac:dyDescent="0.25">
      <c r="O8" s="38"/>
      <c r="P8" s="38"/>
      <c r="Q8" s="38"/>
      <c r="R8" s="38"/>
      <c r="S8" s="38"/>
      <c r="T8" s="38"/>
    </row>
    <row r="9" spans="1:20" x14ac:dyDescent="0.25">
      <c r="O9" s="38"/>
      <c r="P9" s="38"/>
      <c r="Q9" s="38"/>
      <c r="R9" s="38"/>
      <c r="S9" s="38"/>
      <c r="T9" s="38"/>
    </row>
    <row r="10" spans="1:20" ht="15.75" customHeight="1" x14ac:dyDescent="0.25">
      <c r="A10" s="104" t="s">
        <v>57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 ht="31.5" customHeight="1" x14ac:dyDescent="0.25">
      <c r="A11" s="6"/>
    </row>
    <row r="12" spans="1:20" ht="28.5" customHeight="1" x14ac:dyDescent="0.25">
      <c r="A12" s="106" t="s">
        <v>58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</row>
    <row r="13" spans="1:20" ht="27" customHeight="1" x14ac:dyDescent="0.25">
      <c r="A13" s="6"/>
    </row>
    <row r="14" spans="1:20" ht="30.75" customHeight="1" x14ac:dyDescent="0.25">
      <c r="A14" s="6"/>
    </row>
    <row r="15" spans="1:20" ht="63.75" x14ac:dyDescent="0.25">
      <c r="D15" s="40" t="s">
        <v>50</v>
      </c>
      <c r="E15" s="40"/>
      <c r="F15" s="40"/>
      <c r="G15" s="42" t="s">
        <v>52</v>
      </c>
      <c r="H15" s="42"/>
      <c r="I15" s="42"/>
      <c r="J15" s="44" t="s">
        <v>53</v>
      </c>
      <c r="K15" s="68"/>
      <c r="L15" s="68"/>
      <c r="M15" s="46" t="s">
        <v>54</v>
      </c>
      <c r="N15" s="70"/>
      <c r="O15" s="70"/>
      <c r="P15" s="48" t="s">
        <v>56</v>
      </c>
    </row>
    <row r="16" spans="1:20" ht="15.75" x14ac:dyDescent="0.25">
      <c r="D16" s="41">
        <v>24</v>
      </c>
      <c r="E16" s="41">
        <f>63-D16</f>
        <v>39</v>
      </c>
      <c r="F16" s="41"/>
      <c r="G16" s="43">
        <v>49</v>
      </c>
      <c r="H16" s="43">
        <f>75-G16</f>
        <v>26</v>
      </c>
      <c r="I16" s="43"/>
      <c r="J16" s="45">
        <v>34</v>
      </c>
      <c r="K16" s="69">
        <f>37-J16</f>
        <v>3</v>
      </c>
      <c r="L16" s="69"/>
      <c r="M16" s="47">
        <v>11</v>
      </c>
      <c r="N16" s="71">
        <f>38-M16</f>
        <v>27</v>
      </c>
      <c r="O16" s="71"/>
      <c r="P16" s="48">
        <v>321</v>
      </c>
      <c r="Q16">
        <f>451-P16</f>
        <v>130</v>
      </c>
    </row>
    <row r="17" spans="4:17" ht="15.75" x14ac:dyDescent="0.25">
      <c r="D17" s="41">
        <v>27</v>
      </c>
      <c r="E17" s="41">
        <f t="shared" ref="E17:E19" si="3">63-D17</f>
        <v>36</v>
      </c>
      <c r="F17" s="41"/>
      <c r="G17" s="43">
        <v>20</v>
      </c>
      <c r="H17" s="43">
        <f t="shared" ref="H17:H19" si="4">75-G17</f>
        <v>55</v>
      </c>
      <c r="I17" s="43"/>
      <c r="J17" s="45">
        <v>2</v>
      </c>
      <c r="K17" s="69">
        <f t="shared" ref="K17:K19" si="5">37-J17</f>
        <v>35</v>
      </c>
      <c r="L17" s="69"/>
      <c r="M17" s="47">
        <v>22</v>
      </c>
      <c r="N17" s="71">
        <f t="shared" ref="N17:N19" si="6">38-M17</f>
        <v>16</v>
      </c>
      <c r="O17" s="71"/>
      <c r="P17" s="48">
        <v>79</v>
      </c>
      <c r="Q17">
        <f t="shared" ref="Q17:Q19" si="7">451-P17</f>
        <v>372</v>
      </c>
    </row>
    <row r="18" spans="4:17" ht="15.75" x14ac:dyDescent="0.25">
      <c r="D18" s="41">
        <v>12</v>
      </c>
      <c r="E18" s="41">
        <f t="shared" si="3"/>
        <v>51</v>
      </c>
      <c r="F18" s="41"/>
      <c r="G18" s="43">
        <v>6</v>
      </c>
      <c r="H18" s="43">
        <f t="shared" si="4"/>
        <v>69</v>
      </c>
      <c r="I18" s="43"/>
      <c r="J18" s="45">
        <v>1</v>
      </c>
      <c r="K18" s="69">
        <f t="shared" si="5"/>
        <v>36</v>
      </c>
      <c r="L18" s="69"/>
      <c r="M18" s="47">
        <v>5</v>
      </c>
      <c r="N18" s="71">
        <f t="shared" si="6"/>
        <v>33</v>
      </c>
      <c r="O18" s="71"/>
      <c r="P18" s="48">
        <v>51</v>
      </c>
      <c r="Q18">
        <f t="shared" si="7"/>
        <v>400</v>
      </c>
    </row>
    <row r="19" spans="4:17" ht="15.75" x14ac:dyDescent="0.25">
      <c r="D19" s="41">
        <v>63</v>
      </c>
      <c r="E19" s="41">
        <f t="shared" si="3"/>
        <v>0</v>
      </c>
      <c r="F19" s="41"/>
      <c r="G19" s="43">
        <v>75</v>
      </c>
      <c r="H19" s="43">
        <f t="shared" si="4"/>
        <v>0</v>
      </c>
      <c r="I19" s="43"/>
      <c r="J19" s="45">
        <v>37</v>
      </c>
      <c r="K19" s="69">
        <f t="shared" si="5"/>
        <v>0</v>
      </c>
      <c r="L19" s="69"/>
      <c r="M19" s="47">
        <v>38</v>
      </c>
      <c r="N19" s="71">
        <f t="shared" si="6"/>
        <v>0</v>
      </c>
      <c r="O19" s="71"/>
      <c r="P19" s="48">
        <v>451</v>
      </c>
      <c r="Q19">
        <f t="shared" si="7"/>
        <v>0</v>
      </c>
    </row>
    <row r="21" spans="4:17" x14ac:dyDescent="0.25">
      <c r="D21" s="62" cm="1">
        <f t="array" ref="D21">[1]!CHI_TEST(D16:E18)</f>
        <v>1.1108996538242266E-2</v>
      </c>
      <c r="G21" s="62" cm="1">
        <f t="array" ref="G21">[1]!CHI_TEST(G16:H18)</f>
        <v>2.9254376698872875E-13</v>
      </c>
      <c r="J21" s="62" cm="1">
        <f t="array" ref="J21">[1]!CHI_TEST(J16:K18)</f>
        <v>0</v>
      </c>
      <c r="M21" s="62" cm="1">
        <f t="array" ref="M21">[1]!CHI_TEST(M16:N18)</f>
        <v>1.5033693057975306E-4</v>
      </c>
      <c r="P21" s="62" cm="1">
        <f t="array" ref="P21">[1]!CHI_TEST(P16:Q18)</f>
        <v>0</v>
      </c>
    </row>
  </sheetData>
  <mergeCells count="6">
    <mergeCell ref="A6:C6"/>
    <mergeCell ref="R6:S6"/>
    <mergeCell ref="D6:E6"/>
    <mergeCell ref="G6:H6"/>
    <mergeCell ref="J6:K6"/>
    <mergeCell ref="M6:N6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E8192-24A6-40D7-AE77-174FC3305FD4}">
  <dimension ref="A1:A13"/>
  <sheetViews>
    <sheetView workbookViewId="0">
      <selection activeCell="F3" sqref="F3:G3"/>
    </sheetView>
  </sheetViews>
  <sheetFormatPr baseColWidth="10" defaultColWidth="11.42578125" defaultRowHeight="15" x14ac:dyDescent="0.25"/>
  <cols>
    <col min="1" max="1" width="82.42578125" customWidth="1"/>
  </cols>
  <sheetData>
    <row r="1" spans="1:1" ht="15.75" x14ac:dyDescent="0.25">
      <c r="A1" s="9" t="s">
        <v>59</v>
      </c>
    </row>
    <row r="2" spans="1:1" x14ac:dyDescent="0.25">
      <c r="A2" s="10"/>
    </row>
    <row r="3" spans="1:1" ht="45" x14ac:dyDescent="0.25">
      <c r="A3" s="11" t="s">
        <v>60</v>
      </c>
    </row>
    <row r="4" spans="1:1" ht="15.75" x14ac:dyDescent="0.25">
      <c r="A4" s="12"/>
    </row>
    <row r="5" spans="1:1" ht="15.75" x14ac:dyDescent="0.25">
      <c r="A5" s="12" t="s">
        <v>61</v>
      </c>
    </row>
    <row r="6" spans="1:1" x14ac:dyDescent="0.25">
      <c r="A6" s="13"/>
    </row>
    <row r="7" spans="1:1" x14ac:dyDescent="0.25">
      <c r="A7" s="11" t="s">
        <v>62</v>
      </c>
    </row>
    <row r="8" spans="1:1" x14ac:dyDescent="0.25">
      <c r="A8" s="14"/>
    </row>
    <row r="9" spans="1:1" ht="30" x14ac:dyDescent="0.25">
      <c r="A9" s="15" t="s">
        <v>63</v>
      </c>
    </row>
    <row r="10" spans="1:1" x14ac:dyDescent="0.25">
      <c r="A10" s="15"/>
    </row>
    <row r="11" spans="1:1" ht="30" x14ac:dyDescent="0.25">
      <c r="A11" s="16" t="s">
        <v>64</v>
      </c>
    </row>
    <row r="12" spans="1:1" x14ac:dyDescent="0.25">
      <c r="A12" s="10"/>
    </row>
    <row r="13" spans="1:1" ht="30" x14ac:dyDescent="0.25">
      <c r="A13" s="15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Hoja1</vt:lpstr>
      <vt:lpstr>Hoja2</vt:lpstr>
      <vt:lpstr>Hoja4</vt:lpstr>
      <vt:lpstr>Hoja5</vt:lpstr>
      <vt:lpstr>Hoja3</vt:lpstr>
      <vt:lpstr>objetivos</vt:lpstr>
      <vt:lpstr>objetivos!_Toc94170865</vt:lpstr>
      <vt:lpstr>objetivos!_Toc94170866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Carlos Vera S</dc:creator>
  <cp:keywords/>
  <dc:description/>
  <cp:lastModifiedBy>natal</cp:lastModifiedBy>
  <cp:revision/>
  <dcterms:created xsi:type="dcterms:W3CDTF">2021-12-06T22:36:27Z</dcterms:created>
  <dcterms:modified xsi:type="dcterms:W3CDTF">2022-11-29T14:42:27Z</dcterms:modified>
  <cp:category/>
  <cp:contentStatus/>
</cp:coreProperties>
</file>