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4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unicoceduco-my.sharepoint.com/personal/vpachon_unicoc_edu_co/Documents/Documentos/POSGRADO ORTODONCIA/TESIS/BASES DE DATOS TESIS NOFFEL/"/>
    </mc:Choice>
  </mc:AlternateContent>
  <xr:revisionPtr revIDLastSave="0" documentId="8_{33968450-56EF-4282-9503-C076100C1D90}" xr6:coauthVersionLast="47" xr6:coauthVersionMax="47" xr10:uidLastSave="{00000000-0000-0000-0000-000000000000}"/>
  <bookViews>
    <workbookView xWindow="-108" yWindow="-108" windowWidth="23256" windowHeight="12456" firstSheet="1" activeTab="1" xr2:uid="{0B0CFC44-D309-4479-BF57-DBE50CCB19F4}"/>
  </bookViews>
  <sheets>
    <sheet name="RESULTADOS" sheetId="10" r:id="rId1"/>
    <sheet name="BASE" sheetId="9" r:id="rId2"/>
    <sheet name="BASE DE DATOS COPIA" sheetId="7" r:id="rId3"/>
  </sheets>
  <externalReferences>
    <externalReference r:id="rId4"/>
  </externalReferences>
  <definedNames>
    <definedName name="_xlnm._FilterDatabase" localSheetId="1" hidden="1">BASE!$A$1:$N$191</definedName>
    <definedName name="_xlnm._FilterDatabase" localSheetId="2" hidden="1">'BASE DE DATOS COPIA'!$A$2:$N$192</definedName>
  </definedNames>
  <calcPr calcId="191028"/>
  <pivotCaches>
    <pivotCache cacheId="2852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10" l="1"/>
  <c r="H24" i="10"/>
  <c r="H25" i="10"/>
  <c r="H26" i="10"/>
  <c r="R433" i="7"/>
  <c r="R443" i="7"/>
  <c r="R442" i="7"/>
  <c r="R441" i="7"/>
  <c r="R440" i="7"/>
  <c r="R439" i="7"/>
  <c r="R438" i="7"/>
  <c r="R437" i="7"/>
  <c r="R436" i="7"/>
  <c r="R435" i="7"/>
  <c r="R434" i="7"/>
  <c r="AE424" i="7"/>
  <c r="L413" i="7" a="1"/>
  <c r="M413" i="7" l="1"/>
  <c r="M417" i="7"/>
  <c r="M421" i="7"/>
  <c r="M425" i="7"/>
  <c r="M429" i="7"/>
  <c r="M433" i="7"/>
  <c r="M437" i="7"/>
  <c r="M441" i="7"/>
  <c r="M445" i="7"/>
  <c r="M449" i="7"/>
  <c r="M453" i="7"/>
  <c r="M457" i="7"/>
  <c r="M461" i="7"/>
  <c r="M465" i="7"/>
  <c r="M469" i="7"/>
  <c r="M473" i="7"/>
  <c r="M477" i="7"/>
  <c r="M481" i="7"/>
  <c r="M485" i="7"/>
  <c r="M489" i="7"/>
  <c r="M493" i="7"/>
  <c r="M497" i="7"/>
  <c r="M501" i="7"/>
  <c r="M505" i="7"/>
  <c r="M509" i="7"/>
  <c r="M513" i="7"/>
  <c r="M517" i="7"/>
  <c r="M521" i="7"/>
  <c r="M525" i="7"/>
  <c r="M529" i="7"/>
  <c r="M533" i="7"/>
  <c r="M537" i="7"/>
  <c r="M541" i="7"/>
  <c r="M545" i="7"/>
  <c r="M549" i="7"/>
  <c r="M553" i="7"/>
  <c r="L450" i="7"/>
  <c r="L466" i="7"/>
  <c r="L474" i="7"/>
  <c r="L478" i="7"/>
  <c r="L486" i="7"/>
  <c r="L490" i="7"/>
  <c r="L494" i="7"/>
  <c r="L498" i="7"/>
  <c r="L506" i="7"/>
  <c r="L510" i="7"/>
  <c r="L514" i="7"/>
  <c r="L518" i="7"/>
  <c r="L526" i="7"/>
  <c r="L530" i="7"/>
  <c r="L534" i="7"/>
  <c r="L542" i="7"/>
  <c r="L546" i="7"/>
  <c r="M414" i="7"/>
  <c r="M418" i="7"/>
  <c r="M426" i="7"/>
  <c r="M430" i="7"/>
  <c r="M434" i="7"/>
  <c r="M438" i="7"/>
  <c r="M442" i="7"/>
  <c r="M446" i="7"/>
  <c r="M450" i="7"/>
  <c r="M454" i="7"/>
  <c r="M458" i="7"/>
  <c r="M462" i="7"/>
  <c r="M466" i="7"/>
  <c r="M470" i="7"/>
  <c r="M474" i="7"/>
  <c r="M478" i="7"/>
  <c r="M482" i="7"/>
  <c r="M486" i="7"/>
  <c r="M490" i="7"/>
  <c r="M494" i="7"/>
  <c r="M502" i="7"/>
  <c r="M506" i="7"/>
  <c r="M510" i="7"/>
  <c r="M514" i="7"/>
  <c r="M518" i="7"/>
  <c r="M522" i="7"/>
  <c r="M526" i="7"/>
  <c r="M530" i="7"/>
  <c r="M534" i="7"/>
  <c r="M538" i="7"/>
  <c r="M542" i="7"/>
  <c r="M550" i="7"/>
  <c r="L414" i="7"/>
  <c r="L418" i="7"/>
  <c r="L422" i="7"/>
  <c r="L426" i="7"/>
  <c r="L430" i="7"/>
  <c r="L434" i="7"/>
  <c r="L438" i="7"/>
  <c r="L442" i="7"/>
  <c r="L446" i="7"/>
  <c r="L454" i="7"/>
  <c r="L458" i="7"/>
  <c r="L462" i="7"/>
  <c r="L470" i="7"/>
  <c r="L482" i="7"/>
  <c r="L502" i="7"/>
  <c r="L522" i="7"/>
  <c r="L538" i="7"/>
  <c r="L550" i="7"/>
  <c r="M422" i="7"/>
  <c r="M498" i="7"/>
  <c r="L413" i="7"/>
  <c r="L420" i="7"/>
  <c r="L427" i="7"/>
  <c r="M432" i="7"/>
  <c r="M439" i="7"/>
  <c r="L445" i="7"/>
  <c r="L452" i="7"/>
  <c r="L459" i="7"/>
  <c r="M464" i="7"/>
  <c r="M471" i="7"/>
  <c r="L477" i="7"/>
  <c r="L484" i="7"/>
  <c r="L491" i="7"/>
  <c r="M496" i="7"/>
  <c r="M503" i="7"/>
  <c r="L509" i="7"/>
  <c r="L516" i="7"/>
  <c r="L523" i="7"/>
  <c r="M528" i="7"/>
  <c r="M535" i="7"/>
  <c r="L541" i="7"/>
  <c r="M547" i="7"/>
  <c r="L553" i="7"/>
  <c r="L436" i="7"/>
  <c r="L507" i="7"/>
  <c r="L551" i="7"/>
  <c r="L545" i="7"/>
  <c r="L547" i="7"/>
  <c r="L415" i="7"/>
  <c r="M420" i="7"/>
  <c r="M427" i="7"/>
  <c r="L433" i="7"/>
  <c r="L440" i="7"/>
  <c r="L447" i="7"/>
  <c r="M452" i="7"/>
  <c r="M459" i="7"/>
  <c r="L465" i="7"/>
  <c r="L472" i="7"/>
  <c r="L479" i="7"/>
  <c r="M484" i="7"/>
  <c r="M491" i="7"/>
  <c r="L497" i="7"/>
  <c r="L504" i="7"/>
  <c r="L511" i="7"/>
  <c r="M516" i="7"/>
  <c r="M523" i="7"/>
  <c r="L529" i="7"/>
  <c r="L536" i="7"/>
  <c r="L543" i="7"/>
  <c r="L548" i="7"/>
  <c r="L505" i="7"/>
  <c r="L537" i="7"/>
  <c r="M448" i="7"/>
  <c r="M512" i="7"/>
  <c r="M539" i="7"/>
  <c r="L535" i="7"/>
  <c r="M415" i="7"/>
  <c r="L421" i="7"/>
  <c r="L428" i="7"/>
  <c r="L435" i="7"/>
  <c r="M440" i="7"/>
  <c r="M447" i="7"/>
  <c r="L453" i="7"/>
  <c r="L460" i="7"/>
  <c r="L467" i="7"/>
  <c r="M472" i="7"/>
  <c r="M479" i="7"/>
  <c r="L485" i="7"/>
  <c r="L492" i="7"/>
  <c r="L499" i="7"/>
  <c r="M504" i="7"/>
  <c r="M511" i="7"/>
  <c r="L517" i="7"/>
  <c r="L524" i="7"/>
  <c r="L531" i="7"/>
  <c r="M536" i="7"/>
  <c r="M543" i="7"/>
  <c r="M548" i="7"/>
  <c r="M499" i="7"/>
  <c r="M524" i="7"/>
  <c r="L549" i="7"/>
  <c r="M455" i="7"/>
  <c r="L500" i="7"/>
  <c r="L525" i="7"/>
  <c r="M544" i="7"/>
  <c r="L520" i="7"/>
  <c r="M540" i="7"/>
  <c r="L416" i="7"/>
  <c r="L423" i="7"/>
  <c r="M428" i="7"/>
  <c r="M435" i="7"/>
  <c r="L441" i="7"/>
  <c r="L448" i="7"/>
  <c r="L455" i="7"/>
  <c r="M460" i="7"/>
  <c r="M467" i="7"/>
  <c r="L473" i="7"/>
  <c r="L480" i="7"/>
  <c r="L487" i="7"/>
  <c r="M492" i="7"/>
  <c r="L512" i="7"/>
  <c r="L519" i="7"/>
  <c r="M531" i="7"/>
  <c r="L544" i="7"/>
  <c r="L461" i="7"/>
  <c r="M480" i="7"/>
  <c r="L493" i="7"/>
  <c r="M519" i="7"/>
  <c r="L539" i="7"/>
  <c r="L513" i="7"/>
  <c r="M532" i="7"/>
  <c r="M551" i="7"/>
  <c r="L503" i="7"/>
  <c r="L528" i="7"/>
  <c r="M416" i="7"/>
  <c r="M423" i="7"/>
  <c r="L429" i="7"/>
  <c r="L443" i="7"/>
  <c r="L468" i="7"/>
  <c r="L475" i="7"/>
  <c r="M487" i="7"/>
  <c r="L532" i="7"/>
  <c r="L521" i="7"/>
  <c r="L417" i="7"/>
  <c r="L424" i="7"/>
  <c r="L431" i="7"/>
  <c r="M436" i="7"/>
  <c r="M443" i="7"/>
  <c r="L449" i="7"/>
  <c r="L456" i="7"/>
  <c r="L463" i="7"/>
  <c r="M468" i="7"/>
  <c r="M475" i="7"/>
  <c r="L481" i="7"/>
  <c r="L488" i="7"/>
  <c r="L495" i="7"/>
  <c r="M500" i="7"/>
  <c r="M507" i="7"/>
  <c r="L527" i="7"/>
  <c r="L419" i="7"/>
  <c r="M424" i="7"/>
  <c r="M431" i="7"/>
  <c r="L437" i="7"/>
  <c r="L444" i="7"/>
  <c r="L451" i="7"/>
  <c r="M456" i="7"/>
  <c r="M463" i="7"/>
  <c r="L469" i="7"/>
  <c r="L476" i="7"/>
  <c r="L483" i="7"/>
  <c r="M488" i="7"/>
  <c r="M495" i="7"/>
  <c r="L501" i="7"/>
  <c r="L508" i="7"/>
  <c r="L515" i="7"/>
  <c r="M520" i="7"/>
  <c r="M527" i="7"/>
  <c r="L533" i="7"/>
  <c r="L540" i="7"/>
  <c r="M546" i="7"/>
  <c r="L552" i="7"/>
  <c r="M419" i="7"/>
  <c r="L425" i="7"/>
  <c r="L432" i="7"/>
  <c r="L439" i="7"/>
  <c r="M444" i="7"/>
  <c r="M451" i="7"/>
  <c r="L457" i="7"/>
  <c r="L464" i="7"/>
  <c r="L471" i="7"/>
  <c r="M476" i="7"/>
  <c r="M483" i="7"/>
  <c r="L489" i="7"/>
  <c r="L496" i="7"/>
  <c r="M508" i="7"/>
  <c r="M515" i="7"/>
  <c r="M552" i="7"/>
  <c r="T431" i="7"/>
  <c r="X415" i="7"/>
  <c r="X414" i="7"/>
  <c r="S431" i="7"/>
  <c r="W414" i="7"/>
  <c r="W415" i="7"/>
  <c r="S430" i="7"/>
  <c r="W421" i="7"/>
  <c r="W422" i="7"/>
  <c r="AL416" i="7"/>
  <c r="P416" i="7"/>
  <c r="P417" i="7"/>
  <c r="P418" i="7"/>
  <c r="T430" i="7"/>
  <c r="X422" i="7"/>
  <c r="X421" i="7"/>
  <c r="AM416" i="7"/>
  <c r="X424" i="7" l="1"/>
  <c r="W424" i="7"/>
  <c r="S442" i="7"/>
  <c r="W417" i="7"/>
  <c r="S441" i="7"/>
  <c r="T442" i="7"/>
  <c r="X417" i="7"/>
  <c r="T441" i="7"/>
  <c r="Z415" i="7"/>
  <c r="AL413" i="7"/>
  <c r="W413" i="7"/>
  <c r="S413" i="7"/>
  <c r="Z416" i="7"/>
  <c r="AM413" i="7"/>
  <c r="T413" i="7"/>
  <c r="X413" i="7"/>
  <c r="AL415" i="7"/>
  <c r="AB415" i="7"/>
  <c r="S428" i="7"/>
  <c r="S419" i="7"/>
  <c r="AA415" i="7"/>
  <c r="S427" i="7"/>
  <c r="S418" i="7"/>
  <c r="S438" i="7" s="1"/>
  <c r="S426" i="7"/>
  <c r="S434" i="7" s="1"/>
  <c r="S417" i="7"/>
  <c r="AL414" i="7"/>
  <c r="S425" i="7"/>
  <c r="S424" i="7"/>
  <c r="S440" i="7" s="1"/>
  <c r="S415" i="7"/>
  <c r="S436" i="7" s="1"/>
  <c r="S423" i="7"/>
  <c r="S414" i="7"/>
  <c r="S435" i="7" s="1"/>
  <c r="S421" i="7"/>
  <c r="S429" i="7"/>
  <c r="AC415" i="7"/>
  <c r="S420" i="7"/>
  <c r="S416" i="7"/>
  <c r="S437" i="7" s="1"/>
  <c r="T414" i="7"/>
  <c r="T435" i="7" s="1"/>
  <c r="T423" i="7"/>
  <c r="AM414" i="7"/>
  <c r="T415" i="7"/>
  <c r="T436" i="7" s="1"/>
  <c r="T424" i="7"/>
  <c r="T440" i="7" s="1"/>
  <c r="T425" i="7"/>
  <c r="T416" i="7"/>
  <c r="T437" i="7" s="1"/>
  <c r="T426" i="7"/>
  <c r="T434" i="7" s="1"/>
  <c r="T417" i="7"/>
  <c r="AC416" i="7"/>
  <c r="T418" i="7"/>
  <c r="T438" i="7" s="1"/>
  <c r="T427" i="7"/>
  <c r="T429" i="7"/>
  <c r="AB416" i="7"/>
  <c r="T419" i="7"/>
  <c r="T428" i="7"/>
  <c r="AA416" i="7"/>
  <c r="T420" i="7"/>
  <c r="AM415" i="7"/>
  <c r="T421" i="7"/>
  <c r="T422" i="7" l="1"/>
  <c r="T439" i="7"/>
  <c r="S439" i="7"/>
  <c r="S422" i="7"/>
  <c r="AC417" i="7"/>
  <c r="AA421" i="7" s="1"/>
  <c r="AA422" i="7" s="1"/>
  <c r="AC421" i="7"/>
  <c r="AA426" i="7"/>
  <c r="AA427" i="7" s="1"/>
  <c r="AC426" i="7"/>
  <c r="AL421" i="7"/>
  <c r="AM417" i="7"/>
  <c r="AL417" i="7"/>
  <c r="AL420" i="7" s="1"/>
  <c r="AD417" i="7"/>
  <c r="AL422" i="7"/>
  <c r="AL426" i="7"/>
  <c r="AE426" i="7"/>
  <c r="AB421" i="7" l="1"/>
  <c r="AB426" i="7"/>
  <c r="AB427" i="7" s="1"/>
  <c r="AM426" i="7"/>
  <c r="AC427" i="7"/>
  <c r="AC422" i="7"/>
  <c r="AE422" i="7" s="1"/>
  <c r="AE421" i="7"/>
  <c r="AB422" i="7"/>
  <c r="AI421" i="7"/>
  <c r="AI422" i="7" s="1"/>
  <c r="AD421" i="7"/>
  <c r="AH421" i="7" s="1"/>
  <c r="AL423" i="7"/>
  <c r="AD426" i="7"/>
  <c r="AD427" i="7"/>
  <c r="AE427" i="7"/>
  <c r="AH426" i="7" l="1"/>
  <c r="AI426" i="7"/>
  <c r="AI427" i="7" s="1"/>
  <c r="AD422" i="7"/>
  <c r="AH422" i="7" s="1"/>
  <c r="AG427" i="7"/>
  <c r="AF427" i="7"/>
  <c r="AH427" i="7"/>
  <c r="AF422" i="7"/>
  <c r="AG422" i="7"/>
  <c r="AL425" i="7"/>
  <c r="AM425" i="7" s="1"/>
  <c r="S443" i="7" s="1"/>
  <c r="AL424" i="7"/>
  <c r="AX7" i="9" l="1"/>
  <c r="AW7" i="9"/>
  <c r="AV7" i="9"/>
  <c r="R198" i="9" a="1"/>
  <c r="Q199" i="9" a="1"/>
  <c r="Q199" i="9" s="1"/>
  <c r="AJ8" i="9"/>
  <c r="AJ4" i="9"/>
  <c r="X6" i="9"/>
  <c r="Y6" i="9"/>
  <c r="X7" i="9"/>
  <c r="Y7" i="9" s="1"/>
  <c r="X8" i="9"/>
  <c r="Y8" i="9"/>
  <c r="X9" i="9"/>
  <c r="Y9" i="9"/>
  <c r="X10" i="9"/>
  <c r="Y10" i="9"/>
  <c r="X11" i="9"/>
  <c r="Y11" i="9" s="1"/>
  <c r="X12" i="9"/>
  <c r="Y12" i="9" s="1"/>
  <c r="X13" i="9"/>
  <c r="Y13" i="9" s="1"/>
  <c r="X14" i="9"/>
  <c r="Y14" i="9"/>
  <c r="X15" i="9"/>
  <c r="Y15" i="9" s="1"/>
  <c r="X16" i="9"/>
  <c r="Y16" i="9"/>
  <c r="X17" i="9"/>
  <c r="X18" i="9"/>
  <c r="Y18" i="9"/>
  <c r="X19" i="9"/>
  <c r="Y19" i="9" s="1"/>
  <c r="X20" i="9"/>
  <c r="Y20" i="9" s="1"/>
  <c r="X21" i="9"/>
  <c r="Y21" i="9" s="1"/>
  <c r="X22" i="9"/>
  <c r="Y22" i="9"/>
  <c r="X23" i="9"/>
  <c r="Y23" i="9" s="1"/>
  <c r="X24" i="9"/>
  <c r="Y24" i="9"/>
  <c r="X25" i="9"/>
  <c r="X26" i="9"/>
  <c r="Y26" i="9"/>
  <c r="X27" i="9"/>
  <c r="Y27" i="9" s="1"/>
  <c r="X28" i="9"/>
  <c r="Y28" i="9" s="1"/>
  <c r="X29" i="9"/>
  <c r="Y29" i="9" s="1"/>
  <c r="X30" i="9"/>
  <c r="Y30" i="9"/>
  <c r="X31" i="9"/>
  <c r="Y31" i="9" s="1"/>
  <c r="X32" i="9"/>
  <c r="Y32" i="9"/>
  <c r="X33" i="9"/>
  <c r="X34" i="9"/>
  <c r="Y34" i="9"/>
  <c r="X35" i="9"/>
  <c r="Y35" i="9" s="1"/>
  <c r="X36" i="9"/>
  <c r="Y36" i="9" s="1"/>
  <c r="X37" i="9"/>
  <c r="Y37" i="9" s="1"/>
  <c r="X38" i="9"/>
  <c r="Y38" i="9"/>
  <c r="X39" i="9"/>
  <c r="Y39" i="9" s="1"/>
  <c r="X40" i="9"/>
  <c r="Y40" i="9"/>
  <c r="X41" i="9"/>
  <c r="X42" i="9"/>
  <c r="Y42" i="9"/>
  <c r="X43" i="9"/>
  <c r="Y43" i="9" s="1"/>
  <c r="X44" i="9"/>
  <c r="Y44" i="9" s="1"/>
  <c r="X45" i="9"/>
  <c r="Y45" i="9" s="1"/>
  <c r="X46" i="9"/>
  <c r="Y46" i="9" s="1"/>
  <c r="X47" i="9"/>
  <c r="Y47" i="9" s="1"/>
  <c r="X48" i="9"/>
  <c r="Y48" i="9"/>
  <c r="X49" i="9"/>
  <c r="X50" i="9"/>
  <c r="Y50" i="9"/>
  <c r="X51" i="9"/>
  <c r="Y51" i="9" s="1"/>
  <c r="X52" i="9"/>
  <c r="Y52" i="9" s="1"/>
  <c r="X53" i="9"/>
  <c r="Y53" i="9" s="1"/>
  <c r="X54" i="9"/>
  <c r="Y54" i="9" s="1"/>
  <c r="X55" i="9"/>
  <c r="Y55" i="9" s="1"/>
  <c r="X56" i="9"/>
  <c r="Y56" i="9"/>
  <c r="X57" i="9"/>
  <c r="X58" i="9"/>
  <c r="Y58" i="9"/>
  <c r="X59" i="9"/>
  <c r="Y59" i="9" s="1"/>
  <c r="X60" i="9"/>
  <c r="Y60" i="9" s="1"/>
  <c r="X61" i="9"/>
  <c r="Y61" i="9" s="1"/>
  <c r="X62" i="9"/>
  <c r="Y62" i="9" s="1"/>
  <c r="X63" i="9"/>
  <c r="Y63" i="9" s="1"/>
  <c r="X64" i="9"/>
  <c r="Y64" i="9"/>
  <c r="X65" i="9"/>
  <c r="X66" i="9"/>
  <c r="Y66" i="9"/>
  <c r="X67" i="9"/>
  <c r="Y67" i="9"/>
  <c r="X68" i="9"/>
  <c r="Y68" i="9" s="1"/>
  <c r="X69" i="9"/>
  <c r="Y69" i="9" s="1"/>
  <c r="X70" i="9"/>
  <c r="Y70" i="9" s="1"/>
  <c r="X71" i="9"/>
  <c r="Y71" i="9" s="1"/>
  <c r="X72" i="9"/>
  <c r="Y72" i="9"/>
  <c r="X73" i="9"/>
  <c r="X74" i="9"/>
  <c r="Y74" i="9"/>
  <c r="X75" i="9"/>
  <c r="Y75" i="9"/>
  <c r="X76" i="9"/>
  <c r="Y76" i="9" s="1"/>
  <c r="X77" i="9"/>
  <c r="Y77" i="9" s="1"/>
  <c r="X78" i="9"/>
  <c r="Y78" i="9" s="1"/>
  <c r="X79" i="9"/>
  <c r="Y79" i="9" s="1"/>
  <c r="X80" i="9"/>
  <c r="Y80" i="9"/>
  <c r="X81" i="9"/>
  <c r="X82" i="9"/>
  <c r="Y82" i="9"/>
  <c r="X83" i="9"/>
  <c r="Y83" i="9"/>
  <c r="X84" i="9"/>
  <c r="Y84" i="9" s="1"/>
  <c r="X85" i="9"/>
  <c r="Y85" i="9" s="1"/>
  <c r="X86" i="9"/>
  <c r="Y86" i="9" s="1"/>
  <c r="X87" i="9"/>
  <c r="Y87" i="9" s="1"/>
  <c r="X88" i="9"/>
  <c r="Y88" i="9"/>
  <c r="X89" i="9"/>
  <c r="X90" i="9"/>
  <c r="Y90" i="9"/>
  <c r="X91" i="9"/>
  <c r="Y91" i="9"/>
  <c r="X92" i="9"/>
  <c r="Y92" i="9" s="1"/>
  <c r="X93" i="9"/>
  <c r="Y93" i="9" s="1"/>
  <c r="X94" i="9"/>
  <c r="Y94" i="9" s="1"/>
  <c r="X95" i="9"/>
  <c r="Y95" i="9" s="1"/>
  <c r="X96" i="9"/>
  <c r="Y96" i="9"/>
  <c r="X97" i="9"/>
  <c r="X98" i="9"/>
  <c r="Y98" i="9"/>
  <c r="X99" i="9"/>
  <c r="Y99" i="9"/>
  <c r="X100" i="9"/>
  <c r="Y100" i="9" s="1"/>
  <c r="X101" i="9"/>
  <c r="Y101" i="9" s="1"/>
  <c r="X102" i="9"/>
  <c r="Y102" i="9" s="1"/>
  <c r="X103" i="9"/>
  <c r="Y103" i="9" s="1"/>
  <c r="X104" i="9"/>
  <c r="Y104" i="9"/>
  <c r="X105" i="9"/>
  <c r="X106" i="9"/>
  <c r="Y106" i="9"/>
  <c r="X107" i="9"/>
  <c r="Y107" i="9"/>
  <c r="X108" i="9"/>
  <c r="Y108" i="9" s="1"/>
  <c r="X109" i="9"/>
  <c r="Y109" i="9" s="1"/>
  <c r="X110" i="9"/>
  <c r="Y110" i="9" s="1"/>
  <c r="X111" i="9"/>
  <c r="X112" i="9"/>
  <c r="Y112" i="9"/>
  <c r="X113" i="9"/>
  <c r="X114" i="9"/>
  <c r="Y114" i="9"/>
  <c r="X115" i="9"/>
  <c r="Y115" i="9"/>
  <c r="X116" i="9"/>
  <c r="Y116" i="9" s="1"/>
  <c r="X117" i="9"/>
  <c r="Y117" i="9" s="1"/>
  <c r="X118" i="9"/>
  <c r="Y118" i="9" s="1"/>
  <c r="X119" i="9"/>
  <c r="X120" i="9"/>
  <c r="Y120" i="9"/>
  <c r="X121" i="9"/>
  <c r="X122" i="9"/>
  <c r="Y122" i="9"/>
  <c r="X123" i="9"/>
  <c r="Y123" i="9"/>
  <c r="X124" i="9"/>
  <c r="Y124" i="9" s="1"/>
  <c r="X125" i="9"/>
  <c r="Y125" i="9" s="1"/>
  <c r="X126" i="9"/>
  <c r="X127" i="9"/>
  <c r="Y127" i="9" s="1"/>
  <c r="X128" i="9"/>
  <c r="Y128" i="9"/>
  <c r="X129" i="9"/>
  <c r="X130" i="9"/>
  <c r="Y130" i="9"/>
  <c r="X131" i="9"/>
  <c r="Y131" i="9"/>
  <c r="X132" i="9"/>
  <c r="Y132" i="9" s="1"/>
  <c r="X133" i="9"/>
  <c r="Y133" i="9" s="1"/>
  <c r="X134" i="9"/>
  <c r="X135" i="9"/>
  <c r="Y135" i="9"/>
  <c r="X136" i="9"/>
  <c r="Y136" i="9"/>
  <c r="X137" i="9"/>
  <c r="Y137" i="9"/>
  <c r="X138" i="9"/>
  <c r="Y138" i="9" s="1"/>
  <c r="X139" i="9"/>
  <c r="Y139" i="9"/>
  <c r="X140" i="9"/>
  <c r="Y140" i="9" s="1"/>
  <c r="X141" i="9"/>
  <c r="Y141" i="9"/>
  <c r="X142" i="9"/>
  <c r="Y142" i="9" s="1"/>
  <c r="X143" i="9"/>
  <c r="Y143" i="9"/>
  <c r="X144" i="9"/>
  <c r="Y144" i="9" s="1"/>
  <c r="X145" i="9"/>
  <c r="Y145" i="9" s="1"/>
  <c r="X146" i="9"/>
  <c r="Y146" i="9"/>
  <c r="X147" i="9"/>
  <c r="Y147" i="9"/>
  <c r="X148" i="9"/>
  <c r="X149" i="9"/>
  <c r="Y149" i="9"/>
  <c r="X150" i="9"/>
  <c r="Y150" i="9" s="1"/>
  <c r="X151" i="9"/>
  <c r="Y151" i="9"/>
  <c r="X152" i="9"/>
  <c r="Y152" i="9" s="1"/>
  <c r="X153" i="9"/>
  <c r="Y153" i="9" s="1"/>
  <c r="X154" i="9"/>
  <c r="Y154" i="9"/>
  <c r="X155" i="9"/>
  <c r="Y155" i="9"/>
  <c r="X156" i="9"/>
  <c r="X157" i="9"/>
  <c r="Y157" i="9"/>
  <c r="X158" i="9"/>
  <c r="Y158" i="9" s="1"/>
  <c r="X159" i="9"/>
  <c r="Y159" i="9"/>
  <c r="X160" i="9"/>
  <c r="Y160" i="9" s="1"/>
  <c r="X161" i="9"/>
  <c r="Y161" i="9" s="1"/>
  <c r="X162" i="9"/>
  <c r="Y162" i="9"/>
  <c r="X163" i="9"/>
  <c r="Y163" i="9"/>
  <c r="X164" i="9"/>
  <c r="X165" i="9"/>
  <c r="Y165" i="9"/>
  <c r="X166" i="9"/>
  <c r="Y166" i="9" s="1"/>
  <c r="X167" i="9"/>
  <c r="Y167" i="9"/>
  <c r="X168" i="9"/>
  <c r="Y168" i="9" s="1"/>
  <c r="X169" i="9"/>
  <c r="Y169" i="9" s="1"/>
  <c r="X170" i="9"/>
  <c r="Y170" i="9"/>
  <c r="X171" i="9"/>
  <c r="Y171" i="9"/>
  <c r="X172" i="9"/>
  <c r="X173" i="9"/>
  <c r="Y173" i="9"/>
  <c r="X174" i="9"/>
  <c r="Y174" i="9" s="1"/>
  <c r="X175" i="9"/>
  <c r="Y175" i="9"/>
  <c r="X176" i="9"/>
  <c r="Y176" i="9" s="1"/>
  <c r="X177" i="9"/>
  <c r="Y177" i="9" s="1"/>
  <c r="X178" i="9"/>
  <c r="Y178" i="9"/>
  <c r="X179" i="9"/>
  <c r="Y179" i="9"/>
  <c r="X180" i="9"/>
  <c r="X181" i="9"/>
  <c r="Y181" i="9"/>
  <c r="X182" i="9"/>
  <c r="Y182" i="9" s="1"/>
  <c r="X183" i="9"/>
  <c r="Y183" i="9"/>
  <c r="X184" i="9"/>
  <c r="Y184" i="9" s="1"/>
  <c r="X185" i="9"/>
  <c r="Y185" i="9" s="1"/>
  <c r="X186" i="9"/>
  <c r="Y186" i="9"/>
  <c r="X187" i="9"/>
  <c r="Y187" i="9"/>
  <c r="X188" i="9"/>
  <c r="X189" i="9"/>
  <c r="Y189" i="9"/>
  <c r="X190" i="9"/>
  <c r="Y190" i="9" s="1"/>
  <c r="X191" i="9"/>
  <c r="Y191" i="9"/>
  <c r="X192" i="9"/>
  <c r="Y192" i="9" s="1"/>
  <c r="X193" i="9"/>
  <c r="Y193" i="9" s="1"/>
  <c r="X194" i="9"/>
  <c r="Y194" i="9"/>
  <c r="Y5" i="9"/>
  <c r="X5" i="9"/>
  <c r="W195" i="9"/>
  <c r="V195" i="9"/>
  <c r="Q6" i="9"/>
  <c r="R6" i="9"/>
  <c r="S6" i="9"/>
  <c r="T6" i="9"/>
  <c r="U6" i="9"/>
  <c r="V6" i="9"/>
  <c r="W6" i="9" s="1"/>
  <c r="Q7" i="9"/>
  <c r="R7" i="9"/>
  <c r="S7" i="9"/>
  <c r="T7" i="9"/>
  <c r="U7" i="9"/>
  <c r="V7" i="9"/>
  <c r="W7" i="9"/>
  <c r="Q8" i="9"/>
  <c r="R8" i="9"/>
  <c r="S8" i="9"/>
  <c r="T8" i="9"/>
  <c r="U8" i="9"/>
  <c r="V8" i="9"/>
  <c r="W8" i="9" s="1"/>
  <c r="Q9" i="9"/>
  <c r="R9" i="9"/>
  <c r="S9" i="9"/>
  <c r="T9" i="9"/>
  <c r="U9" i="9"/>
  <c r="V9" i="9"/>
  <c r="W9" i="9"/>
  <c r="Q10" i="9"/>
  <c r="R10" i="9"/>
  <c r="S10" i="9"/>
  <c r="T10" i="9"/>
  <c r="U10" i="9"/>
  <c r="V10" i="9"/>
  <c r="W10" i="9"/>
  <c r="Q11" i="9"/>
  <c r="R11" i="9"/>
  <c r="S11" i="9"/>
  <c r="T11" i="9"/>
  <c r="U11" i="9"/>
  <c r="V11" i="9"/>
  <c r="W11" i="9"/>
  <c r="Q12" i="9"/>
  <c r="R12" i="9"/>
  <c r="S12" i="9"/>
  <c r="T12" i="9"/>
  <c r="U12" i="9"/>
  <c r="V12" i="9"/>
  <c r="W12" i="9" s="1"/>
  <c r="Q13" i="9"/>
  <c r="R13" i="9"/>
  <c r="S13" i="9"/>
  <c r="T13" i="9"/>
  <c r="U13" i="9"/>
  <c r="V13" i="9"/>
  <c r="W13" i="9"/>
  <c r="Q14" i="9"/>
  <c r="R14" i="9"/>
  <c r="S14" i="9"/>
  <c r="T14" i="9"/>
  <c r="U14" i="9"/>
  <c r="V14" i="9"/>
  <c r="W14" i="9" s="1"/>
  <c r="Q15" i="9"/>
  <c r="R15" i="9"/>
  <c r="S15" i="9"/>
  <c r="T15" i="9"/>
  <c r="U15" i="9"/>
  <c r="V15" i="9"/>
  <c r="W15" i="9"/>
  <c r="Q16" i="9"/>
  <c r="R16" i="9"/>
  <c r="S16" i="9"/>
  <c r="T16" i="9"/>
  <c r="U16" i="9"/>
  <c r="V16" i="9"/>
  <c r="W16" i="9" s="1"/>
  <c r="Q17" i="9"/>
  <c r="R17" i="9"/>
  <c r="S17" i="9"/>
  <c r="T17" i="9"/>
  <c r="U17" i="9"/>
  <c r="V17" i="9"/>
  <c r="W17" i="9"/>
  <c r="Q18" i="9"/>
  <c r="R18" i="9"/>
  <c r="S18" i="9"/>
  <c r="T18" i="9"/>
  <c r="U18" i="9"/>
  <c r="V18" i="9"/>
  <c r="W18" i="9"/>
  <c r="Q19" i="9"/>
  <c r="R19" i="9"/>
  <c r="S19" i="9"/>
  <c r="T19" i="9"/>
  <c r="U19" i="9"/>
  <c r="V19" i="9"/>
  <c r="W19" i="9"/>
  <c r="Q20" i="9"/>
  <c r="R20" i="9"/>
  <c r="S20" i="9"/>
  <c r="T20" i="9"/>
  <c r="U20" i="9"/>
  <c r="V20" i="9"/>
  <c r="W20" i="9" s="1"/>
  <c r="Q21" i="9"/>
  <c r="R21" i="9"/>
  <c r="S21" i="9"/>
  <c r="T21" i="9"/>
  <c r="U21" i="9"/>
  <c r="V21" i="9"/>
  <c r="W21" i="9"/>
  <c r="Q22" i="9"/>
  <c r="R22" i="9"/>
  <c r="S22" i="9"/>
  <c r="T22" i="9"/>
  <c r="U22" i="9"/>
  <c r="V22" i="9"/>
  <c r="W22" i="9" s="1"/>
  <c r="Q23" i="9"/>
  <c r="R23" i="9"/>
  <c r="S23" i="9"/>
  <c r="T23" i="9"/>
  <c r="U23" i="9"/>
  <c r="V23" i="9"/>
  <c r="W23" i="9"/>
  <c r="Q24" i="9"/>
  <c r="R24" i="9"/>
  <c r="S24" i="9"/>
  <c r="T24" i="9"/>
  <c r="U24" i="9"/>
  <c r="V24" i="9"/>
  <c r="W24" i="9" s="1"/>
  <c r="Q25" i="9"/>
  <c r="R25" i="9"/>
  <c r="S25" i="9"/>
  <c r="T25" i="9"/>
  <c r="U25" i="9"/>
  <c r="V25" i="9"/>
  <c r="W25" i="9"/>
  <c r="Q26" i="9"/>
  <c r="R26" i="9"/>
  <c r="S26" i="9"/>
  <c r="T26" i="9"/>
  <c r="U26" i="9"/>
  <c r="V26" i="9"/>
  <c r="W26" i="9"/>
  <c r="Q27" i="9"/>
  <c r="R27" i="9"/>
  <c r="S27" i="9"/>
  <c r="T27" i="9"/>
  <c r="U27" i="9"/>
  <c r="V27" i="9"/>
  <c r="W27" i="9"/>
  <c r="Q28" i="9"/>
  <c r="R28" i="9"/>
  <c r="S28" i="9"/>
  <c r="T28" i="9"/>
  <c r="U28" i="9"/>
  <c r="V28" i="9"/>
  <c r="W28" i="9" s="1"/>
  <c r="Q29" i="9"/>
  <c r="R29" i="9"/>
  <c r="S29" i="9"/>
  <c r="T29" i="9"/>
  <c r="U29" i="9"/>
  <c r="V29" i="9"/>
  <c r="W29" i="9"/>
  <c r="Q30" i="9"/>
  <c r="R30" i="9"/>
  <c r="S30" i="9"/>
  <c r="T30" i="9"/>
  <c r="U30" i="9"/>
  <c r="V30" i="9"/>
  <c r="W30" i="9" s="1"/>
  <c r="Q31" i="9"/>
  <c r="R31" i="9"/>
  <c r="S31" i="9"/>
  <c r="T31" i="9"/>
  <c r="U31" i="9"/>
  <c r="V31" i="9"/>
  <c r="W31" i="9"/>
  <c r="Q32" i="9"/>
  <c r="R32" i="9"/>
  <c r="S32" i="9"/>
  <c r="T32" i="9"/>
  <c r="U32" i="9"/>
  <c r="V32" i="9"/>
  <c r="W32" i="9" s="1"/>
  <c r="Q33" i="9"/>
  <c r="R33" i="9"/>
  <c r="S33" i="9"/>
  <c r="T33" i="9"/>
  <c r="U33" i="9"/>
  <c r="V33" i="9"/>
  <c r="W33" i="9"/>
  <c r="Q34" i="9"/>
  <c r="R34" i="9"/>
  <c r="S34" i="9"/>
  <c r="T34" i="9"/>
  <c r="U34" i="9"/>
  <c r="V34" i="9"/>
  <c r="W34" i="9"/>
  <c r="Q35" i="9"/>
  <c r="R35" i="9"/>
  <c r="S35" i="9"/>
  <c r="T35" i="9"/>
  <c r="U35" i="9"/>
  <c r="V35" i="9"/>
  <c r="W35" i="9"/>
  <c r="Q36" i="9"/>
  <c r="R36" i="9"/>
  <c r="S36" i="9"/>
  <c r="T36" i="9"/>
  <c r="U36" i="9"/>
  <c r="V36" i="9"/>
  <c r="W36" i="9" s="1"/>
  <c r="Q37" i="9"/>
  <c r="R37" i="9"/>
  <c r="S37" i="9"/>
  <c r="T37" i="9"/>
  <c r="U37" i="9"/>
  <c r="V37" i="9"/>
  <c r="W37" i="9"/>
  <c r="Q38" i="9"/>
  <c r="R38" i="9"/>
  <c r="S38" i="9"/>
  <c r="T38" i="9"/>
  <c r="U38" i="9"/>
  <c r="V38" i="9"/>
  <c r="W38" i="9" s="1"/>
  <c r="Q39" i="9"/>
  <c r="R39" i="9"/>
  <c r="S39" i="9"/>
  <c r="T39" i="9"/>
  <c r="U39" i="9"/>
  <c r="V39" i="9"/>
  <c r="W39" i="9"/>
  <c r="Q40" i="9"/>
  <c r="R40" i="9"/>
  <c r="S40" i="9"/>
  <c r="T40" i="9"/>
  <c r="U40" i="9"/>
  <c r="V40" i="9"/>
  <c r="W40" i="9" s="1"/>
  <c r="Q41" i="9"/>
  <c r="R41" i="9"/>
  <c r="S41" i="9"/>
  <c r="T41" i="9"/>
  <c r="U41" i="9"/>
  <c r="V41" i="9"/>
  <c r="W41" i="9"/>
  <c r="Q42" i="9"/>
  <c r="R42" i="9"/>
  <c r="S42" i="9"/>
  <c r="T42" i="9"/>
  <c r="U42" i="9"/>
  <c r="V42" i="9"/>
  <c r="W42" i="9"/>
  <c r="Q43" i="9"/>
  <c r="R43" i="9"/>
  <c r="S43" i="9"/>
  <c r="T43" i="9"/>
  <c r="U43" i="9"/>
  <c r="V43" i="9"/>
  <c r="W43" i="9"/>
  <c r="Q44" i="9"/>
  <c r="R44" i="9"/>
  <c r="S44" i="9"/>
  <c r="T44" i="9"/>
  <c r="U44" i="9"/>
  <c r="V44" i="9"/>
  <c r="W44" i="9" s="1"/>
  <c r="Q45" i="9"/>
  <c r="R45" i="9"/>
  <c r="S45" i="9"/>
  <c r="T45" i="9"/>
  <c r="U45" i="9"/>
  <c r="V45" i="9"/>
  <c r="W45" i="9"/>
  <c r="Q46" i="9"/>
  <c r="R46" i="9"/>
  <c r="S46" i="9"/>
  <c r="T46" i="9"/>
  <c r="U46" i="9"/>
  <c r="V46" i="9"/>
  <c r="W46" i="9" s="1"/>
  <c r="Q47" i="9"/>
  <c r="R47" i="9"/>
  <c r="S47" i="9"/>
  <c r="T47" i="9"/>
  <c r="U47" i="9"/>
  <c r="V47" i="9"/>
  <c r="W47" i="9"/>
  <c r="Q48" i="9"/>
  <c r="R48" i="9"/>
  <c r="S48" i="9"/>
  <c r="T48" i="9"/>
  <c r="U48" i="9"/>
  <c r="V48" i="9"/>
  <c r="W48" i="9" s="1"/>
  <c r="Q49" i="9"/>
  <c r="R49" i="9"/>
  <c r="S49" i="9"/>
  <c r="T49" i="9"/>
  <c r="U49" i="9"/>
  <c r="V49" i="9"/>
  <c r="W49" i="9"/>
  <c r="Q50" i="9"/>
  <c r="R50" i="9"/>
  <c r="S50" i="9"/>
  <c r="T50" i="9"/>
  <c r="U50" i="9"/>
  <c r="V50" i="9"/>
  <c r="W50" i="9"/>
  <c r="Q51" i="9"/>
  <c r="R51" i="9"/>
  <c r="S51" i="9"/>
  <c r="T51" i="9"/>
  <c r="U51" i="9"/>
  <c r="V51" i="9"/>
  <c r="W51" i="9"/>
  <c r="Q52" i="9"/>
  <c r="R52" i="9"/>
  <c r="S52" i="9"/>
  <c r="T52" i="9"/>
  <c r="U52" i="9"/>
  <c r="V52" i="9"/>
  <c r="W52" i="9" s="1"/>
  <c r="Q53" i="9"/>
  <c r="R53" i="9"/>
  <c r="S53" i="9"/>
  <c r="T53" i="9"/>
  <c r="U53" i="9"/>
  <c r="V53" i="9"/>
  <c r="W53" i="9"/>
  <c r="Q54" i="9"/>
  <c r="R54" i="9"/>
  <c r="S54" i="9"/>
  <c r="T54" i="9"/>
  <c r="U54" i="9"/>
  <c r="V54" i="9"/>
  <c r="W54" i="9" s="1"/>
  <c r="Q55" i="9"/>
  <c r="R55" i="9"/>
  <c r="S55" i="9"/>
  <c r="T55" i="9"/>
  <c r="U55" i="9"/>
  <c r="V55" i="9"/>
  <c r="W55" i="9"/>
  <c r="Q56" i="9"/>
  <c r="R56" i="9"/>
  <c r="S56" i="9"/>
  <c r="T56" i="9"/>
  <c r="U56" i="9"/>
  <c r="V56" i="9"/>
  <c r="W56" i="9" s="1"/>
  <c r="Q57" i="9"/>
  <c r="R57" i="9"/>
  <c r="S57" i="9"/>
  <c r="T57" i="9"/>
  <c r="U57" i="9"/>
  <c r="V57" i="9"/>
  <c r="W57" i="9"/>
  <c r="Q58" i="9"/>
  <c r="R58" i="9"/>
  <c r="S58" i="9"/>
  <c r="T58" i="9"/>
  <c r="U58" i="9"/>
  <c r="V58" i="9"/>
  <c r="W58" i="9"/>
  <c r="Q59" i="9"/>
  <c r="R59" i="9"/>
  <c r="S59" i="9"/>
  <c r="T59" i="9"/>
  <c r="U59" i="9"/>
  <c r="V59" i="9"/>
  <c r="W59" i="9"/>
  <c r="Q60" i="9"/>
  <c r="R60" i="9"/>
  <c r="S60" i="9"/>
  <c r="T60" i="9"/>
  <c r="U60" i="9"/>
  <c r="V60" i="9"/>
  <c r="W60" i="9" s="1"/>
  <c r="Q61" i="9"/>
  <c r="R61" i="9"/>
  <c r="S61" i="9"/>
  <c r="T61" i="9"/>
  <c r="U61" i="9"/>
  <c r="V61" i="9"/>
  <c r="W61" i="9"/>
  <c r="Q62" i="9"/>
  <c r="R62" i="9"/>
  <c r="S62" i="9"/>
  <c r="T62" i="9"/>
  <c r="U62" i="9"/>
  <c r="V62" i="9"/>
  <c r="W62" i="9" s="1"/>
  <c r="Q63" i="9"/>
  <c r="R63" i="9"/>
  <c r="S63" i="9"/>
  <c r="T63" i="9"/>
  <c r="U63" i="9"/>
  <c r="V63" i="9"/>
  <c r="W63" i="9"/>
  <c r="Q64" i="9"/>
  <c r="R64" i="9"/>
  <c r="S64" i="9"/>
  <c r="T64" i="9"/>
  <c r="U64" i="9"/>
  <c r="V64" i="9"/>
  <c r="W64" i="9" s="1"/>
  <c r="Q65" i="9"/>
  <c r="R65" i="9"/>
  <c r="S65" i="9"/>
  <c r="T65" i="9"/>
  <c r="U65" i="9"/>
  <c r="V65" i="9"/>
  <c r="W65" i="9"/>
  <c r="Q66" i="9"/>
  <c r="R66" i="9"/>
  <c r="S66" i="9"/>
  <c r="T66" i="9"/>
  <c r="U66" i="9"/>
  <c r="V66" i="9"/>
  <c r="W66" i="9"/>
  <c r="Q67" i="9"/>
  <c r="R67" i="9"/>
  <c r="S67" i="9"/>
  <c r="T67" i="9"/>
  <c r="U67" i="9"/>
  <c r="V67" i="9"/>
  <c r="W67" i="9"/>
  <c r="Q68" i="9"/>
  <c r="R68" i="9"/>
  <c r="S68" i="9"/>
  <c r="T68" i="9"/>
  <c r="U68" i="9"/>
  <c r="V68" i="9"/>
  <c r="W68" i="9" s="1"/>
  <c r="Q69" i="9"/>
  <c r="R69" i="9"/>
  <c r="S69" i="9"/>
  <c r="T69" i="9"/>
  <c r="U69" i="9"/>
  <c r="V69" i="9"/>
  <c r="W69" i="9"/>
  <c r="Q70" i="9"/>
  <c r="R70" i="9"/>
  <c r="S70" i="9"/>
  <c r="T70" i="9"/>
  <c r="U70" i="9"/>
  <c r="V70" i="9"/>
  <c r="W70" i="9" s="1"/>
  <c r="Q71" i="9"/>
  <c r="R71" i="9"/>
  <c r="S71" i="9"/>
  <c r="T71" i="9"/>
  <c r="U71" i="9"/>
  <c r="V71" i="9"/>
  <c r="W71" i="9"/>
  <c r="Q72" i="9"/>
  <c r="R72" i="9"/>
  <c r="S72" i="9"/>
  <c r="T72" i="9"/>
  <c r="U72" i="9"/>
  <c r="V72" i="9"/>
  <c r="W72" i="9" s="1"/>
  <c r="Q73" i="9"/>
  <c r="R73" i="9"/>
  <c r="S73" i="9"/>
  <c r="T73" i="9"/>
  <c r="U73" i="9"/>
  <c r="V73" i="9"/>
  <c r="W73" i="9"/>
  <c r="Q74" i="9"/>
  <c r="R74" i="9"/>
  <c r="S74" i="9"/>
  <c r="T74" i="9"/>
  <c r="U74" i="9"/>
  <c r="V74" i="9"/>
  <c r="W74" i="9"/>
  <c r="Q75" i="9"/>
  <c r="R75" i="9"/>
  <c r="S75" i="9"/>
  <c r="T75" i="9"/>
  <c r="U75" i="9"/>
  <c r="V75" i="9"/>
  <c r="W75" i="9"/>
  <c r="Q76" i="9"/>
  <c r="R76" i="9"/>
  <c r="S76" i="9"/>
  <c r="T76" i="9"/>
  <c r="U76" i="9"/>
  <c r="V76" i="9"/>
  <c r="W76" i="9" s="1"/>
  <c r="Q77" i="9"/>
  <c r="R77" i="9"/>
  <c r="S77" i="9"/>
  <c r="T77" i="9"/>
  <c r="U77" i="9"/>
  <c r="V77" i="9"/>
  <c r="W77" i="9"/>
  <c r="Q78" i="9"/>
  <c r="R78" i="9"/>
  <c r="S78" i="9"/>
  <c r="T78" i="9"/>
  <c r="U78" i="9"/>
  <c r="V78" i="9"/>
  <c r="W78" i="9" s="1"/>
  <c r="Q79" i="9"/>
  <c r="R79" i="9"/>
  <c r="S79" i="9"/>
  <c r="T79" i="9"/>
  <c r="U79" i="9"/>
  <c r="V79" i="9"/>
  <c r="W79" i="9"/>
  <c r="Q80" i="9"/>
  <c r="R80" i="9"/>
  <c r="S80" i="9"/>
  <c r="T80" i="9"/>
  <c r="U80" i="9"/>
  <c r="V80" i="9"/>
  <c r="W80" i="9" s="1"/>
  <c r="Q81" i="9"/>
  <c r="R81" i="9"/>
  <c r="S81" i="9"/>
  <c r="T81" i="9"/>
  <c r="U81" i="9"/>
  <c r="V81" i="9"/>
  <c r="W81" i="9"/>
  <c r="Q82" i="9"/>
  <c r="R82" i="9"/>
  <c r="S82" i="9"/>
  <c r="T82" i="9"/>
  <c r="U82" i="9"/>
  <c r="V82" i="9"/>
  <c r="W82" i="9"/>
  <c r="Q83" i="9"/>
  <c r="R83" i="9"/>
  <c r="S83" i="9"/>
  <c r="T83" i="9"/>
  <c r="U83" i="9"/>
  <c r="V83" i="9"/>
  <c r="W83" i="9"/>
  <c r="Q84" i="9"/>
  <c r="R84" i="9"/>
  <c r="S84" i="9"/>
  <c r="T84" i="9"/>
  <c r="U84" i="9"/>
  <c r="V84" i="9"/>
  <c r="W84" i="9" s="1"/>
  <c r="Q85" i="9"/>
  <c r="R85" i="9"/>
  <c r="S85" i="9"/>
  <c r="T85" i="9"/>
  <c r="U85" i="9"/>
  <c r="V85" i="9"/>
  <c r="W85" i="9"/>
  <c r="Q86" i="9"/>
  <c r="R86" i="9"/>
  <c r="S86" i="9"/>
  <c r="T86" i="9"/>
  <c r="U86" i="9"/>
  <c r="V86" i="9"/>
  <c r="W86" i="9" s="1"/>
  <c r="Q87" i="9"/>
  <c r="R87" i="9"/>
  <c r="S87" i="9"/>
  <c r="T87" i="9"/>
  <c r="U87" i="9"/>
  <c r="V87" i="9"/>
  <c r="W87" i="9"/>
  <c r="Q88" i="9"/>
  <c r="R88" i="9"/>
  <c r="S88" i="9"/>
  <c r="T88" i="9"/>
  <c r="U88" i="9"/>
  <c r="V88" i="9"/>
  <c r="W88" i="9" s="1"/>
  <c r="Q89" i="9"/>
  <c r="R89" i="9"/>
  <c r="S89" i="9"/>
  <c r="T89" i="9"/>
  <c r="U89" i="9"/>
  <c r="V89" i="9"/>
  <c r="W89" i="9"/>
  <c r="Q90" i="9"/>
  <c r="R90" i="9"/>
  <c r="S90" i="9"/>
  <c r="T90" i="9"/>
  <c r="U90" i="9"/>
  <c r="V90" i="9"/>
  <c r="W90" i="9"/>
  <c r="Q91" i="9"/>
  <c r="R91" i="9"/>
  <c r="S91" i="9"/>
  <c r="T91" i="9"/>
  <c r="U91" i="9"/>
  <c r="V91" i="9"/>
  <c r="W91" i="9"/>
  <c r="Q92" i="9"/>
  <c r="R92" i="9"/>
  <c r="S92" i="9"/>
  <c r="T92" i="9"/>
  <c r="U92" i="9"/>
  <c r="V92" i="9"/>
  <c r="W92" i="9" s="1"/>
  <c r="Q93" i="9"/>
  <c r="R93" i="9"/>
  <c r="S93" i="9"/>
  <c r="T93" i="9"/>
  <c r="U93" i="9"/>
  <c r="V93" i="9"/>
  <c r="W93" i="9"/>
  <c r="Q94" i="9"/>
  <c r="R94" i="9"/>
  <c r="S94" i="9"/>
  <c r="T94" i="9"/>
  <c r="U94" i="9"/>
  <c r="V94" i="9"/>
  <c r="W94" i="9" s="1"/>
  <c r="Q95" i="9"/>
  <c r="R95" i="9"/>
  <c r="S95" i="9"/>
  <c r="T95" i="9"/>
  <c r="U95" i="9"/>
  <c r="V95" i="9"/>
  <c r="W95" i="9"/>
  <c r="Q96" i="9"/>
  <c r="R96" i="9"/>
  <c r="S96" i="9"/>
  <c r="T96" i="9"/>
  <c r="U96" i="9"/>
  <c r="V96" i="9"/>
  <c r="W96" i="9" s="1"/>
  <c r="Q97" i="9"/>
  <c r="R97" i="9"/>
  <c r="S97" i="9"/>
  <c r="T97" i="9"/>
  <c r="U97" i="9"/>
  <c r="V97" i="9"/>
  <c r="W97" i="9"/>
  <c r="Q98" i="9"/>
  <c r="R98" i="9"/>
  <c r="S98" i="9"/>
  <c r="T98" i="9"/>
  <c r="U98" i="9"/>
  <c r="V98" i="9"/>
  <c r="W98" i="9"/>
  <c r="Q99" i="9"/>
  <c r="R99" i="9"/>
  <c r="S99" i="9"/>
  <c r="T99" i="9"/>
  <c r="U99" i="9"/>
  <c r="V99" i="9"/>
  <c r="W99" i="9"/>
  <c r="Q100" i="9"/>
  <c r="R100" i="9"/>
  <c r="S100" i="9"/>
  <c r="T100" i="9"/>
  <c r="U100" i="9"/>
  <c r="V100" i="9"/>
  <c r="W100" i="9" s="1"/>
  <c r="Q101" i="9"/>
  <c r="R101" i="9"/>
  <c r="S101" i="9"/>
  <c r="T101" i="9"/>
  <c r="U101" i="9"/>
  <c r="V101" i="9"/>
  <c r="W101" i="9"/>
  <c r="Q102" i="9"/>
  <c r="R102" i="9"/>
  <c r="S102" i="9"/>
  <c r="T102" i="9"/>
  <c r="U102" i="9"/>
  <c r="V102" i="9"/>
  <c r="W102" i="9" s="1"/>
  <c r="Q103" i="9"/>
  <c r="R103" i="9"/>
  <c r="S103" i="9"/>
  <c r="T103" i="9"/>
  <c r="U103" i="9"/>
  <c r="V103" i="9"/>
  <c r="W103" i="9"/>
  <c r="Q104" i="9"/>
  <c r="R104" i="9"/>
  <c r="S104" i="9"/>
  <c r="T104" i="9"/>
  <c r="U104" i="9"/>
  <c r="V104" i="9"/>
  <c r="W104" i="9" s="1"/>
  <c r="Q105" i="9"/>
  <c r="R105" i="9"/>
  <c r="S105" i="9"/>
  <c r="T105" i="9"/>
  <c r="U105" i="9"/>
  <c r="V105" i="9"/>
  <c r="W105" i="9"/>
  <c r="Q106" i="9"/>
  <c r="R106" i="9"/>
  <c r="S106" i="9"/>
  <c r="T106" i="9"/>
  <c r="U106" i="9"/>
  <c r="V106" i="9"/>
  <c r="W106" i="9"/>
  <c r="Q107" i="9"/>
  <c r="R107" i="9"/>
  <c r="S107" i="9"/>
  <c r="T107" i="9"/>
  <c r="U107" i="9"/>
  <c r="V107" i="9"/>
  <c r="W107" i="9"/>
  <c r="Q108" i="9"/>
  <c r="R108" i="9"/>
  <c r="S108" i="9"/>
  <c r="T108" i="9"/>
  <c r="U108" i="9"/>
  <c r="V108" i="9"/>
  <c r="W108" i="9" s="1"/>
  <c r="Q109" i="9"/>
  <c r="R109" i="9"/>
  <c r="S109" i="9"/>
  <c r="T109" i="9"/>
  <c r="U109" i="9"/>
  <c r="V109" i="9"/>
  <c r="W109" i="9"/>
  <c r="Q110" i="9"/>
  <c r="R110" i="9"/>
  <c r="S110" i="9"/>
  <c r="T110" i="9"/>
  <c r="U110" i="9"/>
  <c r="V110" i="9"/>
  <c r="W110" i="9" s="1"/>
  <c r="Q111" i="9"/>
  <c r="R111" i="9"/>
  <c r="S111" i="9"/>
  <c r="T111" i="9"/>
  <c r="U111" i="9"/>
  <c r="V111" i="9"/>
  <c r="W111" i="9"/>
  <c r="Q112" i="9"/>
  <c r="R112" i="9"/>
  <c r="S112" i="9"/>
  <c r="T112" i="9"/>
  <c r="U112" i="9"/>
  <c r="V112" i="9"/>
  <c r="W112" i="9" s="1"/>
  <c r="Q113" i="9"/>
  <c r="R113" i="9"/>
  <c r="S113" i="9"/>
  <c r="T113" i="9"/>
  <c r="U113" i="9"/>
  <c r="V113" i="9"/>
  <c r="W113" i="9"/>
  <c r="Q114" i="9"/>
  <c r="R114" i="9"/>
  <c r="S114" i="9"/>
  <c r="T114" i="9"/>
  <c r="U114" i="9"/>
  <c r="V114" i="9"/>
  <c r="W114" i="9"/>
  <c r="Q115" i="9"/>
  <c r="R115" i="9"/>
  <c r="S115" i="9"/>
  <c r="T115" i="9"/>
  <c r="U115" i="9"/>
  <c r="V115" i="9"/>
  <c r="W115" i="9"/>
  <c r="Q116" i="9"/>
  <c r="R116" i="9"/>
  <c r="S116" i="9"/>
  <c r="T116" i="9"/>
  <c r="U116" i="9"/>
  <c r="V116" i="9"/>
  <c r="W116" i="9" s="1"/>
  <c r="Q117" i="9"/>
  <c r="R117" i="9"/>
  <c r="S117" i="9"/>
  <c r="T117" i="9"/>
  <c r="U117" i="9"/>
  <c r="V117" i="9"/>
  <c r="W117" i="9"/>
  <c r="Q118" i="9"/>
  <c r="R118" i="9"/>
  <c r="S118" i="9"/>
  <c r="T118" i="9"/>
  <c r="U118" i="9"/>
  <c r="V118" i="9"/>
  <c r="W118" i="9" s="1"/>
  <c r="Q119" i="9"/>
  <c r="R119" i="9"/>
  <c r="S119" i="9"/>
  <c r="T119" i="9"/>
  <c r="U119" i="9"/>
  <c r="V119" i="9"/>
  <c r="W119" i="9"/>
  <c r="Q120" i="9"/>
  <c r="R120" i="9"/>
  <c r="S120" i="9"/>
  <c r="T120" i="9"/>
  <c r="U120" i="9"/>
  <c r="V120" i="9"/>
  <c r="W120" i="9" s="1"/>
  <c r="Q121" i="9"/>
  <c r="R121" i="9"/>
  <c r="S121" i="9"/>
  <c r="T121" i="9"/>
  <c r="U121" i="9"/>
  <c r="V121" i="9"/>
  <c r="W121" i="9"/>
  <c r="Q122" i="9"/>
  <c r="R122" i="9"/>
  <c r="S122" i="9"/>
  <c r="T122" i="9"/>
  <c r="U122" i="9"/>
  <c r="V122" i="9"/>
  <c r="W122" i="9"/>
  <c r="Q123" i="9"/>
  <c r="R123" i="9"/>
  <c r="S123" i="9"/>
  <c r="T123" i="9"/>
  <c r="U123" i="9"/>
  <c r="V123" i="9"/>
  <c r="W123" i="9"/>
  <c r="Q124" i="9"/>
  <c r="R124" i="9"/>
  <c r="S124" i="9"/>
  <c r="T124" i="9"/>
  <c r="U124" i="9"/>
  <c r="V124" i="9"/>
  <c r="W124" i="9" s="1"/>
  <c r="Q125" i="9"/>
  <c r="R125" i="9"/>
  <c r="S125" i="9"/>
  <c r="T125" i="9"/>
  <c r="U125" i="9"/>
  <c r="V125" i="9"/>
  <c r="W125" i="9"/>
  <c r="Q126" i="9"/>
  <c r="R126" i="9"/>
  <c r="S126" i="9"/>
  <c r="T126" i="9"/>
  <c r="U126" i="9"/>
  <c r="V126" i="9"/>
  <c r="W126" i="9" s="1"/>
  <c r="Q127" i="9"/>
  <c r="R127" i="9"/>
  <c r="S127" i="9"/>
  <c r="T127" i="9"/>
  <c r="U127" i="9"/>
  <c r="V127" i="9"/>
  <c r="W127" i="9"/>
  <c r="Q128" i="9"/>
  <c r="R128" i="9"/>
  <c r="S128" i="9"/>
  <c r="T128" i="9"/>
  <c r="U128" i="9"/>
  <c r="V128" i="9"/>
  <c r="W128" i="9" s="1"/>
  <c r="Q129" i="9"/>
  <c r="R129" i="9"/>
  <c r="S129" i="9"/>
  <c r="T129" i="9"/>
  <c r="U129" i="9"/>
  <c r="V129" i="9"/>
  <c r="W129" i="9"/>
  <c r="Q130" i="9"/>
  <c r="R130" i="9"/>
  <c r="S130" i="9"/>
  <c r="T130" i="9"/>
  <c r="U130" i="9"/>
  <c r="V130" i="9"/>
  <c r="W130" i="9"/>
  <c r="Q131" i="9"/>
  <c r="R131" i="9"/>
  <c r="S131" i="9"/>
  <c r="T131" i="9"/>
  <c r="U131" i="9"/>
  <c r="V131" i="9"/>
  <c r="W131" i="9"/>
  <c r="Q132" i="9"/>
  <c r="R132" i="9"/>
  <c r="S132" i="9"/>
  <c r="T132" i="9"/>
  <c r="U132" i="9"/>
  <c r="V132" i="9"/>
  <c r="W132" i="9" s="1"/>
  <c r="Q133" i="9"/>
  <c r="R133" i="9"/>
  <c r="S133" i="9"/>
  <c r="T133" i="9"/>
  <c r="U133" i="9"/>
  <c r="V133" i="9"/>
  <c r="W133" i="9"/>
  <c r="Q134" i="9"/>
  <c r="R134" i="9"/>
  <c r="S134" i="9"/>
  <c r="T134" i="9"/>
  <c r="U134" i="9"/>
  <c r="V134" i="9"/>
  <c r="W134" i="9" s="1"/>
  <c r="Q135" i="9"/>
  <c r="R135" i="9"/>
  <c r="S135" i="9"/>
  <c r="T135" i="9"/>
  <c r="U135" i="9"/>
  <c r="V135" i="9"/>
  <c r="W135" i="9"/>
  <c r="Q136" i="9"/>
  <c r="R136" i="9"/>
  <c r="S136" i="9"/>
  <c r="T136" i="9"/>
  <c r="U136" i="9"/>
  <c r="V136" i="9"/>
  <c r="W136" i="9" s="1"/>
  <c r="Q137" i="9"/>
  <c r="R137" i="9"/>
  <c r="S137" i="9"/>
  <c r="T137" i="9"/>
  <c r="U137" i="9"/>
  <c r="V137" i="9"/>
  <c r="W137" i="9"/>
  <c r="Q138" i="9"/>
  <c r="R138" i="9"/>
  <c r="S138" i="9"/>
  <c r="T138" i="9"/>
  <c r="U138" i="9"/>
  <c r="V138" i="9"/>
  <c r="W138" i="9"/>
  <c r="Q139" i="9"/>
  <c r="R139" i="9"/>
  <c r="S139" i="9"/>
  <c r="T139" i="9"/>
  <c r="U139" i="9"/>
  <c r="V139" i="9"/>
  <c r="W139" i="9"/>
  <c r="Q140" i="9"/>
  <c r="R140" i="9"/>
  <c r="S140" i="9"/>
  <c r="T140" i="9"/>
  <c r="U140" i="9"/>
  <c r="V140" i="9"/>
  <c r="W140" i="9" s="1"/>
  <c r="Q141" i="9"/>
  <c r="R141" i="9"/>
  <c r="S141" i="9"/>
  <c r="T141" i="9"/>
  <c r="U141" i="9"/>
  <c r="V141" i="9"/>
  <c r="W141" i="9"/>
  <c r="Q142" i="9"/>
  <c r="R142" i="9"/>
  <c r="S142" i="9"/>
  <c r="T142" i="9"/>
  <c r="U142" i="9"/>
  <c r="V142" i="9"/>
  <c r="W142" i="9" s="1"/>
  <c r="Q143" i="9"/>
  <c r="R143" i="9"/>
  <c r="S143" i="9"/>
  <c r="T143" i="9"/>
  <c r="U143" i="9"/>
  <c r="V143" i="9"/>
  <c r="W143" i="9"/>
  <c r="Q144" i="9"/>
  <c r="R144" i="9"/>
  <c r="S144" i="9"/>
  <c r="T144" i="9"/>
  <c r="U144" i="9"/>
  <c r="V144" i="9"/>
  <c r="W144" i="9" s="1"/>
  <c r="Q145" i="9"/>
  <c r="R145" i="9"/>
  <c r="S145" i="9"/>
  <c r="T145" i="9"/>
  <c r="U145" i="9"/>
  <c r="V145" i="9"/>
  <c r="W145" i="9"/>
  <c r="Q146" i="9"/>
  <c r="R146" i="9"/>
  <c r="S146" i="9"/>
  <c r="T146" i="9"/>
  <c r="U146" i="9"/>
  <c r="V146" i="9"/>
  <c r="W146" i="9"/>
  <c r="Q147" i="9"/>
  <c r="R147" i="9"/>
  <c r="S147" i="9"/>
  <c r="T147" i="9"/>
  <c r="U147" i="9"/>
  <c r="V147" i="9"/>
  <c r="W147" i="9"/>
  <c r="Q148" i="9"/>
  <c r="R148" i="9"/>
  <c r="S148" i="9"/>
  <c r="T148" i="9"/>
  <c r="U148" i="9"/>
  <c r="V148" i="9"/>
  <c r="W148" i="9" s="1"/>
  <c r="Q149" i="9"/>
  <c r="R149" i="9"/>
  <c r="S149" i="9"/>
  <c r="T149" i="9"/>
  <c r="U149" i="9"/>
  <c r="V149" i="9"/>
  <c r="W149" i="9"/>
  <c r="Q150" i="9"/>
  <c r="R150" i="9"/>
  <c r="S150" i="9"/>
  <c r="T150" i="9"/>
  <c r="U150" i="9"/>
  <c r="V150" i="9"/>
  <c r="W150" i="9" s="1"/>
  <c r="Q151" i="9"/>
  <c r="R151" i="9"/>
  <c r="S151" i="9"/>
  <c r="T151" i="9"/>
  <c r="U151" i="9"/>
  <c r="V151" i="9"/>
  <c r="W151" i="9"/>
  <c r="Q152" i="9"/>
  <c r="R152" i="9"/>
  <c r="S152" i="9"/>
  <c r="T152" i="9"/>
  <c r="U152" i="9"/>
  <c r="V152" i="9"/>
  <c r="W152" i="9" s="1"/>
  <c r="Q153" i="9"/>
  <c r="R153" i="9"/>
  <c r="S153" i="9"/>
  <c r="T153" i="9"/>
  <c r="U153" i="9"/>
  <c r="V153" i="9"/>
  <c r="W153" i="9"/>
  <c r="Q154" i="9"/>
  <c r="R154" i="9"/>
  <c r="S154" i="9"/>
  <c r="T154" i="9"/>
  <c r="U154" i="9"/>
  <c r="V154" i="9"/>
  <c r="W154" i="9"/>
  <c r="Q155" i="9"/>
  <c r="R155" i="9"/>
  <c r="S155" i="9"/>
  <c r="T155" i="9"/>
  <c r="U155" i="9"/>
  <c r="V155" i="9"/>
  <c r="W155" i="9"/>
  <c r="Q156" i="9"/>
  <c r="R156" i="9"/>
  <c r="S156" i="9"/>
  <c r="T156" i="9"/>
  <c r="U156" i="9"/>
  <c r="V156" i="9"/>
  <c r="W156" i="9" s="1"/>
  <c r="Q157" i="9"/>
  <c r="R157" i="9"/>
  <c r="S157" i="9"/>
  <c r="T157" i="9"/>
  <c r="U157" i="9"/>
  <c r="V157" i="9"/>
  <c r="W157" i="9"/>
  <c r="Q158" i="9"/>
  <c r="R158" i="9"/>
  <c r="S158" i="9"/>
  <c r="T158" i="9"/>
  <c r="U158" i="9"/>
  <c r="V158" i="9"/>
  <c r="W158" i="9" s="1"/>
  <c r="Q159" i="9"/>
  <c r="R159" i="9"/>
  <c r="S159" i="9"/>
  <c r="T159" i="9"/>
  <c r="U159" i="9"/>
  <c r="V159" i="9"/>
  <c r="W159" i="9"/>
  <c r="Q160" i="9"/>
  <c r="R160" i="9"/>
  <c r="S160" i="9"/>
  <c r="T160" i="9"/>
  <c r="U160" i="9"/>
  <c r="V160" i="9"/>
  <c r="W160" i="9" s="1"/>
  <c r="Q161" i="9"/>
  <c r="R161" i="9"/>
  <c r="S161" i="9"/>
  <c r="T161" i="9"/>
  <c r="U161" i="9"/>
  <c r="V161" i="9"/>
  <c r="W161" i="9"/>
  <c r="Q162" i="9"/>
  <c r="R162" i="9"/>
  <c r="S162" i="9"/>
  <c r="T162" i="9"/>
  <c r="U162" i="9"/>
  <c r="V162" i="9"/>
  <c r="W162" i="9"/>
  <c r="Q163" i="9"/>
  <c r="R163" i="9"/>
  <c r="S163" i="9"/>
  <c r="T163" i="9"/>
  <c r="U163" i="9"/>
  <c r="V163" i="9"/>
  <c r="W163" i="9"/>
  <c r="Q164" i="9"/>
  <c r="R164" i="9"/>
  <c r="S164" i="9"/>
  <c r="T164" i="9"/>
  <c r="U164" i="9"/>
  <c r="V164" i="9"/>
  <c r="W164" i="9" s="1"/>
  <c r="Q165" i="9"/>
  <c r="R165" i="9"/>
  <c r="S165" i="9"/>
  <c r="T165" i="9"/>
  <c r="U165" i="9"/>
  <c r="V165" i="9"/>
  <c r="W165" i="9"/>
  <c r="Q166" i="9"/>
  <c r="R166" i="9"/>
  <c r="S166" i="9"/>
  <c r="T166" i="9"/>
  <c r="U166" i="9"/>
  <c r="V166" i="9"/>
  <c r="W166" i="9" s="1"/>
  <c r="Q167" i="9"/>
  <c r="R167" i="9"/>
  <c r="S167" i="9"/>
  <c r="T167" i="9"/>
  <c r="U167" i="9"/>
  <c r="V167" i="9"/>
  <c r="W167" i="9"/>
  <c r="Q168" i="9"/>
  <c r="R168" i="9"/>
  <c r="S168" i="9"/>
  <c r="T168" i="9"/>
  <c r="U168" i="9"/>
  <c r="V168" i="9"/>
  <c r="W168" i="9" s="1"/>
  <c r="Q169" i="9"/>
  <c r="R169" i="9"/>
  <c r="S169" i="9"/>
  <c r="T169" i="9"/>
  <c r="U169" i="9"/>
  <c r="V169" i="9"/>
  <c r="W169" i="9"/>
  <c r="Q170" i="9"/>
  <c r="R170" i="9"/>
  <c r="S170" i="9"/>
  <c r="T170" i="9"/>
  <c r="U170" i="9"/>
  <c r="V170" i="9"/>
  <c r="W170" i="9"/>
  <c r="Q171" i="9"/>
  <c r="R171" i="9"/>
  <c r="S171" i="9"/>
  <c r="T171" i="9"/>
  <c r="U171" i="9"/>
  <c r="V171" i="9"/>
  <c r="W171" i="9"/>
  <c r="Q172" i="9"/>
  <c r="R172" i="9"/>
  <c r="S172" i="9"/>
  <c r="T172" i="9"/>
  <c r="U172" i="9"/>
  <c r="V172" i="9"/>
  <c r="W172" i="9" s="1"/>
  <c r="Q173" i="9"/>
  <c r="R173" i="9"/>
  <c r="S173" i="9"/>
  <c r="T173" i="9"/>
  <c r="U173" i="9"/>
  <c r="V173" i="9"/>
  <c r="W173" i="9"/>
  <c r="Q174" i="9"/>
  <c r="R174" i="9"/>
  <c r="S174" i="9"/>
  <c r="T174" i="9"/>
  <c r="U174" i="9"/>
  <c r="V174" i="9"/>
  <c r="W174" i="9" s="1"/>
  <c r="Q175" i="9"/>
  <c r="R175" i="9"/>
  <c r="S175" i="9"/>
  <c r="T175" i="9"/>
  <c r="U175" i="9"/>
  <c r="V175" i="9"/>
  <c r="W175" i="9"/>
  <c r="Q176" i="9"/>
  <c r="R176" i="9"/>
  <c r="S176" i="9"/>
  <c r="T176" i="9"/>
  <c r="U176" i="9"/>
  <c r="V176" i="9"/>
  <c r="W176" i="9" s="1"/>
  <c r="Q177" i="9"/>
  <c r="R177" i="9"/>
  <c r="S177" i="9"/>
  <c r="T177" i="9"/>
  <c r="U177" i="9"/>
  <c r="V177" i="9"/>
  <c r="W177" i="9"/>
  <c r="Q178" i="9"/>
  <c r="R178" i="9"/>
  <c r="S178" i="9"/>
  <c r="T178" i="9"/>
  <c r="U178" i="9"/>
  <c r="V178" i="9"/>
  <c r="W178" i="9"/>
  <c r="Q179" i="9"/>
  <c r="R179" i="9"/>
  <c r="S179" i="9"/>
  <c r="T179" i="9"/>
  <c r="U179" i="9"/>
  <c r="V179" i="9"/>
  <c r="W179" i="9"/>
  <c r="Q180" i="9"/>
  <c r="R180" i="9"/>
  <c r="S180" i="9"/>
  <c r="T180" i="9"/>
  <c r="U180" i="9"/>
  <c r="V180" i="9"/>
  <c r="W180" i="9" s="1"/>
  <c r="Q181" i="9"/>
  <c r="R181" i="9"/>
  <c r="S181" i="9"/>
  <c r="T181" i="9"/>
  <c r="U181" i="9"/>
  <c r="V181" i="9"/>
  <c r="W181" i="9"/>
  <c r="Q182" i="9"/>
  <c r="R182" i="9"/>
  <c r="S182" i="9"/>
  <c r="T182" i="9"/>
  <c r="U182" i="9"/>
  <c r="V182" i="9"/>
  <c r="W182" i="9" s="1"/>
  <c r="Q183" i="9"/>
  <c r="R183" i="9"/>
  <c r="S183" i="9"/>
  <c r="T183" i="9"/>
  <c r="U183" i="9"/>
  <c r="V183" i="9"/>
  <c r="W183" i="9"/>
  <c r="Q184" i="9"/>
  <c r="R184" i="9"/>
  <c r="S184" i="9"/>
  <c r="T184" i="9"/>
  <c r="U184" i="9"/>
  <c r="V184" i="9"/>
  <c r="W184" i="9" s="1"/>
  <c r="Q185" i="9"/>
  <c r="R185" i="9"/>
  <c r="S185" i="9"/>
  <c r="T185" i="9"/>
  <c r="U185" i="9"/>
  <c r="V185" i="9"/>
  <c r="W185" i="9"/>
  <c r="Q186" i="9"/>
  <c r="R186" i="9"/>
  <c r="S186" i="9"/>
  <c r="T186" i="9"/>
  <c r="U186" i="9"/>
  <c r="V186" i="9"/>
  <c r="W186" i="9"/>
  <c r="Q187" i="9"/>
  <c r="R187" i="9"/>
  <c r="S187" i="9"/>
  <c r="T187" i="9"/>
  <c r="U187" i="9"/>
  <c r="V187" i="9"/>
  <c r="W187" i="9"/>
  <c r="Q188" i="9"/>
  <c r="R188" i="9"/>
  <c r="S188" i="9"/>
  <c r="T188" i="9"/>
  <c r="U188" i="9"/>
  <c r="V188" i="9"/>
  <c r="W188" i="9" s="1"/>
  <c r="Q189" i="9"/>
  <c r="R189" i="9"/>
  <c r="S189" i="9"/>
  <c r="T189" i="9"/>
  <c r="U189" i="9"/>
  <c r="V189" i="9"/>
  <c r="W189" i="9"/>
  <c r="Q190" i="9"/>
  <c r="R190" i="9"/>
  <c r="S190" i="9"/>
  <c r="T190" i="9"/>
  <c r="U190" i="9"/>
  <c r="V190" i="9"/>
  <c r="W190" i="9" s="1"/>
  <c r="Q191" i="9"/>
  <c r="R191" i="9"/>
  <c r="S191" i="9"/>
  <c r="T191" i="9"/>
  <c r="U191" i="9"/>
  <c r="V191" i="9"/>
  <c r="W191" i="9"/>
  <c r="Q192" i="9"/>
  <c r="R192" i="9"/>
  <c r="S192" i="9"/>
  <c r="T192" i="9"/>
  <c r="U192" i="9"/>
  <c r="V192" i="9"/>
  <c r="W192" i="9" s="1"/>
  <c r="Q193" i="9"/>
  <c r="R193" i="9"/>
  <c r="S193" i="9"/>
  <c r="T193" i="9"/>
  <c r="U193" i="9"/>
  <c r="V193" i="9"/>
  <c r="W193" i="9"/>
  <c r="Q194" i="9"/>
  <c r="R194" i="9"/>
  <c r="S194" i="9"/>
  <c r="T194" i="9"/>
  <c r="U194" i="9"/>
  <c r="V194" i="9"/>
  <c r="W194" i="9"/>
  <c r="W5" i="9"/>
  <c r="R5" i="9"/>
  <c r="S5" i="9"/>
  <c r="T5" i="9"/>
  <c r="U5" i="9"/>
  <c r="V5" i="9"/>
  <c r="Q5" i="9"/>
  <c r="R4" i="9"/>
  <c r="S4" i="9"/>
  <c r="T4" i="9"/>
  <c r="U4" i="9"/>
  <c r="Q4" i="9"/>
  <c r="BS6" i="9"/>
  <c r="BT6" i="9"/>
  <c r="BN4" i="9"/>
  <c r="BW10" i="9"/>
  <c r="BV10" i="9"/>
  <c r="BV7" i="9"/>
  <c r="BV6" i="9"/>
  <c r="BV5" i="9"/>
  <c r="AG6" i="9" a="1"/>
  <c r="AG6" i="9" l="1"/>
  <c r="R198" i="9" s="1"/>
  <c r="AG7" i="9"/>
  <c r="AG8" i="9"/>
  <c r="R200" i="9" s="1"/>
  <c r="AG9" i="9"/>
  <c r="R201" i="9" s="1"/>
  <c r="AG10" i="9"/>
  <c r="R202" i="9" s="1"/>
  <c r="AG11" i="9"/>
  <c r="R203" i="9" s="1"/>
  <c r="R199" i="9"/>
  <c r="Q203" i="9"/>
  <c r="Q202" i="9"/>
  <c r="Q201" i="9"/>
  <c r="Q200" i="9"/>
  <c r="Y121" i="9"/>
  <c r="X195" i="9"/>
  <c r="Y188" i="9"/>
  <c r="Y180" i="9"/>
  <c r="Y172" i="9"/>
  <c r="Y164" i="9"/>
  <c r="Y156" i="9"/>
  <c r="Y148" i="9"/>
  <c r="Y126" i="9"/>
  <c r="Y105" i="9"/>
  <c r="Y111" i="9"/>
  <c r="Y129" i="9"/>
  <c r="Y113" i="9"/>
  <c r="Y134" i="9"/>
  <c r="Y119" i="9"/>
  <c r="Y97" i="9"/>
  <c r="Y89" i="9"/>
  <c r="Y81" i="9"/>
  <c r="Y73" i="9"/>
  <c r="Y65" i="9"/>
  <c r="Y57" i="9"/>
  <c r="Y49" i="9"/>
  <c r="Y41" i="9"/>
  <c r="Y33" i="9"/>
  <c r="Y25" i="9"/>
  <c r="Y17" i="9"/>
  <c r="V201" i="9" l="1"/>
  <c r="V202" i="9"/>
  <c r="V198" i="9"/>
  <c r="V203" i="9"/>
  <c r="V199" i="9"/>
  <c r="V200" i="9"/>
  <c r="Z13" i="9"/>
  <c r="Z22" i="9"/>
  <c r="Z29" i="9"/>
  <c r="Z35" i="9"/>
  <c r="Z51" i="9"/>
  <c r="Z54" i="9"/>
  <c r="Z61" i="9"/>
  <c r="Z67" i="9"/>
  <c r="Z71" i="9"/>
  <c r="Z74" i="9"/>
  <c r="Z77" i="9"/>
  <c r="Z94" i="9"/>
  <c r="Z110" i="9"/>
  <c r="Z120" i="9"/>
  <c r="Z123" i="9"/>
  <c r="Z127" i="9"/>
  <c r="Z130" i="9"/>
  <c r="Z158" i="9"/>
  <c r="Z175" i="9"/>
  <c r="Z178" i="9"/>
  <c r="Z181" i="9"/>
  <c r="Z190" i="9"/>
  <c r="Z193" i="9"/>
  <c r="Z7" i="9"/>
  <c r="Z16" i="9"/>
  <c r="Z19" i="9"/>
  <c r="Z32" i="9"/>
  <c r="Z39" i="9"/>
  <c r="Z48" i="9"/>
  <c r="Z65" i="9"/>
  <c r="Z81" i="9"/>
  <c r="AC81" i="9" s="1"/>
  <c r="Z84" i="9"/>
  <c r="Z117" i="9"/>
  <c r="Z134" i="9"/>
  <c r="AC134" i="9" s="1"/>
  <c r="Z140" i="9"/>
  <c r="Z143" i="9"/>
  <c r="Z146" i="9"/>
  <c r="Z149" i="9"/>
  <c r="Z152" i="9"/>
  <c r="Z155" i="9"/>
  <c r="Z161" i="9"/>
  <c r="Z164" i="9"/>
  <c r="Z167" i="9"/>
  <c r="Z184" i="9"/>
  <c r="Z187" i="9"/>
  <c r="Z10" i="9"/>
  <c r="Z23" i="9"/>
  <c r="Z26" i="9"/>
  <c r="Z36" i="9"/>
  <c r="Z42" i="9"/>
  <c r="Z45" i="9"/>
  <c r="Z52" i="9"/>
  <c r="Z55" i="9"/>
  <c r="Z58" i="9"/>
  <c r="Z62" i="9"/>
  <c r="Z68" i="9"/>
  <c r="Z78" i="9"/>
  <c r="Z88" i="9"/>
  <c r="Z91" i="9"/>
  <c r="Z95" i="9"/>
  <c r="Z98" i="9"/>
  <c r="Z101" i="9"/>
  <c r="Z104" i="9"/>
  <c r="Z107" i="9"/>
  <c r="Z111" i="9"/>
  <c r="Z114" i="9"/>
  <c r="Z121" i="9"/>
  <c r="Z124" i="9"/>
  <c r="Z137" i="9"/>
  <c r="Z170" i="9"/>
  <c r="Z176" i="9"/>
  <c r="Z14" i="9"/>
  <c r="Z20" i="9"/>
  <c r="Z30" i="9"/>
  <c r="Z33" i="9"/>
  <c r="Z49" i="9"/>
  <c r="Z72" i="9"/>
  <c r="Z85" i="9"/>
  <c r="Z118" i="9"/>
  <c r="Z128" i="9"/>
  <c r="Z131" i="9"/>
  <c r="Z150" i="9"/>
  <c r="Z153" i="9"/>
  <c r="Z156" i="9"/>
  <c r="AC156" i="9" s="1"/>
  <c r="Z159" i="9"/>
  <c r="Z173" i="9"/>
  <c r="Z179" i="9"/>
  <c r="Z182" i="9"/>
  <c r="Z185" i="9"/>
  <c r="Z188" i="9"/>
  <c r="AC188" i="9" s="1"/>
  <c r="Z191" i="9"/>
  <c r="Z194" i="9"/>
  <c r="Z8" i="9"/>
  <c r="Z11" i="9"/>
  <c r="Z17" i="9"/>
  <c r="Z27" i="9"/>
  <c r="Z37" i="9"/>
  <c r="Z40" i="9"/>
  <c r="Z46" i="9"/>
  <c r="Z59" i="9"/>
  <c r="Z63" i="9"/>
  <c r="Z66" i="9"/>
  <c r="Z69" i="9"/>
  <c r="Z75" i="9"/>
  <c r="Z79" i="9"/>
  <c r="Z82" i="9"/>
  <c r="Z89" i="9"/>
  <c r="Z92" i="9"/>
  <c r="Z102" i="9"/>
  <c r="Z105" i="9"/>
  <c r="Z108" i="9"/>
  <c r="Z125" i="9"/>
  <c r="Z135" i="9"/>
  <c r="Z138" i="9"/>
  <c r="Z141" i="9"/>
  <c r="Z144" i="9"/>
  <c r="Z147" i="9"/>
  <c r="Z162" i="9"/>
  <c r="Z165" i="9"/>
  <c r="Z168" i="9"/>
  <c r="Z15" i="9"/>
  <c r="Z21" i="9"/>
  <c r="Z24" i="9"/>
  <c r="Z31" i="9"/>
  <c r="Z43" i="9"/>
  <c r="Z56" i="9"/>
  <c r="Z73" i="9"/>
  <c r="Z86" i="9"/>
  <c r="Z96" i="9"/>
  <c r="Z99" i="9"/>
  <c r="Z112" i="9"/>
  <c r="Z115" i="9"/>
  <c r="Z119" i="9"/>
  <c r="Z122" i="9"/>
  <c r="Z129" i="9"/>
  <c r="Z132" i="9"/>
  <c r="Z171" i="9"/>
  <c r="Z174" i="9"/>
  <c r="Z177" i="9"/>
  <c r="Z180" i="9"/>
  <c r="Z5" i="9"/>
  <c r="Z12" i="9"/>
  <c r="Z28" i="9"/>
  <c r="Z34" i="9"/>
  <c r="Z47" i="9"/>
  <c r="Z50" i="9"/>
  <c r="Z53" i="9"/>
  <c r="Z60" i="9"/>
  <c r="Z70" i="9"/>
  <c r="Z76" i="9"/>
  <c r="Z93" i="9"/>
  <c r="Z103" i="9"/>
  <c r="Z109" i="9"/>
  <c r="Z126" i="9"/>
  <c r="AC126" i="9" s="1"/>
  <c r="Z142" i="9"/>
  <c r="Z145" i="9"/>
  <c r="Z148" i="9"/>
  <c r="Z154" i="9"/>
  <c r="Z157" i="9"/>
  <c r="Z160" i="9"/>
  <c r="Z166" i="9"/>
  <c r="Z186" i="9"/>
  <c r="Z189" i="9"/>
  <c r="Z192" i="9"/>
  <c r="Z6" i="9"/>
  <c r="Z9" i="9"/>
  <c r="Z18" i="9"/>
  <c r="Z25" i="9"/>
  <c r="AC25" i="9" s="1"/>
  <c r="Z38" i="9"/>
  <c r="Z41" i="9"/>
  <c r="AC41" i="9" s="1"/>
  <c r="Z44" i="9"/>
  <c r="Z57" i="9"/>
  <c r="Z64" i="9"/>
  <c r="Z80" i="9"/>
  <c r="Z83" i="9"/>
  <c r="Z87" i="9"/>
  <c r="Z90" i="9"/>
  <c r="Z97" i="9"/>
  <c r="Z100" i="9"/>
  <c r="Z106" i="9"/>
  <c r="Z113" i="9"/>
  <c r="Z116" i="9"/>
  <c r="Z133" i="9"/>
  <c r="Z136" i="9"/>
  <c r="Z139" i="9"/>
  <c r="Z151" i="9"/>
  <c r="Z163" i="9"/>
  <c r="Z169" i="9"/>
  <c r="Z172" i="9"/>
  <c r="Z183" i="9"/>
  <c r="BO7" i="9"/>
  <c r="BR7" i="9"/>
  <c r="BO11" i="9"/>
  <c r="BR11" i="9"/>
  <c r="BO8" i="9"/>
  <c r="BR8" i="9"/>
  <c r="BO6" i="9"/>
  <c r="BR6" i="9"/>
  <c r="BO10" i="9"/>
  <c r="BR10" i="9"/>
  <c r="BR9" i="9"/>
  <c r="BO9" i="9"/>
  <c r="AZ6" i="9" a="1"/>
  <c r="BA8" i="9" l="1"/>
  <c r="BB29" i="9"/>
  <c r="AZ51" i="9"/>
  <c r="BA72" i="9"/>
  <c r="BB93" i="9"/>
  <c r="AZ115" i="9"/>
  <c r="BA136" i="9"/>
  <c r="BB157" i="9"/>
  <c r="AZ179" i="9"/>
  <c r="BB8" i="9"/>
  <c r="AZ30" i="9"/>
  <c r="BA51" i="9"/>
  <c r="BB72" i="9"/>
  <c r="AZ94" i="9"/>
  <c r="BA115" i="9"/>
  <c r="BB136" i="9"/>
  <c r="AZ158" i="9"/>
  <c r="BA179" i="9"/>
  <c r="AZ9" i="9"/>
  <c r="BA30" i="9"/>
  <c r="BB51" i="9"/>
  <c r="AZ73" i="9"/>
  <c r="BA94" i="9"/>
  <c r="BB115" i="9"/>
  <c r="AZ137" i="9"/>
  <c r="BA158" i="9"/>
  <c r="BB179" i="9"/>
  <c r="BA9" i="9"/>
  <c r="BB30" i="9"/>
  <c r="AZ52" i="9"/>
  <c r="BA73" i="9"/>
  <c r="BB94" i="9"/>
  <c r="AZ116" i="9"/>
  <c r="BA137" i="9"/>
  <c r="BB158" i="9"/>
  <c r="AZ180" i="9"/>
  <c r="BA12" i="9"/>
  <c r="BB33" i="9"/>
  <c r="AZ55" i="9"/>
  <c r="BA76" i="9"/>
  <c r="BB97" i="9"/>
  <c r="AZ119" i="9"/>
  <c r="BA140" i="9"/>
  <c r="BB161" i="9"/>
  <c r="AZ183" i="9"/>
  <c r="BA15" i="9"/>
  <c r="BB36" i="9"/>
  <c r="AZ58" i="9"/>
  <c r="BA79" i="9"/>
  <c r="BB100" i="9"/>
  <c r="AZ122" i="9"/>
  <c r="BA143" i="9"/>
  <c r="BB164" i="9"/>
  <c r="AZ186" i="9"/>
  <c r="BA18" i="9"/>
  <c r="BB39" i="9"/>
  <c r="AZ61" i="9"/>
  <c r="BA82" i="9"/>
  <c r="BB103" i="9"/>
  <c r="AZ125" i="9"/>
  <c r="BA146" i="9"/>
  <c r="BB167" i="9"/>
  <c r="AZ189" i="9"/>
  <c r="BA21" i="9"/>
  <c r="BB42" i="9"/>
  <c r="AZ64" i="9"/>
  <c r="BA85" i="9"/>
  <c r="BB106" i="9"/>
  <c r="AZ128" i="9"/>
  <c r="BA149" i="9"/>
  <c r="BB170" i="9"/>
  <c r="AZ192" i="9"/>
  <c r="AZ16" i="9"/>
  <c r="BB122" i="9"/>
  <c r="AZ11" i="9"/>
  <c r="BA32" i="9"/>
  <c r="BB53" i="9"/>
  <c r="AZ75" i="9"/>
  <c r="BA96" i="9"/>
  <c r="BB117" i="9"/>
  <c r="AZ139" i="9"/>
  <c r="BA160" i="9"/>
  <c r="BB181" i="9"/>
  <c r="BA11" i="9"/>
  <c r="BB32" i="9"/>
  <c r="AZ54" i="9"/>
  <c r="BA75" i="9"/>
  <c r="BB96" i="9"/>
  <c r="AZ118" i="9"/>
  <c r="BA139" i="9"/>
  <c r="BB160" i="9"/>
  <c r="AZ182" i="9"/>
  <c r="BB11" i="9"/>
  <c r="AZ33" i="9"/>
  <c r="BA54" i="9"/>
  <c r="BB75" i="9"/>
  <c r="AZ97" i="9"/>
  <c r="BA118" i="9"/>
  <c r="BB139" i="9"/>
  <c r="AZ161" i="9"/>
  <c r="BA182" i="9"/>
  <c r="AZ12" i="9"/>
  <c r="BA33" i="9"/>
  <c r="BB54" i="9"/>
  <c r="AZ76" i="9"/>
  <c r="BA97" i="9"/>
  <c r="BB118" i="9"/>
  <c r="AZ140" i="9"/>
  <c r="BA161" i="9"/>
  <c r="BB182" i="9"/>
  <c r="AZ15" i="9"/>
  <c r="BA36" i="9"/>
  <c r="BB57" i="9"/>
  <c r="AZ79" i="9"/>
  <c r="BA100" i="9"/>
  <c r="BB121" i="9"/>
  <c r="AZ143" i="9"/>
  <c r="BA164" i="9"/>
  <c r="BB185" i="9"/>
  <c r="AZ18" i="9"/>
  <c r="BA39" i="9"/>
  <c r="BB60" i="9"/>
  <c r="AZ82" i="9"/>
  <c r="BA103" i="9"/>
  <c r="BB124" i="9"/>
  <c r="AZ146" i="9"/>
  <c r="BA167" i="9"/>
  <c r="BB188" i="9"/>
  <c r="AZ21" i="9"/>
  <c r="BA42" i="9"/>
  <c r="BB63" i="9"/>
  <c r="AZ85" i="9"/>
  <c r="BA106" i="9"/>
  <c r="BB127" i="9"/>
  <c r="AZ149" i="9"/>
  <c r="BA170" i="9"/>
  <c r="BB191" i="9"/>
  <c r="AZ24" i="9"/>
  <c r="BA45" i="9"/>
  <c r="BB66" i="9"/>
  <c r="AZ88" i="9"/>
  <c r="BA109" i="9"/>
  <c r="BB130" i="9"/>
  <c r="AZ152" i="9"/>
  <c r="BA173" i="9"/>
  <c r="BB194" i="9"/>
  <c r="BB13" i="9"/>
  <c r="AZ35" i="9"/>
  <c r="BA56" i="9"/>
  <c r="BB77" i="9"/>
  <c r="AZ99" i="9"/>
  <c r="BA120" i="9"/>
  <c r="BB141" i="9"/>
  <c r="AZ163" i="9"/>
  <c r="BA184" i="9"/>
  <c r="AZ14" i="9"/>
  <c r="BA35" i="9"/>
  <c r="BB56" i="9"/>
  <c r="AZ78" i="9"/>
  <c r="BA99" i="9"/>
  <c r="BB120" i="9"/>
  <c r="AZ142" i="9"/>
  <c r="BA163" i="9"/>
  <c r="BB184" i="9"/>
  <c r="BA14" i="9"/>
  <c r="BB35" i="9"/>
  <c r="AZ57" i="9"/>
  <c r="BA78" i="9"/>
  <c r="BB99" i="9"/>
  <c r="AZ121" i="9"/>
  <c r="BA142" i="9"/>
  <c r="BB163" i="9"/>
  <c r="AZ185" i="9"/>
  <c r="BB14" i="9"/>
  <c r="AZ36" i="9"/>
  <c r="BA57" i="9"/>
  <c r="BB78" i="9"/>
  <c r="AZ100" i="9"/>
  <c r="BA121" i="9"/>
  <c r="BB142" i="9"/>
  <c r="AZ164" i="9"/>
  <c r="BA185" i="9"/>
  <c r="BB17" i="9"/>
  <c r="AZ39" i="9"/>
  <c r="BA60" i="9"/>
  <c r="BB81" i="9"/>
  <c r="AZ103" i="9"/>
  <c r="BA124" i="9"/>
  <c r="BB145" i="9"/>
  <c r="AZ167" i="9"/>
  <c r="BA188" i="9"/>
  <c r="BB20" i="9"/>
  <c r="AZ42" i="9"/>
  <c r="BA63" i="9"/>
  <c r="BB84" i="9"/>
  <c r="AZ106" i="9"/>
  <c r="BA127" i="9"/>
  <c r="BB148" i="9"/>
  <c r="AZ170" i="9"/>
  <c r="BA191" i="9"/>
  <c r="BB23" i="9"/>
  <c r="AZ45" i="9"/>
  <c r="BA66" i="9"/>
  <c r="BB87" i="9"/>
  <c r="AZ109" i="9"/>
  <c r="BA130" i="9"/>
  <c r="BB151" i="9"/>
  <c r="AZ173" i="9"/>
  <c r="BA194" i="9"/>
  <c r="BB26" i="9"/>
  <c r="AZ48" i="9"/>
  <c r="BA69" i="9"/>
  <c r="BB90" i="9"/>
  <c r="AZ112" i="9"/>
  <c r="BA133" i="9"/>
  <c r="BB154" i="9"/>
  <c r="AZ176" i="9"/>
  <c r="BA165" i="9"/>
  <c r="BA16" i="9"/>
  <c r="BB37" i="9"/>
  <c r="AZ59" i="9"/>
  <c r="BA80" i="9"/>
  <c r="BB101" i="9"/>
  <c r="AZ123" i="9"/>
  <c r="BA144" i="9"/>
  <c r="BB165" i="9"/>
  <c r="AZ187" i="9"/>
  <c r="BB16" i="9"/>
  <c r="AZ38" i="9"/>
  <c r="BA59" i="9"/>
  <c r="BB80" i="9"/>
  <c r="AZ102" i="9"/>
  <c r="BA123" i="9"/>
  <c r="BB144" i="9"/>
  <c r="AZ166" i="9"/>
  <c r="BA187" i="9"/>
  <c r="AZ17" i="9"/>
  <c r="BA38" i="9"/>
  <c r="BB59" i="9"/>
  <c r="AZ81" i="9"/>
  <c r="BA102" i="9"/>
  <c r="BB123" i="9"/>
  <c r="AZ145" i="9"/>
  <c r="BA166" i="9"/>
  <c r="BB187" i="9"/>
  <c r="BA17" i="9"/>
  <c r="BB38" i="9"/>
  <c r="AZ60" i="9"/>
  <c r="BA81" i="9"/>
  <c r="BB102" i="9"/>
  <c r="AZ124" i="9"/>
  <c r="BA145" i="9"/>
  <c r="BB166" i="9"/>
  <c r="AZ188" i="9"/>
  <c r="BA20" i="9"/>
  <c r="BB41" i="9"/>
  <c r="AZ63" i="9"/>
  <c r="BA84" i="9"/>
  <c r="BB105" i="9"/>
  <c r="AZ127" i="9"/>
  <c r="BA148" i="9"/>
  <c r="BB169" i="9"/>
  <c r="AZ191" i="9"/>
  <c r="BA23" i="9"/>
  <c r="BB44" i="9"/>
  <c r="AZ66" i="9"/>
  <c r="BA87" i="9"/>
  <c r="BB108" i="9"/>
  <c r="AZ130" i="9"/>
  <c r="BA151" i="9"/>
  <c r="BB172" i="9"/>
  <c r="AZ194" i="9"/>
  <c r="BA26" i="9"/>
  <c r="BB47" i="9"/>
  <c r="AZ69" i="9"/>
  <c r="BA90" i="9"/>
  <c r="BB111" i="9"/>
  <c r="AZ133" i="9"/>
  <c r="BA154" i="9"/>
  <c r="BB175" i="9"/>
  <c r="AZ8" i="9"/>
  <c r="BA29" i="9"/>
  <c r="BB50" i="9"/>
  <c r="AZ72" i="9"/>
  <c r="BA93" i="9"/>
  <c r="BB114" i="9"/>
  <c r="AZ136" i="9"/>
  <c r="BA157" i="9"/>
  <c r="BB178" i="9"/>
  <c r="AZ141" i="9"/>
  <c r="AZ19" i="9"/>
  <c r="BA40" i="9"/>
  <c r="BB61" i="9"/>
  <c r="AZ83" i="9"/>
  <c r="BA104" i="9"/>
  <c r="BB125" i="9"/>
  <c r="AZ147" i="9"/>
  <c r="BA168" i="9"/>
  <c r="BB189" i="9"/>
  <c r="BA19" i="9"/>
  <c r="BB40" i="9"/>
  <c r="AZ62" i="9"/>
  <c r="BA83" i="9"/>
  <c r="BB104" i="9"/>
  <c r="AZ126" i="9"/>
  <c r="BA147" i="9"/>
  <c r="BB168" i="9"/>
  <c r="AZ190" i="9"/>
  <c r="BB19" i="9"/>
  <c r="AZ41" i="9"/>
  <c r="BA62" i="9"/>
  <c r="BB83" i="9"/>
  <c r="AZ105" i="9"/>
  <c r="BA126" i="9"/>
  <c r="BB147" i="9"/>
  <c r="AZ169" i="9"/>
  <c r="BA190" i="9"/>
  <c r="AZ20" i="9"/>
  <c r="BA41" i="9"/>
  <c r="BB62" i="9"/>
  <c r="AZ84" i="9"/>
  <c r="BA105" i="9"/>
  <c r="BB126" i="9"/>
  <c r="AZ148" i="9"/>
  <c r="BA169" i="9"/>
  <c r="BB190" i="9"/>
  <c r="AZ23" i="9"/>
  <c r="BA44" i="9"/>
  <c r="BB65" i="9"/>
  <c r="AZ87" i="9"/>
  <c r="BA108" i="9"/>
  <c r="BB129" i="9"/>
  <c r="AZ151" i="9"/>
  <c r="BA172" i="9"/>
  <c r="BB193" i="9"/>
  <c r="AZ26" i="9"/>
  <c r="BA47" i="9"/>
  <c r="BB68" i="9"/>
  <c r="AZ90" i="9"/>
  <c r="BA111" i="9"/>
  <c r="BB132" i="9"/>
  <c r="AZ154" i="9"/>
  <c r="BA175" i="9"/>
  <c r="BB7" i="9"/>
  <c r="AZ29" i="9"/>
  <c r="BA50" i="9"/>
  <c r="BB71" i="9"/>
  <c r="AZ93" i="9"/>
  <c r="BA114" i="9"/>
  <c r="BB135" i="9"/>
  <c r="AZ157" i="9"/>
  <c r="BA178" i="9"/>
  <c r="BB10" i="9"/>
  <c r="AZ32" i="9"/>
  <c r="BA53" i="9"/>
  <c r="BB74" i="9"/>
  <c r="AZ96" i="9"/>
  <c r="BA117" i="9"/>
  <c r="BB138" i="9"/>
  <c r="AZ160" i="9"/>
  <c r="BA181" i="9"/>
  <c r="BA98" i="9"/>
  <c r="BB58" i="9"/>
  <c r="AZ144" i="9"/>
  <c r="BB21" i="9"/>
  <c r="AZ43" i="9"/>
  <c r="BA64" i="9"/>
  <c r="BB85" i="9"/>
  <c r="AZ107" i="9"/>
  <c r="BA128" i="9"/>
  <c r="BB149" i="9"/>
  <c r="AZ171" i="9"/>
  <c r="BA192" i="9"/>
  <c r="AZ22" i="9"/>
  <c r="BA43" i="9"/>
  <c r="BB64" i="9"/>
  <c r="AZ86" i="9"/>
  <c r="BA107" i="9"/>
  <c r="BB128" i="9"/>
  <c r="AZ150" i="9"/>
  <c r="BA171" i="9"/>
  <c r="BB192" i="9"/>
  <c r="BA22" i="9"/>
  <c r="BB43" i="9"/>
  <c r="AZ65" i="9"/>
  <c r="BA86" i="9"/>
  <c r="BB107" i="9"/>
  <c r="AZ129" i="9"/>
  <c r="BA150" i="9"/>
  <c r="BB171" i="9"/>
  <c r="AZ193" i="9"/>
  <c r="BB22" i="9"/>
  <c r="AZ44" i="9"/>
  <c r="BA65" i="9"/>
  <c r="BB86" i="9"/>
  <c r="AZ108" i="9"/>
  <c r="BA129" i="9"/>
  <c r="BB150" i="9"/>
  <c r="AZ172" i="9"/>
  <c r="BA193" i="9"/>
  <c r="BB25" i="9"/>
  <c r="AZ47" i="9"/>
  <c r="BA68" i="9"/>
  <c r="BB89" i="9"/>
  <c r="AZ111" i="9"/>
  <c r="BA132" i="9"/>
  <c r="BB153" i="9"/>
  <c r="AZ175" i="9"/>
  <c r="BA7" i="9"/>
  <c r="BB28" i="9"/>
  <c r="AZ50" i="9"/>
  <c r="BA71" i="9"/>
  <c r="BB92" i="9"/>
  <c r="AZ114" i="9"/>
  <c r="BA135" i="9"/>
  <c r="BB156" i="9"/>
  <c r="AZ178" i="9"/>
  <c r="BA10" i="9"/>
  <c r="BB31" i="9"/>
  <c r="AZ53" i="9"/>
  <c r="BA74" i="9"/>
  <c r="BB95" i="9"/>
  <c r="AZ117" i="9"/>
  <c r="BA138" i="9"/>
  <c r="BB159" i="9"/>
  <c r="AZ181" i="9"/>
  <c r="BA13" i="9"/>
  <c r="BB34" i="9"/>
  <c r="AZ56" i="9"/>
  <c r="BA77" i="9"/>
  <c r="BB98" i="9"/>
  <c r="AZ120" i="9"/>
  <c r="BA141" i="9"/>
  <c r="BB162" i="9"/>
  <c r="AZ184" i="9"/>
  <c r="BA162" i="9"/>
  <c r="BA101" i="9"/>
  <c r="BA24" i="9"/>
  <c r="BB45" i="9"/>
  <c r="AZ67" i="9"/>
  <c r="BA88" i="9"/>
  <c r="BB109" i="9"/>
  <c r="AZ131" i="9"/>
  <c r="BA152" i="9"/>
  <c r="BB173" i="9"/>
  <c r="AZ195" i="9"/>
  <c r="BB24" i="9"/>
  <c r="AZ46" i="9"/>
  <c r="BA67" i="9"/>
  <c r="BB88" i="9"/>
  <c r="AZ110" i="9"/>
  <c r="BA131" i="9"/>
  <c r="BB152" i="9"/>
  <c r="AZ174" i="9"/>
  <c r="BA195" i="9"/>
  <c r="AZ25" i="9"/>
  <c r="BA46" i="9"/>
  <c r="BB67" i="9"/>
  <c r="AZ89" i="9"/>
  <c r="BA110" i="9"/>
  <c r="BB131" i="9"/>
  <c r="AZ153" i="9"/>
  <c r="BA174" i="9"/>
  <c r="BB195" i="9"/>
  <c r="BA25" i="9"/>
  <c r="BB46" i="9"/>
  <c r="AZ68" i="9"/>
  <c r="BA89" i="9"/>
  <c r="BB110" i="9"/>
  <c r="AZ132" i="9"/>
  <c r="BA153" i="9"/>
  <c r="BB174" i="9"/>
  <c r="AZ7" i="9"/>
  <c r="BA28" i="9"/>
  <c r="BB49" i="9"/>
  <c r="AZ71" i="9"/>
  <c r="BA92" i="9"/>
  <c r="BB113" i="9"/>
  <c r="AZ135" i="9"/>
  <c r="BA156" i="9"/>
  <c r="BB177" i="9"/>
  <c r="AZ10" i="9"/>
  <c r="BA31" i="9"/>
  <c r="BB52" i="9"/>
  <c r="AZ74" i="9"/>
  <c r="BA95" i="9"/>
  <c r="BB116" i="9"/>
  <c r="AZ138" i="9"/>
  <c r="BA159" i="9"/>
  <c r="BB180" i="9"/>
  <c r="AZ13" i="9"/>
  <c r="BA34" i="9"/>
  <c r="BB55" i="9"/>
  <c r="AZ77" i="9"/>
  <c r="BB119" i="9"/>
  <c r="BB183" i="9"/>
  <c r="BA37" i="9"/>
  <c r="AZ80" i="9"/>
  <c r="BB186" i="9"/>
  <c r="AZ27" i="9"/>
  <c r="BA48" i="9"/>
  <c r="BB69" i="9"/>
  <c r="AZ91" i="9"/>
  <c r="BA112" i="9"/>
  <c r="BB133" i="9"/>
  <c r="AZ155" i="9"/>
  <c r="BA176" i="9"/>
  <c r="AZ6" i="9"/>
  <c r="BA27" i="9"/>
  <c r="BB48" i="9"/>
  <c r="AZ70" i="9"/>
  <c r="BA91" i="9"/>
  <c r="BB112" i="9"/>
  <c r="AZ134" i="9"/>
  <c r="BA155" i="9"/>
  <c r="BB176" i="9"/>
  <c r="BA6" i="9"/>
  <c r="BC6" i="9" s="1"/>
  <c r="BC7" i="9" s="1"/>
  <c r="BB27" i="9"/>
  <c r="AZ49" i="9"/>
  <c r="BA70" i="9"/>
  <c r="BB91" i="9"/>
  <c r="AZ113" i="9"/>
  <c r="BA134" i="9"/>
  <c r="BB155" i="9"/>
  <c r="AZ177" i="9"/>
  <c r="BB6" i="9"/>
  <c r="BD6" i="9" s="1"/>
  <c r="AZ28" i="9"/>
  <c r="BA49" i="9"/>
  <c r="BB70" i="9"/>
  <c r="AZ92" i="9"/>
  <c r="BA113" i="9"/>
  <c r="BB134" i="9"/>
  <c r="AZ156" i="9"/>
  <c r="BA177" i="9"/>
  <c r="BB9" i="9"/>
  <c r="AZ31" i="9"/>
  <c r="BA52" i="9"/>
  <c r="BB73" i="9"/>
  <c r="AZ95" i="9"/>
  <c r="BA116" i="9"/>
  <c r="BB137" i="9"/>
  <c r="AZ159" i="9"/>
  <c r="BA180" i="9"/>
  <c r="BB12" i="9"/>
  <c r="AZ34" i="9"/>
  <c r="BA55" i="9"/>
  <c r="BB76" i="9"/>
  <c r="AZ98" i="9"/>
  <c r="BA119" i="9"/>
  <c r="BB140" i="9"/>
  <c r="AZ162" i="9"/>
  <c r="BA183" i="9"/>
  <c r="BB15" i="9"/>
  <c r="AZ37" i="9"/>
  <c r="BA58" i="9"/>
  <c r="BB79" i="9"/>
  <c r="AZ101" i="9"/>
  <c r="BA122" i="9"/>
  <c r="BB143" i="9"/>
  <c r="AZ165" i="9"/>
  <c r="BA186" i="9"/>
  <c r="BB18" i="9"/>
  <c r="AZ40" i="9"/>
  <c r="BA61" i="9"/>
  <c r="BB82" i="9"/>
  <c r="AZ104" i="9"/>
  <c r="BA125" i="9"/>
  <c r="BB146" i="9"/>
  <c r="AZ168" i="9"/>
  <c r="BA189" i="9"/>
  <c r="AW5" i="9"/>
  <c r="AW6" i="9" s="1"/>
  <c r="AW9" i="9" s="1"/>
  <c r="BW9" i="9" s="1"/>
  <c r="AV5" i="9"/>
  <c r="BC8" i="9"/>
  <c r="AD172" i="9"/>
  <c r="AA172" i="9"/>
  <c r="AB172" i="9" s="1"/>
  <c r="AD113" i="9"/>
  <c r="AA113" i="9"/>
  <c r="AB113" i="9" s="1"/>
  <c r="AC113" i="9"/>
  <c r="AA64" i="9"/>
  <c r="AB64" i="9" s="1"/>
  <c r="AC64" i="9"/>
  <c r="AD64" i="9"/>
  <c r="AA6" i="9"/>
  <c r="AB6" i="9" s="1"/>
  <c r="AD6" i="9"/>
  <c r="AC6" i="9"/>
  <c r="AD148" i="9"/>
  <c r="AA148" i="9"/>
  <c r="AB148" i="9" s="1"/>
  <c r="AC148" i="9"/>
  <c r="AD70" i="9"/>
  <c r="AA70" i="9"/>
  <c r="AB70" i="9" s="1"/>
  <c r="AC70" i="9"/>
  <c r="AC5" i="9"/>
  <c r="AA5" i="9"/>
  <c r="AD5" i="9"/>
  <c r="AD119" i="9"/>
  <c r="AA119" i="9"/>
  <c r="AB119" i="9" s="1"/>
  <c r="AC119" i="9"/>
  <c r="AD43" i="9"/>
  <c r="AC43" i="9"/>
  <c r="AA43" i="9"/>
  <c r="AB43" i="9" s="1"/>
  <c r="AA147" i="9"/>
  <c r="AB147" i="9" s="1"/>
  <c r="AC147" i="9"/>
  <c r="AD147" i="9"/>
  <c r="AD102" i="9"/>
  <c r="AA102" i="9"/>
  <c r="AB102" i="9" s="1"/>
  <c r="AC102" i="9"/>
  <c r="AD63" i="9"/>
  <c r="AC63" i="9"/>
  <c r="AA63" i="9"/>
  <c r="AB63" i="9" s="1"/>
  <c r="AD8" i="9"/>
  <c r="AA8" i="9"/>
  <c r="AB8" i="9" s="1"/>
  <c r="AC8" i="9"/>
  <c r="AA159" i="9"/>
  <c r="AB159" i="9" s="1"/>
  <c r="AC159" i="9"/>
  <c r="AD159" i="9"/>
  <c r="AA72" i="9"/>
  <c r="AB72" i="9" s="1"/>
  <c r="AD72" i="9"/>
  <c r="AC72" i="9"/>
  <c r="AD137" i="9"/>
  <c r="AC137" i="9"/>
  <c r="AA137" i="9"/>
  <c r="AB137" i="9" s="1"/>
  <c r="AD98" i="9"/>
  <c r="AA98" i="9"/>
  <c r="AB98" i="9" s="1"/>
  <c r="AC98" i="9"/>
  <c r="AD55" i="9"/>
  <c r="AC55" i="9"/>
  <c r="AA55" i="9"/>
  <c r="AB55" i="9" s="1"/>
  <c r="AA187" i="9"/>
  <c r="AB187" i="9" s="1"/>
  <c r="AC187" i="9"/>
  <c r="AD187" i="9"/>
  <c r="AD146" i="9"/>
  <c r="AA146" i="9"/>
  <c r="AB146" i="9" s="1"/>
  <c r="AC146" i="9"/>
  <c r="AA48" i="9"/>
  <c r="AB48" i="9" s="1"/>
  <c r="AD48" i="9"/>
  <c r="AC48" i="9"/>
  <c r="AA181" i="9"/>
  <c r="AB181" i="9" s="1"/>
  <c r="AD181" i="9"/>
  <c r="AC181" i="9"/>
  <c r="AD110" i="9"/>
  <c r="AC110" i="9"/>
  <c r="AA110" i="9"/>
  <c r="AB110" i="9" s="1"/>
  <c r="AD51" i="9"/>
  <c r="AA51" i="9"/>
  <c r="AB51" i="9" s="1"/>
  <c r="AC51" i="9"/>
  <c r="AD169" i="9"/>
  <c r="AC169" i="9"/>
  <c r="AA169" i="9"/>
  <c r="AB169" i="9" s="1"/>
  <c r="AD106" i="9"/>
  <c r="AC106" i="9"/>
  <c r="AA106" i="9"/>
  <c r="AB106" i="9" s="1"/>
  <c r="AD57" i="9"/>
  <c r="AC57" i="9"/>
  <c r="AA57" i="9"/>
  <c r="AB57" i="9" s="1"/>
  <c r="AD192" i="9"/>
  <c r="AC192" i="9"/>
  <c r="AA192" i="9"/>
  <c r="AB192" i="9" s="1"/>
  <c r="AD145" i="9"/>
  <c r="AC145" i="9"/>
  <c r="AA145" i="9"/>
  <c r="AB145" i="9" s="1"/>
  <c r="AA60" i="9"/>
  <c r="AB60" i="9" s="1"/>
  <c r="AC60" i="9"/>
  <c r="AD60" i="9"/>
  <c r="AD180" i="9"/>
  <c r="AA180" i="9"/>
  <c r="AB180" i="9" s="1"/>
  <c r="AC115" i="9"/>
  <c r="AD115" i="9"/>
  <c r="AA115" i="9"/>
  <c r="AB115" i="9" s="1"/>
  <c r="AD31" i="9"/>
  <c r="AC31" i="9"/>
  <c r="AA31" i="9"/>
  <c r="AB31" i="9" s="1"/>
  <c r="AD144" i="9"/>
  <c r="AC144" i="9"/>
  <c r="AA144" i="9"/>
  <c r="AB144" i="9" s="1"/>
  <c r="AA92" i="9"/>
  <c r="AB92" i="9" s="1"/>
  <c r="AD92" i="9"/>
  <c r="AC92" i="9"/>
  <c r="AD59" i="9"/>
  <c r="AC59" i="9"/>
  <c r="AA59" i="9"/>
  <c r="AB59" i="9" s="1"/>
  <c r="AD194" i="9"/>
  <c r="AC194" i="9"/>
  <c r="AA194" i="9"/>
  <c r="AB194" i="9" s="1"/>
  <c r="AD156" i="9"/>
  <c r="AA156" i="9"/>
  <c r="AB156" i="9" s="1"/>
  <c r="AD49" i="9"/>
  <c r="AA49" i="9"/>
  <c r="AB49" i="9" s="1"/>
  <c r="AA124" i="9"/>
  <c r="AB124" i="9" s="1"/>
  <c r="AC124" i="9"/>
  <c r="AD124" i="9"/>
  <c r="AD95" i="9"/>
  <c r="AA95" i="9"/>
  <c r="AB95" i="9" s="1"/>
  <c r="AC95" i="9"/>
  <c r="AA52" i="9"/>
  <c r="AB52" i="9" s="1"/>
  <c r="AD52" i="9"/>
  <c r="AC52" i="9"/>
  <c r="AD184" i="9"/>
  <c r="AC184" i="9"/>
  <c r="AA184" i="9"/>
  <c r="AB184" i="9" s="1"/>
  <c r="AA143" i="9"/>
  <c r="AB143" i="9" s="1"/>
  <c r="AD143" i="9"/>
  <c r="AC143" i="9"/>
  <c r="AD39" i="9"/>
  <c r="AA39" i="9"/>
  <c r="AB39" i="9" s="1"/>
  <c r="AC39" i="9"/>
  <c r="AD178" i="9"/>
  <c r="AC178" i="9"/>
  <c r="AA178" i="9"/>
  <c r="AB178" i="9" s="1"/>
  <c r="AD94" i="9"/>
  <c r="AC94" i="9"/>
  <c r="AA94" i="9"/>
  <c r="AB94" i="9" s="1"/>
  <c r="AD35" i="9"/>
  <c r="AA35" i="9"/>
  <c r="AB35" i="9" s="1"/>
  <c r="AC35" i="9"/>
  <c r="AC49" i="9"/>
  <c r="AA163" i="9"/>
  <c r="AB163" i="9" s="1"/>
  <c r="AC163" i="9"/>
  <c r="AD163" i="9"/>
  <c r="AD100" i="9"/>
  <c r="AA100" i="9"/>
  <c r="AB100" i="9" s="1"/>
  <c r="AC100" i="9"/>
  <c r="AD44" i="9"/>
  <c r="AA44" i="9"/>
  <c r="AB44" i="9" s="1"/>
  <c r="AC44" i="9"/>
  <c r="AC189" i="9"/>
  <c r="AD189" i="9"/>
  <c r="AA189" i="9"/>
  <c r="AB189" i="9" s="1"/>
  <c r="AD142" i="9"/>
  <c r="AC142" i="9"/>
  <c r="AA142" i="9"/>
  <c r="AB142" i="9" s="1"/>
  <c r="AD53" i="9"/>
  <c r="AC53" i="9"/>
  <c r="AA53" i="9"/>
  <c r="AB53" i="9" s="1"/>
  <c r="AD177" i="9"/>
  <c r="AC177" i="9"/>
  <c r="AA177" i="9"/>
  <c r="AB177" i="9" s="1"/>
  <c r="AA112" i="9"/>
  <c r="AB112" i="9" s="1"/>
  <c r="AC112" i="9"/>
  <c r="AD112" i="9"/>
  <c r="AD24" i="9"/>
  <c r="AC24" i="9"/>
  <c r="AA24" i="9"/>
  <c r="AB24" i="9" s="1"/>
  <c r="AA141" i="9"/>
  <c r="AB141" i="9" s="1"/>
  <c r="AD141" i="9"/>
  <c r="AC141" i="9"/>
  <c r="AD89" i="9"/>
  <c r="AC89" i="9"/>
  <c r="AA89" i="9"/>
  <c r="AB89" i="9" s="1"/>
  <c r="AD46" i="9"/>
  <c r="AC46" i="9"/>
  <c r="AA46" i="9"/>
  <c r="AB46" i="9" s="1"/>
  <c r="AA191" i="9"/>
  <c r="AB191" i="9" s="1"/>
  <c r="AC191" i="9"/>
  <c r="AD191" i="9"/>
  <c r="AD153" i="9"/>
  <c r="AA153" i="9"/>
  <c r="AB153" i="9" s="1"/>
  <c r="AC153" i="9"/>
  <c r="AD33" i="9"/>
  <c r="AC33" i="9"/>
  <c r="AA33" i="9"/>
  <c r="AB33" i="9" s="1"/>
  <c r="AD121" i="9"/>
  <c r="AA121" i="9"/>
  <c r="AB121" i="9" s="1"/>
  <c r="AC91" i="9"/>
  <c r="AA91" i="9"/>
  <c r="AB91" i="9" s="1"/>
  <c r="AD91" i="9"/>
  <c r="AD45" i="9"/>
  <c r="AC45" i="9"/>
  <c r="AA45" i="9"/>
  <c r="AB45" i="9" s="1"/>
  <c r="AD167" i="9"/>
  <c r="AC167" i="9"/>
  <c r="AA167" i="9"/>
  <c r="AB167" i="9" s="1"/>
  <c r="AC140" i="9"/>
  <c r="AA140" i="9"/>
  <c r="AB140" i="9" s="1"/>
  <c r="AD140" i="9"/>
  <c r="AD32" i="9"/>
  <c r="AA32" i="9"/>
  <c r="AB32" i="9" s="1"/>
  <c r="AC32" i="9"/>
  <c r="AA175" i="9"/>
  <c r="AB175" i="9" s="1"/>
  <c r="AC175" i="9"/>
  <c r="AD175" i="9"/>
  <c r="AD77" i="9"/>
  <c r="AA77" i="9"/>
  <c r="AB77" i="9" s="1"/>
  <c r="AC77" i="9"/>
  <c r="AD29" i="9"/>
  <c r="AC29" i="9"/>
  <c r="AA29" i="9"/>
  <c r="AB29" i="9" s="1"/>
  <c r="AA151" i="9"/>
  <c r="AB151" i="9" s="1"/>
  <c r="AC151" i="9"/>
  <c r="AD151" i="9"/>
  <c r="AD97" i="9"/>
  <c r="AA97" i="9"/>
  <c r="AB97" i="9" s="1"/>
  <c r="AC97" i="9"/>
  <c r="AD41" i="9"/>
  <c r="AA41" i="9"/>
  <c r="AB41" i="9" s="1"/>
  <c r="AD186" i="9"/>
  <c r="AA186" i="9"/>
  <c r="AB186" i="9" s="1"/>
  <c r="AC186" i="9"/>
  <c r="AD126" i="9"/>
  <c r="AA126" i="9"/>
  <c r="AB126" i="9" s="1"/>
  <c r="AD50" i="9"/>
  <c r="AC50" i="9"/>
  <c r="AA50" i="9"/>
  <c r="AB50" i="9" s="1"/>
  <c r="AD174" i="9"/>
  <c r="AA174" i="9"/>
  <c r="AB174" i="9" s="1"/>
  <c r="AC174" i="9"/>
  <c r="AC99" i="9"/>
  <c r="AD99" i="9"/>
  <c r="AA99" i="9"/>
  <c r="AB99" i="9" s="1"/>
  <c r="AD21" i="9"/>
  <c r="AC21" i="9"/>
  <c r="AA21" i="9"/>
  <c r="AB21" i="9" s="1"/>
  <c r="AD138" i="9"/>
  <c r="AC138" i="9"/>
  <c r="AA138" i="9"/>
  <c r="AB138" i="9" s="1"/>
  <c r="AD82" i="9"/>
  <c r="AC82" i="9"/>
  <c r="AA82" i="9"/>
  <c r="AB82" i="9" s="1"/>
  <c r="AD40" i="9"/>
  <c r="AA40" i="9"/>
  <c r="AB40" i="9" s="1"/>
  <c r="AC40" i="9"/>
  <c r="AD188" i="9"/>
  <c r="AA188" i="9"/>
  <c r="AB188" i="9" s="1"/>
  <c r="AD150" i="9"/>
  <c r="AC150" i="9"/>
  <c r="AA150" i="9"/>
  <c r="AB150" i="9" s="1"/>
  <c r="AD30" i="9"/>
  <c r="AA30" i="9"/>
  <c r="AB30" i="9" s="1"/>
  <c r="AC30" i="9"/>
  <c r="AD114" i="9"/>
  <c r="AA114" i="9"/>
  <c r="AB114" i="9" s="1"/>
  <c r="AC114" i="9"/>
  <c r="AA88" i="9"/>
  <c r="AB88" i="9" s="1"/>
  <c r="AC88" i="9"/>
  <c r="AD88" i="9"/>
  <c r="AD42" i="9"/>
  <c r="AA42" i="9"/>
  <c r="AB42" i="9" s="1"/>
  <c r="AC42" i="9"/>
  <c r="AD164" i="9"/>
  <c r="AA164" i="9"/>
  <c r="AB164" i="9" s="1"/>
  <c r="AD134" i="9"/>
  <c r="AA134" i="9"/>
  <c r="AB134" i="9" s="1"/>
  <c r="AD19" i="9"/>
  <c r="AC19" i="9"/>
  <c r="AA19" i="9"/>
  <c r="AB19" i="9" s="1"/>
  <c r="AD158" i="9"/>
  <c r="AA158" i="9"/>
  <c r="AB158" i="9" s="1"/>
  <c r="AC158" i="9"/>
  <c r="AD74" i="9"/>
  <c r="AA74" i="9"/>
  <c r="AB74" i="9" s="1"/>
  <c r="AC74" i="9"/>
  <c r="AD22" i="9"/>
  <c r="AC22" i="9"/>
  <c r="AA22" i="9"/>
  <c r="AB22" i="9" s="1"/>
  <c r="AC172" i="9"/>
  <c r="AA139" i="9"/>
  <c r="AB139" i="9" s="1"/>
  <c r="AC139" i="9"/>
  <c r="AD139" i="9"/>
  <c r="AD90" i="9"/>
  <c r="AA90" i="9"/>
  <c r="AB90" i="9" s="1"/>
  <c r="AC90" i="9"/>
  <c r="AD38" i="9"/>
  <c r="AC38" i="9"/>
  <c r="AA38" i="9"/>
  <c r="AB38" i="9" s="1"/>
  <c r="AD166" i="9"/>
  <c r="AC166" i="9"/>
  <c r="AA166" i="9"/>
  <c r="AB166" i="9" s="1"/>
  <c r="AA109" i="9"/>
  <c r="AB109" i="9" s="1"/>
  <c r="AD109" i="9"/>
  <c r="AC109" i="9"/>
  <c r="AD47" i="9"/>
  <c r="AA47" i="9"/>
  <c r="AB47" i="9" s="1"/>
  <c r="AC47" i="9"/>
  <c r="AA171" i="9"/>
  <c r="AB171" i="9" s="1"/>
  <c r="AD171" i="9"/>
  <c r="AC171" i="9"/>
  <c r="AA96" i="9"/>
  <c r="AB96" i="9" s="1"/>
  <c r="AD96" i="9"/>
  <c r="AC96" i="9"/>
  <c r="AD15" i="9"/>
  <c r="AA15" i="9"/>
  <c r="AB15" i="9" s="1"/>
  <c r="AC15" i="9"/>
  <c r="AA135" i="9"/>
  <c r="AB135" i="9" s="1"/>
  <c r="AD135" i="9"/>
  <c r="AC135" i="9"/>
  <c r="AD79" i="9"/>
  <c r="AA79" i="9"/>
  <c r="AB79" i="9" s="1"/>
  <c r="AC79" i="9"/>
  <c r="AD37" i="9"/>
  <c r="AC37" i="9"/>
  <c r="AA37" i="9"/>
  <c r="AB37" i="9" s="1"/>
  <c r="AD185" i="9"/>
  <c r="AC185" i="9"/>
  <c r="AA185" i="9"/>
  <c r="AB185" i="9" s="1"/>
  <c r="AC131" i="9"/>
  <c r="AD131" i="9"/>
  <c r="AA131" i="9"/>
  <c r="AB131" i="9" s="1"/>
  <c r="AA20" i="9"/>
  <c r="AB20" i="9" s="1"/>
  <c r="AD20" i="9"/>
  <c r="AC20" i="9"/>
  <c r="AD111" i="9"/>
  <c r="AA111" i="9"/>
  <c r="AB111" i="9" s="1"/>
  <c r="AC111" i="9"/>
  <c r="AD78" i="9"/>
  <c r="AC78" i="9"/>
  <c r="AA78" i="9"/>
  <c r="AB78" i="9" s="1"/>
  <c r="AA36" i="9"/>
  <c r="AB36" i="9" s="1"/>
  <c r="AC36" i="9"/>
  <c r="AD36" i="9"/>
  <c r="AD161" i="9"/>
  <c r="AA161" i="9"/>
  <c r="AB161" i="9" s="1"/>
  <c r="AC161" i="9"/>
  <c r="AA117" i="9"/>
  <c r="AB117" i="9" s="1"/>
  <c r="AC117" i="9"/>
  <c r="AD117" i="9"/>
  <c r="AD16" i="9"/>
  <c r="AA16" i="9"/>
  <c r="AB16" i="9" s="1"/>
  <c r="AC16" i="9"/>
  <c r="AD130" i="9"/>
  <c r="AC130" i="9"/>
  <c r="AA130" i="9"/>
  <c r="AB130" i="9" s="1"/>
  <c r="AD71" i="9"/>
  <c r="AC71" i="9"/>
  <c r="AA71" i="9"/>
  <c r="AB71" i="9" s="1"/>
  <c r="AD13" i="9"/>
  <c r="AC13" i="9"/>
  <c r="AA13" i="9"/>
  <c r="AB13" i="9" s="1"/>
  <c r="AA136" i="9"/>
  <c r="AB136" i="9" s="1"/>
  <c r="AD136" i="9"/>
  <c r="AC136" i="9"/>
  <c r="AD87" i="9"/>
  <c r="AA87" i="9"/>
  <c r="AB87" i="9" s="1"/>
  <c r="AC87" i="9"/>
  <c r="AD25" i="9"/>
  <c r="AA25" i="9"/>
  <c r="AB25" i="9" s="1"/>
  <c r="AD160" i="9"/>
  <c r="AC160" i="9"/>
  <c r="AA160" i="9"/>
  <c r="AB160" i="9" s="1"/>
  <c r="AD103" i="9"/>
  <c r="AC103" i="9"/>
  <c r="AA103" i="9"/>
  <c r="AB103" i="9" s="1"/>
  <c r="AD34" i="9"/>
  <c r="AA34" i="9"/>
  <c r="AB34" i="9" s="1"/>
  <c r="AC34" i="9"/>
  <c r="AD132" i="9"/>
  <c r="AA132" i="9"/>
  <c r="AB132" i="9" s="1"/>
  <c r="AC132" i="9"/>
  <c r="AD86" i="9"/>
  <c r="AC86" i="9"/>
  <c r="AA86" i="9"/>
  <c r="AB86" i="9" s="1"/>
  <c r="AD168" i="9"/>
  <c r="AC168" i="9"/>
  <c r="AA168" i="9"/>
  <c r="AB168" i="9" s="1"/>
  <c r="AD125" i="9"/>
  <c r="AA125" i="9"/>
  <c r="AB125" i="9" s="1"/>
  <c r="AC125" i="9"/>
  <c r="AC75" i="9"/>
  <c r="AA75" i="9"/>
  <c r="AB75" i="9" s="1"/>
  <c r="AD75" i="9"/>
  <c r="AD27" i="9"/>
  <c r="AA27" i="9"/>
  <c r="AB27" i="9" s="1"/>
  <c r="AC27" i="9"/>
  <c r="AD182" i="9"/>
  <c r="AA182" i="9"/>
  <c r="AB182" i="9" s="1"/>
  <c r="AC182" i="9"/>
  <c r="AA128" i="9"/>
  <c r="AB128" i="9" s="1"/>
  <c r="AC128" i="9"/>
  <c r="AD128" i="9"/>
  <c r="AD14" i="9"/>
  <c r="AA14" i="9"/>
  <c r="AB14" i="9" s="1"/>
  <c r="AC14" i="9"/>
  <c r="AC107" i="9"/>
  <c r="AD107" i="9"/>
  <c r="AA107" i="9"/>
  <c r="AB107" i="9" s="1"/>
  <c r="AA68" i="9"/>
  <c r="AB68" i="9" s="1"/>
  <c r="AC68" i="9"/>
  <c r="AD68" i="9"/>
  <c r="AD26" i="9"/>
  <c r="AC26" i="9"/>
  <c r="AA26" i="9"/>
  <c r="AB26" i="9" s="1"/>
  <c r="AA155" i="9"/>
  <c r="AB155" i="9" s="1"/>
  <c r="AD155" i="9"/>
  <c r="AC155" i="9"/>
  <c r="AA84" i="9"/>
  <c r="AB84" i="9" s="1"/>
  <c r="AD84" i="9"/>
  <c r="AC84" i="9"/>
  <c r="AA7" i="9"/>
  <c r="AB7" i="9" s="1"/>
  <c r="AC7" i="9"/>
  <c r="AD7" i="9"/>
  <c r="AD127" i="9"/>
  <c r="AC127" i="9"/>
  <c r="AA127" i="9"/>
  <c r="AB127" i="9" s="1"/>
  <c r="AC67" i="9"/>
  <c r="AA67" i="9"/>
  <c r="AB67" i="9" s="1"/>
  <c r="AD67" i="9"/>
  <c r="AC121" i="9"/>
  <c r="AD133" i="9"/>
  <c r="AA133" i="9"/>
  <c r="AB133" i="9" s="1"/>
  <c r="AC133" i="9"/>
  <c r="AC83" i="9"/>
  <c r="AA83" i="9"/>
  <c r="AB83" i="9" s="1"/>
  <c r="AD83" i="9"/>
  <c r="AD18" i="9"/>
  <c r="AA18" i="9"/>
  <c r="AB18" i="9" s="1"/>
  <c r="AC18" i="9"/>
  <c r="AC157" i="9"/>
  <c r="AD157" i="9"/>
  <c r="AA157" i="9"/>
  <c r="AB157" i="9" s="1"/>
  <c r="AA93" i="9"/>
  <c r="AB93" i="9" s="1"/>
  <c r="AC93" i="9"/>
  <c r="AD93" i="9"/>
  <c r="AA28" i="9"/>
  <c r="AB28" i="9" s="1"/>
  <c r="AC28" i="9"/>
  <c r="AD28" i="9"/>
  <c r="AD129" i="9"/>
  <c r="AC129" i="9"/>
  <c r="AA129" i="9"/>
  <c r="AB129" i="9" s="1"/>
  <c r="AD73" i="9"/>
  <c r="AA73" i="9"/>
  <c r="AB73" i="9" s="1"/>
  <c r="AC73" i="9"/>
  <c r="AD165" i="9"/>
  <c r="AC165" i="9"/>
  <c r="AA165" i="9"/>
  <c r="AB165" i="9" s="1"/>
  <c r="AA108" i="9"/>
  <c r="AB108" i="9" s="1"/>
  <c r="AC108" i="9"/>
  <c r="AD108" i="9"/>
  <c r="AD69" i="9"/>
  <c r="AC69" i="9"/>
  <c r="AA69" i="9"/>
  <c r="AB69" i="9" s="1"/>
  <c r="AD17" i="9"/>
  <c r="AA17" i="9"/>
  <c r="AB17" i="9" s="1"/>
  <c r="AC17" i="9"/>
  <c r="AA179" i="9"/>
  <c r="AB179" i="9" s="1"/>
  <c r="AC179" i="9"/>
  <c r="AD179" i="9"/>
  <c r="AD118" i="9"/>
  <c r="AA118" i="9"/>
  <c r="AB118" i="9" s="1"/>
  <c r="AC118" i="9"/>
  <c r="AD176" i="9"/>
  <c r="AC176" i="9"/>
  <c r="AA176" i="9"/>
  <c r="AB176" i="9" s="1"/>
  <c r="AA104" i="9"/>
  <c r="AB104" i="9" s="1"/>
  <c r="AC104" i="9"/>
  <c r="AD104" i="9"/>
  <c r="AD62" i="9"/>
  <c r="AA62" i="9"/>
  <c r="AB62" i="9" s="1"/>
  <c r="AC62" i="9"/>
  <c r="AD23" i="9"/>
  <c r="AC23" i="9"/>
  <c r="AA23" i="9"/>
  <c r="AB23" i="9" s="1"/>
  <c r="AD152" i="9"/>
  <c r="AC152" i="9"/>
  <c r="AA152" i="9"/>
  <c r="AB152" i="9" s="1"/>
  <c r="AD81" i="9"/>
  <c r="AA81" i="9"/>
  <c r="AB81" i="9" s="1"/>
  <c r="AD193" i="9"/>
  <c r="AA193" i="9"/>
  <c r="AB193" i="9" s="1"/>
  <c r="AC193" i="9"/>
  <c r="AD123" i="9"/>
  <c r="AA123" i="9"/>
  <c r="AB123" i="9" s="1"/>
  <c r="AC123" i="9"/>
  <c r="AD61" i="9"/>
  <c r="AC61" i="9"/>
  <c r="AA61" i="9"/>
  <c r="AB61" i="9" s="1"/>
  <c r="AC180" i="9"/>
  <c r="AA183" i="9"/>
  <c r="AB183" i="9" s="1"/>
  <c r="AD183" i="9"/>
  <c r="AC183" i="9"/>
  <c r="AA116" i="9"/>
  <c r="AB116" i="9" s="1"/>
  <c r="AC116" i="9"/>
  <c r="AD116" i="9"/>
  <c r="AA80" i="9"/>
  <c r="AB80" i="9" s="1"/>
  <c r="AC80" i="9"/>
  <c r="AD80" i="9"/>
  <c r="AA9" i="9"/>
  <c r="AB9" i="9" s="1"/>
  <c r="AC9" i="9"/>
  <c r="AD9" i="9"/>
  <c r="AD154" i="9"/>
  <c r="AC154" i="9"/>
  <c r="AA154" i="9"/>
  <c r="AB154" i="9" s="1"/>
  <c r="AA76" i="9"/>
  <c r="AB76" i="9" s="1"/>
  <c r="AD76" i="9"/>
  <c r="AC76" i="9"/>
  <c r="AD12" i="9"/>
  <c r="AA12" i="9"/>
  <c r="AB12" i="9" s="1"/>
  <c r="AC12" i="9"/>
  <c r="AD122" i="9"/>
  <c r="AC122" i="9"/>
  <c r="AA122" i="9"/>
  <c r="AB122" i="9" s="1"/>
  <c r="AA56" i="9"/>
  <c r="AB56" i="9" s="1"/>
  <c r="AC56" i="9"/>
  <c r="AD56" i="9"/>
  <c r="AD162" i="9"/>
  <c r="AA162" i="9"/>
  <c r="AB162" i="9" s="1"/>
  <c r="AC162" i="9"/>
  <c r="AD105" i="9"/>
  <c r="AA105" i="9"/>
  <c r="AB105" i="9" s="1"/>
  <c r="AD66" i="9"/>
  <c r="AA66" i="9"/>
  <c r="AB66" i="9" s="1"/>
  <c r="AC66" i="9"/>
  <c r="AD11" i="9"/>
  <c r="AC11" i="9"/>
  <c r="AA11" i="9"/>
  <c r="AB11" i="9" s="1"/>
  <c r="AA173" i="9"/>
  <c r="AB173" i="9" s="1"/>
  <c r="AD173" i="9"/>
  <c r="AC173" i="9"/>
  <c r="AD85" i="9"/>
  <c r="AC85" i="9"/>
  <c r="AA85" i="9"/>
  <c r="AB85" i="9" s="1"/>
  <c r="AD170" i="9"/>
  <c r="AA170" i="9"/>
  <c r="AB170" i="9" s="1"/>
  <c r="AC170" i="9"/>
  <c r="AA101" i="9"/>
  <c r="AB101" i="9" s="1"/>
  <c r="AD101" i="9"/>
  <c r="AC101" i="9"/>
  <c r="AD58" i="9"/>
  <c r="AC58" i="9"/>
  <c r="AA58" i="9"/>
  <c r="AB58" i="9" s="1"/>
  <c r="AC10" i="9"/>
  <c r="AA10" i="9"/>
  <c r="AB10" i="9" s="1"/>
  <c r="AD10" i="9"/>
  <c r="AA149" i="9"/>
  <c r="AB149" i="9" s="1"/>
  <c r="AC149" i="9"/>
  <c r="AD149" i="9"/>
  <c r="AD65" i="9"/>
  <c r="AA65" i="9"/>
  <c r="AB65" i="9" s="1"/>
  <c r="AC65" i="9"/>
  <c r="AD190" i="9"/>
  <c r="AC190" i="9"/>
  <c r="AA190" i="9"/>
  <c r="AB190" i="9" s="1"/>
  <c r="AA120" i="9"/>
  <c r="AB120" i="9" s="1"/>
  <c r="AC120" i="9"/>
  <c r="AD120" i="9"/>
  <c r="AD54" i="9"/>
  <c r="AA54" i="9"/>
  <c r="AB54" i="9" s="1"/>
  <c r="AC54" i="9"/>
  <c r="AC105" i="9"/>
  <c r="AC164" i="9"/>
  <c r="AS5" i="9" a="1"/>
  <c r="BD7" i="9" l="1"/>
  <c r="BD8" i="9" s="1"/>
  <c r="BD9" i="9"/>
  <c r="BC9" i="9"/>
  <c r="AX9" i="9"/>
  <c r="BW7" i="9" s="1"/>
  <c r="AX5" i="9"/>
  <c r="AV6" i="9"/>
  <c r="AX6" i="9" s="1"/>
  <c r="AV9" i="9"/>
  <c r="BW8" i="9" s="1"/>
  <c r="AS8" i="9"/>
  <c r="AS9" i="9"/>
  <c r="AS10" i="9"/>
  <c r="AS5" i="9"/>
  <c r="AS6" i="9"/>
  <c r="AS7" i="9"/>
  <c r="AD195" i="9"/>
  <c r="AB5" i="9"/>
  <c r="AB195" i="9" s="1"/>
  <c r="AA195" i="9"/>
  <c r="AC195" i="9"/>
  <c r="AJ5" i="9" s="1"/>
  <c r="BC10" i="9" l="1"/>
  <c r="BD10" i="9"/>
  <c r="AJ17" i="9"/>
  <c r="AJ7" i="9"/>
  <c r="AJ9" i="9" s="1"/>
  <c r="AJ11" i="9" s="1"/>
  <c r="AJ16" i="9"/>
  <c r="AJ14" i="9"/>
  <c r="AJ15" i="9" s="1"/>
  <c r="AJ13" i="9"/>
  <c r="BD11" i="9" l="1"/>
  <c r="BC11" i="9"/>
  <c r="BW5" i="9"/>
  <c r="BC12" i="9" l="1"/>
  <c r="BD12" i="9"/>
  <c r="BW6" i="9"/>
  <c r="BD13" i="9" l="1"/>
  <c r="BC13" i="9"/>
  <c r="AL5" i="9" a="1"/>
  <c r="AN8" i="9" l="1"/>
  <c r="AL8" i="9"/>
  <c r="AP5" i="9"/>
  <c r="AP7" i="9"/>
  <c r="AL5" i="9"/>
  <c r="AP10" i="9"/>
  <c r="AN7" i="9"/>
  <c r="AQ9" i="9"/>
  <c r="AM7" i="9"/>
  <c r="AL10" i="9"/>
  <c r="AO6" i="9"/>
  <c r="AL7" i="9"/>
  <c r="AQ10" i="9"/>
  <c r="AM8" i="9"/>
  <c r="AP9" i="9"/>
  <c r="AQ8" i="9"/>
  <c r="AM6" i="9"/>
  <c r="AO5" i="9"/>
  <c r="AL6" i="9"/>
  <c r="AL9" i="9"/>
  <c r="AN6" i="9"/>
  <c r="AQ7" i="9"/>
  <c r="AO10" i="9"/>
  <c r="AM5" i="9"/>
  <c r="AO8" i="9"/>
  <c r="AQ5" i="9"/>
  <c r="AM10" i="9"/>
  <c r="BC14" i="9"/>
  <c r="AN10" i="9"/>
  <c r="AO9" i="9"/>
  <c r="AQ6" i="9"/>
  <c r="AP8" i="9"/>
  <c r="AP6" i="9"/>
  <c r="AN9" i="9"/>
  <c r="AO7" i="9"/>
  <c r="AN5" i="9"/>
  <c r="AM9" i="9"/>
  <c r="BD14" i="9"/>
  <c r="S198" i="9" a="1"/>
  <c r="S203" i="9" l="1"/>
  <c r="S201" i="9"/>
  <c r="S202" i="9"/>
  <c r="BP10" i="9" s="1"/>
  <c r="S200" i="9"/>
  <c r="X200" i="9" s="1"/>
  <c r="BT8" i="9" s="1"/>
  <c r="S199" i="9"/>
  <c r="W199" i="9" s="1"/>
  <c r="BS7" i="9" s="1"/>
  <c r="S198" i="9"/>
  <c r="T198" i="9" s="1"/>
  <c r="U198" i="9" s="1"/>
  <c r="BQ6" i="9" s="1"/>
  <c r="BD15" i="9"/>
  <c r="BC15" i="9"/>
  <c r="T200" i="9"/>
  <c r="U200" i="9" s="1"/>
  <c r="BQ8" i="9" s="1"/>
  <c r="W200" i="9"/>
  <c r="BS8" i="9" s="1"/>
  <c r="X199" i="9" l="1"/>
  <c r="BT7" i="9" s="1"/>
  <c r="BP7" i="9"/>
  <c r="X202" i="9"/>
  <c r="BT10" i="9" s="1"/>
  <c r="T202" i="9"/>
  <c r="U202" i="9" s="1"/>
  <c r="BQ10" i="9" s="1"/>
  <c r="BP8" i="9"/>
  <c r="W202" i="9"/>
  <c r="BS10" i="9" s="1"/>
  <c r="BP6" i="9"/>
  <c r="T201" i="9"/>
  <c r="U201" i="9" s="1"/>
  <c r="BQ9" i="9" s="1"/>
  <c r="W201" i="9"/>
  <c r="BS9" i="9" s="1"/>
  <c r="X201" i="9"/>
  <c r="BT9" i="9" s="1"/>
  <c r="BP9" i="9"/>
  <c r="T199" i="9"/>
  <c r="U199" i="9" s="1"/>
  <c r="BQ7" i="9" s="1"/>
  <c r="T203" i="9"/>
  <c r="U203" i="9" s="1"/>
  <c r="BQ11" i="9" s="1"/>
  <c r="BP11" i="9"/>
  <c r="W203" i="9"/>
  <c r="BS11" i="9" s="1"/>
  <c r="X203" i="9"/>
  <c r="BT11" i="9" s="1"/>
  <c r="BC16" i="9"/>
  <c r="BD16" i="9"/>
  <c r="BD17" i="9" l="1"/>
  <c r="BC17" i="9"/>
  <c r="BC18" i="9" l="1"/>
  <c r="BD18" i="9"/>
  <c r="BD19" i="9" l="1"/>
  <c r="BC19" i="9"/>
  <c r="BC20" i="9" l="1"/>
  <c r="BD20" i="9"/>
  <c r="BD21" i="9" l="1"/>
  <c r="BC21" i="9"/>
  <c r="BC22" i="9" l="1"/>
  <c r="BD22" i="9"/>
  <c r="BD23" i="9" l="1"/>
  <c r="BC23" i="9"/>
  <c r="BC24" i="9" l="1"/>
  <c r="BD24" i="9"/>
  <c r="BD25" i="9" l="1"/>
  <c r="BC25" i="9"/>
  <c r="BC26" i="9" l="1"/>
  <c r="BD26" i="9"/>
  <c r="BD27" i="9" l="1"/>
  <c r="BC27" i="9"/>
  <c r="BC28" i="9" l="1"/>
  <c r="BD28" i="9"/>
  <c r="BD29" i="9" l="1"/>
  <c r="BC29" i="9"/>
  <c r="BC30" i="9" l="1"/>
  <c r="BD30" i="9"/>
  <c r="BD31" i="9" l="1"/>
  <c r="BC31" i="9"/>
  <c r="BC32" i="9" l="1"/>
  <c r="BD32" i="9"/>
  <c r="BD33" i="9" l="1"/>
  <c r="BC33" i="9"/>
  <c r="BC34" i="9" l="1"/>
  <c r="BD34" i="9"/>
  <c r="BD35" i="9" l="1"/>
  <c r="BC35" i="9"/>
  <c r="BC36" i="9" l="1"/>
  <c r="BD36" i="9"/>
  <c r="BD37" i="9" l="1"/>
  <c r="BC37" i="9"/>
  <c r="BC38" i="9" l="1"/>
  <c r="BD38" i="9"/>
  <c r="BD39" i="9" l="1"/>
  <c r="BC39" i="9"/>
  <c r="BC40" i="9" l="1"/>
  <c r="BD40" i="9"/>
  <c r="BD41" i="9" l="1"/>
  <c r="BC41" i="9"/>
  <c r="BC42" i="9" l="1"/>
  <c r="BD42" i="9"/>
  <c r="BD43" i="9" l="1"/>
  <c r="BC43" i="9"/>
  <c r="BC44" i="9" l="1"/>
  <c r="BD44" i="9"/>
  <c r="BD45" i="9" l="1"/>
  <c r="BC45" i="9"/>
  <c r="BC46" i="9" l="1"/>
  <c r="BD46" i="9"/>
  <c r="BD47" i="9" l="1"/>
  <c r="BC47" i="9"/>
  <c r="BC48" i="9" l="1"/>
  <c r="BD48" i="9"/>
  <c r="BD49" i="9" l="1"/>
  <c r="BC49" i="9"/>
  <c r="BC50" i="9" l="1"/>
  <c r="BD50" i="9"/>
  <c r="BD51" i="9" l="1"/>
  <c r="BC51" i="9"/>
  <c r="BC52" i="9" l="1"/>
  <c r="BD52" i="9"/>
  <c r="BD53" i="9" l="1"/>
  <c r="BC53" i="9"/>
  <c r="BC54" i="9" l="1"/>
  <c r="BD54" i="9"/>
  <c r="BD55" i="9" l="1"/>
  <c r="BC55" i="9"/>
  <c r="BC56" i="9" l="1"/>
  <c r="BD56" i="9"/>
  <c r="BD57" i="9" l="1"/>
  <c r="BC57" i="9"/>
  <c r="BC58" i="9" l="1"/>
  <c r="BD58" i="9"/>
  <c r="BD59" i="9" l="1"/>
  <c r="BC59" i="9"/>
  <c r="BC60" i="9" l="1"/>
  <c r="BD60" i="9"/>
  <c r="BD61" i="9" l="1"/>
  <c r="BC61" i="9"/>
  <c r="BC62" i="9" l="1"/>
  <c r="BD62" i="9"/>
  <c r="BD63" i="9" l="1"/>
  <c r="BC63" i="9"/>
  <c r="BC64" i="9" l="1"/>
  <c r="BD64" i="9"/>
  <c r="BD65" i="9" l="1"/>
  <c r="BC65" i="9"/>
  <c r="BC66" i="9" l="1"/>
  <c r="BD66" i="9"/>
  <c r="BD67" i="9" l="1"/>
  <c r="BC67" i="9"/>
  <c r="BC68" i="9" l="1"/>
  <c r="BD68" i="9"/>
  <c r="BD69" i="9" l="1"/>
  <c r="BC69" i="9"/>
  <c r="BC70" i="9" l="1"/>
  <c r="BD70" i="9"/>
  <c r="BD71" i="9" l="1"/>
  <c r="BC71" i="9"/>
  <c r="BC72" i="9" l="1"/>
  <c r="BD72" i="9"/>
  <c r="BD73" i="9" l="1"/>
  <c r="BC73" i="9"/>
  <c r="BC74" i="9" l="1"/>
  <c r="BD74" i="9"/>
  <c r="BD75" i="9" l="1"/>
  <c r="BC75" i="9"/>
  <c r="BC76" i="9" l="1"/>
  <c r="BD76" i="9"/>
  <c r="BD77" i="9" l="1"/>
  <c r="BC77" i="9"/>
  <c r="BC78" i="9" l="1"/>
  <c r="BD78" i="9"/>
  <c r="BD79" i="9" l="1"/>
  <c r="BC79" i="9"/>
  <c r="BC80" i="9" l="1"/>
  <c r="BD80" i="9"/>
  <c r="BD81" i="9" l="1"/>
  <c r="BC81" i="9"/>
  <c r="BC82" i="9" l="1"/>
  <c r="BD82" i="9"/>
  <c r="BD83" i="9" l="1"/>
  <c r="BC83" i="9"/>
  <c r="BC84" i="9" l="1"/>
  <c r="BD84" i="9"/>
  <c r="BD85" i="9" l="1"/>
  <c r="BC85" i="9"/>
  <c r="BC86" i="9" l="1"/>
  <c r="BD86" i="9"/>
  <c r="BD87" i="9" l="1"/>
  <c r="BC87" i="9"/>
  <c r="BC88" i="9" l="1"/>
  <c r="BD88" i="9"/>
  <c r="BD89" i="9" l="1"/>
  <c r="BC89" i="9"/>
  <c r="BC90" i="9" l="1"/>
  <c r="BD90" i="9"/>
  <c r="BD91" i="9" l="1"/>
  <c r="BC91" i="9"/>
  <c r="BC92" i="9" l="1"/>
  <c r="BD92" i="9"/>
  <c r="BD93" i="9" l="1"/>
  <c r="BC93" i="9"/>
  <c r="BC94" i="9" l="1"/>
  <c r="BD94" i="9"/>
  <c r="BD95" i="9" l="1"/>
  <c r="BC95" i="9"/>
  <c r="BC96" i="9" l="1"/>
  <c r="BD96" i="9"/>
  <c r="BD97" i="9" l="1"/>
  <c r="BC97" i="9"/>
  <c r="BC98" i="9" l="1"/>
  <c r="BD98" i="9"/>
  <c r="BD99" i="9" l="1"/>
  <c r="BC99" i="9"/>
  <c r="BC100" i="9" l="1"/>
  <c r="BD100" i="9"/>
  <c r="BD101" i="9" l="1"/>
  <c r="BC101" i="9"/>
  <c r="BD102" i="9" l="1"/>
  <c r="BC102" i="9"/>
  <c r="BD103" i="9" l="1"/>
  <c r="BC103" i="9"/>
  <c r="BC104" i="9" l="1"/>
  <c r="BD104" i="9"/>
  <c r="BD105" i="9" l="1"/>
  <c r="BC105" i="9"/>
  <c r="BC106" i="9" l="1"/>
  <c r="BD106" i="9"/>
  <c r="BD107" i="9" l="1"/>
  <c r="BC107" i="9"/>
  <c r="BC108" i="9" l="1"/>
  <c r="BD108" i="9"/>
  <c r="BD109" i="9" l="1"/>
  <c r="BC109" i="9"/>
  <c r="BC110" i="9" l="1"/>
  <c r="BD110" i="9"/>
  <c r="BD111" i="9" l="1"/>
  <c r="BC111" i="9"/>
  <c r="BC112" i="9" l="1"/>
  <c r="BD112" i="9"/>
  <c r="BD113" i="9" l="1"/>
  <c r="BC113" i="9"/>
  <c r="BC114" i="9" l="1"/>
  <c r="BD114" i="9"/>
  <c r="BD115" i="9" l="1"/>
  <c r="BC115" i="9"/>
  <c r="BC116" i="9" l="1"/>
  <c r="BD116" i="9"/>
  <c r="BD117" i="9" l="1"/>
  <c r="BC117" i="9"/>
  <c r="BC118" i="9" l="1"/>
  <c r="BD118" i="9"/>
  <c r="BD119" i="9" l="1"/>
  <c r="BC119" i="9"/>
  <c r="BC120" i="9" l="1"/>
  <c r="BD120" i="9"/>
  <c r="BD121" i="9" l="1"/>
  <c r="BC121" i="9"/>
  <c r="BC122" i="9" l="1"/>
  <c r="BD122" i="9"/>
  <c r="BD123" i="9" l="1"/>
  <c r="BC123" i="9"/>
  <c r="BC124" i="9" l="1"/>
  <c r="BD124" i="9"/>
  <c r="BD125" i="9" l="1"/>
  <c r="BC125" i="9"/>
  <c r="BC126" i="9" l="1"/>
  <c r="BD126" i="9"/>
  <c r="BD127" i="9" l="1"/>
  <c r="BC127" i="9"/>
  <c r="BC128" i="9" l="1"/>
  <c r="BD128" i="9"/>
  <c r="BD129" i="9" l="1"/>
  <c r="BC129" i="9"/>
  <c r="BC130" i="9" l="1"/>
  <c r="BD130" i="9"/>
  <c r="BD131" i="9" l="1"/>
  <c r="BC131" i="9"/>
  <c r="BC132" i="9" l="1"/>
  <c r="BD132" i="9"/>
  <c r="BD133" i="9" l="1"/>
  <c r="BC133" i="9"/>
  <c r="BC134" i="9" l="1"/>
  <c r="BD134" i="9"/>
  <c r="BD135" i="9" l="1"/>
  <c r="BC135" i="9"/>
  <c r="BC136" i="9" l="1"/>
  <c r="BD136" i="9"/>
  <c r="BD137" i="9" l="1"/>
  <c r="BC137" i="9"/>
  <c r="BC138" i="9" l="1"/>
  <c r="BD138" i="9"/>
  <c r="BD139" i="9" l="1"/>
  <c r="BC139" i="9"/>
  <c r="BC140" i="9" l="1"/>
  <c r="BD140" i="9"/>
  <c r="BD141" i="9" l="1"/>
  <c r="BC141" i="9"/>
  <c r="BC142" i="9" l="1"/>
  <c r="BD142" i="9"/>
  <c r="BD143" i="9" l="1"/>
  <c r="BC143" i="9"/>
  <c r="BC144" i="9" l="1"/>
  <c r="BD144" i="9"/>
  <c r="BD145" i="9" l="1"/>
  <c r="BC145" i="9"/>
  <c r="BC146" i="9" l="1"/>
  <c r="BD146" i="9"/>
  <c r="BD147" i="9" l="1"/>
  <c r="BC147" i="9"/>
  <c r="BC148" i="9" l="1"/>
  <c r="BD148" i="9"/>
  <c r="BD149" i="9" l="1"/>
  <c r="BC149" i="9"/>
  <c r="BC150" i="9" l="1"/>
  <c r="BD150" i="9"/>
  <c r="BD151" i="9" l="1"/>
  <c r="BC151" i="9"/>
  <c r="BC152" i="9" l="1"/>
  <c r="BD152" i="9"/>
  <c r="BC153" i="9" l="1"/>
  <c r="BD153" i="9"/>
  <c r="BD154" i="9" l="1"/>
  <c r="BC154" i="9"/>
  <c r="BC155" i="9" l="1"/>
  <c r="BD155" i="9"/>
  <c r="BD156" i="9" l="1"/>
  <c r="BC156" i="9"/>
  <c r="BC157" i="9" l="1"/>
  <c r="BD157" i="9"/>
  <c r="BD158" i="9" l="1"/>
  <c r="BC158" i="9"/>
  <c r="BC159" i="9" l="1"/>
  <c r="BD159" i="9"/>
  <c r="BD160" i="9" l="1"/>
  <c r="BC160" i="9"/>
  <c r="BC161" i="9" l="1"/>
  <c r="BD161" i="9"/>
  <c r="BD162" i="9" l="1"/>
  <c r="BC162" i="9"/>
  <c r="BC163" i="9" l="1"/>
  <c r="BD163" i="9"/>
  <c r="BD164" i="9" l="1"/>
  <c r="BC164" i="9"/>
  <c r="BC165" i="9" l="1"/>
  <c r="BD165" i="9"/>
  <c r="BD166" i="9" l="1"/>
  <c r="BC166" i="9"/>
  <c r="BC167" i="9" l="1"/>
  <c r="BD167" i="9"/>
  <c r="BD168" i="9" l="1"/>
  <c r="BC168" i="9"/>
  <c r="BC169" i="9" l="1"/>
  <c r="BD169" i="9"/>
  <c r="BD170" i="9" l="1"/>
  <c r="BC170" i="9"/>
  <c r="BC171" i="9" l="1"/>
  <c r="BD171" i="9"/>
  <c r="BD172" i="9" l="1"/>
  <c r="BC172" i="9"/>
  <c r="BC173" i="9" l="1"/>
  <c r="BD173" i="9"/>
  <c r="BD174" i="9" l="1"/>
  <c r="BC174" i="9"/>
  <c r="BC175" i="9" l="1"/>
  <c r="BD175" i="9"/>
  <c r="BD176" i="9" l="1"/>
  <c r="BC176" i="9"/>
  <c r="BC177" i="9" l="1"/>
  <c r="BD177" i="9"/>
  <c r="BD178" i="9" l="1"/>
  <c r="BC178" i="9"/>
  <c r="BC179" i="9" l="1"/>
  <c r="BD179" i="9"/>
  <c r="BD180" i="9" l="1"/>
  <c r="BC180" i="9"/>
  <c r="BC181" i="9" l="1"/>
  <c r="BD181" i="9"/>
  <c r="BD182" i="9" l="1"/>
  <c r="BC182" i="9"/>
  <c r="BC183" i="9" l="1"/>
  <c r="BD183" i="9"/>
  <c r="BD184" i="9" l="1"/>
  <c r="BC184" i="9"/>
  <c r="BC185" i="9" l="1"/>
  <c r="BD185" i="9"/>
  <c r="BD186" i="9" l="1"/>
  <c r="BC186" i="9"/>
  <c r="BC187" i="9" l="1"/>
  <c r="BD187" i="9"/>
  <c r="BD188" i="9" l="1"/>
  <c r="BC188" i="9"/>
  <c r="BC189" i="9" l="1"/>
  <c r="BD189" i="9"/>
  <c r="BD190" i="9" l="1"/>
  <c r="BC190" i="9"/>
  <c r="BC191" i="9" l="1"/>
  <c r="BD191" i="9"/>
  <c r="BD192" i="9" l="1"/>
  <c r="BC192" i="9"/>
  <c r="BC193" i="9" l="1"/>
  <c r="BD193" i="9"/>
  <c r="BD194" i="9" l="1"/>
  <c r="BC194" i="9"/>
  <c r="BC195" i="9" l="1"/>
  <c r="BE194" i="9"/>
  <c r="BD195" i="9"/>
  <c r="BF194" i="9"/>
  <c r="BF195" i="9" l="1"/>
  <c r="BF5" i="9"/>
  <c r="BF6" i="9"/>
  <c r="BF7" i="9"/>
  <c r="BF8" i="9"/>
  <c r="BF9" i="9"/>
  <c r="BF10" i="9"/>
  <c r="BF11" i="9"/>
  <c r="BF12" i="9"/>
  <c r="BF13" i="9"/>
  <c r="BF14" i="9"/>
  <c r="BF15" i="9"/>
  <c r="BF16" i="9"/>
  <c r="BF17" i="9"/>
  <c r="BF18" i="9"/>
  <c r="BF19" i="9"/>
  <c r="BF20" i="9"/>
  <c r="BF21" i="9"/>
  <c r="BF22" i="9"/>
  <c r="BF23" i="9"/>
  <c r="BF24" i="9"/>
  <c r="BF25" i="9"/>
  <c r="BF26" i="9"/>
  <c r="BF27" i="9"/>
  <c r="BF28" i="9"/>
  <c r="BF29" i="9"/>
  <c r="BF30" i="9"/>
  <c r="BF31" i="9"/>
  <c r="BF32" i="9"/>
  <c r="BF33" i="9"/>
  <c r="BF34" i="9"/>
  <c r="BF35" i="9"/>
  <c r="BF36" i="9"/>
  <c r="BF37" i="9"/>
  <c r="BF38" i="9"/>
  <c r="BF39" i="9"/>
  <c r="BF40" i="9"/>
  <c r="BF41" i="9"/>
  <c r="BF42" i="9"/>
  <c r="BF43" i="9"/>
  <c r="BF44" i="9"/>
  <c r="BF45" i="9"/>
  <c r="BF46" i="9"/>
  <c r="BF47" i="9"/>
  <c r="BF48" i="9"/>
  <c r="BF49" i="9"/>
  <c r="BF50" i="9"/>
  <c r="BF51" i="9"/>
  <c r="BF52" i="9"/>
  <c r="BF53" i="9"/>
  <c r="BF54" i="9"/>
  <c r="BF55" i="9"/>
  <c r="BF56" i="9"/>
  <c r="BF57" i="9"/>
  <c r="BF58" i="9"/>
  <c r="BF59" i="9"/>
  <c r="BF60" i="9"/>
  <c r="BF61" i="9"/>
  <c r="BF62" i="9"/>
  <c r="BF63" i="9"/>
  <c r="BF64" i="9"/>
  <c r="BF65" i="9"/>
  <c r="BF66" i="9"/>
  <c r="BF67" i="9"/>
  <c r="BF68" i="9"/>
  <c r="BF69" i="9"/>
  <c r="BF70" i="9"/>
  <c r="BF71" i="9"/>
  <c r="BF72" i="9"/>
  <c r="BF73" i="9"/>
  <c r="BF74" i="9"/>
  <c r="BF75" i="9"/>
  <c r="BF76" i="9"/>
  <c r="BF77" i="9"/>
  <c r="BF78" i="9"/>
  <c r="BF79" i="9"/>
  <c r="BF80" i="9"/>
  <c r="BF81" i="9"/>
  <c r="BF82" i="9"/>
  <c r="BF83" i="9"/>
  <c r="BF84" i="9"/>
  <c r="BF85" i="9"/>
  <c r="BF86" i="9"/>
  <c r="BF87" i="9"/>
  <c r="BF88" i="9"/>
  <c r="BF89" i="9"/>
  <c r="BF90" i="9"/>
  <c r="BF91" i="9"/>
  <c r="BF92" i="9"/>
  <c r="BF93" i="9"/>
  <c r="BF94" i="9"/>
  <c r="BF95" i="9"/>
  <c r="BF96" i="9"/>
  <c r="BF97" i="9"/>
  <c r="BF98" i="9"/>
  <c r="BF99" i="9"/>
  <c r="BF100" i="9"/>
  <c r="BF101" i="9"/>
  <c r="BF102" i="9"/>
  <c r="BF103" i="9"/>
  <c r="BF104" i="9"/>
  <c r="BF105" i="9"/>
  <c r="BF106" i="9"/>
  <c r="BF107" i="9"/>
  <c r="BF108" i="9"/>
  <c r="BF109" i="9"/>
  <c r="BF110" i="9"/>
  <c r="BF111" i="9"/>
  <c r="BF112" i="9"/>
  <c r="BF113" i="9"/>
  <c r="BF114" i="9"/>
  <c r="BF115" i="9"/>
  <c r="BF116" i="9"/>
  <c r="BF117" i="9"/>
  <c r="BF118" i="9"/>
  <c r="BF119" i="9"/>
  <c r="BF120" i="9"/>
  <c r="BF121" i="9"/>
  <c r="BF122" i="9"/>
  <c r="BF123" i="9"/>
  <c r="BF124" i="9"/>
  <c r="BF125" i="9"/>
  <c r="BF126" i="9"/>
  <c r="BF127" i="9"/>
  <c r="BF128" i="9"/>
  <c r="BF129" i="9"/>
  <c r="BF130" i="9"/>
  <c r="BF131" i="9"/>
  <c r="BF132" i="9"/>
  <c r="BF133" i="9"/>
  <c r="BF134" i="9"/>
  <c r="BF135" i="9"/>
  <c r="BF136" i="9"/>
  <c r="BF137" i="9"/>
  <c r="BF138" i="9"/>
  <c r="BF139" i="9"/>
  <c r="BF140" i="9"/>
  <c r="BF141" i="9"/>
  <c r="BF142" i="9"/>
  <c r="BF143" i="9"/>
  <c r="BF144" i="9"/>
  <c r="BF145" i="9"/>
  <c r="BF146" i="9"/>
  <c r="BF147" i="9"/>
  <c r="BF148" i="9"/>
  <c r="BF149" i="9"/>
  <c r="BF150" i="9"/>
  <c r="BF151" i="9"/>
  <c r="BF152" i="9"/>
  <c r="BF153" i="9"/>
  <c r="BF154" i="9"/>
  <c r="BF155" i="9"/>
  <c r="BF156" i="9"/>
  <c r="BF157" i="9"/>
  <c r="BF158" i="9"/>
  <c r="BF159" i="9"/>
  <c r="BF160" i="9"/>
  <c r="BF161" i="9"/>
  <c r="BF162" i="9"/>
  <c r="BF163" i="9"/>
  <c r="BF164" i="9"/>
  <c r="BF165" i="9"/>
  <c r="BF166" i="9"/>
  <c r="BF167" i="9"/>
  <c r="BF168" i="9"/>
  <c r="BF169" i="9"/>
  <c r="BF170" i="9"/>
  <c r="BF171" i="9"/>
  <c r="BF172" i="9"/>
  <c r="BF173" i="9"/>
  <c r="BF174" i="9"/>
  <c r="BF175" i="9"/>
  <c r="BF176" i="9"/>
  <c r="BF177" i="9"/>
  <c r="BF178" i="9"/>
  <c r="BF179" i="9"/>
  <c r="BF180" i="9"/>
  <c r="BF181" i="9"/>
  <c r="BF182" i="9"/>
  <c r="BF183" i="9"/>
  <c r="BF184" i="9"/>
  <c r="BF185" i="9"/>
  <c r="BF186" i="9"/>
  <c r="BF187" i="9"/>
  <c r="BF188" i="9"/>
  <c r="BF189" i="9"/>
  <c r="BF190" i="9"/>
  <c r="BF191" i="9"/>
  <c r="BF192" i="9"/>
  <c r="BF193" i="9"/>
  <c r="BG194" i="9"/>
  <c r="BE5" i="9"/>
  <c r="BE195" i="9"/>
  <c r="BG195" i="9" s="1"/>
  <c r="BE6" i="9"/>
  <c r="BE7" i="9"/>
  <c r="BG7" i="9" s="1"/>
  <c r="BE8" i="9"/>
  <c r="BE9" i="9"/>
  <c r="BE10" i="9"/>
  <c r="BE11" i="9"/>
  <c r="BE12" i="9"/>
  <c r="BE13" i="9"/>
  <c r="BE14" i="9"/>
  <c r="BE15" i="9"/>
  <c r="BE16" i="9"/>
  <c r="BE17" i="9"/>
  <c r="BE18" i="9"/>
  <c r="BE19" i="9"/>
  <c r="BE20" i="9"/>
  <c r="BE21" i="9"/>
  <c r="BE22" i="9"/>
  <c r="BE23" i="9"/>
  <c r="BE24" i="9"/>
  <c r="BE25" i="9"/>
  <c r="BE26" i="9"/>
  <c r="BE27" i="9"/>
  <c r="BE28" i="9"/>
  <c r="BE29" i="9"/>
  <c r="BE30" i="9"/>
  <c r="BE31" i="9"/>
  <c r="BE32" i="9"/>
  <c r="BE33" i="9"/>
  <c r="BE34" i="9"/>
  <c r="BE35" i="9"/>
  <c r="BE36" i="9"/>
  <c r="BE37" i="9"/>
  <c r="BE38" i="9"/>
  <c r="BE39" i="9"/>
  <c r="BE40" i="9"/>
  <c r="BE41" i="9"/>
  <c r="BE42" i="9"/>
  <c r="BE43" i="9"/>
  <c r="BE44" i="9"/>
  <c r="BE45" i="9"/>
  <c r="BE46" i="9"/>
  <c r="BE47" i="9"/>
  <c r="BE48" i="9"/>
  <c r="BE49" i="9"/>
  <c r="BE50" i="9"/>
  <c r="BE51" i="9"/>
  <c r="BE52" i="9"/>
  <c r="BG52" i="9" s="1"/>
  <c r="BE53" i="9"/>
  <c r="BE54" i="9"/>
  <c r="BE55" i="9"/>
  <c r="BE56" i="9"/>
  <c r="BE57" i="9"/>
  <c r="BE58" i="9"/>
  <c r="BE59" i="9"/>
  <c r="BE60" i="9"/>
  <c r="BG60" i="9" s="1"/>
  <c r="BE61" i="9"/>
  <c r="BE62" i="9"/>
  <c r="BE63" i="9"/>
  <c r="BE64" i="9"/>
  <c r="BE65" i="9"/>
  <c r="BE66" i="9"/>
  <c r="BE67" i="9"/>
  <c r="BE68" i="9"/>
  <c r="BG68" i="9" s="1"/>
  <c r="BE69" i="9"/>
  <c r="BE70" i="9"/>
  <c r="BE71" i="9"/>
  <c r="BE72" i="9"/>
  <c r="BE73" i="9"/>
  <c r="BE74" i="9"/>
  <c r="BE75" i="9"/>
  <c r="BE76" i="9"/>
  <c r="BG76" i="9" s="1"/>
  <c r="BE77" i="9"/>
  <c r="BE78" i="9"/>
  <c r="BE79" i="9"/>
  <c r="BE80" i="9"/>
  <c r="BE81" i="9"/>
  <c r="BE82" i="9"/>
  <c r="BE83" i="9"/>
  <c r="BE84" i="9"/>
  <c r="BG84" i="9" s="1"/>
  <c r="BE85" i="9"/>
  <c r="BE86" i="9"/>
  <c r="BE87" i="9"/>
  <c r="BE88" i="9"/>
  <c r="BE89" i="9"/>
  <c r="BE90" i="9"/>
  <c r="BE91" i="9"/>
  <c r="BE92" i="9"/>
  <c r="BG92" i="9" s="1"/>
  <c r="BE93" i="9"/>
  <c r="BE94" i="9"/>
  <c r="BE95" i="9"/>
  <c r="BE96" i="9"/>
  <c r="BE97" i="9"/>
  <c r="BE98" i="9"/>
  <c r="BE99" i="9"/>
  <c r="BE100" i="9"/>
  <c r="BG100" i="9" s="1"/>
  <c r="BE101" i="9"/>
  <c r="BE102" i="9"/>
  <c r="BE103" i="9"/>
  <c r="BE104" i="9"/>
  <c r="BE105" i="9"/>
  <c r="BE106" i="9"/>
  <c r="BE107" i="9"/>
  <c r="BE108" i="9"/>
  <c r="BG108" i="9" s="1"/>
  <c r="BE109" i="9"/>
  <c r="BE110" i="9"/>
  <c r="BE111" i="9"/>
  <c r="BE112" i="9"/>
  <c r="BE113" i="9"/>
  <c r="BE114" i="9"/>
  <c r="BE115" i="9"/>
  <c r="BE116" i="9"/>
  <c r="BG116" i="9" s="1"/>
  <c r="BE117" i="9"/>
  <c r="BE118" i="9"/>
  <c r="BE119" i="9"/>
  <c r="BE120" i="9"/>
  <c r="BE121" i="9"/>
  <c r="BE122" i="9"/>
  <c r="BE123" i="9"/>
  <c r="BE124" i="9"/>
  <c r="BG124" i="9" s="1"/>
  <c r="BE125" i="9"/>
  <c r="BE126" i="9"/>
  <c r="BE127" i="9"/>
  <c r="BE128" i="9"/>
  <c r="BE129" i="9"/>
  <c r="BE130" i="9"/>
  <c r="BE131" i="9"/>
  <c r="BE132" i="9"/>
  <c r="BG132" i="9" s="1"/>
  <c r="BE133" i="9"/>
  <c r="BE134" i="9"/>
  <c r="BE135" i="9"/>
  <c r="BE136" i="9"/>
  <c r="BE137" i="9"/>
  <c r="BE138" i="9"/>
  <c r="BE139" i="9"/>
  <c r="BE140" i="9"/>
  <c r="BG140" i="9" s="1"/>
  <c r="BE141" i="9"/>
  <c r="BE142" i="9"/>
  <c r="BE143" i="9"/>
  <c r="BE144" i="9"/>
  <c r="BE145" i="9"/>
  <c r="BE146" i="9"/>
  <c r="BE147" i="9"/>
  <c r="BE148" i="9"/>
  <c r="BG148" i="9" s="1"/>
  <c r="BE149" i="9"/>
  <c r="BE150" i="9"/>
  <c r="BE151" i="9"/>
  <c r="BE152" i="9"/>
  <c r="BE153" i="9"/>
  <c r="BE154" i="9"/>
  <c r="BE155" i="9"/>
  <c r="BE156" i="9"/>
  <c r="BG156" i="9" s="1"/>
  <c r="BE157" i="9"/>
  <c r="BE158" i="9"/>
  <c r="BE159" i="9"/>
  <c r="BE160" i="9"/>
  <c r="BE161" i="9"/>
  <c r="BE162" i="9"/>
  <c r="BE163" i="9"/>
  <c r="BE164" i="9"/>
  <c r="BG164" i="9" s="1"/>
  <c r="BE165" i="9"/>
  <c r="BE166" i="9"/>
  <c r="BE167" i="9"/>
  <c r="BE168" i="9"/>
  <c r="BE169" i="9"/>
  <c r="BE170" i="9"/>
  <c r="BE171" i="9"/>
  <c r="BE172" i="9"/>
  <c r="BG172" i="9" s="1"/>
  <c r="BE173" i="9"/>
  <c r="BE174" i="9"/>
  <c r="BE175" i="9"/>
  <c r="BE176" i="9"/>
  <c r="BE177" i="9"/>
  <c r="BE178" i="9"/>
  <c r="BE179" i="9"/>
  <c r="BE180" i="9"/>
  <c r="BG180" i="9" s="1"/>
  <c r="BE181" i="9"/>
  <c r="BE182" i="9"/>
  <c r="BE183" i="9"/>
  <c r="BE184" i="9"/>
  <c r="BE185" i="9"/>
  <c r="BE186" i="9"/>
  <c r="BE187" i="9"/>
  <c r="BE188" i="9"/>
  <c r="BG188" i="9" s="1"/>
  <c r="BE189" i="9"/>
  <c r="BE190" i="9"/>
  <c r="BE191" i="9"/>
  <c r="BE192" i="9"/>
  <c r="BE193" i="9"/>
  <c r="BG107" i="9" l="1"/>
  <c r="BG67" i="9"/>
  <c r="BG11" i="9"/>
  <c r="BG185" i="9"/>
  <c r="BG145" i="9"/>
  <c r="BG137" i="9"/>
  <c r="BG97" i="9"/>
  <c r="BG89" i="9"/>
  <c r="BG81" i="9"/>
  <c r="BG73" i="9"/>
  <c r="BG65" i="9"/>
  <c r="BG57" i="9"/>
  <c r="BG49" i="9"/>
  <c r="BG41" i="9"/>
  <c r="BG33" i="9"/>
  <c r="BG25" i="9"/>
  <c r="BG99" i="9"/>
  <c r="BG59" i="9"/>
  <c r="BG153" i="9"/>
  <c r="BG105" i="9"/>
  <c r="BG123" i="9"/>
  <c r="BG75" i="9"/>
  <c r="BG169" i="9"/>
  <c r="BG113" i="9"/>
  <c r="BG91" i="9"/>
  <c r="BG51" i="9"/>
  <c r="BG177" i="9"/>
  <c r="BG129" i="9"/>
  <c r="BG115" i="9"/>
  <c r="BG83" i="9"/>
  <c r="BG193" i="9"/>
  <c r="BG161" i="9"/>
  <c r="BG121" i="9"/>
  <c r="BG17" i="9"/>
  <c r="BG131" i="9"/>
  <c r="BG9" i="9"/>
  <c r="BG144" i="9"/>
  <c r="BG128" i="9"/>
  <c r="BG120" i="9"/>
  <c r="BG112" i="9"/>
  <c r="BG104" i="9"/>
  <c r="BG96" i="9"/>
  <c r="BG88" i="9"/>
  <c r="BG80" i="9"/>
  <c r="BG72" i="9"/>
  <c r="BG64" i="9"/>
  <c r="BG56" i="9"/>
  <c r="BG48" i="9"/>
  <c r="BG40" i="9"/>
  <c r="BG32" i="9"/>
  <c r="BG24" i="9"/>
  <c r="BG16" i="9"/>
  <c r="BG8" i="9"/>
  <c r="BG160" i="9"/>
  <c r="BG136" i="9"/>
  <c r="BG47" i="9"/>
  <c r="BG39" i="9"/>
  <c r="BG31" i="9"/>
  <c r="BG23" i="9"/>
  <c r="BG15" i="9"/>
  <c r="BG152" i="9"/>
  <c r="BG192" i="9"/>
  <c r="BG5" i="9"/>
  <c r="BG187" i="9"/>
  <c r="BG163" i="9"/>
  <c r="BG18" i="9"/>
  <c r="BG19" i="9"/>
  <c r="BG191" i="9"/>
  <c r="BG179" i="9"/>
  <c r="BG171" i="9"/>
  <c r="BG155" i="9"/>
  <c r="BG147" i="9"/>
  <c r="BG139" i="9"/>
  <c r="BG42" i="9"/>
  <c r="BG43" i="9"/>
  <c r="BG34" i="9"/>
  <c r="BG35" i="9"/>
  <c r="BG26" i="9"/>
  <c r="BG27" i="9"/>
  <c r="BG186" i="9"/>
  <c r="BG178" i="9"/>
  <c r="BG170" i="9"/>
  <c r="BG162" i="9"/>
  <c r="BG154" i="9"/>
  <c r="BG146" i="9"/>
  <c r="BG138" i="9"/>
  <c r="BG130" i="9"/>
  <c r="BG122" i="9"/>
  <c r="BG114" i="9"/>
  <c r="BG106" i="9"/>
  <c r="BG98" i="9"/>
  <c r="BG90" i="9"/>
  <c r="BG82" i="9"/>
  <c r="BG74" i="9"/>
  <c r="BG66" i="9"/>
  <c r="BG58" i="9"/>
  <c r="BG50" i="9"/>
  <c r="BG10" i="9"/>
  <c r="BG167" i="9"/>
  <c r="BG127" i="9"/>
  <c r="BG87" i="9"/>
  <c r="BG184" i="9"/>
  <c r="BG175" i="9"/>
  <c r="BG143" i="9"/>
  <c r="BG111" i="9"/>
  <c r="BG79" i="9"/>
  <c r="BG55" i="9"/>
  <c r="BG166" i="9"/>
  <c r="BG142" i="9"/>
  <c r="BG118" i="9"/>
  <c r="BG86" i="9"/>
  <c r="BG62" i="9"/>
  <c r="BG38" i="9"/>
  <c r="BG6" i="9"/>
  <c r="BG173" i="9"/>
  <c r="BG157" i="9"/>
  <c r="BG141" i="9"/>
  <c r="BG133" i="9"/>
  <c r="BG125" i="9"/>
  <c r="BG117" i="9"/>
  <c r="BG109" i="9"/>
  <c r="BG101" i="9"/>
  <c r="BG93" i="9"/>
  <c r="BG85" i="9"/>
  <c r="BG77" i="9"/>
  <c r="BG176" i="9"/>
  <c r="BG168" i="9"/>
  <c r="BG183" i="9"/>
  <c r="BG159" i="9"/>
  <c r="BG151" i="9"/>
  <c r="BG135" i="9"/>
  <c r="BG119" i="9"/>
  <c r="BG103" i="9"/>
  <c r="BG95" i="9"/>
  <c r="BG71" i="9"/>
  <c r="BG63" i="9"/>
  <c r="BG190" i="9"/>
  <c r="BG182" i="9"/>
  <c r="BG174" i="9"/>
  <c r="BG158" i="9"/>
  <c r="BG150" i="9"/>
  <c r="BG134" i="9"/>
  <c r="BG126" i="9"/>
  <c r="BG110" i="9"/>
  <c r="BG102" i="9"/>
  <c r="BG94" i="9"/>
  <c r="BG78" i="9"/>
  <c r="BG70" i="9"/>
  <c r="BG54" i="9"/>
  <c r="BG46" i="9"/>
  <c r="BG30" i="9"/>
  <c r="BG22" i="9"/>
  <c r="BG14" i="9"/>
  <c r="BG189" i="9"/>
  <c r="BG181" i="9"/>
  <c r="BG165" i="9"/>
  <c r="BG149" i="9"/>
  <c r="BG69" i="9"/>
  <c r="BG61" i="9"/>
  <c r="BG53" i="9"/>
  <c r="BG44" i="9"/>
  <c r="BG45" i="9"/>
  <c r="BG36" i="9"/>
  <c r="BG37" i="9"/>
  <c r="BG28" i="9"/>
  <c r="BG29" i="9"/>
  <c r="BG20" i="9"/>
  <c r="BG21" i="9"/>
  <c r="BG12" i="9"/>
  <c r="BG13" i="9"/>
  <c r="BG196" i="9" l="1"/>
  <c r="BW11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panamericana</author>
  </authors>
  <commentList>
    <comment ref="AI9" authorId="0" shapeId="0" xr:uid="{583E1B94-148A-4FF6-97C7-5DDFEBB2EC9D}">
      <text>
        <r>
          <rPr>
            <b/>
            <sz val="9"/>
            <color indexed="81"/>
            <rFont val="Tahoma"/>
            <family val="2"/>
          </rPr>
          <t>Hay diff significativa a nivel de altura por sexo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15" authorId="0" shapeId="0" xr:uid="{0CBAAB16-C8C0-498C-ABB9-E614E6A50062}">
      <text>
        <r>
          <rPr>
            <b/>
            <sz val="9"/>
            <color indexed="81"/>
            <rFont val="Tahoma"/>
            <family val="2"/>
          </rPr>
          <t>Hay diff significativa a nivel de espacio por hipod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19" authorId="0" shapeId="0" xr:uid="{286DFDC9-4E2F-4368-B634-E7F69B68734B}">
      <text>
        <r>
          <rPr>
            <b/>
            <sz val="9"/>
            <color indexed="81"/>
            <rFont val="Tahoma"/>
            <family val="2"/>
          </rPr>
          <t>Hay diff significativa a nivel de smiling por hipod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23" authorId="0" shapeId="0" xr:uid="{98B1D88E-5865-4A68-BF41-032DB25B9E28}">
      <text>
        <r>
          <rPr>
            <b/>
            <sz val="9"/>
            <color indexed="81"/>
            <rFont val="Tahoma"/>
            <family val="2"/>
          </rPr>
          <t>Hay diff significativa a nivel de espacio por normo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27" authorId="0" shapeId="0" xr:uid="{02C1A07F-F4F2-4F66-8BD8-7CD8014C02C9}">
      <text>
        <r>
          <rPr>
            <b/>
            <sz val="9"/>
            <color indexed="81"/>
            <rFont val="Tahoma"/>
            <family val="2"/>
          </rPr>
          <t>Hay diff significativa a nivel de smiling por normo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43" authorId="0" shapeId="0" xr:uid="{F017445E-A75E-4C12-9A89-9233CDFA239F}">
      <text>
        <r>
          <rPr>
            <b/>
            <sz val="9"/>
            <color indexed="81"/>
            <rFont val="Tahoma"/>
            <family val="2"/>
          </rPr>
          <t>Hay diff significativa a nivel de smiling por clase ii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47" authorId="0" shapeId="0" xr:uid="{EAE46060-433A-4899-9314-58C5503E04CC}">
      <text>
        <r>
          <rPr>
            <b/>
            <sz val="9"/>
            <color indexed="81"/>
            <rFont val="Tahoma"/>
            <family val="2"/>
          </rPr>
          <t>Hay diff significativa a nivel de espacio por clase iii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49" authorId="0" shapeId="0" xr:uid="{FEEA58EC-7AA9-458C-B12B-95292618E461}">
      <text>
        <r>
          <rPr>
            <b/>
            <sz val="9"/>
            <color indexed="81"/>
            <rFont val="Tahoma"/>
            <family val="2"/>
          </rPr>
          <t>Hay diff significativa a nivel de altura por clase iii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I51" authorId="0" shapeId="0" xr:uid="{54D42AA6-9877-4986-94A1-EDB9B1706113}">
      <text>
        <r>
          <rPr>
            <b/>
            <sz val="9"/>
            <color indexed="81"/>
            <rFont val="Tahoma"/>
            <family val="2"/>
          </rPr>
          <t>Hay diff significativa a nivel de smiling por clase iii</t>
        </r>
      </text>
    </comment>
  </commentList>
</comments>
</file>

<file path=xl/sharedStrings.xml><?xml version="1.0" encoding="utf-8"?>
<sst xmlns="http://schemas.openxmlformats.org/spreadsheetml/2006/main" count="906" uniqueCount="352">
  <si>
    <t xml:space="preserve">Sexo </t>
  </si>
  <si>
    <t>(Todas)</t>
  </si>
  <si>
    <t>CLASE II DIVISION 2 CLE</t>
  </si>
  <si>
    <t>CLASE II DIVISION 1 CLE</t>
  </si>
  <si>
    <t>n</t>
  </si>
  <si>
    <t>%</t>
  </si>
  <si>
    <t>Chi-sq proportions</t>
  </si>
  <si>
    <t>Mean</t>
  </si>
  <si>
    <t>Standard Error</t>
  </si>
  <si>
    <t>Median</t>
  </si>
  <si>
    <t>Standard Deviation</t>
  </si>
  <si>
    <t>Maximum</t>
  </si>
  <si>
    <t>Minimum</t>
  </si>
  <si>
    <t>IQR</t>
  </si>
  <si>
    <t>SW p-value</t>
  </si>
  <si>
    <t>MW p-value</t>
  </si>
  <si>
    <t>CLASE I CLE</t>
  </si>
  <si>
    <t>Patrón hipodivergente  Ptr Fc</t>
  </si>
  <si>
    <t>Patrón normodivergente Ptr Fc</t>
  </si>
  <si>
    <t>Sexo</t>
  </si>
  <si>
    <t xml:space="preserve">Edad de toma radiografia lateral </t>
  </si>
  <si>
    <t>coeff b</t>
  </si>
  <si>
    <t>s.e.</t>
  </si>
  <si>
    <t>p-value</t>
  </si>
  <si>
    <t>OR</t>
  </si>
  <si>
    <t>lower</t>
  </si>
  <si>
    <t>upper</t>
  </si>
  <si>
    <t>Chi-Sq</t>
  </si>
  <si>
    <t>Espacio de la línea B Nff</t>
  </si>
  <si>
    <t>Intercept</t>
  </si>
  <si>
    <t>Patrón hipodivergente Ptr Fc</t>
  </si>
  <si>
    <t>Altura de la rama Nff</t>
  </si>
  <si>
    <t>Accuracy</t>
  </si>
  <si>
    <t>Etiquetas de fila</t>
  </si>
  <si>
    <t xml:space="preserve">Cuenta de Sexo </t>
  </si>
  <si>
    <t>Cuenta de Sexo 2</t>
  </si>
  <si>
    <t>Smiling chin Nff</t>
  </si>
  <si>
    <t>Sensitivity</t>
  </si>
  <si>
    <t>Especificity</t>
  </si>
  <si>
    <t>Cutoff</t>
  </si>
  <si>
    <t>Total general</t>
  </si>
  <si>
    <t xml:space="preserve">Clase I </t>
  </si>
  <si>
    <t>AUC</t>
  </si>
  <si>
    <t xml:space="preserve">Clase II división 1 </t>
  </si>
  <si>
    <t>Clase II división 2</t>
  </si>
  <si>
    <t xml:space="preserve">Clase III </t>
  </si>
  <si>
    <t xml:space="preserve">CLASE III CLE </t>
  </si>
  <si>
    <t>CLASE II DIVISION 2CLE</t>
  </si>
  <si>
    <t>CLASE II DIVISION 1CLE</t>
  </si>
  <si>
    <t xml:space="preserve">CLASE I CLE </t>
  </si>
  <si>
    <t>Analisi: Espacio y Smiling se relacionan significativamnet con claseii</t>
  </si>
  <si>
    <t>CLASE III CLE</t>
  </si>
  <si>
    <t>Analisi: Edad, Altura y Smiling se relacionan significativamnet con clase iii</t>
  </si>
  <si>
    <t>CLASE II DIVISION 2</t>
  </si>
  <si>
    <t>Espacio de la línea B</t>
  </si>
  <si>
    <t>Altura de la rama</t>
  </si>
  <si>
    <t>Smiling chin</t>
  </si>
  <si>
    <t xml:space="preserve">Orden </t>
  </si>
  <si>
    <t xml:space="preserve">N° de historia clinica </t>
  </si>
  <si>
    <t xml:space="preserve">Nombre del paciente </t>
  </si>
  <si>
    <t xml:space="preserve">KAREN CRUZ </t>
  </si>
  <si>
    <t>Logistic Regression</t>
  </si>
  <si>
    <t>Classification Table</t>
  </si>
  <si>
    <t>ROC Table</t>
  </si>
  <si>
    <t xml:space="preserve">SARA ANGEL </t>
  </si>
  <si>
    <t xml:space="preserve">SEBASTIAN BOLIVAR </t>
  </si>
  <si>
    <t>Success</t>
  </si>
  <si>
    <t>Failure</t>
  </si>
  <si>
    <t>Total</t>
  </si>
  <si>
    <t>p-Obs</t>
  </si>
  <si>
    <t>p-Pred</t>
  </si>
  <si>
    <t>Suc-Pred</t>
  </si>
  <si>
    <t>Fail-Pred</t>
  </si>
  <si>
    <t>LL</t>
  </si>
  <si>
    <t>% Correct</t>
  </si>
  <si>
    <t>Coeff</t>
  </si>
  <si>
    <t>LL0</t>
  </si>
  <si>
    <t>Covariance Matrix</t>
  </si>
  <si>
    <t>Converge</t>
  </si>
  <si>
    <t>Suc-Obs</t>
  </si>
  <si>
    <t>Fail-Obs</t>
  </si>
  <si>
    <t>Fail-Cum</t>
  </si>
  <si>
    <t>Suc-Cum</t>
  </si>
  <si>
    <t>FPR</t>
  </si>
  <si>
    <t>TPR</t>
  </si>
  <si>
    <t xml:space="preserve">KEVIN SMITCH SANCHEZ </t>
  </si>
  <si>
    <t>LL1</t>
  </si>
  <si>
    <t xml:space="preserve">JULIETH ANDREA GARCIA </t>
  </si>
  <si>
    <t xml:space="preserve">RONAL HUMBERTO HERNANDEZ </t>
  </si>
  <si>
    <t xml:space="preserve">JERSON MUÑOZ PRIETO </t>
  </si>
  <si>
    <t>df</t>
  </si>
  <si>
    <t xml:space="preserve">LUIS MIGUEL RIVERA </t>
  </si>
  <si>
    <t xml:space="preserve">YOMAIRA TIQUE PUENTES </t>
  </si>
  <si>
    <t>alpha</t>
  </si>
  <si>
    <t xml:space="preserve">JHON BOGOTA </t>
  </si>
  <si>
    <t>sig</t>
  </si>
  <si>
    <t xml:space="preserve">NIKOL ALVAREZ </t>
  </si>
  <si>
    <t xml:space="preserve">LISETH DE LA TORRE </t>
  </si>
  <si>
    <t>R-Sq (L)</t>
  </si>
  <si>
    <t xml:space="preserve">JULIANA KAROL PARRA </t>
  </si>
  <si>
    <t>R-Sq (CS)</t>
  </si>
  <si>
    <t xml:space="preserve">MAICOL URREGO </t>
  </si>
  <si>
    <t>R-Sq (N)</t>
  </si>
  <si>
    <t xml:space="preserve">EDUARDA CANTOR </t>
  </si>
  <si>
    <t>AIC</t>
  </si>
  <si>
    <t xml:space="preserve">EDDY RODRIGUEZ </t>
  </si>
  <si>
    <t>BIC</t>
  </si>
  <si>
    <t>SERGIO CASTAÑEDA</t>
  </si>
  <si>
    <t xml:space="preserve">DAVID PUERTO </t>
  </si>
  <si>
    <t xml:space="preserve">SEBASTIAN DUARTE </t>
  </si>
  <si>
    <t>SARA PAOLA CASTRO</t>
  </si>
  <si>
    <t xml:space="preserve">CRISTIAN GODOY </t>
  </si>
  <si>
    <t xml:space="preserve">IVAN RODRIGUEZ </t>
  </si>
  <si>
    <t xml:space="preserve">ERIK CARMONA </t>
  </si>
  <si>
    <t xml:space="preserve">SEBASTIAN SANCHEZ </t>
  </si>
  <si>
    <t xml:space="preserve">FABIAN PARRA </t>
  </si>
  <si>
    <t xml:space="preserve">SARA LUCIA PEÑA </t>
  </si>
  <si>
    <t xml:space="preserve">EDGAR SOACHA </t>
  </si>
  <si>
    <t xml:space="preserve">LAURA SOFIA ORDOÑEZ </t>
  </si>
  <si>
    <t xml:space="preserve">JUAN SEBASTIAN CLAVIJO </t>
  </si>
  <si>
    <t xml:space="preserve">YESSICA LOTE </t>
  </si>
  <si>
    <t xml:space="preserve">NATALIA BERNAL BUITRAGO </t>
  </si>
  <si>
    <t xml:space="preserve">LAURA DANIELA LEON </t>
  </si>
  <si>
    <t xml:space="preserve">PAOLA GARZON </t>
  </si>
  <si>
    <t xml:space="preserve">NATALIA MOLINA </t>
  </si>
  <si>
    <t xml:space="preserve">PAULA RODRIGUEZ </t>
  </si>
  <si>
    <t xml:space="preserve">LUISA PEREZ </t>
  </si>
  <si>
    <t xml:space="preserve">SANTIAGO GARCIA </t>
  </si>
  <si>
    <t xml:space="preserve">YEIMY GOMEZ </t>
  </si>
  <si>
    <t xml:space="preserve">GISEL TORRES PEÑA </t>
  </si>
  <si>
    <t>KAREN BOLAÑOS</t>
  </si>
  <si>
    <t>DANIELA OROZCO</t>
  </si>
  <si>
    <t xml:space="preserve">INGRID VILLALOBOS </t>
  </si>
  <si>
    <t xml:space="preserve">LAURA IBARRA GUZMAN </t>
  </si>
  <si>
    <t>LEIDY HUERFANO</t>
  </si>
  <si>
    <t>KEVIN SANTIAGO BAQUERO</t>
  </si>
  <si>
    <t>CAMILO FUENTES</t>
  </si>
  <si>
    <t>DIANA MAYORGA</t>
  </si>
  <si>
    <t xml:space="preserve">MARIA FERNANDA MARTIN </t>
  </si>
  <si>
    <t>LUISA REINA</t>
  </si>
  <si>
    <t>DENIS ORTIZ NEIRA</t>
  </si>
  <si>
    <t>DUVAN FERNANDO DIAZ GONZALEZ</t>
  </si>
  <si>
    <t xml:space="preserve">DAVID SANTIAGO BANOY </t>
  </si>
  <si>
    <t>DAVID PULIDO</t>
  </si>
  <si>
    <t>NATALIA CUBILLOS</t>
  </si>
  <si>
    <t xml:space="preserve">MARIA KAMILA ROMERO </t>
  </si>
  <si>
    <t xml:space="preserve">LAURA ACHURY </t>
  </si>
  <si>
    <t>SANTIAGO GIRALDO</t>
  </si>
  <si>
    <t xml:space="preserve">SEBASTIAN PARDO ROJAS </t>
  </si>
  <si>
    <t>VICTORIA VELASQUEZ</t>
  </si>
  <si>
    <t xml:space="preserve">YINET MORA </t>
  </si>
  <si>
    <t xml:space="preserve">CELENY CASAS GUASCA </t>
  </si>
  <si>
    <t xml:space="preserve">YENNY URREGO </t>
  </si>
  <si>
    <t xml:space="preserve">GELEN GIL SIERRA </t>
  </si>
  <si>
    <t xml:space="preserve">KAROL RAMIREZ </t>
  </si>
  <si>
    <t xml:space="preserve">JUAN NICOLAS BAUTISTA </t>
  </si>
  <si>
    <t>MILDRETH CRUZ GARCIA</t>
  </si>
  <si>
    <t>SARA XIMENA GALLEGO</t>
  </si>
  <si>
    <t>JONATAN ARLEY AMAYA PIRANEQUE</t>
  </si>
  <si>
    <t xml:space="preserve">ALVARO HUMBERTO VARGAS CARRILLO </t>
  </si>
  <si>
    <t xml:space="preserve">MANUELA BONILLA </t>
  </si>
  <si>
    <t xml:space="preserve">MARIZA CIFUENTES </t>
  </si>
  <si>
    <t xml:space="preserve">CATALINA GUATAME </t>
  </si>
  <si>
    <t xml:space="preserve">JUAN DAVID GARZON </t>
  </si>
  <si>
    <t>DAYANA CORONADO</t>
  </si>
  <si>
    <t>DAVID CUBILLOS</t>
  </si>
  <si>
    <t xml:space="preserve">JULIETH RUIZ </t>
  </si>
  <si>
    <t>LAURA BUITRAGO</t>
  </si>
  <si>
    <t xml:space="preserve">FRAY CAICEDO </t>
  </si>
  <si>
    <t>KAREN GONZALEZ</t>
  </si>
  <si>
    <t xml:space="preserve">LINA GUEVARA </t>
  </si>
  <si>
    <t xml:space="preserve">LEIDY GAÑAN </t>
  </si>
  <si>
    <t xml:space="preserve">BRANDON CASALLAS </t>
  </si>
  <si>
    <t>KAREN JULIANA ROJAS</t>
  </si>
  <si>
    <t>SEBASTIAN PAEZ</t>
  </si>
  <si>
    <t>NANYES OSORIO</t>
  </si>
  <si>
    <t>VALENTINA MONROY</t>
  </si>
  <si>
    <t>ANDREA MOSQUERA</t>
  </si>
  <si>
    <t>PAULA BETANCOURT</t>
  </si>
  <si>
    <t>ARNOL GIRALDO</t>
  </si>
  <si>
    <t xml:space="preserve">NICOLAS REYES </t>
  </si>
  <si>
    <t xml:space="preserve">VANESSA GOMEZ </t>
  </si>
  <si>
    <t xml:space="preserve">NICOL VALENTINA PRECIADO </t>
  </si>
  <si>
    <t>TOMAS CAMILO RONDON</t>
  </si>
  <si>
    <t xml:space="preserve">DAVID AMAYA </t>
  </si>
  <si>
    <t xml:space="preserve">ALISON YOLANI BELTRAN  MARTINEZ </t>
  </si>
  <si>
    <t xml:space="preserve">GLORIA SOFIA PERDOMO FORERO </t>
  </si>
  <si>
    <t xml:space="preserve">JUAN ESTEBAN VALLEJO RODRIGUEZ </t>
  </si>
  <si>
    <t xml:space="preserve">ANGIE CAROLINA  SUAREZ RODRIGUEZ </t>
  </si>
  <si>
    <t xml:space="preserve">NICOLAS STEVEN SEGURA GARZON </t>
  </si>
  <si>
    <t xml:space="preserve">ANA SOFIA VIZCAYA </t>
  </si>
  <si>
    <t xml:space="preserve">SEBASTIAN RIVERA </t>
  </si>
  <si>
    <t xml:space="preserve">DIEGO SOLER </t>
  </si>
  <si>
    <t xml:space="preserve">YESSICA PEREZ </t>
  </si>
  <si>
    <t xml:space="preserve">STIVEN PAVA </t>
  </si>
  <si>
    <t xml:space="preserve">LIAN MELO </t>
  </si>
  <si>
    <t>DANIEL LOPEZ</t>
  </si>
  <si>
    <t xml:space="preserve">JOSEPTH LARA </t>
  </si>
  <si>
    <t xml:space="preserve">VALENTINA GUTIERREZ </t>
  </si>
  <si>
    <t xml:space="preserve">NICOLAS GOMEZ </t>
  </si>
  <si>
    <t>MARIANA GARCIA</t>
  </si>
  <si>
    <t xml:space="preserve">HOLMAN GALEANO </t>
  </si>
  <si>
    <t xml:space="preserve">JAIVER CONTRERAS </t>
  </si>
  <si>
    <t xml:space="preserve">CAMILO BETANCOURT </t>
  </si>
  <si>
    <t xml:space="preserve">ANGIE ARIAS </t>
  </si>
  <si>
    <t xml:space="preserve">JONATHAN VELASQUEZ </t>
  </si>
  <si>
    <t xml:space="preserve">MARIANA ROJAS </t>
  </si>
  <si>
    <t xml:space="preserve">ALEJANDRA MARTINEZ </t>
  </si>
  <si>
    <t>LISETH LADINO</t>
  </si>
  <si>
    <t xml:space="preserve">CAMILA JIMENEZ </t>
  </si>
  <si>
    <t xml:space="preserve">TATIANA ESCOBAR </t>
  </si>
  <si>
    <t xml:space="preserve">ALEXANDRA CUBILLOS </t>
  </si>
  <si>
    <t xml:space="preserve">CRISTIAN CHAVES </t>
  </si>
  <si>
    <t xml:space="preserve">YULIETH AVILA </t>
  </si>
  <si>
    <t xml:space="preserve">JULIAN URREGO </t>
  </si>
  <si>
    <t xml:space="preserve">NATALIA MEDINA </t>
  </si>
  <si>
    <t xml:space="preserve">LINA LEON </t>
  </si>
  <si>
    <t xml:space="preserve">JAIDER HUERFANO </t>
  </si>
  <si>
    <t xml:space="preserve">LAURA GONZALEZ </t>
  </si>
  <si>
    <t xml:space="preserve">KEVIN GALVAN </t>
  </si>
  <si>
    <t xml:space="preserve">MARIA PAULA DELGADO </t>
  </si>
  <si>
    <t xml:space="preserve">SHARIT TATIANA RAVELES </t>
  </si>
  <si>
    <t xml:space="preserve">EVELIN NICOL RIVEROS </t>
  </si>
  <si>
    <t xml:space="preserve">PAULA VALENTINA VARELA </t>
  </si>
  <si>
    <t xml:space="preserve">SAMANTHA NIETO </t>
  </si>
  <si>
    <t xml:space="preserve">JULIANA BELTRAN </t>
  </si>
  <si>
    <t xml:space="preserve">ALEXIS MORALES </t>
  </si>
  <si>
    <t xml:space="preserve">ANDRES DANIEL RODRIGUEZ </t>
  </si>
  <si>
    <t xml:space="preserve">IVANNA BOLIVAR </t>
  </si>
  <si>
    <t>MERCY VANESSA CASTILLO</t>
  </si>
  <si>
    <t xml:space="preserve">JUAN DAVID GOMEZ </t>
  </si>
  <si>
    <t xml:space="preserve">MARIA JOSE REY </t>
  </si>
  <si>
    <t xml:space="preserve">LAURA ROSAS </t>
  </si>
  <si>
    <t xml:space="preserve">VALERIA PINTO </t>
  </si>
  <si>
    <t>JUAN CAMILO PARRA</t>
  </si>
  <si>
    <t xml:space="preserve">KATHERINE PARDO </t>
  </si>
  <si>
    <t xml:space="preserve">NICOLAS GALEANO </t>
  </si>
  <si>
    <t xml:space="preserve">JUAN SEBASTIAN CASTAÑEDA </t>
  </si>
  <si>
    <t xml:space="preserve">LINA ALARCON </t>
  </si>
  <si>
    <t xml:space="preserve">PAULA ACOSTA </t>
  </si>
  <si>
    <t xml:space="preserve">YINETH RODRIGUEZ </t>
  </si>
  <si>
    <t xml:space="preserve">ANDREA RODRIGUEZ </t>
  </si>
  <si>
    <t xml:space="preserve">SEBASTIAN CASTELLANOS CRUZ </t>
  </si>
  <si>
    <t xml:space="preserve">MERLY COMBA </t>
  </si>
  <si>
    <t xml:space="preserve">STEFANIA GUERRERO </t>
  </si>
  <si>
    <t xml:space="preserve">SILVANA GUERRERO </t>
  </si>
  <si>
    <t xml:space="preserve">SEBASTIAN LOPEZ </t>
  </si>
  <si>
    <t xml:space="preserve">LUISA PEÑALOZA </t>
  </si>
  <si>
    <t xml:space="preserve">DANIEL VILLALOBOS </t>
  </si>
  <si>
    <t xml:space="preserve">SANTIAGO AVILAN </t>
  </si>
  <si>
    <t xml:space="preserve">DIEGO PERALTA </t>
  </si>
  <si>
    <t>KEVIN ROCHA</t>
  </si>
  <si>
    <t xml:space="preserve">MARIA AYERBE </t>
  </si>
  <si>
    <t xml:space="preserve">MATEO BARBOSA </t>
  </si>
  <si>
    <t xml:space="preserve">MARIA ANGELICA FORERO </t>
  </si>
  <si>
    <t>DIEGO STIVEN DOMINGUEZ</t>
  </si>
  <si>
    <t>SARA JULIANA AGUIRRE</t>
  </si>
  <si>
    <t xml:space="preserve">ANDRES FELIPE SUAREZ </t>
  </si>
  <si>
    <t xml:space="preserve">JONATHAN CRUZ </t>
  </si>
  <si>
    <t xml:space="preserve">DANIELA GARCES BETANCOURT </t>
  </si>
  <si>
    <t>GINETH GONZALEZ</t>
  </si>
  <si>
    <t xml:space="preserve">CAMILO CARDONA </t>
  </si>
  <si>
    <t xml:space="preserve">ANDERSON CHAVARRO </t>
  </si>
  <si>
    <t xml:space="preserve">AREVALO GABRIEL </t>
  </si>
  <si>
    <t>ANA MARIA GONZALEZ</t>
  </si>
  <si>
    <t>ALXANDRA GUTIERREZ</t>
  </si>
  <si>
    <t>ELIANA MALAVER</t>
  </si>
  <si>
    <t>LEIDY SALAZAR</t>
  </si>
  <si>
    <t xml:space="preserve">LEIDY CARDENAS </t>
  </si>
  <si>
    <t>SERGIO CASTRO</t>
  </si>
  <si>
    <t>FELIPE MENDEZ</t>
  </si>
  <si>
    <t>SANTIAGO CLAVIJO</t>
  </si>
  <si>
    <t>ANGELA COSTA</t>
  </si>
  <si>
    <t xml:space="preserve">VALENTINA VILLALOBOS </t>
  </si>
  <si>
    <t xml:space="preserve">DEIBY CUERVO </t>
  </si>
  <si>
    <t xml:space="preserve">YUDY MARCELA LEAL </t>
  </si>
  <si>
    <t xml:space="preserve">NICOL LOPEZ </t>
  </si>
  <si>
    <t xml:space="preserve">EMILY BARON </t>
  </si>
  <si>
    <t>ANDRES CAMILO BOJACA</t>
  </si>
  <si>
    <t xml:space="preserve">TATIANA BARBOSA </t>
  </si>
  <si>
    <t>EDUAR FONSECA</t>
  </si>
  <si>
    <t>Wald</t>
  </si>
  <si>
    <t>exp(b)</t>
  </si>
  <si>
    <t>SIGNOS DE NOFFEL</t>
  </si>
  <si>
    <t xml:space="preserve">PATRON FACIAL </t>
  </si>
  <si>
    <t>CLASIFICACION ESQUELETICA SAGITAL</t>
  </si>
  <si>
    <t xml:space="preserve">Patrón hipodivergente </t>
  </si>
  <si>
    <t>Patrón normodivergente</t>
  </si>
  <si>
    <t xml:space="preserve">CLASE I </t>
  </si>
  <si>
    <t>CLASE II DIVISION 1</t>
  </si>
  <si>
    <t>CLASE III</t>
  </si>
  <si>
    <t>NEURONA ARTIFICIAL</t>
  </si>
  <si>
    <t>SENSIBLLE</t>
  </si>
  <si>
    <t>EFECTIVO</t>
  </si>
  <si>
    <t>PRECISO</t>
  </si>
  <si>
    <t>yes</t>
  </si>
  <si>
    <t>Input in Excel Anova format</t>
  </si>
  <si>
    <t>Descriptive Statistics</t>
  </si>
  <si>
    <t>Shapiro-Wilk Test</t>
  </si>
  <si>
    <t>T Test: Two Independent Samples</t>
  </si>
  <si>
    <t>Mann-Whitney Test for Two Independent Samples</t>
  </si>
  <si>
    <t>Levene's Tests</t>
  </si>
  <si>
    <t>SUMMARY</t>
  </si>
  <si>
    <t>Hyp Mean Diff</t>
  </si>
  <si>
    <t>W-stat</t>
  </si>
  <si>
    <t>Groups</t>
  </si>
  <si>
    <t>Count</t>
  </si>
  <si>
    <t>Variance</t>
  </si>
  <si>
    <t>Cohen d</t>
  </si>
  <si>
    <t>count</t>
  </si>
  <si>
    <t>type</t>
  </si>
  <si>
    <t>median</t>
  </si>
  <si>
    <t>means</t>
  </si>
  <si>
    <t>rank sum</t>
  </si>
  <si>
    <t>medians</t>
  </si>
  <si>
    <t>Mode</t>
  </si>
  <si>
    <t>normal</t>
  </si>
  <si>
    <t>Pooled</t>
  </si>
  <si>
    <t>U</t>
  </si>
  <si>
    <t>trimmed</t>
  </si>
  <si>
    <t>Sample Variance</t>
  </si>
  <si>
    <t>d'Agostino-Pearson</t>
  </si>
  <si>
    <t>T TEST: Equal Variances</t>
  </si>
  <si>
    <t>Alpha</t>
  </si>
  <si>
    <t>one tail</t>
  </si>
  <si>
    <t>two tail</t>
  </si>
  <si>
    <t>Kurtosis</t>
  </si>
  <si>
    <t xml:space="preserve"> </t>
  </si>
  <si>
    <t>std err</t>
  </si>
  <si>
    <t>t-stat</t>
  </si>
  <si>
    <t>t-crit</t>
  </si>
  <si>
    <t>effect r</t>
  </si>
  <si>
    <t>Skewness</t>
  </si>
  <si>
    <t>DA-stat</t>
  </si>
  <si>
    <t>One Tail</t>
  </si>
  <si>
    <t>mean</t>
  </si>
  <si>
    <t>Range</t>
  </si>
  <si>
    <t>Two Tail</t>
  </si>
  <si>
    <t>std dev</t>
  </si>
  <si>
    <t>ties</t>
  </si>
  <si>
    <t>z-score</t>
  </si>
  <si>
    <t>yates</t>
  </si>
  <si>
    <t>T TEST: Unequal Variances</t>
  </si>
  <si>
    <t>Sum</t>
  </si>
  <si>
    <t>p-norm</t>
  </si>
  <si>
    <t>p-exact</t>
  </si>
  <si>
    <t>Geometric Mean</t>
  </si>
  <si>
    <t>p-simul</t>
  </si>
  <si>
    <t>N/A</t>
  </si>
  <si>
    <t>Harmonic Mean</t>
  </si>
  <si>
    <t>AAD</t>
  </si>
  <si>
    <t>MAD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</si>
</sst>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yyyy\-mm\-dd;@"/>
    <numFmt numFmtId="165" formatCode="0.000"/>
    <numFmt numFmtId="166" formatCode="_-* #,##0.000_-;\-* #,##0.000_-;_-* &quot;-&quot;??_-;_-@_-"/>
    <numFmt numFmtId="167" formatCode="0.0"/>
  </numFmts>
  <fonts count="13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1"/>
      <color theme="5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29">
    <xf numFmtId="0" fontId="0" fillId="0" borderId="0" xfId="0"/>
    <xf numFmtId="0" fontId="0" fillId="2" borderId="2" xfId="0" applyFill="1" applyBorder="1" applyAlignment="1">
      <alignment horizontal="center" wrapText="1"/>
    </xf>
    <xf numFmtId="0" fontId="1" fillId="3" borderId="2" xfId="0" applyFont="1" applyFill="1" applyBorder="1" applyAlignment="1">
      <alignment horizontal="center" wrapText="1"/>
    </xf>
    <xf numFmtId="0" fontId="0" fillId="4" borderId="2" xfId="0" applyFill="1" applyBorder="1" applyAlignment="1">
      <alignment horizontal="center"/>
    </xf>
    <xf numFmtId="0" fontId="0" fillId="4" borderId="2" xfId="0" applyFill="1" applyBorder="1" applyAlignment="1">
      <alignment horizontal="center" wrapText="1"/>
    </xf>
    <xf numFmtId="0" fontId="2" fillId="0" borderId="0" xfId="0" applyFont="1"/>
    <xf numFmtId="0" fontId="0" fillId="5" borderId="1" xfId="0" applyFill="1" applyBorder="1"/>
    <xf numFmtId="0" fontId="0" fillId="0" borderId="0" xfId="0" applyAlignment="1">
      <alignment horizontal="center"/>
    </xf>
    <xf numFmtId="0" fontId="2" fillId="0" borderId="2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5" xfId="0" applyFont="1" applyBorder="1" applyAlignment="1">
      <alignment horizontal="right"/>
    </xf>
    <xf numFmtId="0" fontId="2" fillId="0" borderId="1" xfId="0" applyFont="1" applyBorder="1" applyAlignment="1">
      <alignment horizontal="right" vertical="center"/>
    </xf>
    <xf numFmtId="0" fontId="2" fillId="0" borderId="5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3" xfId="0" applyFont="1" applyBorder="1"/>
    <xf numFmtId="0" fontId="2" fillId="0" borderId="3" xfId="0" applyFont="1" applyBorder="1" applyAlignment="1">
      <alignment horizontal="right"/>
    </xf>
    <xf numFmtId="164" fontId="2" fillId="0" borderId="0" xfId="0" applyNumberFormat="1" applyFont="1"/>
    <xf numFmtId="0" fontId="2" fillId="6" borderId="1" xfId="0" applyFont="1" applyFill="1" applyBorder="1" applyAlignment="1">
      <alignment horizontal="center" wrapText="1"/>
    </xf>
    <xf numFmtId="164" fontId="0" fillId="2" borderId="2" xfId="0" applyNumberFormat="1" applyFill="1" applyBorder="1" applyAlignment="1">
      <alignment horizontal="center" wrapText="1"/>
    </xf>
    <xf numFmtId="164" fontId="0" fillId="0" borderId="0" xfId="0" applyNumberFormat="1"/>
    <xf numFmtId="0" fontId="0" fillId="0" borderId="8" xfId="0" applyBorder="1"/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  <xf numFmtId="165" fontId="0" fillId="0" borderId="0" xfId="0" applyNumberFormat="1"/>
    <xf numFmtId="2" fontId="0" fillId="0" borderId="0" xfId="0" applyNumberFormat="1"/>
    <xf numFmtId="2" fontId="0" fillId="0" borderId="8" xfId="0" applyNumberFormat="1" applyBorder="1"/>
    <xf numFmtId="0" fontId="0" fillId="0" borderId="9" xfId="0" applyBorder="1"/>
    <xf numFmtId="0" fontId="0" fillId="0" borderId="10" xfId="0" applyBorder="1"/>
    <xf numFmtId="165" fontId="6" fillId="0" borderId="0" xfId="0" applyNumberFormat="1" applyFont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165" fontId="0" fillId="0" borderId="6" xfId="0" applyNumberFormat="1" applyBorder="1"/>
    <xf numFmtId="165" fontId="0" fillId="0" borderId="5" xfId="0" applyNumberFormat="1" applyBorder="1"/>
    <xf numFmtId="165" fontId="0" fillId="0" borderId="16" xfId="0" applyNumberFormat="1" applyBorder="1"/>
    <xf numFmtId="0" fontId="0" fillId="0" borderId="1" xfId="0" applyBorder="1"/>
    <xf numFmtId="2" fontId="0" fillId="0" borderId="1" xfId="0" applyNumberFormat="1" applyBorder="1"/>
    <xf numFmtId="165" fontId="0" fillId="0" borderId="1" xfId="0" applyNumberFormat="1" applyBorder="1"/>
    <xf numFmtId="0" fontId="0" fillId="0" borderId="2" xfId="0" applyBorder="1"/>
    <xf numFmtId="2" fontId="0" fillId="0" borderId="2" xfId="0" applyNumberFormat="1" applyBorder="1"/>
    <xf numFmtId="165" fontId="0" fillId="0" borderId="2" xfId="0" applyNumberFormat="1" applyBorder="1"/>
    <xf numFmtId="0" fontId="0" fillId="0" borderId="4" xfId="0" applyBorder="1"/>
    <xf numFmtId="2" fontId="0" fillId="0" borderId="4" xfId="0" applyNumberFormat="1" applyBorder="1"/>
    <xf numFmtId="165" fontId="0" fillId="0" borderId="4" xfId="0" applyNumberFormat="1" applyBorder="1"/>
    <xf numFmtId="0" fontId="0" fillId="0" borderId="19" xfId="0" applyBorder="1"/>
    <xf numFmtId="0" fontId="0" fillId="0" borderId="10" xfId="0" applyBorder="1" applyAlignment="1">
      <alignment horizontal="right"/>
    </xf>
    <xf numFmtId="0" fontId="0" fillId="0" borderId="20" xfId="0" applyBorder="1"/>
    <xf numFmtId="0" fontId="0" fillId="0" borderId="21" xfId="0" applyBorder="1"/>
    <xf numFmtId="0" fontId="7" fillId="0" borderId="1" xfId="0" applyFont="1" applyBorder="1" applyAlignment="1">
      <alignment horizontal="center"/>
    </xf>
    <xf numFmtId="165" fontId="6" fillId="0" borderId="1" xfId="0" applyNumberFormat="1" applyFont="1" applyBorder="1"/>
    <xf numFmtId="0" fontId="0" fillId="5" borderId="0" xfId="0" applyFill="1"/>
    <xf numFmtId="0" fontId="8" fillId="5" borderId="0" xfId="0" applyFont="1" applyFill="1" applyAlignment="1">
      <alignment horizontal="center" vertical="center" readingOrder="1"/>
    </xf>
    <xf numFmtId="0" fontId="0" fillId="5" borderId="8" xfId="0" applyFill="1" applyBorder="1"/>
    <xf numFmtId="0" fontId="7" fillId="0" borderId="1" xfId="0" applyFont="1" applyBorder="1" applyAlignment="1">
      <alignment horizontal="left"/>
    </xf>
    <xf numFmtId="165" fontId="2" fillId="0" borderId="1" xfId="0" applyNumberFormat="1" applyFont="1" applyBorder="1"/>
    <xf numFmtId="165" fontId="6" fillId="0" borderId="8" xfId="0" applyNumberFormat="1" applyFont="1" applyBorder="1"/>
    <xf numFmtId="2" fontId="6" fillId="0" borderId="0" xfId="0" applyNumberFormat="1" applyFont="1"/>
    <xf numFmtId="166" fontId="6" fillId="0" borderId="6" xfId="1" applyNumberFormat="1" applyFont="1" applyBorder="1"/>
    <xf numFmtId="166" fontId="6" fillId="0" borderId="5" xfId="1" applyNumberFormat="1" applyFont="1" applyBorder="1"/>
    <xf numFmtId="0" fontId="4" fillId="7" borderId="8" xfId="0" applyFont="1" applyFill="1" applyBorder="1"/>
    <xf numFmtId="10" fontId="4" fillId="7" borderId="8" xfId="0" applyNumberFormat="1" applyFont="1" applyFill="1" applyBorder="1"/>
    <xf numFmtId="166" fontId="6" fillId="0" borderId="16" xfId="1" applyNumberFormat="1" applyFont="1" applyBorder="1"/>
    <xf numFmtId="166" fontId="6" fillId="5" borderId="5" xfId="1" applyNumberFormat="1" applyFont="1" applyFill="1" applyBorder="1"/>
    <xf numFmtId="0" fontId="0" fillId="0" borderId="1" xfId="0" applyBorder="1" applyAlignment="1">
      <alignment horizontal="left"/>
    </xf>
    <xf numFmtId="10" fontId="0" fillId="0" borderId="1" xfId="0" applyNumberFormat="1" applyBorder="1"/>
    <xf numFmtId="2" fontId="0" fillId="2" borderId="0" xfId="0" applyNumberFormat="1" applyFill="1"/>
    <xf numFmtId="0" fontId="0" fillId="2" borderId="0" xfId="0" applyFill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7" fillId="0" borderId="27" xfId="0" applyFont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0" fillId="0" borderId="28" xfId="0" applyBorder="1"/>
    <xf numFmtId="0" fontId="0" fillId="0" borderId="29" xfId="0" applyBorder="1"/>
    <xf numFmtId="0" fontId="0" fillId="0" borderId="0" xfId="0" applyAlignment="1">
      <alignment horizontal="right"/>
    </xf>
    <xf numFmtId="0" fontId="0" fillId="0" borderId="23" xfId="0" applyBorder="1"/>
    <xf numFmtId="0" fontId="0" fillId="5" borderId="29" xfId="0" applyFill="1" applyBorder="1"/>
    <xf numFmtId="0" fontId="6" fillId="5" borderId="9" xfId="0" applyFont="1" applyFill="1" applyBorder="1"/>
    <xf numFmtId="0" fontId="7" fillId="0" borderId="8" xfId="0" applyFont="1" applyBorder="1" applyAlignment="1">
      <alignment horizontal="center"/>
    </xf>
    <xf numFmtId="0" fontId="0" fillId="0" borderId="8" xfId="0" applyBorder="1" applyAlignment="1">
      <alignment horizontal="right"/>
    </xf>
    <xf numFmtId="0" fontId="0" fillId="0" borderId="30" xfId="0" applyBorder="1"/>
    <xf numFmtId="167" fontId="0" fillId="0" borderId="1" xfId="0" applyNumberFormat="1" applyBorder="1"/>
    <xf numFmtId="165" fontId="9" fillId="0" borderId="16" xfId="0" applyNumberFormat="1" applyFont="1" applyBorder="1"/>
    <xf numFmtId="165" fontId="9" fillId="0" borderId="6" xfId="0" applyNumberFormat="1" applyFont="1" applyBorder="1"/>
    <xf numFmtId="0" fontId="0" fillId="0" borderId="1" xfId="0" applyBorder="1" applyAlignment="1">
      <alignment vertical="top"/>
    </xf>
    <xf numFmtId="9" fontId="0" fillId="0" borderId="1" xfId="2" applyFont="1" applyBorder="1"/>
    <xf numFmtId="0" fontId="0" fillId="0" borderId="6" xfId="0" applyBorder="1"/>
    <xf numFmtId="0" fontId="0" fillId="0" borderId="5" xfId="0" applyBorder="1"/>
    <xf numFmtId="0" fontId="0" fillId="0" borderId="0" xfId="0" applyAlignment="1">
      <alignment vertical="top"/>
    </xf>
    <xf numFmtId="0" fontId="7" fillId="5" borderId="27" xfId="0" applyFont="1" applyFill="1" applyBorder="1" applyAlignment="1">
      <alignment horizontal="center"/>
    </xf>
    <xf numFmtId="165" fontId="9" fillId="0" borderId="1" xfId="0" applyNumberFormat="1" applyFont="1" applyBorder="1"/>
    <xf numFmtId="0" fontId="0" fillId="8" borderId="1" xfId="0" applyFill="1" applyBorder="1"/>
    <xf numFmtId="0" fontId="7" fillId="5" borderId="1" xfId="0" applyFont="1" applyFill="1" applyBorder="1" applyAlignment="1">
      <alignment horizontal="center"/>
    </xf>
    <xf numFmtId="0" fontId="7" fillId="9" borderId="1" xfId="0" applyFont="1" applyFill="1" applyBorder="1" applyAlignment="1">
      <alignment horizontal="center"/>
    </xf>
    <xf numFmtId="0" fontId="0" fillId="5" borderId="7" xfId="0" applyFill="1" applyBorder="1" applyAlignment="1">
      <alignment horizontal="left"/>
    </xf>
    <xf numFmtId="0" fontId="0" fillId="5" borderId="31" xfId="0" applyFill="1" applyBorder="1" applyAlignment="1">
      <alignment horizontal="left"/>
    </xf>
    <xf numFmtId="0" fontId="0" fillId="5" borderId="22" xfId="0" applyFill="1" applyBorder="1" applyAlignment="1">
      <alignment horizontal="left"/>
    </xf>
    <xf numFmtId="0" fontId="4" fillId="8" borderId="7" xfId="0" applyFont="1" applyFill="1" applyBorder="1" applyAlignment="1">
      <alignment horizontal="left"/>
    </xf>
    <xf numFmtId="0" fontId="0" fillId="8" borderId="31" xfId="0" applyFill="1" applyBorder="1" applyAlignment="1">
      <alignment horizontal="left"/>
    </xf>
    <xf numFmtId="0" fontId="0" fillId="8" borderId="22" xfId="0" applyFill="1" applyBorder="1" applyAlignment="1">
      <alignment horizontal="left"/>
    </xf>
    <xf numFmtId="0" fontId="4" fillId="8" borderId="31" xfId="0" applyFont="1" applyFill="1" applyBorder="1" applyAlignment="1">
      <alignment horizontal="left"/>
    </xf>
    <xf numFmtId="0" fontId="4" fillId="8" borderId="22" xfId="0" applyFont="1" applyFill="1" applyBorder="1" applyAlignment="1">
      <alignment horizontal="left"/>
    </xf>
    <xf numFmtId="0" fontId="0" fillId="8" borderId="7" xfId="0" applyFill="1" applyBorder="1" applyAlignment="1">
      <alignment horizontal="left"/>
    </xf>
    <xf numFmtId="0" fontId="0" fillId="0" borderId="15" xfId="0" applyBorder="1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8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4" fillId="7" borderId="7" xfId="0" applyFont="1" applyFill="1" applyBorder="1" applyAlignment="1">
      <alignment horizontal="center"/>
    </xf>
    <xf numFmtId="0" fontId="4" fillId="7" borderId="22" xfId="0" applyFon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5" borderId="28" xfId="0" applyFill="1" applyBorder="1" applyAlignment="1">
      <alignment horizontal="center"/>
    </xf>
    <xf numFmtId="0" fontId="4" fillId="8" borderId="7" xfId="0" applyFont="1" applyFill="1" applyBorder="1" applyAlignment="1"/>
    <xf numFmtId="0" fontId="0" fillId="8" borderId="31" xfId="0" applyFill="1" applyBorder="1" applyAlignment="1"/>
    <xf numFmtId="0" fontId="0" fillId="8" borderId="22" xfId="0" applyFill="1" applyBorder="1" applyAlignment="1"/>
  </cellXfs>
  <cellStyles count="3">
    <cellStyle name="Millares" xfId="1" builtinId="3"/>
    <cellStyle name="Normal" xfId="0" builtinId="0"/>
    <cellStyle name="Porcentaje" xfId="2" builtinId="5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CCFF"/>
      <color rgb="FFCCFFFF"/>
      <color rgb="FFCC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ROC Curve</a:t>
            </a:r>
          </a:p>
          <a:p>
            <a:pPr>
              <a:defRPr/>
            </a:pPr>
            <a:r>
              <a:rPr lang="en-US" sz="1400"/>
              <a:t>Patrón hipodivergente  Ptr Fc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BASE!$BL$4</c:f>
              <c:strCache>
                <c:ptCount val="1"/>
                <c:pt idx="0">
                  <c:v>TPR</c:v>
                </c:pt>
              </c:strCache>
            </c:strRef>
          </c:tx>
          <c:spPr>
            <a:ln w="19050">
              <a:noFill/>
            </a:ln>
          </c:spPr>
          <c:xVal>
            <c:numRef>
              <c:f>BASE!$BK$5:$BK$195</c:f>
              <c:numCache>
                <c:formatCode>General</c:formatCode>
                <c:ptCount val="191"/>
                <c:pt idx="0">
                  <c:v>1</c:v>
                </c:pt>
                <c:pt idx="1">
                  <c:v>0.99065420560747663</c:v>
                </c:pt>
                <c:pt idx="2">
                  <c:v>0.98130841121495327</c:v>
                </c:pt>
                <c:pt idx="3">
                  <c:v>0.9719626168224299</c:v>
                </c:pt>
                <c:pt idx="4">
                  <c:v>0.9719626168224299</c:v>
                </c:pt>
                <c:pt idx="5">
                  <c:v>0.96261682242990654</c:v>
                </c:pt>
                <c:pt idx="6">
                  <c:v>0.95327102803738317</c:v>
                </c:pt>
                <c:pt idx="7">
                  <c:v>0.94392523364485981</c:v>
                </c:pt>
                <c:pt idx="8">
                  <c:v>0.93457943925233644</c:v>
                </c:pt>
                <c:pt idx="9">
                  <c:v>0.93457943925233644</c:v>
                </c:pt>
                <c:pt idx="10">
                  <c:v>0.93457943925233644</c:v>
                </c:pt>
                <c:pt idx="11">
                  <c:v>0.93457943925233644</c:v>
                </c:pt>
                <c:pt idx="12">
                  <c:v>0.92523364485981308</c:v>
                </c:pt>
                <c:pt idx="13">
                  <c:v>0.92523364485981308</c:v>
                </c:pt>
                <c:pt idx="14">
                  <c:v>0.91588785046728971</c:v>
                </c:pt>
                <c:pt idx="15">
                  <c:v>0.90654205607476634</c:v>
                </c:pt>
                <c:pt idx="16">
                  <c:v>0.89719626168224298</c:v>
                </c:pt>
                <c:pt idx="17">
                  <c:v>0.89719626168224298</c:v>
                </c:pt>
                <c:pt idx="18">
                  <c:v>0.88785046728971961</c:v>
                </c:pt>
                <c:pt idx="19">
                  <c:v>0.87850467289719625</c:v>
                </c:pt>
                <c:pt idx="20">
                  <c:v>0.87850467289719625</c:v>
                </c:pt>
                <c:pt idx="21">
                  <c:v>0.86915887850467288</c:v>
                </c:pt>
                <c:pt idx="22">
                  <c:v>0.85981308411214952</c:v>
                </c:pt>
                <c:pt idx="23">
                  <c:v>0.85046728971962615</c:v>
                </c:pt>
                <c:pt idx="24">
                  <c:v>0.84112149532710279</c:v>
                </c:pt>
                <c:pt idx="25">
                  <c:v>0.83177570093457942</c:v>
                </c:pt>
                <c:pt idx="26">
                  <c:v>0.83177570093457942</c:v>
                </c:pt>
                <c:pt idx="27">
                  <c:v>0.82242990654205606</c:v>
                </c:pt>
                <c:pt idx="28">
                  <c:v>0.81308411214953269</c:v>
                </c:pt>
                <c:pt idx="29">
                  <c:v>0.80373831775700932</c:v>
                </c:pt>
                <c:pt idx="30">
                  <c:v>0.79439252336448596</c:v>
                </c:pt>
                <c:pt idx="31">
                  <c:v>0.78504672897196259</c:v>
                </c:pt>
                <c:pt idx="32">
                  <c:v>0.78504672897196259</c:v>
                </c:pt>
                <c:pt idx="33">
                  <c:v>0.77570093457943923</c:v>
                </c:pt>
                <c:pt idx="34">
                  <c:v>0.77570093457943923</c:v>
                </c:pt>
                <c:pt idx="35">
                  <c:v>0.77570093457943923</c:v>
                </c:pt>
                <c:pt idx="36">
                  <c:v>0.76635514018691586</c:v>
                </c:pt>
                <c:pt idx="37">
                  <c:v>0.7570093457943925</c:v>
                </c:pt>
                <c:pt idx="38">
                  <c:v>0.74766355140186924</c:v>
                </c:pt>
                <c:pt idx="39">
                  <c:v>0.73831775700934577</c:v>
                </c:pt>
                <c:pt idx="40">
                  <c:v>0.72897196261682251</c:v>
                </c:pt>
                <c:pt idx="41">
                  <c:v>0.71962616822429903</c:v>
                </c:pt>
                <c:pt idx="42">
                  <c:v>0.71028037383177578</c:v>
                </c:pt>
                <c:pt idx="43">
                  <c:v>0.7009345794392523</c:v>
                </c:pt>
                <c:pt idx="44">
                  <c:v>0.69158878504672905</c:v>
                </c:pt>
                <c:pt idx="45">
                  <c:v>0.69158878504672905</c:v>
                </c:pt>
                <c:pt idx="46">
                  <c:v>0.68224299065420557</c:v>
                </c:pt>
                <c:pt idx="47">
                  <c:v>0.68224299065420557</c:v>
                </c:pt>
                <c:pt idx="48">
                  <c:v>0.67289719626168232</c:v>
                </c:pt>
                <c:pt idx="49">
                  <c:v>0.66355140186915884</c:v>
                </c:pt>
                <c:pt idx="50">
                  <c:v>0.66355140186915884</c:v>
                </c:pt>
                <c:pt idx="51">
                  <c:v>0.65420560747663559</c:v>
                </c:pt>
                <c:pt idx="52">
                  <c:v>0.64485981308411211</c:v>
                </c:pt>
                <c:pt idx="53">
                  <c:v>0.63551401869158886</c:v>
                </c:pt>
                <c:pt idx="54">
                  <c:v>0.62616822429906538</c:v>
                </c:pt>
                <c:pt idx="55">
                  <c:v>0.61682242990654212</c:v>
                </c:pt>
                <c:pt idx="56">
                  <c:v>0.60747663551401865</c:v>
                </c:pt>
                <c:pt idx="57">
                  <c:v>0.60747663551401865</c:v>
                </c:pt>
                <c:pt idx="58">
                  <c:v>0.59813084112149539</c:v>
                </c:pt>
                <c:pt idx="59">
                  <c:v>0.59813084112149539</c:v>
                </c:pt>
                <c:pt idx="60">
                  <c:v>0.58878504672897192</c:v>
                </c:pt>
                <c:pt idx="61">
                  <c:v>0.57943925233644866</c:v>
                </c:pt>
                <c:pt idx="62">
                  <c:v>0.57009345794392519</c:v>
                </c:pt>
                <c:pt idx="63">
                  <c:v>0.57009345794392519</c:v>
                </c:pt>
                <c:pt idx="64">
                  <c:v>0.56074766355140193</c:v>
                </c:pt>
                <c:pt idx="65">
                  <c:v>0.56074766355140193</c:v>
                </c:pt>
                <c:pt idx="66">
                  <c:v>0.55140186915887845</c:v>
                </c:pt>
                <c:pt idx="67">
                  <c:v>0.5420560747663552</c:v>
                </c:pt>
                <c:pt idx="68">
                  <c:v>0.5420560747663552</c:v>
                </c:pt>
                <c:pt idx="69">
                  <c:v>0.53271028037383172</c:v>
                </c:pt>
                <c:pt idx="70">
                  <c:v>0.52336448598130847</c:v>
                </c:pt>
                <c:pt idx="71">
                  <c:v>0.51401869158878499</c:v>
                </c:pt>
                <c:pt idx="72">
                  <c:v>0.50467289719626174</c:v>
                </c:pt>
                <c:pt idx="73">
                  <c:v>0.50467289719626174</c:v>
                </c:pt>
                <c:pt idx="74">
                  <c:v>0.49532710280373837</c:v>
                </c:pt>
                <c:pt idx="75">
                  <c:v>0.48598130841121501</c:v>
                </c:pt>
                <c:pt idx="76">
                  <c:v>0.48598130841121501</c:v>
                </c:pt>
                <c:pt idx="77">
                  <c:v>0.47663551401869164</c:v>
                </c:pt>
                <c:pt idx="78">
                  <c:v>0.46728971962616828</c:v>
                </c:pt>
                <c:pt idx="79">
                  <c:v>0.45794392523364491</c:v>
                </c:pt>
                <c:pt idx="80">
                  <c:v>0.44859813084112155</c:v>
                </c:pt>
                <c:pt idx="81">
                  <c:v>0.43925233644859818</c:v>
                </c:pt>
                <c:pt idx="82">
                  <c:v>0.43925233644859818</c:v>
                </c:pt>
                <c:pt idx="83">
                  <c:v>0.43925233644859818</c:v>
                </c:pt>
                <c:pt idx="84">
                  <c:v>0.42990654205607481</c:v>
                </c:pt>
                <c:pt idx="85">
                  <c:v>0.42056074766355145</c:v>
                </c:pt>
                <c:pt idx="86">
                  <c:v>0.42056074766355145</c:v>
                </c:pt>
                <c:pt idx="87">
                  <c:v>0.41121495327102808</c:v>
                </c:pt>
                <c:pt idx="88">
                  <c:v>0.41121495327102808</c:v>
                </c:pt>
                <c:pt idx="89">
                  <c:v>0.41121495327102808</c:v>
                </c:pt>
                <c:pt idx="90">
                  <c:v>0.40186915887850472</c:v>
                </c:pt>
                <c:pt idx="91">
                  <c:v>0.39252336448598135</c:v>
                </c:pt>
                <c:pt idx="92">
                  <c:v>0.39252336448598135</c:v>
                </c:pt>
                <c:pt idx="93">
                  <c:v>0.39252336448598135</c:v>
                </c:pt>
                <c:pt idx="94">
                  <c:v>0.38317757009345799</c:v>
                </c:pt>
                <c:pt idx="95">
                  <c:v>0.37383177570093462</c:v>
                </c:pt>
                <c:pt idx="96">
                  <c:v>0.36448598130841126</c:v>
                </c:pt>
                <c:pt idx="97">
                  <c:v>0.36448598130841126</c:v>
                </c:pt>
                <c:pt idx="98">
                  <c:v>0.35514018691588789</c:v>
                </c:pt>
                <c:pt idx="99">
                  <c:v>0.35514018691588789</c:v>
                </c:pt>
                <c:pt idx="100">
                  <c:v>0.35514018691588789</c:v>
                </c:pt>
                <c:pt idx="101">
                  <c:v>0.35514018691588789</c:v>
                </c:pt>
                <c:pt idx="102">
                  <c:v>0.34579439252336452</c:v>
                </c:pt>
                <c:pt idx="103">
                  <c:v>0.34579439252336452</c:v>
                </c:pt>
                <c:pt idx="104">
                  <c:v>0.34579439252336452</c:v>
                </c:pt>
                <c:pt idx="105">
                  <c:v>0.33644859813084116</c:v>
                </c:pt>
                <c:pt idx="106">
                  <c:v>0.32710280373831779</c:v>
                </c:pt>
                <c:pt idx="107">
                  <c:v>0.32710280373831779</c:v>
                </c:pt>
                <c:pt idx="108">
                  <c:v>0.31775700934579443</c:v>
                </c:pt>
                <c:pt idx="109">
                  <c:v>0.31775700934579443</c:v>
                </c:pt>
                <c:pt idx="110">
                  <c:v>0.30841121495327106</c:v>
                </c:pt>
                <c:pt idx="111">
                  <c:v>0.2990654205607477</c:v>
                </c:pt>
                <c:pt idx="112">
                  <c:v>0.2990654205607477</c:v>
                </c:pt>
                <c:pt idx="113">
                  <c:v>0.2990654205607477</c:v>
                </c:pt>
                <c:pt idx="114">
                  <c:v>0.2990654205607477</c:v>
                </c:pt>
                <c:pt idx="115">
                  <c:v>0.28971962616822433</c:v>
                </c:pt>
                <c:pt idx="116">
                  <c:v>0.28037383177570097</c:v>
                </c:pt>
                <c:pt idx="117">
                  <c:v>0.28037383177570097</c:v>
                </c:pt>
                <c:pt idx="118">
                  <c:v>0.28037383177570097</c:v>
                </c:pt>
                <c:pt idx="119">
                  <c:v>0.28037383177570097</c:v>
                </c:pt>
                <c:pt idx="120">
                  <c:v>0.28037383177570097</c:v>
                </c:pt>
                <c:pt idx="121">
                  <c:v>0.2710280373831776</c:v>
                </c:pt>
                <c:pt idx="122">
                  <c:v>0.2710280373831776</c:v>
                </c:pt>
                <c:pt idx="123">
                  <c:v>0.26168224299065423</c:v>
                </c:pt>
                <c:pt idx="124">
                  <c:v>0.26168224299065423</c:v>
                </c:pt>
                <c:pt idx="125">
                  <c:v>0.25233644859813087</c:v>
                </c:pt>
                <c:pt idx="126">
                  <c:v>0.25233644859813087</c:v>
                </c:pt>
                <c:pt idx="127">
                  <c:v>0.25233644859813087</c:v>
                </c:pt>
                <c:pt idx="128">
                  <c:v>0.25233644859813087</c:v>
                </c:pt>
                <c:pt idx="129">
                  <c:v>0.2429906542056075</c:v>
                </c:pt>
                <c:pt idx="130">
                  <c:v>0.2429906542056075</c:v>
                </c:pt>
                <c:pt idx="131">
                  <c:v>0.23364485981308414</c:v>
                </c:pt>
                <c:pt idx="132">
                  <c:v>0.22429906542056077</c:v>
                </c:pt>
                <c:pt idx="133">
                  <c:v>0.21495327102803741</c:v>
                </c:pt>
                <c:pt idx="134">
                  <c:v>0.20560747663551404</c:v>
                </c:pt>
                <c:pt idx="135">
                  <c:v>0.20560747663551404</c:v>
                </c:pt>
                <c:pt idx="136">
                  <c:v>0.20560747663551404</c:v>
                </c:pt>
                <c:pt idx="137">
                  <c:v>0.19626168224299068</c:v>
                </c:pt>
                <c:pt idx="138">
                  <c:v>0.18691588785046731</c:v>
                </c:pt>
                <c:pt idx="139">
                  <c:v>0.17757009345794394</c:v>
                </c:pt>
                <c:pt idx="140">
                  <c:v>0.16822429906542058</c:v>
                </c:pt>
                <c:pt idx="141">
                  <c:v>0.16822429906542058</c:v>
                </c:pt>
                <c:pt idx="142">
                  <c:v>0.16822429906542058</c:v>
                </c:pt>
                <c:pt idx="143">
                  <c:v>0.15887850467289721</c:v>
                </c:pt>
                <c:pt idx="144">
                  <c:v>0.14953271028037385</c:v>
                </c:pt>
                <c:pt idx="145">
                  <c:v>0.14953271028037385</c:v>
                </c:pt>
                <c:pt idx="146">
                  <c:v>0.14953271028037385</c:v>
                </c:pt>
                <c:pt idx="147">
                  <c:v>0.14953271028037385</c:v>
                </c:pt>
                <c:pt idx="148">
                  <c:v>0.14953271028037385</c:v>
                </c:pt>
                <c:pt idx="149">
                  <c:v>0.14953271028037385</c:v>
                </c:pt>
                <c:pt idx="150">
                  <c:v>0.14953271028037385</c:v>
                </c:pt>
                <c:pt idx="151">
                  <c:v>0.14953271028037385</c:v>
                </c:pt>
                <c:pt idx="152">
                  <c:v>0.14953271028037385</c:v>
                </c:pt>
                <c:pt idx="153">
                  <c:v>0.14018691588785048</c:v>
                </c:pt>
                <c:pt idx="154">
                  <c:v>0.14018691588785048</c:v>
                </c:pt>
                <c:pt idx="155">
                  <c:v>0.13084112149532712</c:v>
                </c:pt>
                <c:pt idx="156">
                  <c:v>0.12149532710280375</c:v>
                </c:pt>
                <c:pt idx="157">
                  <c:v>0.12149532710280375</c:v>
                </c:pt>
                <c:pt idx="158">
                  <c:v>0.11214953271028039</c:v>
                </c:pt>
                <c:pt idx="159">
                  <c:v>0.11214953271028039</c:v>
                </c:pt>
                <c:pt idx="160">
                  <c:v>0.11214953271028039</c:v>
                </c:pt>
                <c:pt idx="161">
                  <c:v>0.10280373831775702</c:v>
                </c:pt>
                <c:pt idx="162">
                  <c:v>0.10280373831775702</c:v>
                </c:pt>
                <c:pt idx="163">
                  <c:v>9.3457943925233655E-2</c:v>
                </c:pt>
                <c:pt idx="164">
                  <c:v>9.3457943925233655E-2</c:v>
                </c:pt>
                <c:pt idx="165">
                  <c:v>8.411214953271029E-2</c:v>
                </c:pt>
                <c:pt idx="166">
                  <c:v>8.411214953271029E-2</c:v>
                </c:pt>
                <c:pt idx="167">
                  <c:v>8.411214953271029E-2</c:v>
                </c:pt>
                <c:pt idx="168">
                  <c:v>8.411214953271029E-2</c:v>
                </c:pt>
                <c:pt idx="169">
                  <c:v>7.4766355140186924E-2</c:v>
                </c:pt>
                <c:pt idx="170">
                  <c:v>7.4766355140186924E-2</c:v>
                </c:pt>
                <c:pt idx="171">
                  <c:v>7.4766355140186924E-2</c:v>
                </c:pt>
                <c:pt idx="172">
                  <c:v>7.4766355140186924E-2</c:v>
                </c:pt>
                <c:pt idx="173">
                  <c:v>6.5420560747663559E-2</c:v>
                </c:pt>
                <c:pt idx="174">
                  <c:v>5.6074766355140193E-2</c:v>
                </c:pt>
                <c:pt idx="175">
                  <c:v>4.6728971962616828E-2</c:v>
                </c:pt>
                <c:pt idx="176">
                  <c:v>3.7383177570093462E-2</c:v>
                </c:pt>
                <c:pt idx="177">
                  <c:v>3.7383177570093462E-2</c:v>
                </c:pt>
                <c:pt idx="178">
                  <c:v>3.7383177570093462E-2</c:v>
                </c:pt>
                <c:pt idx="179">
                  <c:v>3.7383177570093462E-2</c:v>
                </c:pt>
                <c:pt idx="180">
                  <c:v>3.7383177570093462E-2</c:v>
                </c:pt>
                <c:pt idx="181">
                  <c:v>3.7383177570093462E-2</c:v>
                </c:pt>
                <c:pt idx="182">
                  <c:v>3.7383177570093462E-2</c:v>
                </c:pt>
                <c:pt idx="183">
                  <c:v>2.8037383177570097E-2</c:v>
                </c:pt>
                <c:pt idx="184">
                  <c:v>1.8691588785046731E-2</c:v>
                </c:pt>
                <c:pt idx="185">
                  <c:v>1.8691588785046731E-2</c:v>
                </c:pt>
                <c:pt idx="186">
                  <c:v>1.8691588785046731E-2</c:v>
                </c:pt>
                <c:pt idx="187">
                  <c:v>1.8691588785046731E-2</c:v>
                </c:pt>
                <c:pt idx="188">
                  <c:v>9.3457943925233655E-3</c:v>
                </c:pt>
                <c:pt idx="189">
                  <c:v>0</c:v>
                </c:pt>
                <c:pt idx="190">
                  <c:v>0</c:v>
                </c:pt>
              </c:numCache>
            </c:numRef>
          </c:xVal>
          <c:yVal>
            <c:numRef>
              <c:f>BASE!$BL$5:$BL$195</c:f>
              <c:numCache>
                <c:formatCode>General</c:formatCode>
                <c:ptCount val="19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0.98795180722891562</c:v>
                </c:pt>
                <c:pt idx="5">
                  <c:v>0.98795180722891562</c:v>
                </c:pt>
                <c:pt idx="6">
                  <c:v>0.98795180722891562</c:v>
                </c:pt>
                <c:pt idx="7">
                  <c:v>0.98795180722891562</c:v>
                </c:pt>
                <c:pt idx="8">
                  <c:v>0.98795180722891562</c:v>
                </c:pt>
                <c:pt idx="9">
                  <c:v>0.97590361445783136</c:v>
                </c:pt>
                <c:pt idx="10">
                  <c:v>0.96385542168674698</c:v>
                </c:pt>
                <c:pt idx="11">
                  <c:v>0.95180722891566261</c:v>
                </c:pt>
                <c:pt idx="12">
                  <c:v>0.95180722891566261</c:v>
                </c:pt>
                <c:pt idx="13">
                  <c:v>0.93975903614457834</c:v>
                </c:pt>
                <c:pt idx="14">
                  <c:v>0.93975903614457834</c:v>
                </c:pt>
                <c:pt idx="15">
                  <c:v>0.93975903614457834</c:v>
                </c:pt>
                <c:pt idx="16">
                  <c:v>0.93975903614457834</c:v>
                </c:pt>
                <c:pt idx="17">
                  <c:v>0.92771084337349397</c:v>
                </c:pt>
                <c:pt idx="18">
                  <c:v>0.92771084337349397</c:v>
                </c:pt>
                <c:pt idx="19">
                  <c:v>0.92771084337349397</c:v>
                </c:pt>
                <c:pt idx="20">
                  <c:v>0.9156626506024097</c:v>
                </c:pt>
                <c:pt idx="21">
                  <c:v>0.9156626506024097</c:v>
                </c:pt>
                <c:pt idx="22">
                  <c:v>0.9156626506024097</c:v>
                </c:pt>
                <c:pt idx="23">
                  <c:v>0.9156626506024097</c:v>
                </c:pt>
                <c:pt idx="24">
                  <c:v>0.9156626506024097</c:v>
                </c:pt>
                <c:pt idx="25">
                  <c:v>0.9156626506024097</c:v>
                </c:pt>
                <c:pt idx="26">
                  <c:v>0.90361445783132532</c:v>
                </c:pt>
                <c:pt idx="27">
                  <c:v>0.90361445783132532</c:v>
                </c:pt>
                <c:pt idx="28">
                  <c:v>0.90361445783132532</c:v>
                </c:pt>
                <c:pt idx="29">
                  <c:v>0.90361445783132532</c:v>
                </c:pt>
                <c:pt idx="30">
                  <c:v>0.90361445783132532</c:v>
                </c:pt>
                <c:pt idx="31">
                  <c:v>0.90361445783132532</c:v>
                </c:pt>
                <c:pt idx="32">
                  <c:v>0.89156626506024095</c:v>
                </c:pt>
                <c:pt idx="33">
                  <c:v>0.89156626506024095</c:v>
                </c:pt>
                <c:pt idx="34">
                  <c:v>0.87951807228915668</c:v>
                </c:pt>
                <c:pt idx="35">
                  <c:v>0.86746987951807231</c:v>
                </c:pt>
                <c:pt idx="36">
                  <c:v>0.86746987951807231</c:v>
                </c:pt>
                <c:pt idx="37">
                  <c:v>0.86746987951807231</c:v>
                </c:pt>
                <c:pt idx="38">
                  <c:v>0.86746987951807231</c:v>
                </c:pt>
                <c:pt idx="39">
                  <c:v>0.86746987951807231</c:v>
                </c:pt>
                <c:pt idx="40">
                  <c:v>0.86746987951807231</c:v>
                </c:pt>
                <c:pt idx="41">
                  <c:v>0.86746987951807231</c:v>
                </c:pt>
                <c:pt idx="42">
                  <c:v>0.86746987951807231</c:v>
                </c:pt>
                <c:pt idx="43">
                  <c:v>0.86746987951807231</c:v>
                </c:pt>
                <c:pt idx="44">
                  <c:v>0.86746987951807231</c:v>
                </c:pt>
                <c:pt idx="45">
                  <c:v>0.85542168674698793</c:v>
                </c:pt>
                <c:pt idx="46">
                  <c:v>0.85542168674698793</c:v>
                </c:pt>
                <c:pt idx="47">
                  <c:v>0.84337349397590367</c:v>
                </c:pt>
                <c:pt idx="48">
                  <c:v>0.84337349397590367</c:v>
                </c:pt>
                <c:pt idx="49">
                  <c:v>0.84337349397590367</c:v>
                </c:pt>
                <c:pt idx="50">
                  <c:v>0.83132530120481929</c:v>
                </c:pt>
                <c:pt idx="51">
                  <c:v>0.83132530120481929</c:v>
                </c:pt>
                <c:pt idx="52">
                  <c:v>0.83132530120481929</c:v>
                </c:pt>
                <c:pt idx="53">
                  <c:v>0.83132530120481929</c:v>
                </c:pt>
                <c:pt idx="54">
                  <c:v>0.83132530120481929</c:v>
                </c:pt>
                <c:pt idx="55">
                  <c:v>0.83132530120481929</c:v>
                </c:pt>
                <c:pt idx="56">
                  <c:v>0.83132530120481929</c:v>
                </c:pt>
                <c:pt idx="57">
                  <c:v>0.81927710843373491</c:v>
                </c:pt>
                <c:pt idx="58">
                  <c:v>0.81927710843373491</c:v>
                </c:pt>
                <c:pt idx="59">
                  <c:v>0.80722891566265065</c:v>
                </c:pt>
                <c:pt idx="60">
                  <c:v>0.80722891566265065</c:v>
                </c:pt>
                <c:pt idx="61">
                  <c:v>0.80722891566265065</c:v>
                </c:pt>
                <c:pt idx="62">
                  <c:v>0.80722891566265065</c:v>
                </c:pt>
                <c:pt idx="63">
                  <c:v>0.79518072289156627</c:v>
                </c:pt>
                <c:pt idx="64">
                  <c:v>0.79518072289156627</c:v>
                </c:pt>
                <c:pt idx="65">
                  <c:v>0.7831325301204819</c:v>
                </c:pt>
                <c:pt idx="66">
                  <c:v>0.7831325301204819</c:v>
                </c:pt>
                <c:pt idx="67">
                  <c:v>0.7831325301204819</c:v>
                </c:pt>
                <c:pt idx="68">
                  <c:v>0.77108433734939763</c:v>
                </c:pt>
                <c:pt idx="69">
                  <c:v>0.77108433734939763</c:v>
                </c:pt>
                <c:pt idx="70">
                  <c:v>0.77108433734939763</c:v>
                </c:pt>
                <c:pt idx="71">
                  <c:v>0.77108433734939763</c:v>
                </c:pt>
                <c:pt idx="72">
                  <c:v>0.77108433734939763</c:v>
                </c:pt>
                <c:pt idx="73">
                  <c:v>0.75903614457831325</c:v>
                </c:pt>
                <c:pt idx="74">
                  <c:v>0.75903614457831325</c:v>
                </c:pt>
                <c:pt idx="75">
                  <c:v>0.75903614457831325</c:v>
                </c:pt>
                <c:pt idx="76">
                  <c:v>0.74698795180722888</c:v>
                </c:pt>
                <c:pt idx="77">
                  <c:v>0.74698795180722888</c:v>
                </c:pt>
                <c:pt idx="78">
                  <c:v>0.74698795180722888</c:v>
                </c:pt>
                <c:pt idx="79">
                  <c:v>0.74698795180722888</c:v>
                </c:pt>
                <c:pt idx="80">
                  <c:v>0.74698795180722888</c:v>
                </c:pt>
                <c:pt idx="81">
                  <c:v>0.74698795180722888</c:v>
                </c:pt>
                <c:pt idx="82">
                  <c:v>0.73493975903614461</c:v>
                </c:pt>
                <c:pt idx="83">
                  <c:v>0.72289156626506024</c:v>
                </c:pt>
                <c:pt idx="84">
                  <c:v>0.72289156626506024</c:v>
                </c:pt>
                <c:pt idx="85">
                  <c:v>0.72289156626506024</c:v>
                </c:pt>
                <c:pt idx="86">
                  <c:v>0.71084337349397586</c:v>
                </c:pt>
                <c:pt idx="87">
                  <c:v>0.71084337349397586</c:v>
                </c:pt>
                <c:pt idx="88">
                  <c:v>0.6987951807228916</c:v>
                </c:pt>
                <c:pt idx="89">
                  <c:v>0.68674698795180722</c:v>
                </c:pt>
                <c:pt idx="90">
                  <c:v>0.68674698795180722</c:v>
                </c:pt>
                <c:pt idx="91">
                  <c:v>0.68674698795180722</c:v>
                </c:pt>
                <c:pt idx="92">
                  <c:v>0.67469879518072284</c:v>
                </c:pt>
                <c:pt idx="93">
                  <c:v>0.66265060240963858</c:v>
                </c:pt>
                <c:pt idx="94">
                  <c:v>0.66265060240963858</c:v>
                </c:pt>
                <c:pt idx="95">
                  <c:v>0.66265060240963858</c:v>
                </c:pt>
                <c:pt idx="96">
                  <c:v>0.66265060240963858</c:v>
                </c:pt>
                <c:pt idx="97">
                  <c:v>0.6506024096385542</c:v>
                </c:pt>
                <c:pt idx="98">
                  <c:v>0.6506024096385542</c:v>
                </c:pt>
                <c:pt idx="99">
                  <c:v>0.63855421686746983</c:v>
                </c:pt>
                <c:pt idx="100">
                  <c:v>0.62650602409638556</c:v>
                </c:pt>
                <c:pt idx="101">
                  <c:v>0.61445783132530118</c:v>
                </c:pt>
                <c:pt idx="102">
                  <c:v>0.61445783132530118</c:v>
                </c:pt>
                <c:pt idx="103">
                  <c:v>0.60240963855421681</c:v>
                </c:pt>
                <c:pt idx="104">
                  <c:v>0.59036144578313254</c:v>
                </c:pt>
                <c:pt idx="105">
                  <c:v>0.59036144578313254</c:v>
                </c:pt>
                <c:pt idx="106">
                  <c:v>0.59036144578313254</c:v>
                </c:pt>
                <c:pt idx="107">
                  <c:v>0.57831325301204817</c:v>
                </c:pt>
                <c:pt idx="108">
                  <c:v>0.57831325301204817</c:v>
                </c:pt>
                <c:pt idx="109">
                  <c:v>0.56626506024096379</c:v>
                </c:pt>
                <c:pt idx="110">
                  <c:v>0.56626506024096379</c:v>
                </c:pt>
                <c:pt idx="111">
                  <c:v>0.56626506024096379</c:v>
                </c:pt>
                <c:pt idx="112">
                  <c:v>0.55421686746987953</c:v>
                </c:pt>
                <c:pt idx="113">
                  <c:v>0.54216867469879526</c:v>
                </c:pt>
                <c:pt idx="114">
                  <c:v>0.53012048192771077</c:v>
                </c:pt>
                <c:pt idx="115">
                  <c:v>0.53012048192771077</c:v>
                </c:pt>
                <c:pt idx="116">
                  <c:v>0.53012048192771077</c:v>
                </c:pt>
                <c:pt idx="117">
                  <c:v>0.51807228915662651</c:v>
                </c:pt>
                <c:pt idx="118">
                  <c:v>0.50602409638554224</c:v>
                </c:pt>
                <c:pt idx="119">
                  <c:v>0.49397590361445787</c:v>
                </c:pt>
                <c:pt idx="120">
                  <c:v>0.48192771084337349</c:v>
                </c:pt>
                <c:pt idx="121">
                  <c:v>0.48192771084337349</c:v>
                </c:pt>
                <c:pt idx="122">
                  <c:v>0.46987951807228912</c:v>
                </c:pt>
                <c:pt idx="123">
                  <c:v>0.46987951807228912</c:v>
                </c:pt>
                <c:pt idx="124">
                  <c:v>0.45783132530120485</c:v>
                </c:pt>
                <c:pt idx="125">
                  <c:v>0.45783132530120485</c:v>
                </c:pt>
                <c:pt idx="126">
                  <c:v>0.44578313253012047</c:v>
                </c:pt>
                <c:pt idx="127">
                  <c:v>0.4337349397590361</c:v>
                </c:pt>
                <c:pt idx="128">
                  <c:v>0.42168674698795183</c:v>
                </c:pt>
                <c:pt idx="129">
                  <c:v>0.42168674698795183</c:v>
                </c:pt>
                <c:pt idx="130">
                  <c:v>0.40963855421686746</c:v>
                </c:pt>
                <c:pt idx="131">
                  <c:v>0.40963855421686746</c:v>
                </c:pt>
                <c:pt idx="132">
                  <c:v>0.40963855421686746</c:v>
                </c:pt>
                <c:pt idx="133">
                  <c:v>0.40963855421686746</c:v>
                </c:pt>
                <c:pt idx="134">
                  <c:v>0.40963855421686746</c:v>
                </c:pt>
                <c:pt idx="135">
                  <c:v>0.39759036144578308</c:v>
                </c:pt>
                <c:pt idx="136">
                  <c:v>0.38554216867469882</c:v>
                </c:pt>
                <c:pt idx="137">
                  <c:v>0.38554216867469882</c:v>
                </c:pt>
                <c:pt idx="138">
                  <c:v>0.38554216867469882</c:v>
                </c:pt>
                <c:pt idx="139">
                  <c:v>0.38554216867469882</c:v>
                </c:pt>
                <c:pt idx="140">
                  <c:v>0.38554216867469882</c:v>
                </c:pt>
                <c:pt idx="141">
                  <c:v>0.37349397590361444</c:v>
                </c:pt>
                <c:pt idx="142">
                  <c:v>0.36144578313253017</c:v>
                </c:pt>
                <c:pt idx="143">
                  <c:v>0.36144578313253017</c:v>
                </c:pt>
                <c:pt idx="144">
                  <c:v>0.36144578313253017</c:v>
                </c:pt>
                <c:pt idx="145">
                  <c:v>0.3493975903614458</c:v>
                </c:pt>
                <c:pt idx="146">
                  <c:v>0.33734939759036142</c:v>
                </c:pt>
                <c:pt idx="147">
                  <c:v>0.32530120481927716</c:v>
                </c:pt>
                <c:pt idx="148">
                  <c:v>0.31325301204819278</c:v>
                </c:pt>
                <c:pt idx="149">
                  <c:v>0.3012048192771084</c:v>
                </c:pt>
                <c:pt idx="150">
                  <c:v>0.28915662650602414</c:v>
                </c:pt>
                <c:pt idx="151">
                  <c:v>0.27710843373493976</c:v>
                </c:pt>
                <c:pt idx="152">
                  <c:v>0.26506024096385539</c:v>
                </c:pt>
                <c:pt idx="153">
                  <c:v>0.26506024096385539</c:v>
                </c:pt>
                <c:pt idx="154">
                  <c:v>0.25301204819277112</c:v>
                </c:pt>
                <c:pt idx="155">
                  <c:v>0.25301204819277112</c:v>
                </c:pt>
                <c:pt idx="156">
                  <c:v>0.25301204819277112</c:v>
                </c:pt>
                <c:pt idx="157">
                  <c:v>0.24096385542168675</c:v>
                </c:pt>
                <c:pt idx="158">
                  <c:v>0.24096385542168675</c:v>
                </c:pt>
                <c:pt idx="159">
                  <c:v>0.22891566265060237</c:v>
                </c:pt>
                <c:pt idx="160">
                  <c:v>0.2168674698795181</c:v>
                </c:pt>
                <c:pt idx="161">
                  <c:v>0.2168674698795181</c:v>
                </c:pt>
                <c:pt idx="162">
                  <c:v>0.20481927710843373</c:v>
                </c:pt>
                <c:pt idx="163">
                  <c:v>0.20481927710843373</c:v>
                </c:pt>
                <c:pt idx="164">
                  <c:v>0.19277108433734935</c:v>
                </c:pt>
                <c:pt idx="165">
                  <c:v>0.19277108433734935</c:v>
                </c:pt>
                <c:pt idx="166">
                  <c:v>0.18072289156626509</c:v>
                </c:pt>
                <c:pt idx="167">
                  <c:v>0.16867469879518071</c:v>
                </c:pt>
                <c:pt idx="168">
                  <c:v>0.15662650602409633</c:v>
                </c:pt>
                <c:pt idx="169">
                  <c:v>0.15662650602409633</c:v>
                </c:pt>
                <c:pt idx="170">
                  <c:v>0.14457831325301207</c:v>
                </c:pt>
                <c:pt idx="171">
                  <c:v>0.13253012048192769</c:v>
                </c:pt>
                <c:pt idx="172">
                  <c:v>0.12048192771084343</c:v>
                </c:pt>
                <c:pt idx="173">
                  <c:v>0.12048192771084343</c:v>
                </c:pt>
                <c:pt idx="174">
                  <c:v>0.12048192771084343</c:v>
                </c:pt>
                <c:pt idx="175">
                  <c:v>0.12048192771084343</c:v>
                </c:pt>
                <c:pt idx="176">
                  <c:v>0.12048192771084343</c:v>
                </c:pt>
                <c:pt idx="177">
                  <c:v>0.10843373493975905</c:v>
                </c:pt>
                <c:pt idx="178">
                  <c:v>9.6385542168674676E-2</c:v>
                </c:pt>
                <c:pt idx="179">
                  <c:v>8.4337349397590411E-2</c:v>
                </c:pt>
                <c:pt idx="180">
                  <c:v>7.2289156626506035E-2</c:v>
                </c:pt>
                <c:pt idx="181">
                  <c:v>6.0240963855421659E-2</c:v>
                </c:pt>
                <c:pt idx="182">
                  <c:v>4.8192771084337394E-2</c:v>
                </c:pt>
                <c:pt idx="183">
                  <c:v>4.8192771084337394E-2</c:v>
                </c:pt>
                <c:pt idx="184">
                  <c:v>4.8192771084337394E-2</c:v>
                </c:pt>
                <c:pt idx="185">
                  <c:v>3.6144578313253017E-2</c:v>
                </c:pt>
                <c:pt idx="186">
                  <c:v>2.4096385542168641E-2</c:v>
                </c:pt>
                <c:pt idx="187">
                  <c:v>1.2048192771084376E-2</c:v>
                </c:pt>
                <c:pt idx="188">
                  <c:v>1.2048192771084376E-2</c:v>
                </c:pt>
                <c:pt idx="189">
                  <c:v>1.2048192771084376E-2</c:v>
                </c:pt>
                <c:pt idx="19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52-406A-B2E0-1ECB9FD87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5222223"/>
        <c:axId val="1005222639"/>
      </c:scatterChart>
      <c:valAx>
        <c:axId val="1005222223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False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005222639"/>
        <c:crosses val="autoZero"/>
        <c:crossBetween val="midCat"/>
      </c:valAx>
      <c:valAx>
        <c:axId val="1005222639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True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005222223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ROC Curve</a:t>
            </a:r>
          </a:p>
          <a:p>
            <a:pPr>
              <a:defRPr/>
            </a:pPr>
            <a:r>
              <a:rPr lang="en-US" sz="1400"/>
              <a:t>Patrón normodivergente Ptr Fc</a:t>
            </a:r>
          </a:p>
        </c:rich>
      </c:tx>
      <c:layout>
        <c:manualLayout>
          <c:xMode val="edge"/>
          <c:yMode val="edge"/>
          <c:x val="0.23750985027580773"/>
          <c:y val="2.7303754266211604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BASE!$BY$5:$BY$195</c:f>
              <c:numCache>
                <c:formatCode>General</c:formatCode>
                <c:ptCount val="191"/>
                <c:pt idx="0">
                  <c:v>1</c:v>
                </c:pt>
                <c:pt idx="1">
                  <c:v>0.98795180722891562</c:v>
                </c:pt>
                <c:pt idx="2">
                  <c:v>0.98795180722891562</c:v>
                </c:pt>
                <c:pt idx="3">
                  <c:v>0.97590361445783136</c:v>
                </c:pt>
                <c:pt idx="4">
                  <c:v>0.97590361445783136</c:v>
                </c:pt>
                <c:pt idx="5">
                  <c:v>0.96385542168674698</c:v>
                </c:pt>
                <c:pt idx="6">
                  <c:v>0.95180722891566261</c:v>
                </c:pt>
                <c:pt idx="7">
                  <c:v>0.95180722891566261</c:v>
                </c:pt>
                <c:pt idx="8">
                  <c:v>0.95180722891566261</c:v>
                </c:pt>
                <c:pt idx="9">
                  <c:v>0.93975903614457834</c:v>
                </c:pt>
                <c:pt idx="10">
                  <c:v>0.92771084337349397</c:v>
                </c:pt>
                <c:pt idx="11">
                  <c:v>0.9156626506024097</c:v>
                </c:pt>
                <c:pt idx="12">
                  <c:v>0.90361445783132532</c:v>
                </c:pt>
                <c:pt idx="13">
                  <c:v>0.89156626506024095</c:v>
                </c:pt>
                <c:pt idx="14">
                  <c:v>0.87951807228915668</c:v>
                </c:pt>
                <c:pt idx="15">
                  <c:v>0.87951807228915668</c:v>
                </c:pt>
                <c:pt idx="16">
                  <c:v>0.87951807228915668</c:v>
                </c:pt>
                <c:pt idx="17">
                  <c:v>0.87951807228915668</c:v>
                </c:pt>
                <c:pt idx="18">
                  <c:v>0.87951807228915668</c:v>
                </c:pt>
                <c:pt idx="19">
                  <c:v>0.86746987951807231</c:v>
                </c:pt>
                <c:pt idx="20">
                  <c:v>0.85542168674698793</c:v>
                </c:pt>
                <c:pt idx="21">
                  <c:v>0.84337349397590367</c:v>
                </c:pt>
                <c:pt idx="22">
                  <c:v>0.84337349397590367</c:v>
                </c:pt>
                <c:pt idx="23">
                  <c:v>0.83132530120481929</c:v>
                </c:pt>
                <c:pt idx="24">
                  <c:v>0.81927710843373491</c:v>
                </c:pt>
                <c:pt idx="25">
                  <c:v>0.80722891566265065</c:v>
                </c:pt>
                <c:pt idx="26">
                  <c:v>0.80722891566265065</c:v>
                </c:pt>
                <c:pt idx="27">
                  <c:v>0.79518072289156627</c:v>
                </c:pt>
                <c:pt idx="28">
                  <c:v>0.79518072289156627</c:v>
                </c:pt>
                <c:pt idx="29">
                  <c:v>0.7831325301204819</c:v>
                </c:pt>
                <c:pt idx="30">
                  <c:v>0.7831325301204819</c:v>
                </c:pt>
                <c:pt idx="31">
                  <c:v>0.77108433734939763</c:v>
                </c:pt>
                <c:pt idx="32">
                  <c:v>0.75903614457831325</c:v>
                </c:pt>
                <c:pt idx="33">
                  <c:v>0.75903614457831325</c:v>
                </c:pt>
                <c:pt idx="34">
                  <c:v>0.74698795180722888</c:v>
                </c:pt>
                <c:pt idx="35">
                  <c:v>0.74698795180722888</c:v>
                </c:pt>
                <c:pt idx="36">
                  <c:v>0.74698795180722888</c:v>
                </c:pt>
                <c:pt idx="37">
                  <c:v>0.73493975903614461</c:v>
                </c:pt>
                <c:pt idx="38">
                  <c:v>0.73493975903614461</c:v>
                </c:pt>
                <c:pt idx="39">
                  <c:v>0.72289156626506024</c:v>
                </c:pt>
                <c:pt idx="40">
                  <c:v>0.71084337349397586</c:v>
                </c:pt>
                <c:pt idx="41">
                  <c:v>0.6987951807228916</c:v>
                </c:pt>
                <c:pt idx="42">
                  <c:v>0.68674698795180722</c:v>
                </c:pt>
                <c:pt idx="43">
                  <c:v>0.67469879518072284</c:v>
                </c:pt>
                <c:pt idx="44">
                  <c:v>0.66265060240963858</c:v>
                </c:pt>
                <c:pt idx="45">
                  <c:v>0.6506024096385542</c:v>
                </c:pt>
                <c:pt idx="46">
                  <c:v>0.63855421686746983</c:v>
                </c:pt>
                <c:pt idx="47">
                  <c:v>0.63855421686746983</c:v>
                </c:pt>
                <c:pt idx="48">
                  <c:v>0.63855421686746983</c:v>
                </c:pt>
                <c:pt idx="49">
                  <c:v>0.62650602409638556</c:v>
                </c:pt>
                <c:pt idx="50">
                  <c:v>0.61445783132530118</c:v>
                </c:pt>
                <c:pt idx="51">
                  <c:v>0.61445783132530118</c:v>
                </c:pt>
                <c:pt idx="52">
                  <c:v>0.61445783132530118</c:v>
                </c:pt>
                <c:pt idx="53">
                  <c:v>0.61445783132530118</c:v>
                </c:pt>
                <c:pt idx="54">
                  <c:v>0.61445783132530118</c:v>
                </c:pt>
                <c:pt idx="55">
                  <c:v>0.60240963855421681</c:v>
                </c:pt>
                <c:pt idx="56">
                  <c:v>0.59036144578313254</c:v>
                </c:pt>
                <c:pt idx="57">
                  <c:v>0.59036144578313254</c:v>
                </c:pt>
                <c:pt idx="58">
                  <c:v>0.59036144578313254</c:v>
                </c:pt>
                <c:pt idx="59">
                  <c:v>0.59036144578313254</c:v>
                </c:pt>
                <c:pt idx="60">
                  <c:v>0.59036144578313254</c:v>
                </c:pt>
                <c:pt idx="61">
                  <c:v>0.57831325301204817</c:v>
                </c:pt>
                <c:pt idx="62">
                  <c:v>0.57831325301204817</c:v>
                </c:pt>
                <c:pt idx="63">
                  <c:v>0.56626506024096379</c:v>
                </c:pt>
                <c:pt idx="64">
                  <c:v>0.55421686746987953</c:v>
                </c:pt>
                <c:pt idx="65">
                  <c:v>0.54216867469879526</c:v>
                </c:pt>
                <c:pt idx="66">
                  <c:v>0.54216867469879526</c:v>
                </c:pt>
                <c:pt idx="67">
                  <c:v>0.53012048192771077</c:v>
                </c:pt>
                <c:pt idx="68">
                  <c:v>0.53012048192771077</c:v>
                </c:pt>
                <c:pt idx="69">
                  <c:v>0.51807228915662651</c:v>
                </c:pt>
                <c:pt idx="70">
                  <c:v>0.51807228915662651</c:v>
                </c:pt>
                <c:pt idx="71">
                  <c:v>0.50602409638554224</c:v>
                </c:pt>
                <c:pt idx="72">
                  <c:v>0.49397590361445787</c:v>
                </c:pt>
                <c:pt idx="73">
                  <c:v>0.48192771084337349</c:v>
                </c:pt>
                <c:pt idx="74">
                  <c:v>0.46987951807228912</c:v>
                </c:pt>
                <c:pt idx="75">
                  <c:v>0.46987951807228912</c:v>
                </c:pt>
                <c:pt idx="76">
                  <c:v>0.46987951807228912</c:v>
                </c:pt>
                <c:pt idx="77">
                  <c:v>0.45783132530120485</c:v>
                </c:pt>
                <c:pt idx="78">
                  <c:v>0.44578313253012047</c:v>
                </c:pt>
                <c:pt idx="79">
                  <c:v>0.4337349397590361</c:v>
                </c:pt>
                <c:pt idx="80">
                  <c:v>0.4337349397590361</c:v>
                </c:pt>
                <c:pt idx="81">
                  <c:v>0.4337349397590361</c:v>
                </c:pt>
                <c:pt idx="82">
                  <c:v>0.42168674698795183</c:v>
                </c:pt>
                <c:pt idx="83">
                  <c:v>0.42168674698795183</c:v>
                </c:pt>
                <c:pt idx="84">
                  <c:v>0.40963855421686746</c:v>
                </c:pt>
                <c:pt idx="85">
                  <c:v>0.40963855421686746</c:v>
                </c:pt>
                <c:pt idx="86">
                  <c:v>0.40963855421686746</c:v>
                </c:pt>
                <c:pt idx="87">
                  <c:v>0.39759036144578308</c:v>
                </c:pt>
                <c:pt idx="88">
                  <c:v>0.38554216867469882</c:v>
                </c:pt>
                <c:pt idx="89">
                  <c:v>0.38554216867469882</c:v>
                </c:pt>
                <c:pt idx="90">
                  <c:v>0.37349397590361444</c:v>
                </c:pt>
                <c:pt idx="91">
                  <c:v>0.36144578313253017</c:v>
                </c:pt>
                <c:pt idx="92">
                  <c:v>0.3493975903614458</c:v>
                </c:pt>
                <c:pt idx="93">
                  <c:v>0.3493975903614458</c:v>
                </c:pt>
                <c:pt idx="94">
                  <c:v>0.33734939759036142</c:v>
                </c:pt>
                <c:pt idx="95">
                  <c:v>0.33734939759036142</c:v>
                </c:pt>
                <c:pt idx="96">
                  <c:v>0.33734939759036142</c:v>
                </c:pt>
                <c:pt idx="97">
                  <c:v>0.33734939759036142</c:v>
                </c:pt>
                <c:pt idx="98">
                  <c:v>0.32530120481927716</c:v>
                </c:pt>
                <c:pt idx="99">
                  <c:v>0.31325301204819278</c:v>
                </c:pt>
                <c:pt idx="100">
                  <c:v>0.31325301204819278</c:v>
                </c:pt>
                <c:pt idx="101">
                  <c:v>0.31325301204819278</c:v>
                </c:pt>
                <c:pt idx="102">
                  <c:v>0.3012048192771084</c:v>
                </c:pt>
                <c:pt idx="103">
                  <c:v>0.28915662650602414</c:v>
                </c:pt>
                <c:pt idx="104">
                  <c:v>0.28915662650602414</c:v>
                </c:pt>
                <c:pt idx="105">
                  <c:v>0.27710843373493976</c:v>
                </c:pt>
                <c:pt idx="106">
                  <c:v>0.27710843373493976</c:v>
                </c:pt>
                <c:pt idx="107">
                  <c:v>0.27710843373493976</c:v>
                </c:pt>
                <c:pt idx="108">
                  <c:v>0.26506024096385539</c:v>
                </c:pt>
                <c:pt idx="109">
                  <c:v>0.25301204819277112</c:v>
                </c:pt>
                <c:pt idx="110">
                  <c:v>0.25301204819277112</c:v>
                </c:pt>
                <c:pt idx="111">
                  <c:v>0.25301204819277112</c:v>
                </c:pt>
                <c:pt idx="112">
                  <c:v>0.25301204819277112</c:v>
                </c:pt>
                <c:pt idx="113">
                  <c:v>0.25301204819277112</c:v>
                </c:pt>
                <c:pt idx="114">
                  <c:v>0.25301204819277112</c:v>
                </c:pt>
                <c:pt idx="115">
                  <c:v>0.24096385542168675</c:v>
                </c:pt>
                <c:pt idx="116">
                  <c:v>0.24096385542168675</c:v>
                </c:pt>
                <c:pt idx="117">
                  <c:v>0.24096385542168675</c:v>
                </c:pt>
                <c:pt idx="118">
                  <c:v>0.22891566265060237</c:v>
                </c:pt>
                <c:pt idx="119">
                  <c:v>0.22891566265060237</c:v>
                </c:pt>
                <c:pt idx="120">
                  <c:v>0.22891566265060237</c:v>
                </c:pt>
                <c:pt idx="121">
                  <c:v>0.22891566265060237</c:v>
                </c:pt>
                <c:pt idx="122">
                  <c:v>0.22891566265060237</c:v>
                </c:pt>
                <c:pt idx="123">
                  <c:v>0.2168674698795181</c:v>
                </c:pt>
                <c:pt idx="124">
                  <c:v>0.2168674698795181</c:v>
                </c:pt>
                <c:pt idx="125">
                  <c:v>0.2168674698795181</c:v>
                </c:pt>
                <c:pt idx="126">
                  <c:v>0.20481927710843373</c:v>
                </c:pt>
                <c:pt idx="127">
                  <c:v>0.20481927710843373</c:v>
                </c:pt>
                <c:pt idx="128">
                  <c:v>0.19277108433734935</c:v>
                </c:pt>
                <c:pt idx="129">
                  <c:v>0.19277108433734935</c:v>
                </c:pt>
                <c:pt idx="130">
                  <c:v>0.19277108433734935</c:v>
                </c:pt>
                <c:pt idx="131">
                  <c:v>0.19277108433734935</c:v>
                </c:pt>
                <c:pt idx="132">
                  <c:v>0.18072289156626509</c:v>
                </c:pt>
                <c:pt idx="133">
                  <c:v>0.18072289156626509</c:v>
                </c:pt>
                <c:pt idx="134">
                  <c:v>0.16867469879518071</c:v>
                </c:pt>
                <c:pt idx="135">
                  <c:v>0.16867469879518071</c:v>
                </c:pt>
                <c:pt idx="136">
                  <c:v>0.16867469879518071</c:v>
                </c:pt>
                <c:pt idx="137">
                  <c:v>0.16867469879518071</c:v>
                </c:pt>
                <c:pt idx="138">
                  <c:v>0.16867469879518071</c:v>
                </c:pt>
                <c:pt idx="139">
                  <c:v>0.16867469879518071</c:v>
                </c:pt>
                <c:pt idx="140">
                  <c:v>0.16867469879518071</c:v>
                </c:pt>
                <c:pt idx="141">
                  <c:v>0.15662650602409633</c:v>
                </c:pt>
                <c:pt idx="142">
                  <c:v>0.15662650602409633</c:v>
                </c:pt>
                <c:pt idx="143">
                  <c:v>0.15662650602409633</c:v>
                </c:pt>
                <c:pt idx="144">
                  <c:v>0.14457831325301207</c:v>
                </c:pt>
                <c:pt idx="145">
                  <c:v>0.14457831325301207</c:v>
                </c:pt>
                <c:pt idx="146">
                  <c:v>0.13253012048192769</c:v>
                </c:pt>
                <c:pt idx="147">
                  <c:v>0.13253012048192769</c:v>
                </c:pt>
                <c:pt idx="148">
                  <c:v>0.13253012048192769</c:v>
                </c:pt>
                <c:pt idx="149">
                  <c:v>0.13253012048192769</c:v>
                </c:pt>
                <c:pt idx="150">
                  <c:v>0.13253012048192769</c:v>
                </c:pt>
                <c:pt idx="151">
                  <c:v>0.13253012048192769</c:v>
                </c:pt>
                <c:pt idx="152">
                  <c:v>0.13253012048192769</c:v>
                </c:pt>
                <c:pt idx="153">
                  <c:v>0.13253012048192769</c:v>
                </c:pt>
                <c:pt idx="154">
                  <c:v>0.13253012048192769</c:v>
                </c:pt>
                <c:pt idx="155">
                  <c:v>0.13253012048192769</c:v>
                </c:pt>
                <c:pt idx="156">
                  <c:v>0.12048192771084343</c:v>
                </c:pt>
                <c:pt idx="157">
                  <c:v>0.10843373493975905</c:v>
                </c:pt>
                <c:pt idx="158">
                  <c:v>0.10843373493975905</c:v>
                </c:pt>
                <c:pt idx="159">
                  <c:v>9.6385542168674676E-2</c:v>
                </c:pt>
                <c:pt idx="160">
                  <c:v>9.6385542168674676E-2</c:v>
                </c:pt>
                <c:pt idx="161">
                  <c:v>9.6385542168674676E-2</c:v>
                </c:pt>
                <c:pt idx="162">
                  <c:v>9.6385542168674676E-2</c:v>
                </c:pt>
                <c:pt idx="163">
                  <c:v>9.6385542168674676E-2</c:v>
                </c:pt>
                <c:pt idx="164">
                  <c:v>9.6385542168674676E-2</c:v>
                </c:pt>
                <c:pt idx="165">
                  <c:v>8.4337349397590411E-2</c:v>
                </c:pt>
                <c:pt idx="166">
                  <c:v>8.4337349397590411E-2</c:v>
                </c:pt>
                <c:pt idx="167">
                  <c:v>8.4337349397590411E-2</c:v>
                </c:pt>
                <c:pt idx="168">
                  <c:v>8.4337349397590411E-2</c:v>
                </c:pt>
                <c:pt idx="169">
                  <c:v>8.4337349397590411E-2</c:v>
                </c:pt>
                <c:pt idx="170">
                  <c:v>8.4337349397590411E-2</c:v>
                </c:pt>
                <c:pt idx="171">
                  <c:v>7.2289156626506035E-2</c:v>
                </c:pt>
                <c:pt idx="172">
                  <c:v>7.2289156626506035E-2</c:v>
                </c:pt>
                <c:pt idx="173">
                  <c:v>7.2289156626506035E-2</c:v>
                </c:pt>
                <c:pt idx="174">
                  <c:v>6.0240963855421659E-2</c:v>
                </c:pt>
                <c:pt idx="175">
                  <c:v>6.0240963855421659E-2</c:v>
                </c:pt>
                <c:pt idx="176">
                  <c:v>6.0240963855421659E-2</c:v>
                </c:pt>
                <c:pt idx="177">
                  <c:v>6.0240963855421659E-2</c:v>
                </c:pt>
                <c:pt idx="178">
                  <c:v>4.8192771084337394E-2</c:v>
                </c:pt>
                <c:pt idx="179">
                  <c:v>4.8192771084337394E-2</c:v>
                </c:pt>
                <c:pt idx="180">
                  <c:v>3.6144578313253017E-2</c:v>
                </c:pt>
                <c:pt idx="181">
                  <c:v>2.4096385542168641E-2</c:v>
                </c:pt>
                <c:pt idx="182">
                  <c:v>1.2048192771084376E-2</c:v>
                </c:pt>
                <c:pt idx="183">
                  <c:v>1.2048192771084376E-2</c:v>
                </c:pt>
                <c:pt idx="184">
                  <c:v>1.2048192771084376E-2</c:v>
                </c:pt>
                <c:pt idx="185">
                  <c:v>1.2048192771084376E-2</c:v>
                </c:pt>
                <c:pt idx="186">
                  <c:v>1.2048192771084376E-2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</c:numCache>
            </c:numRef>
          </c:xVal>
          <c:yVal>
            <c:numRef>
              <c:f>BASE!$BZ$5:$BZ$195</c:f>
              <c:numCache>
                <c:formatCode>General</c:formatCode>
                <c:ptCount val="191"/>
                <c:pt idx="0">
                  <c:v>1</c:v>
                </c:pt>
                <c:pt idx="1">
                  <c:v>1</c:v>
                </c:pt>
                <c:pt idx="2">
                  <c:v>0.99065420560747663</c:v>
                </c:pt>
                <c:pt idx="3">
                  <c:v>0.99065420560747663</c:v>
                </c:pt>
                <c:pt idx="4">
                  <c:v>0.98130841121495327</c:v>
                </c:pt>
                <c:pt idx="5">
                  <c:v>0.98130841121495327</c:v>
                </c:pt>
                <c:pt idx="6">
                  <c:v>0.98130841121495327</c:v>
                </c:pt>
                <c:pt idx="7">
                  <c:v>0.9719626168224299</c:v>
                </c:pt>
                <c:pt idx="8">
                  <c:v>0.96261682242990654</c:v>
                </c:pt>
                <c:pt idx="9">
                  <c:v>0.96261682242990654</c:v>
                </c:pt>
                <c:pt idx="10">
                  <c:v>0.96261682242990654</c:v>
                </c:pt>
                <c:pt idx="11">
                  <c:v>0.96261682242990654</c:v>
                </c:pt>
                <c:pt idx="12">
                  <c:v>0.96261682242990654</c:v>
                </c:pt>
                <c:pt idx="13">
                  <c:v>0.96261682242990654</c:v>
                </c:pt>
                <c:pt idx="14">
                  <c:v>0.96261682242990654</c:v>
                </c:pt>
                <c:pt idx="15">
                  <c:v>0.95327102803738317</c:v>
                </c:pt>
                <c:pt idx="16">
                  <c:v>0.94392523364485981</c:v>
                </c:pt>
                <c:pt idx="17">
                  <c:v>0.93457943925233644</c:v>
                </c:pt>
                <c:pt idx="18">
                  <c:v>0.92523364485981308</c:v>
                </c:pt>
                <c:pt idx="19">
                  <c:v>0.92523364485981308</c:v>
                </c:pt>
                <c:pt idx="20">
                  <c:v>0.92523364485981308</c:v>
                </c:pt>
                <c:pt idx="21">
                  <c:v>0.92523364485981308</c:v>
                </c:pt>
                <c:pt idx="22">
                  <c:v>0.91588785046728971</c:v>
                </c:pt>
                <c:pt idx="23">
                  <c:v>0.91588785046728971</c:v>
                </c:pt>
                <c:pt idx="24">
                  <c:v>0.91588785046728971</c:v>
                </c:pt>
                <c:pt idx="25">
                  <c:v>0.91588785046728971</c:v>
                </c:pt>
                <c:pt idx="26">
                  <c:v>0.90654205607476634</c:v>
                </c:pt>
                <c:pt idx="27">
                  <c:v>0.90654205607476634</c:v>
                </c:pt>
                <c:pt idx="28">
                  <c:v>0.89719626168224298</c:v>
                </c:pt>
                <c:pt idx="29">
                  <c:v>0.89719626168224298</c:v>
                </c:pt>
                <c:pt idx="30">
                  <c:v>0.88785046728971961</c:v>
                </c:pt>
                <c:pt idx="31">
                  <c:v>0.88785046728971961</c:v>
                </c:pt>
                <c:pt idx="32">
                  <c:v>0.88785046728971961</c:v>
                </c:pt>
                <c:pt idx="33">
                  <c:v>0.87850467289719625</c:v>
                </c:pt>
                <c:pt idx="34">
                  <c:v>0.87850467289719625</c:v>
                </c:pt>
                <c:pt idx="35">
                  <c:v>0.86915887850467288</c:v>
                </c:pt>
                <c:pt idx="36">
                  <c:v>0.85981308411214952</c:v>
                </c:pt>
                <c:pt idx="37">
                  <c:v>0.85981308411214952</c:v>
                </c:pt>
                <c:pt idx="38">
                  <c:v>0.85046728971962615</c:v>
                </c:pt>
                <c:pt idx="39">
                  <c:v>0.85046728971962615</c:v>
                </c:pt>
                <c:pt idx="40">
                  <c:v>0.85046728971962615</c:v>
                </c:pt>
                <c:pt idx="41">
                  <c:v>0.85046728971962615</c:v>
                </c:pt>
                <c:pt idx="42">
                  <c:v>0.85046728971962615</c:v>
                </c:pt>
                <c:pt idx="43">
                  <c:v>0.85046728971962615</c:v>
                </c:pt>
                <c:pt idx="44">
                  <c:v>0.85046728971962615</c:v>
                </c:pt>
                <c:pt idx="45">
                  <c:v>0.85046728971962615</c:v>
                </c:pt>
                <c:pt idx="46">
                  <c:v>0.85046728971962615</c:v>
                </c:pt>
                <c:pt idx="47">
                  <c:v>0.84112149532710279</c:v>
                </c:pt>
                <c:pt idx="48">
                  <c:v>0.83177570093457942</c:v>
                </c:pt>
                <c:pt idx="49">
                  <c:v>0.83177570093457942</c:v>
                </c:pt>
                <c:pt idx="50">
                  <c:v>0.83177570093457942</c:v>
                </c:pt>
                <c:pt idx="51">
                  <c:v>0.82242990654205606</c:v>
                </c:pt>
                <c:pt idx="52">
                  <c:v>0.81308411214953269</c:v>
                </c:pt>
                <c:pt idx="53">
                  <c:v>0.80373831775700932</c:v>
                </c:pt>
                <c:pt idx="54">
                  <c:v>0.79439252336448596</c:v>
                </c:pt>
                <c:pt idx="55">
                  <c:v>0.79439252336448596</c:v>
                </c:pt>
                <c:pt idx="56">
                  <c:v>0.79439252336448596</c:v>
                </c:pt>
                <c:pt idx="57">
                  <c:v>0.78504672897196259</c:v>
                </c:pt>
                <c:pt idx="58">
                  <c:v>0.77570093457943923</c:v>
                </c:pt>
                <c:pt idx="59">
                  <c:v>0.76635514018691586</c:v>
                </c:pt>
                <c:pt idx="60">
                  <c:v>0.7570093457943925</c:v>
                </c:pt>
                <c:pt idx="61">
                  <c:v>0.7570093457943925</c:v>
                </c:pt>
                <c:pt idx="62">
                  <c:v>0.74766355140186924</c:v>
                </c:pt>
                <c:pt idx="63">
                  <c:v>0.74766355140186924</c:v>
                </c:pt>
                <c:pt idx="64">
                  <c:v>0.74766355140186924</c:v>
                </c:pt>
                <c:pt idx="65">
                  <c:v>0.74766355140186924</c:v>
                </c:pt>
                <c:pt idx="66">
                  <c:v>0.73831775700934577</c:v>
                </c:pt>
                <c:pt idx="67">
                  <c:v>0.73831775700934577</c:v>
                </c:pt>
                <c:pt idx="68">
                  <c:v>0.72897196261682251</c:v>
                </c:pt>
                <c:pt idx="69">
                  <c:v>0.72897196261682251</c:v>
                </c:pt>
                <c:pt idx="70">
                  <c:v>0.71962616822429903</c:v>
                </c:pt>
                <c:pt idx="71">
                  <c:v>0.71962616822429903</c:v>
                </c:pt>
                <c:pt idx="72">
                  <c:v>0.71962616822429903</c:v>
                </c:pt>
                <c:pt idx="73">
                  <c:v>0.71962616822429903</c:v>
                </c:pt>
                <c:pt idx="74">
                  <c:v>0.71962616822429903</c:v>
                </c:pt>
                <c:pt idx="75">
                  <c:v>0.71028037383177578</c:v>
                </c:pt>
                <c:pt idx="76">
                  <c:v>0.7009345794392523</c:v>
                </c:pt>
                <c:pt idx="77">
                  <c:v>0.7009345794392523</c:v>
                </c:pt>
                <c:pt idx="78">
                  <c:v>0.7009345794392523</c:v>
                </c:pt>
                <c:pt idx="79">
                  <c:v>0.7009345794392523</c:v>
                </c:pt>
                <c:pt idx="80">
                  <c:v>0.69158878504672905</c:v>
                </c:pt>
                <c:pt idx="81">
                  <c:v>0.68224299065420557</c:v>
                </c:pt>
                <c:pt idx="82">
                  <c:v>0.68224299065420557</c:v>
                </c:pt>
                <c:pt idx="83">
                  <c:v>0.67289719626168232</c:v>
                </c:pt>
                <c:pt idx="84">
                  <c:v>0.67289719626168232</c:v>
                </c:pt>
                <c:pt idx="85">
                  <c:v>0.66355140186915884</c:v>
                </c:pt>
                <c:pt idx="86">
                  <c:v>0.65420560747663559</c:v>
                </c:pt>
                <c:pt idx="87">
                  <c:v>0.65420560747663559</c:v>
                </c:pt>
                <c:pt idx="88">
                  <c:v>0.65420560747663559</c:v>
                </c:pt>
                <c:pt idx="89">
                  <c:v>0.64485981308411211</c:v>
                </c:pt>
                <c:pt idx="90">
                  <c:v>0.64485981308411211</c:v>
                </c:pt>
                <c:pt idx="91">
                  <c:v>0.64485981308411211</c:v>
                </c:pt>
                <c:pt idx="92">
                  <c:v>0.64485981308411211</c:v>
                </c:pt>
                <c:pt idx="93">
                  <c:v>0.63551401869158886</c:v>
                </c:pt>
                <c:pt idx="94">
                  <c:v>0.63551401869158886</c:v>
                </c:pt>
                <c:pt idx="95">
                  <c:v>0.62616822429906538</c:v>
                </c:pt>
                <c:pt idx="96">
                  <c:v>0.61682242990654212</c:v>
                </c:pt>
                <c:pt idx="97">
                  <c:v>0.60747663551401865</c:v>
                </c:pt>
                <c:pt idx="98">
                  <c:v>0.60747663551401865</c:v>
                </c:pt>
                <c:pt idx="99">
                  <c:v>0.60747663551401865</c:v>
                </c:pt>
                <c:pt idx="100">
                  <c:v>0.59813084112149539</c:v>
                </c:pt>
                <c:pt idx="101">
                  <c:v>0.58878504672897192</c:v>
                </c:pt>
                <c:pt idx="102">
                  <c:v>0.58878504672897192</c:v>
                </c:pt>
                <c:pt idx="103">
                  <c:v>0.58878504672897192</c:v>
                </c:pt>
                <c:pt idx="104">
                  <c:v>0.57943925233644866</c:v>
                </c:pt>
                <c:pt idx="105">
                  <c:v>0.57943925233644866</c:v>
                </c:pt>
                <c:pt idx="106">
                  <c:v>0.57009345794392519</c:v>
                </c:pt>
                <c:pt idx="107">
                  <c:v>0.56074766355140193</c:v>
                </c:pt>
                <c:pt idx="108">
                  <c:v>0.56074766355140193</c:v>
                </c:pt>
                <c:pt idx="109">
                  <c:v>0.56074766355140193</c:v>
                </c:pt>
                <c:pt idx="110">
                  <c:v>0.55140186915887845</c:v>
                </c:pt>
                <c:pt idx="111">
                  <c:v>0.5420560747663552</c:v>
                </c:pt>
                <c:pt idx="112">
                  <c:v>0.53271028037383172</c:v>
                </c:pt>
                <c:pt idx="113">
                  <c:v>0.52336448598130847</c:v>
                </c:pt>
                <c:pt idx="114">
                  <c:v>0.51401869158878499</c:v>
                </c:pt>
                <c:pt idx="115">
                  <c:v>0.51401869158878499</c:v>
                </c:pt>
                <c:pt idx="116">
                  <c:v>0.50467289719626174</c:v>
                </c:pt>
                <c:pt idx="117">
                  <c:v>0.49532710280373837</c:v>
                </c:pt>
                <c:pt idx="118">
                  <c:v>0.49532710280373837</c:v>
                </c:pt>
                <c:pt idx="119">
                  <c:v>0.48598130841121501</c:v>
                </c:pt>
                <c:pt idx="120">
                  <c:v>0.47663551401869164</c:v>
                </c:pt>
                <c:pt idx="121">
                  <c:v>0.46728971962616828</c:v>
                </c:pt>
                <c:pt idx="122">
                  <c:v>0.45794392523364491</c:v>
                </c:pt>
                <c:pt idx="123">
                  <c:v>0.45794392523364491</c:v>
                </c:pt>
                <c:pt idx="124">
                  <c:v>0.44859813084112155</c:v>
                </c:pt>
                <c:pt idx="125">
                  <c:v>0.43925233644859818</c:v>
                </c:pt>
                <c:pt idx="126">
                  <c:v>0.43925233644859818</c:v>
                </c:pt>
                <c:pt idx="127">
                  <c:v>0.42990654205607481</c:v>
                </c:pt>
                <c:pt idx="128">
                  <c:v>0.42990654205607481</c:v>
                </c:pt>
                <c:pt idx="129">
                  <c:v>0.42056074766355145</c:v>
                </c:pt>
                <c:pt idx="130">
                  <c:v>0.41121495327102808</c:v>
                </c:pt>
                <c:pt idx="131">
                  <c:v>0.40186915887850472</c:v>
                </c:pt>
                <c:pt idx="132">
                  <c:v>0.40186915887850472</c:v>
                </c:pt>
                <c:pt idx="133">
                  <c:v>0.39252336448598135</c:v>
                </c:pt>
                <c:pt idx="134">
                  <c:v>0.39252336448598135</c:v>
                </c:pt>
                <c:pt idx="135">
                  <c:v>0.38317757009345799</c:v>
                </c:pt>
                <c:pt idx="136">
                  <c:v>0.37383177570093462</c:v>
                </c:pt>
                <c:pt idx="137">
                  <c:v>0.36448598130841126</c:v>
                </c:pt>
                <c:pt idx="138">
                  <c:v>0.35514018691588789</c:v>
                </c:pt>
                <c:pt idx="139">
                  <c:v>0.34579439252336452</c:v>
                </c:pt>
                <c:pt idx="140">
                  <c:v>0.33644859813084116</c:v>
                </c:pt>
                <c:pt idx="141">
                  <c:v>0.33644859813084116</c:v>
                </c:pt>
                <c:pt idx="142">
                  <c:v>0.32710280373831779</c:v>
                </c:pt>
                <c:pt idx="143">
                  <c:v>0.31775700934579443</c:v>
                </c:pt>
                <c:pt idx="144">
                  <c:v>0.31775700934579443</c:v>
                </c:pt>
                <c:pt idx="145">
                  <c:v>0.30841121495327106</c:v>
                </c:pt>
                <c:pt idx="146">
                  <c:v>0.30841121495327106</c:v>
                </c:pt>
                <c:pt idx="147">
                  <c:v>0.2990654205607477</c:v>
                </c:pt>
                <c:pt idx="148">
                  <c:v>0.28971962616822433</c:v>
                </c:pt>
                <c:pt idx="149">
                  <c:v>0.28037383177570097</c:v>
                </c:pt>
                <c:pt idx="150">
                  <c:v>0.2710280373831776</c:v>
                </c:pt>
                <c:pt idx="151">
                  <c:v>0.26168224299065423</c:v>
                </c:pt>
                <c:pt idx="152">
                  <c:v>0.25233644859813087</c:v>
                </c:pt>
                <c:pt idx="153">
                  <c:v>0.2429906542056075</c:v>
                </c:pt>
                <c:pt idx="154">
                  <c:v>0.23364485981308414</c:v>
                </c:pt>
                <c:pt idx="155">
                  <c:v>0.22429906542056077</c:v>
                </c:pt>
                <c:pt idx="156">
                  <c:v>0.22429906542056077</c:v>
                </c:pt>
                <c:pt idx="157">
                  <c:v>0.22429906542056077</c:v>
                </c:pt>
                <c:pt idx="158">
                  <c:v>0.21495327102803741</c:v>
                </c:pt>
                <c:pt idx="159">
                  <c:v>0.21495327102803741</c:v>
                </c:pt>
                <c:pt idx="160">
                  <c:v>0.20560747663551404</c:v>
                </c:pt>
                <c:pt idx="161">
                  <c:v>0.19626168224299068</c:v>
                </c:pt>
                <c:pt idx="162">
                  <c:v>0.18691588785046731</c:v>
                </c:pt>
                <c:pt idx="163">
                  <c:v>0.17757009345794394</c:v>
                </c:pt>
                <c:pt idx="164">
                  <c:v>0.16822429906542058</c:v>
                </c:pt>
                <c:pt idx="165">
                  <c:v>0.16822429906542058</c:v>
                </c:pt>
                <c:pt idx="166">
                  <c:v>0.15887850467289721</c:v>
                </c:pt>
                <c:pt idx="167">
                  <c:v>0.14953271028037385</c:v>
                </c:pt>
                <c:pt idx="168">
                  <c:v>0.14018691588785048</c:v>
                </c:pt>
                <c:pt idx="169">
                  <c:v>0.13084112149532712</c:v>
                </c:pt>
                <c:pt idx="170">
                  <c:v>0.12149532710280375</c:v>
                </c:pt>
                <c:pt idx="171">
                  <c:v>0.12149532710280375</c:v>
                </c:pt>
                <c:pt idx="172">
                  <c:v>0.11214953271028039</c:v>
                </c:pt>
                <c:pt idx="173">
                  <c:v>0.10280373831775702</c:v>
                </c:pt>
                <c:pt idx="174">
                  <c:v>0.10280373831775702</c:v>
                </c:pt>
                <c:pt idx="175">
                  <c:v>9.3457943925233655E-2</c:v>
                </c:pt>
                <c:pt idx="176">
                  <c:v>8.411214953271029E-2</c:v>
                </c:pt>
                <c:pt idx="177">
                  <c:v>7.4766355140186924E-2</c:v>
                </c:pt>
                <c:pt idx="178">
                  <c:v>7.4766355140186924E-2</c:v>
                </c:pt>
                <c:pt idx="179">
                  <c:v>6.5420560747663559E-2</c:v>
                </c:pt>
                <c:pt idx="180">
                  <c:v>6.5420560747663559E-2</c:v>
                </c:pt>
                <c:pt idx="181">
                  <c:v>6.5420560747663559E-2</c:v>
                </c:pt>
                <c:pt idx="182">
                  <c:v>6.5420560747663559E-2</c:v>
                </c:pt>
                <c:pt idx="183">
                  <c:v>5.6074766355140193E-2</c:v>
                </c:pt>
                <c:pt idx="184">
                  <c:v>4.6728971962616828E-2</c:v>
                </c:pt>
                <c:pt idx="185">
                  <c:v>3.7383177570093462E-2</c:v>
                </c:pt>
                <c:pt idx="186">
                  <c:v>2.8037383177570097E-2</c:v>
                </c:pt>
                <c:pt idx="187">
                  <c:v>2.8037383177570097E-2</c:v>
                </c:pt>
                <c:pt idx="188">
                  <c:v>1.8691588785046731E-2</c:v>
                </c:pt>
                <c:pt idx="189">
                  <c:v>9.3457943925233655E-3</c:v>
                </c:pt>
                <c:pt idx="19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2DB-4623-958B-8416F08364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0859615"/>
        <c:axId val="1300861695"/>
      </c:scatterChart>
      <c:valAx>
        <c:axId val="1300859615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False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00861695"/>
        <c:crosses val="autoZero"/>
        <c:crossBetween val="midCat"/>
      </c:valAx>
      <c:valAx>
        <c:axId val="1300861695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True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0085961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ROC Curve</a:t>
            </a:r>
          </a:p>
          <a:p>
            <a:pPr>
              <a:defRPr/>
            </a:pPr>
            <a:r>
              <a:rPr lang="en-US" sz="1400"/>
              <a:t>CLASE I CLE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BASE!$CB$5:$CB$195</c:f>
              <c:numCache>
                <c:formatCode>General</c:formatCode>
                <c:ptCount val="191"/>
                <c:pt idx="0">
                  <c:v>1</c:v>
                </c:pt>
                <c:pt idx="1">
                  <c:v>0.99285714285714288</c:v>
                </c:pt>
                <c:pt idx="2">
                  <c:v>0.98571428571428577</c:v>
                </c:pt>
                <c:pt idx="3">
                  <c:v>0.98571428571428577</c:v>
                </c:pt>
                <c:pt idx="4">
                  <c:v>0.97857142857142854</c:v>
                </c:pt>
                <c:pt idx="5">
                  <c:v>0.97142857142857142</c:v>
                </c:pt>
                <c:pt idx="6">
                  <c:v>0.9642857142857143</c:v>
                </c:pt>
                <c:pt idx="7">
                  <c:v>0.95714285714285718</c:v>
                </c:pt>
                <c:pt idx="8">
                  <c:v>0.95</c:v>
                </c:pt>
                <c:pt idx="9">
                  <c:v>0.94285714285714284</c:v>
                </c:pt>
                <c:pt idx="10">
                  <c:v>0.93571428571428572</c:v>
                </c:pt>
                <c:pt idx="11">
                  <c:v>0.9285714285714286</c:v>
                </c:pt>
                <c:pt idx="12">
                  <c:v>0.92142857142857149</c:v>
                </c:pt>
                <c:pt idx="13">
                  <c:v>0.91428571428571426</c:v>
                </c:pt>
                <c:pt idx="14">
                  <c:v>0.91428571428571426</c:v>
                </c:pt>
                <c:pt idx="15">
                  <c:v>0.90714285714285714</c:v>
                </c:pt>
                <c:pt idx="16">
                  <c:v>0.9</c:v>
                </c:pt>
                <c:pt idx="17">
                  <c:v>0.9</c:v>
                </c:pt>
                <c:pt idx="18">
                  <c:v>0.8928571428571429</c:v>
                </c:pt>
                <c:pt idx="19">
                  <c:v>0.88571428571428568</c:v>
                </c:pt>
                <c:pt idx="20">
                  <c:v>0.87857142857142856</c:v>
                </c:pt>
                <c:pt idx="21">
                  <c:v>0.87142857142857144</c:v>
                </c:pt>
                <c:pt idx="22">
                  <c:v>0.86428571428571432</c:v>
                </c:pt>
                <c:pt idx="23">
                  <c:v>0.86428571428571432</c:v>
                </c:pt>
                <c:pt idx="24">
                  <c:v>0.85714285714285721</c:v>
                </c:pt>
                <c:pt idx="25">
                  <c:v>0.85</c:v>
                </c:pt>
                <c:pt idx="26">
                  <c:v>0.84285714285714286</c:v>
                </c:pt>
                <c:pt idx="27">
                  <c:v>0.83571428571428574</c:v>
                </c:pt>
                <c:pt idx="28">
                  <c:v>0.83571428571428574</c:v>
                </c:pt>
                <c:pt idx="29">
                  <c:v>0.82857142857142851</c:v>
                </c:pt>
                <c:pt idx="30">
                  <c:v>0.8214285714285714</c:v>
                </c:pt>
                <c:pt idx="31">
                  <c:v>0.81428571428571428</c:v>
                </c:pt>
                <c:pt idx="32">
                  <c:v>0.80714285714285716</c:v>
                </c:pt>
                <c:pt idx="33">
                  <c:v>0.8</c:v>
                </c:pt>
                <c:pt idx="34">
                  <c:v>0.8</c:v>
                </c:pt>
                <c:pt idx="35">
                  <c:v>0.79285714285714282</c:v>
                </c:pt>
                <c:pt idx="36">
                  <c:v>0.7857142857142857</c:v>
                </c:pt>
                <c:pt idx="37">
                  <c:v>0.77857142857142858</c:v>
                </c:pt>
                <c:pt idx="38">
                  <c:v>0.77857142857142858</c:v>
                </c:pt>
                <c:pt idx="39">
                  <c:v>0.77142857142857146</c:v>
                </c:pt>
                <c:pt idx="40">
                  <c:v>0.76428571428571423</c:v>
                </c:pt>
                <c:pt idx="41">
                  <c:v>0.75714285714285712</c:v>
                </c:pt>
                <c:pt idx="42">
                  <c:v>0.75</c:v>
                </c:pt>
                <c:pt idx="43">
                  <c:v>0.74285714285714288</c:v>
                </c:pt>
                <c:pt idx="44">
                  <c:v>0.73571428571428577</c:v>
                </c:pt>
                <c:pt idx="45">
                  <c:v>0.72857142857142865</c:v>
                </c:pt>
                <c:pt idx="46">
                  <c:v>0.72857142857142865</c:v>
                </c:pt>
                <c:pt idx="47">
                  <c:v>0.72142857142857142</c:v>
                </c:pt>
                <c:pt idx="48">
                  <c:v>0.7142857142857143</c:v>
                </c:pt>
                <c:pt idx="49">
                  <c:v>0.70714285714285707</c:v>
                </c:pt>
                <c:pt idx="50">
                  <c:v>0.7</c:v>
                </c:pt>
                <c:pt idx="51">
                  <c:v>0.69285714285714284</c:v>
                </c:pt>
                <c:pt idx="52">
                  <c:v>0.69285714285714284</c:v>
                </c:pt>
                <c:pt idx="53">
                  <c:v>0.69285714285714284</c:v>
                </c:pt>
                <c:pt idx="54">
                  <c:v>0.68571428571428572</c:v>
                </c:pt>
                <c:pt idx="55">
                  <c:v>0.6785714285714286</c:v>
                </c:pt>
                <c:pt idx="56">
                  <c:v>0.67142857142857149</c:v>
                </c:pt>
                <c:pt idx="57">
                  <c:v>0.66428571428571437</c:v>
                </c:pt>
                <c:pt idx="58">
                  <c:v>0.66428571428571437</c:v>
                </c:pt>
                <c:pt idx="59">
                  <c:v>0.66428571428571437</c:v>
                </c:pt>
                <c:pt idx="60">
                  <c:v>0.65714285714285714</c:v>
                </c:pt>
                <c:pt idx="61">
                  <c:v>0.65714285714285714</c:v>
                </c:pt>
                <c:pt idx="62">
                  <c:v>0.65</c:v>
                </c:pt>
                <c:pt idx="63">
                  <c:v>0.64285714285714279</c:v>
                </c:pt>
                <c:pt idx="64">
                  <c:v>0.63571428571428568</c:v>
                </c:pt>
                <c:pt idx="65">
                  <c:v>0.62857142857142856</c:v>
                </c:pt>
                <c:pt idx="66">
                  <c:v>0.62857142857142856</c:v>
                </c:pt>
                <c:pt idx="67">
                  <c:v>0.62857142857142856</c:v>
                </c:pt>
                <c:pt idx="68">
                  <c:v>0.62857142857142856</c:v>
                </c:pt>
                <c:pt idx="69">
                  <c:v>0.62142857142857144</c:v>
                </c:pt>
                <c:pt idx="70">
                  <c:v>0.61428571428571432</c:v>
                </c:pt>
                <c:pt idx="71">
                  <c:v>0.60714285714285721</c:v>
                </c:pt>
                <c:pt idx="72">
                  <c:v>0.6</c:v>
                </c:pt>
                <c:pt idx="73">
                  <c:v>0.6</c:v>
                </c:pt>
                <c:pt idx="74">
                  <c:v>0.59285714285714286</c:v>
                </c:pt>
                <c:pt idx="75">
                  <c:v>0.58571428571428563</c:v>
                </c:pt>
                <c:pt idx="76">
                  <c:v>0.57857142857142851</c:v>
                </c:pt>
                <c:pt idx="77">
                  <c:v>0.5714285714285714</c:v>
                </c:pt>
                <c:pt idx="78">
                  <c:v>0.56428571428571428</c:v>
                </c:pt>
                <c:pt idx="79">
                  <c:v>0.55714285714285716</c:v>
                </c:pt>
                <c:pt idx="80">
                  <c:v>0.55714285714285716</c:v>
                </c:pt>
                <c:pt idx="81">
                  <c:v>0.55000000000000004</c:v>
                </c:pt>
                <c:pt idx="82">
                  <c:v>0.54285714285714293</c:v>
                </c:pt>
                <c:pt idx="83">
                  <c:v>0.5357142857142857</c:v>
                </c:pt>
                <c:pt idx="84">
                  <c:v>0.5357142857142857</c:v>
                </c:pt>
                <c:pt idx="85">
                  <c:v>0.52857142857142858</c:v>
                </c:pt>
                <c:pt idx="86">
                  <c:v>0.52142857142857135</c:v>
                </c:pt>
                <c:pt idx="87">
                  <c:v>0.52142857142857135</c:v>
                </c:pt>
                <c:pt idx="88">
                  <c:v>0.51428571428571423</c:v>
                </c:pt>
                <c:pt idx="89">
                  <c:v>0.50714285714285712</c:v>
                </c:pt>
                <c:pt idx="90">
                  <c:v>0.50714285714285712</c:v>
                </c:pt>
                <c:pt idx="91">
                  <c:v>0.5</c:v>
                </c:pt>
                <c:pt idx="92">
                  <c:v>0.49285714285714288</c:v>
                </c:pt>
                <c:pt idx="93">
                  <c:v>0.48571428571428577</c:v>
                </c:pt>
                <c:pt idx="94">
                  <c:v>0.47857142857142854</c:v>
                </c:pt>
                <c:pt idx="95">
                  <c:v>0.47142857142857142</c:v>
                </c:pt>
                <c:pt idx="96">
                  <c:v>0.4642857142857143</c:v>
                </c:pt>
                <c:pt idx="97">
                  <c:v>0.45714285714285718</c:v>
                </c:pt>
                <c:pt idx="98">
                  <c:v>0.44999999999999996</c:v>
                </c:pt>
                <c:pt idx="99">
                  <c:v>0.44285714285714284</c:v>
                </c:pt>
                <c:pt idx="100">
                  <c:v>0.43571428571428572</c:v>
                </c:pt>
                <c:pt idx="101">
                  <c:v>0.4285714285714286</c:v>
                </c:pt>
                <c:pt idx="102">
                  <c:v>0.42142857142857137</c:v>
                </c:pt>
                <c:pt idx="103">
                  <c:v>0.41428571428571426</c:v>
                </c:pt>
                <c:pt idx="104">
                  <c:v>0.40714285714285714</c:v>
                </c:pt>
                <c:pt idx="105">
                  <c:v>0.4</c:v>
                </c:pt>
                <c:pt idx="106">
                  <c:v>0.3928571428571429</c:v>
                </c:pt>
                <c:pt idx="107">
                  <c:v>0.38571428571428568</c:v>
                </c:pt>
                <c:pt idx="108">
                  <c:v>0.37857142857142856</c:v>
                </c:pt>
                <c:pt idx="109">
                  <c:v>0.37142857142857144</c:v>
                </c:pt>
                <c:pt idx="110">
                  <c:v>0.37142857142857144</c:v>
                </c:pt>
                <c:pt idx="111">
                  <c:v>0.37142857142857144</c:v>
                </c:pt>
                <c:pt idx="112">
                  <c:v>0.36428571428571432</c:v>
                </c:pt>
                <c:pt idx="113">
                  <c:v>0.3571428571428571</c:v>
                </c:pt>
                <c:pt idx="114">
                  <c:v>0.35</c:v>
                </c:pt>
                <c:pt idx="115">
                  <c:v>0.35</c:v>
                </c:pt>
                <c:pt idx="116">
                  <c:v>0.34285714285714286</c:v>
                </c:pt>
                <c:pt idx="117">
                  <c:v>0.33571428571428574</c:v>
                </c:pt>
                <c:pt idx="118">
                  <c:v>0.32857142857142863</c:v>
                </c:pt>
                <c:pt idx="119">
                  <c:v>0.3214285714285714</c:v>
                </c:pt>
                <c:pt idx="120">
                  <c:v>0.31428571428571428</c:v>
                </c:pt>
                <c:pt idx="121">
                  <c:v>0.30714285714285716</c:v>
                </c:pt>
                <c:pt idx="122">
                  <c:v>0.30000000000000004</c:v>
                </c:pt>
                <c:pt idx="123">
                  <c:v>0.30000000000000004</c:v>
                </c:pt>
                <c:pt idx="124">
                  <c:v>0.29285714285714282</c:v>
                </c:pt>
                <c:pt idx="125">
                  <c:v>0.2857142857142857</c:v>
                </c:pt>
                <c:pt idx="126">
                  <c:v>0.27857142857142858</c:v>
                </c:pt>
                <c:pt idx="127">
                  <c:v>0.27857142857142858</c:v>
                </c:pt>
                <c:pt idx="128">
                  <c:v>0.27857142857142858</c:v>
                </c:pt>
                <c:pt idx="129">
                  <c:v>0.27857142857142858</c:v>
                </c:pt>
                <c:pt idx="130">
                  <c:v>0.27142857142857146</c:v>
                </c:pt>
                <c:pt idx="131">
                  <c:v>0.26428571428571423</c:v>
                </c:pt>
                <c:pt idx="132">
                  <c:v>0.26428571428571423</c:v>
                </c:pt>
                <c:pt idx="133">
                  <c:v>0.25714285714285712</c:v>
                </c:pt>
                <c:pt idx="134">
                  <c:v>0.25</c:v>
                </c:pt>
                <c:pt idx="135">
                  <c:v>0.25</c:v>
                </c:pt>
                <c:pt idx="136">
                  <c:v>0.25</c:v>
                </c:pt>
                <c:pt idx="137">
                  <c:v>0.24285714285714288</c:v>
                </c:pt>
                <c:pt idx="138">
                  <c:v>0.23571428571428577</c:v>
                </c:pt>
                <c:pt idx="139">
                  <c:v>0.22857142857142854</c:v>
                </c:pt>
                <c:pt idx="140">
                  <c:v>0.22142857142857142</c:v>
                </c:pt>
                <c:pt idx="141">
                  <c:v>0.2142857142857143</c:v>
                </c:pt>
                <c:pt idx="142">
                  <c:v>0.20714285714285718</c:v>
                </c:pt>
                <c:pt idx="143">
                  <c:v>0.20714285714285718</c:v>
                </c:pt>
                <c:pt idx="144">
                  <c:v>0.19999999999999996</c:v>
                </c:pt>
                <c:pt idx="145">
                  <c:v>0.19285714285714284</c:v>
                </c:pt>
                <c:pt idx="146">
                  <c:v>0.18571428571428572</c:v>
                </c:pt>
                <c:pt idx="147">
                  <c:v>0.1785714285714286</c:v>
                </c:pt>
                <c:pt idx="148">
                  <c:v>0.17142857142857137</c:v>
                </c:pt>
                <c:pt idx="149">
                  <c:v>0.17142857142857137</c:v>
                </c:pt>
                <c:pt idx="150">
                  <c:v>0.17142857142857137</c:v>
                </c:pt>
                <c:pt idx="151">
                  <c:v>0.16428571428571426</c:v>
                </c:pt>
                <c:pt idx="152">
                  <c:v>0.16428571428571426</c:v>
                </c:pt>
                <c:pt idx="153">
                  <c:v>0.15714285714285714</c:v>
                </c:pt>
                <c:pt idx="154">
                  <c:v>0.15000000000000002</c:v>
                </c:pt>
                <c:pt idx="155">
                  <c:v>0.1428571428571429</c:v>
                </c:pt>
                <c:pt idx="156">
                  <c:v>0.1428571428571429</c:v>
                </c:pt>
                <c:pt idx="157">
                  <c:v>0.13571428571428568</c:v>
                </c:pt>
                <c:pt idx="158">
                  <c:v>0.13571428571428568</c:v>
                </c:pt>
                <c:pt idx="159">
                  <c:v>0.13571428571428568</c:v>
                </c:pt>
                <c:pt idx="160">
                  <c:v>0.13571428571428568</c:v>
                </c:pt>
                <c:pt idx="161">
                  <c:v>0.13571428571428568</c:v>
                </c:pt>
                <c:pt idx="162">
                  <c:v>0.13571428571428568</c:v>
                </c:pt>
                <c:pt idx="163">
                  <c:v>0.12857142857142856</c:v>
                </c:pt>
                <c:pt idx="164">
                  <c:v>0.12857142857142856</c:v>
                </c:pt>
                <c:pt idx="165">
                  <c:v>0.12857142857142856</c:v>
                </c:pt>
                <c:pt idx="166">
                  <c:v>0.12142857142857144</c:v>
                </c:pt>
                <c:pt idx="167">
                  <c:v>0.11428571428571432</c:v>
                </c:pt>
                <c:pt idx="168">
                  <c:v>0.1071428571428571</c:v>
                </c:pt>
                <c:pt idx="169">
                  <c:v>0.1071428571428571</c:v>
                </c:pt>
                <c:pt idx="170">
                  <c:v>9.9999999999999978E-2</c:v>
                </c:pt>
                <c:pt idx="171">
                  <c:v>9.285714285714286E-2</c:v>
                </c:pt>
                <c:pt idx="172">
                  <c:v>9.285714285714286E-2</c:v>
                </c:pt>
                <c:pt idx="173">
                  <c:v>8.5714285714285743E-2</c:v>
                </c:pt>
                <c:pt idx="174">
                  <c:v>7.8571428571428625E-2</c:v>
                </c:pt>
                <c:pt idx="175">
                  <c:v>7.1428571428571397E-2</c:v>
                </c:pt>
                <c:pt idx="176">
                  <c:v>7.1428571428571397E-2</c:v>
                </c:pt>
                <c:pt idx="177">
                  <c:v>6.4285714285714279E-2</c:v>
                </c:pt>
                <c:pt idx="178">
                  <c:v>5.7142857142857162E-2</c:v>
                </c:pt>
                <c:pt idx="179">
                  <c:v>5.0000000000000044E-2</c:v>
                </c:pt>
                <c:pt idx="180">
                  <c:v>5.0000000000000044E-2</c:v>
                </c:pt>
                <c:pt idx="181">
                  <c:v>4.2857142857142816E-2</c:v>
                </c:pt>
                <c:pt idx="182">
                  <c:v>3.5714285714285698E-2</c:v>
                </c:pt>
                <c:pt idx="183">
                  <c:v>2.8571428571428581E-2</c:v>
                </c:pt>
                <c:pt idx="184">
                  <c:v>2.1428571428571463E-2</c:v>
                </c:pt>
                <c:pt idx="185">
                  <c:v>1.4285714285714235E-2</c:v>
                </c:pt>
                <c:pt idx="186">
                  <c:v>1.4285714285714235E-2</c:v>
                </c:pt>
                <c:pt idx="187">
                  <c:v>7.1428571428571175E-3</c:v>
                </c:pt>
                <c:pt idx="188">
                  <c:v>7.1428571428571175E-3</c:v>
                </c:pt>
                <c:pt idx="189">
                  <c:v>7.1428571428571175E-3</c:v>
                </c:pt>
                <c:pt idx="190">
                  <c:v>0</c:v>
                </c:pt>
              </c:numCache>
            </c:numRef>
          </c:xVal>
          <c:yVal>
            <c:numRef>
              <c:f>BASE!$CC$5:$CC$195</c:f>
              <c:numCache>
                <c:formatCode>General</c:formatCode>
                <c:ptCount val="19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0.98</c:v>
                </c:pt>
                <c:pt idx="4">
                  <c:v>0.98</c:v>
                </c:pt>
                <c:pt idx="5">
                  <c:v>0.98</c:v>
                </c:pt>
                <c:pt idx="6">
                  <c:v>0.98</c:v>
                </c:pt>
                <c:pt idx="7">
                  <c:v>0.98</c:v>
                </c:pt>
                <c:pt idx="8">
                  <c:v>0.98</c:v>
                </c:pt>
                <c:pt idx="9">
                  <c:v>0.98</c:v>
                </c:pt>
                <c:pt idx="10">
                  <c:v>0.98</c:v>
                </c:pt>
                <c:pt idx="11">
                  <c:v>0.98</c:v>
                </c:pt>
                <c:pt idx="12">
                  <c:v>0.98</c:v>
                </c:pt>
                <c:pt idx="13">
                  <c:v>0.98</c:v>
                </c:pt>
                <c:pt idx="14">
                  <c:v>0.96</c:v>
                </c:pt>
                <c:pt idx="15">
                  <c:v>0.96</c:v>
                </c:pt>
                <c:pt idx="16">
                  <c:v>0.96</c:v>
                </c:pt>
                <c:pt idx="17">
                  <c:v>0.94</c:v>
                </c:pt>
                <c:pt idx="18">
                  <c:v>0.94</c:v>
                </c:pt>
                <c:pt idx="19">
                  <c:v>0.94</c:v>
                </c:pt>
                <c:pt idx="20">
                  <c:v>0.94</c:v>
                </c:pt>
                <c:pt idx="21">
                  <c:v>0.94</c:v>
                </c:pt>
                <c:pt idx="22">
                  <c:v>0.94</c:v>
                </c:pt>
                <c:pt idx="23">
                  <c:v>0.92</c:v>
                </c:pt>
                <c:pt idx="24">
                  <c:v>0.92</c:v>
                </c:pt>
                <c:pt idx="25">
                  <c:v>0.92</c:v>
                </c:pt>
                <c:pt idx="26">
                  <c:v>0.92</c:v>
                </c:pt>
                <c:pt idx="27">
                  <c:v>0.92</c:v>
                </c:pt>
                <c:pt idx="28">
                  <c:v>0.9</c:v>
                </c:pt>
                <c:pt idx="29">
                  <c:v>0.9</c:v>
                </c:pt>
                <c:pt idx="30">
                  <c:v>0.9</c:v>
                </c:pt>
                <c:pt idx="31">
                  <c:v>0.9</c:v>
                </c:pt>
                <c:pt idx="32">
                  <c:v>0.9</c:v>
                </c:pt>
                <c:pt idx="33">
                  <c:v>0.9</c:v>
                </c:pt>
                <c:pt idx="34">
                  <c:v>0.88</c:v>
                </c:pt>
                <c:pt idx="35">
                  <c:v>0.88</c:v>
                </c:pt>
                <c:pt idx="36">
                  <c:v>0.88</c:v>
                </c:pt>
                <c:pt idx="37">
                  <c:v>0.88</c:v>
                </c:pt>
                <c:pt idx="38">
                  <c:v>0.86</c:v>
                </c:pt>
                <c:pt idx="39">
                  <c:v>0.86</c:v>
                </c:pt>
                <c:pt idx="40">
                  <c:v>0.86</c:v>
                </c:pt>
                <c:pt idx="41">
                  <c:v>0.86</c:v>
                </c:pt>
                <c:pt idx="42">
                  <c:v>0.86</c:v>
                </c:pt>
                <c:pt idx="43">
                  <c:v>0.86</c:v>
                </c:pt>
                <c:pt idx="44">
                  <c:v>0.86</c:v>
                </c:pt>
                <c:pt idx="45">
                  <c:v>0.86</c:v>
                </c:pt>
                <c:pt idx="46">
                  <c:v>0.84</c:v>
                </c:pt>
                <c:pt idx="47">
                  <c:v>0.84</c:v>
                </c:pt>
                <c:pt idx="48">
                  <c:v>0.84</c:v>
                </c:pt>
                <c:pt idx="49">
                  <c:v>0.84</c:v>
                </c:pt>
                <c:pt idx="50">
                  <c:v>0.84</c:v>
                </c:pt>
                <c:pt idx="51">
                  <c:v>0.84</c:v>
                </c:pt>
                <c:pt idx="52">
                  <c:v>0.82000000000000006</c:v>
                </c:pt>
                <c:pt idx="53">
                  <c:v>0.8</c:v>
                </c:pt>
                <c:pt idx="54">
                  <c:v>0.8</c:v>
                </c:pt>
                <c:pt idx="55">
                  <c:v>0.8</c:v>
                </c:pt>
                <c:pt idx="56">
                  <c:v>0.8</c:v>
                </c:pt>
                <c:pt idx="57">
                  <c:v>0.8</c:v>
                </c:pt>
                <c:pt idx="58">
                  <c:v>0.78</c:v>
                </c:pt>
                <c:pt idx="59">
                  <c:v>0.76</c:v>
                </c:pt>
                <c:pt idx="60">
                  <c:v>0.76</c:v>
                </c:pt>
                <c:pt idx="61">
                  <c:v>0.74</c:v>
                </c:pt>
                <c:pt idx="62">
                  <c:v>0.74</c:v>
                </c:pt>
                <c:pt idx="63">
                  <c:v>0.74</c:v>
                </c:pt>
                <c:pt idx="64">
                  <c:v>0.74</c:v>
                </c:pt>
                <c:pt idx="65">
                  <c:v>0.74</c:v>
                </c:pt>
                <c:pt idx="66">
                  <c:v>0.72</c:v>
                </c:pt>
                <c:pt idx="67">
                  <c:v>0.7</c:v>
                </c:pt>
                <c:pt idx="68">
                  <c:v>0.67999999999999994</c:v>
                </c:pt>
                <c:pt idx="69">
                  <c:v>0.67999999999999994</c:v>
                </c:pt>
                <c:pt idx="70">
                  <c:v>0.67999999999999994</c:v>
                </c:pt>
                <c:pt idx="71">
                  <c:v>0.67999999999999994</c:v>
                </c:pt>
                <c:pt idx="72">
                  <c:v>0.67999999999999994</c:v>
                </c:pt>
                <c:pt idx="73">
                  <c:v>0.65999999999999992</c:v>
                </c:pt>
                <c:pt idx="74">
                  <c:v>0.65999999999999992</c:v>
                </c:pt>
                <c:pt idx="75">
                  <c:v>0.65999999999999992</c:v>
                </c:pt>
                <c:pt idx="76">
                  <c:v>0.65999999999999992</c:v>
                </c:pt>
                <c:pt idx="77">
                  <c:v>0.65999999999999992</c:v>
                </c:pt>
                <c:pt idx="78">
                  <c:v>0.65999999999999992</c:v>
                </c:pt>
                <c:pt idx="79">
                  <c:v>0.65999999999999992</c:v>
                </c:pt>
                <c:pt idx="80">
                  <c:v>0.64</c:v>
                </c:pt>
                <c:pt idx="81">
                  <c:v>0.64</c:v>
                </c:pt>
                <c:pt idx="82">
                  <c:v>0.64</c:v>
                </c:pt>
                <c:pt idx="83">
                  <c:v>0.64</c:v>
                </c:pt>
                <c:pt idx="84">
                  <c:v>0.62</c:v>
                </c:pt>
                <c:pt idx="85">
                  <c:v>0.62</c:v>
                </c:pt>
                <c:pt idx="86">
                  <c:v>0.62</c:v>
                </c:pt>
                <c:pt idx="87">
                  <c:v>0.6</c:v>
                </c:pt>
                <c:pt idx="88">
                  <c:v>0.6</c:v>
                </c:pt>
                <c:pt idx="89">
                  <c:v>0.6</c:v>
                </c:pt>
                <c:pt idx="90">
                  <c:v>0.58000000000000007</c:v>
                </c:pt>
                <c:pt idx="91">
                  <c:v>0.58000000000000007</c:v>
                </c:pt>
                <c:pt idx="92">
                  <c:v>0.58000000000000007</c:v>
                </c:pt>
                <c:pt idx="93">
                  <c:v>0.58000000000000007</c:v>
                </c:pt>
                <c:pt idx="94">
                  <c:v>0.58000000000000007</c:v>
                </c:pt>
                <c:pt idx="95">
                  <c:v>0.58000000000000007</c:v>
                </c:pt>
                <c:pt idx="96">
                  <c:v>0.58000000000000007</c:v>
                </c:pt>
                <c:pt idx="97">
                  <c:v>0.58000000000000007</c:v>
                </c:pt>
                <c:pt idx="98">
                  <c:v>0.58000000000000007</c:v>
                </c:pt>
                <c:pt idx="99">
                  <c:v>0.58000000000000007</c:v>
                </c:pt>
                <c:pt idx="100">
                  <c:v>0.58000000000000007</c:v>
                </c:pt>
                <c:pt idx="101">
                  <c:v>0.58000000000000007</c:v>
                </c:pt>
                <c:pt idx="102">
                  <c:v>0.58000000000000007</c:v>
                </c:pt>
                <c:pt idx="103">
                  <c:v>0.58000000000000007</c:v>
                </c:pt>
                <c:pt idx="104">
                  <c:v>0.58000000000000007</c:v>
                </c:pt>
                <c:pt idx="105">
                  <c:v>0.58000000000000007</c:v>
                </c:pt>
                <c:pt idx="106">
                  <c:v>0.58000000000000007</c:v>
                </c:pt>
                <c:pt idx="107">
                  <c:v>0.58000000000000007</c:v>
                </c:pt>
                <c:pt idx="108">
                  <c:v>0.58000000000000007</c:v>
                </c:pt>
                <c:pt idx="109">
                  <c:v>0.58000000000000007</c:v>
                </c:pt>
                <c:pt idx="110">
                  <c:v>0.56000000000000005</c:v>
                </c:pt>
                <c:pt idx="111">
                  <c:v>0.54</c:v>
                </c:pt>
                <c:pt idx="112">
                  <c:v>0.54</c:v>
                </c:pt>
                <c:pt idx="113">
                  <c:v>0.54</c:v>
                </c:pt>
                <c:pt idx="114">
                  <c:v>0.54</c:v>
                </c:pt>
                <c:pt idx="115">
                  <c:v>0.52</c:v>
                </c:pt>
                <c:pt idx="116">
                  <c:v>0.52</c:v>
                </c:pt>
                <c:pt idx="117">
                  <c:v>0.52</c:v>
                </c:pt>
                <c:pt idx="118">
                  <c:v>0.52</c:v>
                </c:pt>
                <c:pt idx="119">
                  <c:v>0.52</c:v>
                </c:pt>
                <c:pt idx="120">
                  <c:v>0.52</c:v>
                </c:pt>
                <c:pt idx="121">
                  <c:v>0.52</c:v>
                </c:pt>
                <c:pt idx="122">
                  <c:v>0.52</c:v>
                </c:pt>
                <c:pt idx="123">
                  <c:v>0.5</c:v>
                </c:pt>
                <c:pt idx="124">
                  <c:v>0.5</c:v>
                </c:pt>
                <c:pt idx="125">
                  <c:v>0.5</c:v>
                </c:pt>
                <c:pt idx="126">
                  <c:v>0.5</c:v>
                </c:pt>
                <c:pt idx="127">
                  <c:v>0.48</c:v>
                </c:pt>
                <c:pt idx="128">
                  <c:v>0.45999999999999996</c:v>
                </c:pt>
                <c:pt idx="129">
                  <c:v>0.43999999999999995</c:v>
                </c:pt>
                <c:pt idx="130">
                  <c:v>0.43999999999999995</c:v>
                </c:pt>
                <c:pt idx="131">
                  <c:v>0.43999999999999995</c:v>
                </c:pt>
                <c:pt idx="132">
                  <c:v>0.42000000000000004</c:v>
                </c:pt>
                <c:pt idx="133">
                  <c:v>0.42000000000000004</c:v>
                </c:pt>
                <c:pt idx="134">
                  <c:v>0.42000000000000004</c:v>
                </c:pt>
                <c:pt idx="135">
                  <c:v>0.4</c:v>
                </c:pt>
                <c:pt idx="136">
                  <c:v>0.38</c:v>
                </c:pt>
                <c:pt idx="137">
                  <c:v>0.38</c:v>
                </c:pt>
                <c:pt idx="138">
                  <c:v>0.38</c:v>
                </c:pt>
                <c:pt idx="139">
                  <c:v>0.38</c:v>
                </c:pt>
                <c:pt idx="140">
                  <c:v>0.38</c:v>
                </c:pt>
                <c:pt idx="141">
                  <c:v>0.38</c:v>
                </c:pt>
                <c:pt idx="142">
                  <c:v>0.38</c:v>
                </c:pt>
                <c:pt idx="143">
                  <c:v>0.36</c:v>
                </c:pt>
                <c:pt idx="144">
                  <c:v>0.36</c:v>
                </c:pt>
                <c:pt idx="145">
                  <c:v>0.36</c:v>
                </c:pt>
                <c:pt idx="146">
                  <c:v>0.36</c:v>
                </c:pt>
                <c:pt idx="147">
                  <c:v>0.36</c:v>
                </c:pt>
                <c:pt idx="148">
                  <c:v>0.36</c:v>
                </c:pt>
                <c:pt idx="149">
                  <c:v>0.33999999999999997</c:v>
                </c:pt>
                <c:pt idx="150">
                  <c:v>0.31999999999999995</c:v>
                </c:pt>
                <c:pt idx="151">
                  <c:v>0.31999999999999995</c:v>
                </c:pt>
                <c:pt idx="152">
                  <c:v>0.30000000000000004</c:v>
                </c:pt>
                <c:pt idx="153">
                  <c:v>0.30000000000000004</c:v>
                </c:pt>
                <c:pt idx="154">
                  <c:v>0.30000000000000004</c:v>
                </c:pt>
                <c:pt idx="155">
                  <c:v>0.30000000000000004</c:v>
                </c:pt>
                <c:pt idx="156">
                  <c:v>0.28000000000000003</c:v>
                </c:pt>
                <c:pt idx="157">
                  <c:v>0.28000000000000003</c:v>
                </c:pt>
                <c:pt idx="158">
                  <c:v>0.26</c:v>
                </c:pt>
                <c:pt idx="159">
                  <c:v>0.24</c:v>
                </c:pt>
                <c:pt idx="160">
                  <c:v>0.21999999999999997</c:v>
                </c:pt>
                <c:pt idx="161">
                  <c:v>0.19999999999999996</c:v>
                </c:pt>
                <c:pt idx="162">
                  <c:v>0.18000000000000005</c:v>
                </c:pt>
                <c:pt idx="163">
                  <c:v>0.18000000000000005</c:v>
                </c:pt>
                <c:pt idx="164">
                  <c:v>0.16000000000000003</c:v>
                </c:pt>
                <c:pt idx="165">
                  <c:v>0.14000000000000001</c:v>
                </c:pt>
                <c:pt idx="166">
                  <c:v>0.14000000000000001</c:v>
                </c:pt>
                <c:pt idx="167">
                  <c:v>0.14000000000000001</c:v>
                </c:pt>
                <c:pt idx="168">
                  <c:v>0.14000000000000001</c:v>
                </c:pt>
                <c:pt idx="169">
                  <c:v>0.12</c:v>
                </c:pt>
                <c:pt idx="170">
                  <c:v>0.12</c:v>
                </c:pt>
                <c:pt idx="171">
                  <c:v>0.12</c:v>
                </c:pt>
                <c:pt idx="172">
                  <c:v>9.9999999999999978E-2</c:v>
                </c:pt>
                <c:pt idx="173">
                  <c:v>9.9999999999999978E-2</c:v>
                </c:pt>
                <c:pt idx="174">
                  <c:v>9.9999999999999978E-2</c:v>
                </c:pt>
                <c:pt idx="175">
                  <c:v>9.9999999999999978E-2</c:v>
                </c:pt>
                <c:pt idx="176">
                  <c:v>7.999999999999996E-2</c:v>
                </c:pt>
                <c:pt idx="177">
                  <c:v>7.999999999999996E-2</c:v>
                </c:pt>
                <c:pt idx="178">
                  <c:v>7.999999999999996E-2</c:v>
                </c:pt>
                <c:pt idx="179">
                  <c:v>7.999999999999996E-2</c:v>
                </c:pt>
                <c:pt idx="180">
                  <c:v>6.0000000000000053E-2</c:v>
                </c:pt>
                <c:pt idx="181">
                  <c:v>6.0000000000000053E-2</c:v>
                </c:pt>
                <c:pt idx="182">
                  <c:v>6.0000000000000053E-2</c:v>
                </c:pt>
                <c:pt idx="183">
                  <c:v>6.0000000000000053E-2</c:v>
                </c:pt>
                <c:pt idx="184">
                  <c:v>6.0000000000000053E-2</c:v>
                </c:pt>
                <c:pt idx="185">
                  <c:v>6.0000000000000053E-2</c:v>
                </c:pt>
                <c:pt idx="186">
                  <c:v>4.0000000000000036E-2</c:v>
                </c:pt>
                <c:pt idx="187">
                  <c:v>4.0000000000000036E-2</c:v>
                </c:pt>
                <c:pt idx="188">
                  <c:v>2.0000000000000018E-2</c:v>
                </c:pt>
                <c:pt idx="189">
                  <c:v>0</c:v>
                </c:pt>
                <c:pt idx="19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3A-4F7E-8B1E-0BEB42BEE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0854623"/>
        <c:axId val="1300861695"/>
      </c:scatterChart>
      <c:valAx>
        <c:axId val="1300854623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False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00861695"/>
        <c:crosses val="autoZero"/>
        <c:crossBetween val="midCat"/>
      </c:valAx>
      <c:valAx>
        <c:axId val="1300861695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True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00854623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ROC Curve</a:t>
            </a:r>
          </a:p>
          <a:p>
            <a:pPr>
              <a:defRPr/>
            </a:pPr>
            <a:r>
              <a:rPr lang="en-US" sz="1400"/>
              <a:t>CLASE II DIVISION 1 CLE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BASE!$CE$5:$CE$195</c:f>
              <c:numCache>
                <c:formatCode>General</c:formatCode>
                <c:ptCount val="191"/>
                <c:pt idx="0">
                  <c:v>1</c:v>
                </c:pt>
                <c:pt idx="1">
                  <c:v>0.99285714285714288</c:v>
                </c:pt>
                <c:pt idx="2">
                  <c:v>0.98571428571428577</c:v>
                </c:pt>
                <c:pt idx="3">
                  <c:v>0.97857142857142854</c:v>
                </c:pt>
                <c:pt idx="4">
                  <c:v>0.97142857142857142</c:v>
                </c:pt>
                <c:pt idx="5">
                  <c:v>0.9642857142857143</c:v>
                </c:pt>
                <c:pt idx="6">
                  <c:v>0.95714285714285718</c:v>
                </c:pt>
                <c:pt idx="7">
                  <c:v>0.95</c:v>
                </c:pt>
                <c:pt idx="8">
                  <c:v>0.94285714285714284</c:v>
                </c:pt>
                <c:pt idx="9">
                  <c:v>0.93571428571428572</c:v>
                </c:pt>
                <c:pt idx="10">
                  <c:v>0.9285714285714286</c:v>
                </c:pt>
                <c:pt idx="11">
                  <c:v>0.92142857142857149</c:v>
                </c:pt>
                <c:pt idx="12">
                  <c:v>0.91428571428571426</c:v>
                </c:pt>
                <c:pt idx="13">
                  <c:v>0.90714285714285714</c:v>
                </c:pt>
                <c:pt idx="14">
                  <c:v>0.9</c:v>
                </c:pt>
                <c:pt idx="15">
                  <c:v>0.8928571428571429</c:v>
                </c:pt>
                <c:pt idx="16">
                  <c:v>0.88571428571428568</c:v>
                </c:pt>
                <c:pt idx="17">
                  <c:v>0.87857142857142856</c:v>
                </c:pt>
                <c:pt idx="18">
                  <c:v>0.87142857142857144</c:v>
                </c:pt>
                <c:pt idx="19">
                  <c:v>0.86428571428571432</c:v>
                </c:pt>
                <c:pt idx="20">
                  <c:v>0.85714285714285721</c:v>
                </c:pt>
                <c:pt idx="21">
                  <c:v>0.85</c:v>
                </c:pt>
                <c:pt idx="22">
                  <c:v>0.84285714285714286</c:v>
                </c:pt>
                <c:pt idx="23">
                  <c:v>0.83571428571428574</c:v>
                </c:pt>
                <c:pt idx="24">
                  <c:v>0.82857142857142851</c:v>
                </c:pt>
                <c:pt idx="25">
                  <c:v>0.8214285714285714</c:v>
                </c:pt>
                <c:pt idx="26">
                  <c:v>0.81428571428571428</c:v>
                </c:pt>
                <c:pt idx="27">
                  <c:v>0.80714285714285716</c:v>
                </c:pt>
                <c:pt idx="28">
                  <c:v>0.8</c:v>
                </c:pt>
                <c:pt idx="29">
                  <c:v>0.79285714285714282</c:v>
                </c:pt>
                <c:pt idx="30">
                  <c:v>0.7857142857142857</c:v>
                </c:pt>
                <c:pt idx="31">
                  <c:v>0.77857142857142858</c:v>
                </c:pt>
                <c:pt idx="32">
                  <c:v>0.77857142857142858</c:v>
                </c:pt>
                <c:pt idx="33">
                  <c:v>0.77142857142857146</c:v>
                </c:pt>
                <c:pt idx="34">
                  <c:v>0.76428571428571423</c:v>
                </c:pt>
                <c:pt idx="35">
                  <c:v>0.75714285714285712</c:v>
                </c:pt>
                <c:pt idx="36">
                  <c:v>0.75</c:v>
                </c:pt>
                <c:pt idx="37">
                  <c:v>0.74285714285714288</c:v>
                </c:pt>
                <c:pt idx="38">
                  <c:v>0.74285714285714288</c:v>
                </c:pt>
                <c:pt idx="39">
                  <c:v>0.73571428571428577</c:v>
                </c:pt>
                <c:pt idx="40">
                  <c:v>0.72857142857142865</c:v>
                </c:pt>
                <c:pt idx="41">
                  <c:v>0.72857142857142865</c:v>
                </c:pt>
                <c:pt idx="42">
                  <c:v>0.72142857142857142</c:v>
                </c:pt>
                <c:pt idx="43">
                  <c:v>0.7142857142857143</c:v>
                </c:pt>
                <c:pt idx="44">
                  <c:v>0.7142857142857143</c:v>
                </c:pt>
                <c:pt idx="45">
                  <c:v>0.7142857142857143</c:v>
                </c:pt>
                <c:pt idx="46">
                  <c:v>0.70714285714285707</c:v>
                </c:pt>
                <c:pt idx="47">
                  <c:v>0.7</c:v>
                </c:pt>
                <c:pt idx="48">
                  <c:v>0.69285714285714284</c:v>
                </c:pt>
                <c:pt idx="49">
                  <c:v>0.69285714285714284</c:v>
                </c:pt>
                <c:pt idx="50">
                  <c:v>0.68571428571428572</c:v>
                </c:pt>
                <c:pt idx="51">
                  <c:v>0.6785714285714286</c:v>
                </c:pt>
                <c:pt idx="52">
                  <c:v>0.67142857142857149</c:v>
                </c:pt>
                <c:pt idx="53">
                  <c:v>0.66428571428571437</c:v>
                </c:pt>
                <c:pt idx="54">
                  <c:v>0.65714285714285714</c:v>
                </c:pt>
                <c:pt idx="55">
                  <c:v>0.65714285714285714</c:v>
                </c:pt>
                <c:pt idx="56">
                  <c:v>0.65</c:v>
                </c:pt>
                <c:pt idx="57">
                  <c:v>0.65</c:v>
                </c:pt>
                <c:pt idx="58">
                  <c:v>0.64285714285714279</c:v>
                </c:pt>
                <c:pt idx="59">
                  <c:v>0.63571428571428568</c:v>
                </c:pt>
                <c:pt idx="60">
                  <c:v>0.62857142857142856</c:v>
                </c:pt>
                <c:pt idx="61">
                  <c:v>0.62142857142857144</c:v>
                </c:pt>
                <c:pt idx="62">
                  <c:v>0.61428571428571432</c:v>
                </c:pt>
                <c:pt idx="63">
                  <c:v>0.60714285714285721</c:v>
                </c:pt>
                <c:pt idx="64">
                  <c:v>0.6</c:v>
                </c:pt>
                <c:pt idx="65">
                  <c:v>0.6</c:v>
                </c:pt>
                <c:pt idx="66">
                  <c:v>0.59285714285714286</c:v>
                </c:pt>
                <c:pt idx="67">
                  <c:v>0.59285714285714286</c:v>
                </c:pt>
                <c:pt idx="68">
                  <c:v>0.58571428571428563</c:v>
                </c:pt>
                <c:pt idx="69">
                  <c:v>0.57857142857142851</c:v>
                </c:pt>
                <c:pt idx="70">
                  <c:v>0.5714285714285714</c:v>
                </c:pt>
                <c:pt idx="71">
                  <c:v>0.56428571428571428</c:v>
                </c:pt>
                <c:pt idx="72">
                  <c:v>0.56428571428571428</c:v>
                </c:pt>
                <c:pt idx="73">
                  <c:v>0.55714285714285716</c:v>
                </c:pt>
                <c:pt idx="74">
                  <c:v>0.55714285714285716</c:v>
                </c:pt>
                <c:pt idx="75">
                  <c:v>0.55000000000000004</c:v>
                </c:pt>
                <c:pt idx="76">
                  <c:v>0.54285714285714293</c:v>
                </c:pt>
                <c:pt idx="77">
                  <c:v>0.54285714285714293</c:v>
                </c:pt>
                <c:pt idx="78">
                  <c:v>0.5357142857142857</c:v>
                </c:pt>
                <c:pt idx="79">
                  <c:v>0.52857142857142858</c:v>
                </c:pt>
                <c:pt idx="80">
                  <c:v>0.52142857142857135</c:v>
                </c:pt>
                <c:pt idx="81">
                  <c:v>0.51428571428571423</c:v>
                </c:pt>
                <c:pt idx="82">
                  <c:v>0.51428571428571423</c:v>
                </c:pt>
                <c:pt idx="83">
                  <c:v>0.50714285714285712</c:v>
                </c:pt>
                <c:pt idx="84">
                  <c:v>0.50714285714285712</c:v>
                </c:pt>
                <c:pt idx="85">
                  <c:v>0.50714285714285712</c:v>
                </c:pt>
                <c:pt idx="86">
                  <c:v>0.5</c:v>
                </c:pt>
                <c:pt idx="87">
                  <c:v>0.49285714285714288</c:v>
                </c:pt>
                <c:pt idx="88">
                  <c:v>0.48571428571428577</c:v>
                </c:pt>
                <c:pt idx="89">
                  <c:v>0.47857142857142854</c:v>
                </c:pt>
                <c:pt idx="90">
                  <c:v>0.47142857142857142</c:v>
                </c:pt>
                <c:pt idx="91">
                  <c:v>0.4642857142857143</c:v>
                </c:pt>
                <c:pt idx="92">
                  <c:v>0.45714285714285718</c:v>
                </c:pt>
                <c:pt idx="93">
                  <c:v>0.44999999999999996</c:v>
                </c:pt>
                <c:pt idx="94">
                  <c:v>0.44285714285714284</c:v>
                </c:pt>
                <c:pt idx="95">
                  <c:v>0.43571428571428572</c:v>
                </c:pt>
                <c:pt idx="96">
                  <c:v>0.4285714285714286</c:v>
                </c:pt>
                <c:pt idx="97">
                  <c:v>0.42142857142857137</c:v>
                </c:pt>
                <c:pt idx="98">
                  <c:v>0.41428571428571426</c:v>
                </c:pt>
                <c:pt idx="99">
                  <c:v>0.40714285714285714</c:v>
                </c:pt>
                <c:pt idx="100">
                  <c:v>0.4</c:v>
                </c:pt>
                <c:pt idx="101">
                  <c:v>0.3928571428571429</c:v>
                </c:pt>
                <c:pt idx="102">
                  <c:v>0.3928571428571429</c:v>
                </c:pt>
                <c:pt idx="103">
                  <c:v>0.38571428571428568</c:v>
                </c:pt>
                <c:pt idx="104">
                  <c:v>0.37857142857142856</c:v>
                </c:pt>
                <c:pt idx="105">
                  <c:v>0.37857142857142856</c:v>
                </c:pt>
                <c:pt idx="106">
                  <c:v>0.37142857142857144</c:v>
                </c:pt>
                <c:pt idx="107">
                  <c:v>0.36428571428571432</c:v>
                </c:pt>
                <c:pt idx="108">
                  <c:v>0.3571428571428571</c:v>
                </c:pt>
                <c:pt idx="109">
                  <c:v>0.3571428571428571</c:v>
                </c:pt>
                <c:pt idx="110">
                  <c:v>0.3571428571428571</c:v>
                </c:pt>
                <c:pt idx="111">
                  <c:v>0.35</c:v>
                </c:pt>
                <c:pt idx="112">
                  <c:v>0.35</c:v>
                </c:pt>
                <c:pt idx="113">
                  <c:v>0.35</c:v>
                </c:pt>
                <c:pt idx="114">
                  <c:v>0.35</c:v>
                </c:pt>
                <c:pt idx="115">
                  <c:v>0.34285714285714286</c:v>
                </c:pt>
                <c:pt idx="116">
                  <c:v>0.34285714285714286</c:v>
                </c:pt>
                <c:pt idx="117">
                  <c:v>0.33571428571428574</c:v>
                </c:pt>
                <c:pt idx="118">
                  <c:v>0.32857142857142863</c:v>
                </c:pt>
                <c:pt idx="119">
                  <c:v>0.32857142857142863</c:v>
                </c:pt>
                <c:pt idx="120">
                  <c:v>0.3214285714285714</c:v>
                </c:pt>
                <c:pt idx="121">
                  <c:v>0.31428571428571428</c:v>
                </c:pt>
                <c:pt idx="122">
                  <c:v>0.31428571428571428</c:v>
                </c:pt>
                <c:pt idx="123">
                  <c:v>0.30714285714285716</c:v>
                </c:pt>
                <c:pt idx="124">
                  <c:v>0.30714285714285716</c:v>
                </c:pt>
                <c:pt idx="125">
                  <c:v>0.30000000000000004</c:v>
                </c:pt>
                <c:pt idx="126">
                  <c:v>0.29285714285714282</c:v>
                </c:pt>
                <c:pt idx="127">
                  <c:v>0.29285714285714282</c:v>
                </c:pt>
                <c:pt idx="128">
                  <c:v>0.2857142857142857</c:v>
                </c:pt>
                <c:pt idx="129">
                  <c:v>0.27857142857142858</c:v>
                </c:pt>
                <c:pt idx="130">
                  <c:v>0.27857142857142858</c:v>
                </c:pt>
                <c:pt idx="131">
                  <c:v>0.27857142857142858</c:v>
                </c:pt>
                <c:pt idx="132">
                  <c:v>0.27142857142857146</c:v>
                </c:pt>
                <c:pt idx="133">
                  <c:v>0.27142857142857146</c:v>
                </c:pt>
                <c:pt idx="134">
                  <c:v>0.26428571428571423</c:v>
                </c:pt>
                <c:pt idx="135">
                  <c:v>0.25714285714285712</c:v>
                </c:pt>
                <c:pt idx="136">
                  <c:v>0.25</c:v>
                </c:pt>
                <c:pt idx="137">
                  <c:v>0.25</c:v>
                </c:pt>
                <c:pt idx="138">
                  <c:v>0.24285714285714288</c:v>
                </c:pt>
                <c:pt idx="139">
                  <c:v>0.23571428571428577</c:v>
                </c:pt>
                <c:pt idx="140">
                  <c:v>0.22857142857142854</c:v>
                </c:pt>
                <c:pt idx="141">
                  <c:v>0.22142857142857142</c:v>
                </c:pt>
                <c:pt idx="142">
                  <c:v>0.2142857142857143</c:v>
                </c:pt>
                <c:pt idx="143">
                  <c:v>0.20714285714285718</c:v>
                </c:pt>
                <c:pt idx="144">
                  <c:v>0.19999999999999996</c:v>
                </c:pt>
                <c:pt idx="145">
                  <c:v>0.19999999999999996</c:v>
                </c:pt>
                <c:pt idx="146">
                  <c:v>0.19285714285714284</c:v>
                </c:pt>
                <c:pt idx="147">
                  <c:v>0.18571428571428572</c:v>
                </c:pt>
                <c:pt idx="148">
                  <c:v>0.1785714285714286</c:v>
                </c:pt>
                <c:pt idx="149">
                  <c:v>0.1785714285714286</c:v>
                </c:pt>
                <c:pt idx="150">
                  <c:v>0.17142857142857137</c:v>
                </c:pt>
                <c:pt idx="151">
                  <c:v>0.16428571428571426</c:v>
                </c:pt>
                <c:pt idx="152">
                  <c:v>0.15714285714285714</c:v>
                </c:pt>
                <c:pt idx="153">
                  <c:v>0.15000000000000002</c:v>
                </c:pt>
                <c:pt idx="154">
                  <c:v>0.1428571428571429</c:v>
                </c:pt>
                <c:pt idx="155">
                  <c:v>0.1428571428571429</c:v>
                </c:pt>
                <c:pt idx="156">
                  <c:v>0.1428571428571429</c:v>
                </c:pt>
                <c:pt idx="157">
                  <c:v>0.13571428571428568</c:v>
                </c:pt>
                <c:pt idx="158">
                  <c:v>0.12857142857142856</c:v>
                </c:pt>
                <c:pt idx="159">
                  <c:v>0.12142857142857144</c:v>
                </c:pt>
                <c:pt idx="160">
                  <c:v>0.11428571428571432</c:v>
                </c:pt>
                <c:pt idx="161">
                  <c:v>0.1071428571428571</c:v>
                </c:pt>
                <c:pt idx="162">
                  <c:v>0.1071428571428571</c:v>
                </c:pt>
                <c:pt idx="163">
                  <c:v>9.9999999999999978E-2</c:v>
                </c:pt>
                <c:pt idx="164">
                  <c:v>9.285714285714286E-2</c:v>
                </c:pt>
                <c:pt idx="165">
                  <c:v>9.285714285714286E-2</c:v>
                </c:pt>
                <c:pt idx="166">
                  <c:v>8.5714285714285743E-2</c:v>
                </c:pt>
                <c:pt idx="167">
                  <c:v>8.5714285714285743E-2</c:v>
                </c:pt>
                <c:pt idx="168">
                  <c:v>8.5714285714285743E-2</c:v>
                </c:pt>
                <c:pt idx="169">
                  <c:v>7.8571428571428625E-2</c:v>
                </c:pt>
                <c:pt idx="170">
                  <c:v>7.1428571428571397E-2</c:v>
                </c:pt>
                <c:pt idx="171">
                  <c:v>6.4285714285714279E-2</c:v>
                </c:pt>
                <c:pt idx="172">
                  <c:v>5.7142857142857162E-2</c:v>
                </c:pt>
                <c:pt idx="173">
                  <c:v>5.7142857142857162E-2</c:v>
                </c:pt>
                <c:pt idx="174">
                  <c:v>5.7142857142857162E-2</c:v>
                </c:pt>
                <c:pt idx="175">
                  <c:v>5.7142857142857162E-2</c:v>
                </c:pt>
                <c:pt idx="176">
                  <c:v>5.7142857142857162E-2</c:v>
                </c:pt>
                <c:pt idx="177">
                  <c:v>5.7142857142857162E-2</c:v>
                </c:pt>
                <c:pt idx="178">
                  <c:v>5.0000000000000044E-2</c:v>
                </c:pt>
                <c:pt idx="179">
                  <c:v>5.0000000000000044E-2</c:v>
                </c:pt>
                <c:pt idx="180">
                  <c:v>5.0000000000000044E-2</c:v>
                </c:pt>
                <c:pt idx="181">
                  <c:v>5.0000000000000044E-2</c:v>
                </c:pt>
                <c:pt idx="182">
                  <c:v>4.2857142857142816E-2</c:v>
                </c:pt>
                <c:pt idx="183">
                  <c:v>3.5714285714285698E-2</c:v>
                </c:pt>
                <c:pt idx="184">
                  <c:v>2.8571428571428581E-2</c:v>
                </c:pt>
                <c:pt idx="185">
                  <c:v>2.1428571428571463E-2</c:v>
                </c:pt>
                <c:pt idx="186">
                  <c:v>1.4285714285714235E-2</c:v>
                </c:pt>
                <c:pt idx="187">
                  <c:v>1.4285714285714235E-2</c:v>
                </c:pt>
                <c:pt idx="188">
                  <c:v>7.1428571428571175E-3</c:v>
                </c:pt>
                <c:pt idx="189">
                  <c:v>0</c:v>
                </c:pt>
                <c:pt idx="190">
                  <c:v>0</c:v>
                </c:pt>
              </c:numCache>
            </c:numRef>
          </c:xVal>
          <c:yVal>
            <c:numRef>
              <c:f>BASE!$CF$5:$CF$195</c:f>
              <c:numCache>
                <c:formatCode>General</c:formatCode>
                <c:ptCount val="19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0.98</c:v>
                </c:pt>
                <c:pt idx="33">
                  <c:v>0.98</c:v>
                </c:pt>
                <c:pt idx="34">
                  <c:v>0.98</c:v>
                </c:pt>
                <c:pt idx="35">
                  <c:v>0.98</c:v>
                </c:pt>
                <c:pt idx="36">
                  <c:v>0.98</c:v>
                </c:pt>
                <c:pt idx="37">
                  <c:v>0.98</c:v>
                </c:pt>
                <c:pt idx="38">
                  <c:v>0.96</c:v>
                </c:pt>
                <c:pt idx="39">
                  <c:v>0.96</c:v>
                </c:pt>
                <c:pt idx="40">
                  <c:v>0.96</c:v>
                </c:pt>
                <c:pt idx="41">
                  <c:v>0.94</c:v>
                </c:pt>
                <c:pt idx="42">
                  <c:v>0.94</c:v>
                </c:pt>
                <c:pt idx="43">
                  <c:v>0.94</c:v>
                </c:pt>
                <c:pt idx="44">
                  <c:v>0.92</c:v>
                </c:pt>
                <c:pt idx="45">
                  <c:v>0.9</c:v>
                </c:pt>
                <c:pt idx="46">
                  <c:v>0.9</c:v>
                </c:pt>
                <c:pt idx="47">
                  <c:v>0.9</c:v>
                </c:pt>
                <c:pt idx="48">
                  <c:v>0.9</c:v>
                </c:pt>
                <c:pt idx="49">
                  <c:v>0.88</c:v>
                </c:pt>
                <c:pt idx="50">
                  <c:v>0.88</c:v>
                </c:pt>
                <c:pt idx="51">
                  <c:v>0.88</c:v>
                </c:pt>
                <c:pt idx="52">
                  <c:v>0.88</c:v>
                </c:pt>
                <c:pt idx="53">
                  <c:v>0.88</c:v>
                </c:pt>
                <c:pt idx="54">
                  <c:v>0.88</c:v>
                </c:pt>
                <c:pt idx="55">
                  <c:v>0.86</c:v>
                </c:pt>
                <c:pt idx="56">
                  <c:v>0.86</c:v>
                </c:pt>
                <c:pt idx="57">
                  <c:v>0.84</c:v>
                </c:pt>
                <c:pt idx="58">
                  <c:v>0.84</c:v>
                </c:pt>
                <c:pt idx="59">
                  <c:v>0.84</c:v>
                </c:pt>
                <c:pt idx="60">
                  <c:v>0.84</c:v>
                </c:pt>
                <c:pt idx="61">
                  <c:v>0.84</c:v>
                </c:pt>
                <c:pt idx="62">
                  <c:v>0.84</c:v>
                </c:pt>
                <c:pt idx="63">
                  <c:v>0.84</c:v>
                </c:pt>
                <c:pt idx="64">
                  <c:v>0.84</c:v>
                </c:pt>
                <c:pt idx="65">
                  <c:v>0.82000000000000006</c:v>
                </c:pt>
                <c:pt idx="66">
                  <c:v>0.82000000000000006</c:v>
                </c:pt>
                <c:pt idx="67">
                  <c:v>0.8</c:v>
                </c:pt>
                <c:pt idx="68">
                  <c:v>0.8</c:v>
                </c:pt>
                <c:pt idx="69">
                  <c:v>0.8</c:v>
                </c:pt>
                <c:pt idx="70">
                  <c:v>0.8</c:v>
                </c:pt>
                <c:pt idx="71">
                  <c:v>0.8</c:v>
                </c:pt>
                <c:pt idx="72">
                  <c:v>0.78</c:v>
                </c:pt>
                <c:pt idx="73">
                  <c:v>0.78</c:v>
                </c:pt>
                <c:pt idx="74">
                  <c:v>0.76</c:v>
                </c:pt>
                <c:pt idx="75">
                  <c:v>0.76</c:v>
                </c:pt>
                <c:pt idx="76">
                  <c:v>0.76</c:v>
                </c:pt>
                <c:pt idx="77">
                  <c:v>0.74</c:v>
                </c:pt>
                <c:pt idx="78">
                  <c:v>0.74</c:v>
                </c:pt>
                <c:pt idx="79">
                  <c:v>0.74</c:v>
                </c:pt>
                <c:pt idx="80">
                  <c:v>0.74</c:v>
                </c:pt>
                <c:pt idx="81">
                  <c:v>0.74</c:v>
                </c:pt>
                <c:pt idx="82">
                  <c:v>0.72</c:v>
                </c:pt>
                <c:pt idx="83">
                  <c:v>0.72</c:v>
                </c:pt>
                <c:pt idx="84">
                  <c:v>0.7</c:v>
                </c:pt>
                <c:pt idx="85">
                  <c:v>0.67999999999999994</c:v>
                </c:pt>
                <c:pt idx="86">
                  <c:v>0.67999999999999994</c:v>
                </c:pt>
                <c:pt idx="87">
                  <c:v>0.67999999999999994</c:v>
                </c:pt>
                <c:pt idx="88">
                  <c:v>0.67999999999999994</c:v>
                </c:pt>
                <c:pt idx="89">
                  <c:v>0.67999999999999994</c:v>
                </c:pt>
                <c:pt idx="90">
                  <c:v>0.67999999999999994</c:v>
                </c:pt>
                <c:pt idx="91">
                  <c:v>0.67999999999999994</c:v>
                </c:pt>
                <c:pt idx="92">
                  <c:v>0.67999999999999994</c:v>
                </c:pt>
                <c:pt idx="93">
                  <c:v>0.67999999999999994</c:v>
                </c:pt>
                <c:pt idx="94">
                  <c:v>0.67999999999999994</c:v>
                </c:pt>
                <c:pt idx="95">
                  <c:v>0.67999999999999994</c:v>
                </c:pt>
                <c:pt idx="96">
                  <c:v>0.67999999999999994</c:v>
                </c:pt>
                <c:pt idx="97">
                  <c:v>0.67999999999999994</c:v>
                </c:pt>
                <c:pt idx="98">
                  <c:v>0.67999999999999994</c:v>
                </c:pt>
                <c:pt idx="99">
                  <c:v>0.67999999999999994</c:v>
                </c:pt>
                <c:pt idx="100">
                  <c:v>0.67999999999999994</c:v>
                </c:pt>
                <c:pt idx="101">
                  <c:v>0.67999999999999994</c:v>
                </c:pt>
                <c:pt idx="102">
                  <c:v>0.65999999999999992</c:v>
                </c:pt>
                <c:pt idx="103">
                  <c:v>0.65999999999999992</c:v>
                </c:pt>
                <c:pt idx="104">
                  <c:v>0.65999999999999992</c:v>
                </c:pt>
                <c:pt idx="105">
                  <c:v>0.64</c:v>
                </c:pt>
                <c:pt idx="106">
                  <c:v>0.64</c:v>
                </c:pt>
                <c:pt idx="107">
                  <c:v>0.64</c:v>
                </c:pt>
                <c:pt idx="108">
                  <c:v>0.64</c:v>
                </c:pt>
                <c:pt idx="109">
                  <c:v>0.62</c:v>
                </c:pt>
                <c:pt idx="110">
                  <c:v>0.6</c:v>
                </c:pt>
                <c:pt idx="111">
                  <c:v>0.6</c:v>
                </c:pt>
                <c:pt idx="112">
                  <c:v>0.58000000000000007</c:v>
                </c:pt>
                <c:pt idx="113">
                  <c:v>0.56000000000000005</c:v>
                </c:pt>
                <c:pt idx="114">
                  <c:v>0.54</c:v>
                </c:pt>
                <c:pt idx="115">
                  <c:v>0.54</c:v>
                </c:pt>
                <c:pt idx="116">
                  <c:v>0.52</c:v>
                </c:pt>
                <c:pt idx="117">
                  <c:v>0.52</c:v>
                </c:pt>
                <c:pt idx="118">
                  <c:v>0.52</c:v>
                </c:pt>
                <c:pt idx="119">
                  <c:v>0.5</c:v>
                </c:pt>
                <c:pt idx="120">
                  <c:v>0.5</c:v>
                </c:pt>
                <c:pt idx="121">
                  <c:v>0.5</c:v>
                </c:pt>
                <c:pt idx="122">
                  <c:v>0.48</c:v>
                </c:pt>
                <c:pt idx="123">
                  <c:v>0.48</c:v>
                </c:pt>
                <c:pt idx="124">
                  <c:v>0.45999999999999996</c:v>
                </c:pt>
                <c:pt idx="125">
                  <c:v>0.45999999999999996</c:v>
                </c:pt>
                <c:pt idx="126">
                  <c:v>0.45999999999999996</c:v>
                </c:pt>
                <c:pt idx="127">
                  <c:v>0.43999999999999995</c:v>
                </c:pt>
                <c:pt idx="128">
                  <c:v>0.43999999999999995</c:v>
                </c:pt>
                <c:pt idx="129">
                  <c:v>0.43999999999999995</c:v>
                </c:pt>
                <c:pt idx="130">
                  <c:v>0.42000000000000004</c:v>
                </c:pt>
                <c:pt idx="131">
                  <c:v>0.4</c:v>
                </c:pt>
                <c:pt idx="132">
                  <c:v>0.4</c:v>
                </c:pt>
                <c:pt idx="133">
                  <c:v>0.38</c:v>
                </c:pt>
                <c:pt idx="134">
                  <c:v>0.38</c:v>
                </c:pt>
                <c:pt idx="135">
                  <c:v>0.38</c:v>
                </c:pt>
                <c:pt idx="136">
                  <c:v>0.38</c:v>
                </c:pt>
                <c:pt idx="137">
                  <c:v>0.36</c:v>
                </c:pt>
                <c:pt idx="138">
                  <c:v>0.36</c:v>
                </c:pt>
                <c:pt idx="139">
                  <c:v>0.36</c:v>
                </c:pt>
                <c:pt idx="140">
                  <c:v>0.36</c:v>
                </c:pt>
                <c:pt idx="141">
                  <c:v>0.36</c:v>
                </c:pt>
                <c:pt idx="142">
                  <c:v>0.36</c:v>
                </c:pt>
                <c:pt idx="143">
                  <c:v>0.36</c:v>
                </c:pt>
                <c:pt idx="144">
                  <c:v>0.36</c:v>
                </c:pt>
                <c:pt idx="145">
                  <c:v>0.33999999999999997</c:v>
                </c:pt>
                <c:pt idx="146">
                  <c:v>0.33999999999999997</c:v>
                </c:pt>
                <c:pt idx="147">
                  <c:v>0.33999999999999997</c:v>
                </c:pt>
                <c:pt idx="148">
                  <c:v>0.33999999999999997</c:v>
                </c:pt>
                <c:pt idx="149">
                  <c:v>0.31999999999999995</c:v>
                </c:pt>
                <c:pt idx="150">
                  <c:v>0.31999999999999995</c:v>
                </c:pt>
                <c:pt idx="151">
                  <c:v>0.31999999999999995</c:v>
                </c:pt>
                <c:pt idx="152">
                  <c:v>0.31999999999999995</c:v>
                </c:pt>
                <c:pt idx="153">
                  <c:v>0.31999999999999995</c:v>
                </c:pt>
                <c:pt idx="154">
                  <c:v>0.31999999999999995</c:v>
                </c:pt>
                <c:pt idx="155">
                  <c:v>0.30000000000000004</c:v>
                </c:pt>
                <c:pt idx="156">
                  <c:v>0.28000000000000003</c:v>
                </c:pt>
                <c:pt idx="157">
                  <c:v>0.28000000000000003</c:v>
                </c:pt>
                <c:pt idx="158">
                  <c:v>0.28000000000000003</c:v>
                </c:pt>
                <c:pt idx="159">
                  <c:v>0.28000000000000003</c:v>
                </c:pt>
                <c:pt idx="160">
                  <c:v>0.28000000000000003</c:v>
                </c:pt>
                <c:pt idx="161">
                  <c:v>0.28000000000000003</c:v>
                </c:pt>
                <c:pt idx="162">
                  <c:v>0.26</c:v>
                </c:pt>
                <c:pt idx="163">
                  <c:v>0.26</c:v>
                </c:pt>
                <c:pt idx="164">
                  <c:v>0.26</c:v>
                </c:pt>
                <c:pt idx="165">
                  <c:v>0.24</c:v>
                </c:pt>
                <c:pt idx="166">
                  <c:v>0.24</c:v>
                </c:pt>
                <c:pt idx="167">
                  <c:v>0.21999999999999997</c:v>
                </c:pt>
                <c:pt idx="168">
                  <c:v>0.19999999999999996</c:v>
                </c:pt>
                <c:pt idx="169">
                  <c:v>0.19999999999999996</c:v>
                </c:pt>
                <c:pt idx="170">
                  <c:v>0.19999999999999996</c:v>
                </c:pt>
                <c:pt idx="171">
                  <c:v>0.19999999999999996</c:v>
                </c:pt>
                <c:pt idx="172">
                  <c:v>0.19999999999999996</c:v>
                </c:pt>
                <c:pt idx="173">
                  <c:v>0.18000000000000005</c:v>
                </c:pt>
                <c:pt idx="174">
                  <c:v>0.16000000000000003</c:v>
                </c:pt>
                <c:pt idx="175">
                  <c:v>0.14000000000000001</c:v>
                </c:pt>
                <c:pt idx="176">
                  <c:v>0.12</c:v>
                </c:pt>
                <c:pt idx="177">
                  <c:v>9.9999999999999978E-2</c:v>
                </c:pt>
                <c:pt idx="178">
                  <c:v>9.9999999999999978E-2</c:v>
                </c:pt>
                <c:pt idx="179">
                  <c:v>7.999999999999996E-2</c:v>
                </c:pt>
                <c:pt idx="180">
                  <c:v>6.0000000000000053E-2</c:v>
                </c:pt>
                <c:pt idx="181">
                  <c:v>4.0000000000000036E-2</c:v>
                </c:pt>
                <c:pt idx="182">
                  <c:v>4.0000000000000036E-2</c:v>
                </c:pt>
                <c:pt idx="183">
                  <c:v>4.0000000000000036E-2</c:v>
                </c:pt>
                <c:pt idx="184">
                  <c:v>4.0000000000000036E-2</c:v>
                </c:pt>
                <c:pt idx="185">
                  <c:v>4.0000000000000036E-2</c:v>
                </c:pt>
                <c:pt idx="186">
                  <c:v>4.0000000000000036E-2</c:v>
                </c:pt>
                <c:pt idx="187">
                  <c:v>2.0000000000000018E-2</c:v>
                </c:pt>
                <c:pt idx="188">
                  <c:v>2.0000000000000018E-2</c:v>
                </c:pt>
                <c:pt idx="189">
                  <c:v>2.0000000000000018E-2</c:v>
                </c:pt>
                <c:pt idx="19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31E-4E77-85F6-C68CB69170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8952303"/>
        <c:axId val="1298959791"/>
      </c:scatterChart>
      <c:valAx>
        <c:axId val="1298952303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False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98959791"/>
        <c:crosses val="autoZero"/>
        <c:crossBetween val="midCat"/>
      </c:valAx>
      <c:valAx>
        <c:axId val="1298959791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True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98952303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ROC Curve</a:t>
            </a:r>
          </a:p>
          <a:p>
            <a:pPr>
              <a:defRPr/>
            </a:pPr>
            <a:r>
              <a:rPr lang="en-US" sz="1400"/>
              <a:t>CLASE III CLE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BASE!$CH$5:$CH$195</c:f>
              <c:numCache>
                <c:formatCode>General</c:formatCode>
                <c:ptCount val="191"/>
                <c:pt idx="0">
                  <c:v>1</c:v>
                </c:pt>
                <c:pt idx="1">
                  <c:v>0.99333333333333329</c:v>
                </c:pt>
                <c:pt idx="2">
                  <c:v>0.98666666666666669</c:v>
                </c:pt>
                <c:pt idx="3">
                  <c:v>0.98</c:v>
                </c:pt>
                <c:pt idx="4">
                  <c:v>0.97333333333333338</c:v>
                </c:pt>
                <c:pt idx="5">
                  <c:v>0.96666666666666667</c:v>
                </c:pt>
                <c:pt idx="6">
                  <c:v>0.96</c:v>
                </c:pt>
                <c:pt idx="7">
                  <c:v>0.95333333333333337</c:v>
                </c:pt>
                <c:pt idx="8">
                  <c:v>0.94666666666666666</c:v>
                </c:pt>
                <c:pt idx="9">
                  <c:v>0.94</c:v>
                </c:pt>
                <c:pt idx="10">
                  <c:v>0.93333333333333335</c:v>
                </c:pt>
                <c:pt idx="11">
                  <c:v>0.92666666666666664</c:v>
                </c:pt>
                <c:pt idx="12">
                  <c:v>0.92</c:v>
                </c:pt>
                <c:pt idx="13">
                  <c:v>0.92</c:v>
                </c:pt>
                <c:pt idx="14">
                  <c:v>0.91333333333333333</c:v>
                </c:pt>
                <c:pt idx="15">
                  <c:v>0.90666666666666662</c:v>
                </c:pt>
                <c:pt idx="16">
                  <c:v>0.9</c:v>
                </c:pt>
                <c:pt idx="17">
                  <c:v>0.9</c:v>
                </c:pt>
                <c:pt idx="18">
                  <c:v>0.89333333333333331</c:v>
                </c:pt>
                <c:pt idx="19">
                  <c:v>0.88666666666666671</c:v>
                </c:pt>
                <c:pt idx="20">
                  <c:v>0.88</c:v>
                </c:pt>
                <c:pt idx="21">
                  <c:v>0.87333333333333329</c:v>
                </c:pt>
                <c:pt idx="22">
                  <c:v>0.8666666666666667</c:v>
                </c:pt>
                <c:pt idx="23">
                  <c:v>0.86</c:v>
                </c:pt>
                <c:pt idx="24">
                  <c:v>0.85333333333333328</c:v>
                </c:pt>
                <c:pt idx="25">
                  <c:v>0.84666666666666668</c:v>
                </c:pt>
                <c:pt idx="26">
                  <c:v>0.84</c:v>
                </c:pt>
                <c:pt idx="27">
                  <c:v>0.83333333333333337</c:v>
                </c:pt>
                <c:pt idx="28">
                  <c:v>0.82666666666666666</c:v>
                </c:pt>
                <c:pt idx="29">
                  <c:v>0.82000000000000006</c:v>
                </c:pt>
                <c:pt idx="30">
                  <c:v>0.81333333333333335</c:v>
                </c:pt>
                <c:pt idx="31">
                  <c:v>0.80666666666666664</c:v>
                </c:pt>
                <c:pt idx="32">
                  <c:v>0.8</c:v>
                </c:pt>
                <c:pt idx="33">
                  <c:v>0.79333333333333333</c:v>
                </c:pt>
                <c:pt idx="34">
                  <c:v>0.79333333333333333</c:v>
                </c:pt>
                <c:pt idx="35">
                  <c:v>0.78666666666666663</c:v>
                </c:pt>
                <c:pt idx="36">
                  <c:v>0.78</c:v>
                </c:pt>
                <c:pt idx="37">
                  <c:v>0.77333333333333332</c:v>
                </c:pt>
                <c:pt idx="38">
                  <c:v>0.76666666666666661</c:v>
                </c:pt>
                <c:pt idx="39">
                  <c:v>0.76</c:v>
                </c:pt>
                <c:pt idx="40">
                  <c:v>0.7533333333333333</c:v>
                </c:pt>
                <c:pt idx="41">
                  <c:v>0.74666666666666659</c:v>
                </c:pt>
                <c:pt idx="42">
                  <c:v>0.74</c:v>
                </c:pt>
                <c:pt idx="43">
                  <c:v>0.73333333333333339</c:v>
                </c:pt>
                <c:pt idx="44">
                  <c:v>0.72666666666666668</c:v>
                </c:pt>
                <c:pt idx="45">
                  <c:v>0.72</c:v>
                </c:pt>
                <c:pt idx="46">
                  <c:v>0.71333333333333337</c:v>
                </c:pt>
                <c:pt idx="47">
                  <c:v>0.70666666666666667</c:v>
                </c:pt>
                <c:pt idx="48">
                  <c:v>0.7</c:v>
                </c:pt>
                <c:pt idx="49">
                  <c:v>0.7</c:v>
                </c:pt>
                <c:pt idx="50">
                  <c:v>0.69333333333333336</c:v>
                </c:pt>
                <c:pt idx="51">
                  <c:v>0.68666666666666665</c:v>
                </c:pt>
                <c:pt idx="52">
                  <c:v>0.67999999999999994</c:v>
                </c:pt>
                <c:pt idx="53">
                  <c:v>0.67333333333333334</c:v>
                </c:pt>
                <c:pt idx="54">
                  <c:v>0.66666666666666674</c:v>
                </c:pt>
                <c:pt idx="55">
                  <c:v>0.65999999999999992</c:v>
                </c:pt>
                <c:pt idx="56">
                  <c:v>0.65333333333333332</c:v>
                </c:pt>
                <c:pt idx="57">
                  <c:v>0.64666666666666672</c:v>
                </c:pt>
                <c:pt idx="58">
                  <c:v>0.64</c:v>
                </c:pt>
                <c:pt idx="59">
                  <c:v>0.6333333333333333</c:v>
                </c:pt>
                <c:pt idx="60">
                  <c:v>0.62666666666666671</c:v>
                </c:pt>
                <c:pt idx="61">
                  <c:v>0.62</c:v>
                </c:pt>
                <c:pt idx="62">
                  <c:v>0.61333333333333329</c:v>
                </c:pt>
                <c:pt idx="63">
                  <c:v>0.60666666666666669</c:v>
                </c:pt>
                <c:pt idx="64">
                  <c:v>0.6</c:v>
                </c:pt>
                <c:pt idx="65">
                  <c:v>0.59333333333333327</c:v>
                </c:pt>
                <c:pt idx="66">
                  <c:v>0.58666666666666667</c:v>
                </c:pt>
                <c:pt idx="67">
                  <c:v>0.58000000000000007</c:v>
                </c:pt>
                <c:pt idx="68">
                  <c:v>0.57333333333333325</c:v>
                </c:pt>
                <c:pt idx="69">
                  <c:v>0.56666666666666665</c:v>
                </c:pt>
                <c:pt idx="70">
                  <c:v>0.56000000000000005</c:v>
                </c:pt>
                <c:pt idx="71">
                  <c:v>0.55333333333333334</c:v>
                </c:pt>
                <c:pt idx="72">
                  <c:v>0.54666666666666663</c:v>
                </c:pt>
                <c:pt idx="73">
                  <c:v>0.54</c:v>
                </c:pt>
                <c:pt idx="74">
                  <c:v>0.53333333333333333</c:v>
                </c:pt>
                <c:pt idx="75">
                  <c:v>0.52666666666666662</c:v>
                </c:pt>
                <c:pt idx="76">
                  <c:v>0.52</c:v>
                </c:pt>
                <c:pt idx="77">
                  <c:v>0.51333333333333331</c:v>
                </c:pt>
                <c:pt idx="78">
                  <c:v>0.51333333333333331</c:v>
                </c:pt>
                <c:pt idx="79">
                  <c:v>0.5066666666666666</c:v>
                </c:pt>
                <c:pt idx="80">
                  <c:v>0.5</c:v>
                </c:pt>
                <c:pt idx="81">
                  <c:v>0.5</c:v>
                </c:pt>
                <c:pt idx="82">
                  <c:v>0.49333333333333329</c:v>
                </c:pt>
                <c:pt idx="83">
                  <c:v>0.48666666666666669</c:v>
                </c:pt>
                <c:pt idx="84">
                  <c:v>0.48</c:v>
                </c:pt>
                <c:pt idx="85">
                  <c:v>0.47333333333333338</c:v>
                </c:pt>
                <c:pt idx="86">
                  <c:v>0.47333333333333338</c:v>
                </c:pt>
                <c:pt idx="87">
                  <c:v>0.46666666666666667</c:v>
                </c:pt>
                <c:pt idx="88">
                  <c:v>0.45999999999999996</c:v>
                </c:pt>
                <c:pt idx="89">
                  <c:v>0.45999999999999996</c:v>
                </c:pt>
                <c:pt idx="90">
                  <c:v>0.45333333333333337</c:v>
                </c:pt>
                <c:pt idx="91">
                  <c:v>0.45333333333333337</c:v>
                </c:pt>
                <c:pt idx="92">
                  <c:v>0.44666666666666666</c:v>
                </c:pt>
                <c:pt idx="93">
                  <c:v>0.43999999999999995</c:v>
                </c:pt>
                <c:pt idx="94">
                  <c:v>0.43333333333333335</c:v>
                </c:pt>
                <c:pt idx="95">
                  <c:v>0.42666666666666664</c:v>
                </c:pt>
                <c:pt idx="96">
                  <c:v>0.42000000000000004</c:v>
                </c:pt>
                <c:pt idx="97">
                  <c:v>0.42000000000000004</c:v>
                </c:pt>
                <c:pt idx="98">
                  <c:v>0.42000000000000004</c:v>
                </c:pt>
                <c:pt idx="99">
                  <c:v>0.41333333333333333</c:v>
                </c:pt>
                <c:pt idx="100">
                  <c:v>0.40666666666666662</c:v>
                </c:pt>
                <c:pt idx="101">
                  <c:v>0.4</c:v>
                </c:pt>
                <c:pt idx="102">
                  <c:v>0.39333333333333331</c:v>
                </c:pt>
                <c:pt idx="103">
                  <c:v>0.38666666666666671</c:v>
                </c:pt>
                <c:pt idx="104">
                  <c:v>0.38</c:v>
                </c:pt>
                <c:pt idx="105">
                  <c:v>0.37333333333333329</c:v>
                </c:pt>
                <c:pt idx="106">
                  <c:v>0.37333333333333329</c:v>
                </c:pt>
                <c:pt idx="107">
                  <c:v>0.3666666666666667</c:v>
                </c:pt>
                <c:pt idx="108">
                  <c:v>0.3666666666666667</c:v>
                </c:pt>
                <c:pt idx="109">
                  <c:v>0.36</c:v>
                </c:pt>
                <c:pt idx="110">
                  <c:v>0.36</c:v>
                </c:pt>
                <c:pt idx="111">
                  <c:v>0.35333333333333339</c:v>
                </c:pt>
                <c:pt idx="112">
                  <c:v>0.34666666666666668</c:v>
                </c:pt>
                <c:pt idx="113">
                  <c:v>0.33999999999999997</c:v>
                </c:pt>
                <c:pt idx="114">
                  <c:v>0.33999999999999997</c:v>
                </c:pt>
                <c:pt idx="115">
                  <c:v>0.33999999999999997</c:v>
                </c:pt>
                <c:pt idx="116">
                  <c:v>0.33333333333333337</c:v>
                </c:pt>
                <c:pt idx="117">
                  <c:v>0.32666666666666666</c:v>
                </c:pt>
                <c:pt idx="118">
                  <c:v>0.31999999999999995</c:v>
                </c:pt>
                <c:pt idx="119">
                  <c:v>0.31999999999999995</c:v>
                </c:pt>
                <c:pt idx="120">
                  <c:v>0.31333333333333335</c:v>
                </c:pt>
                <c:pt idx="121">
                  <c:v>0.30666666666666664</c:v>
                </c:pt>
                <c:pt idx="122">
                  <c:v>0.30000000000000004</c:v>
                </c:pt>
                <c:pt idx="123">
                  <c:v>0.29333333333333333</c:v>
                </c:pt>
                <c:pt idx="124">
                  <c:v>0.28666666666666663</c:v>
                </c:pt>
                <c:pt idx="125">
                  <c:v>0.28000000000000003</c:v>
                </c:pt>
                <c:pt idx="126">
                  <c:v>0.27333333333333332</c:v>
                </c:pt>
                <c:pt idx="127">
                  <c:v>0.27333333333333332</c:v>
                </c:pt>
                <c:pt idx="128">
                  <c:v>0.26666666666666672</c:v>
                </c:pt>
                <c:pt idx="129">
                  <c:v>0.26</c:v>
                </c:pt>
                <c:pt idx="130">
                  <c:v>0.26</c:v>
                </c:pt>
                <c:pt idx="131">
                  <c:v>0.26</c:v>
                </c:pt>
                <c:pt idx="132">
                  <c:v>0.2533333333333333</c:v>
                </c:pt>
                <c:pt idx="133">
                  <c:v>0.2466666666666667</c:v>
                </c:pt>
                <c:pt idx="134">
                  <c:v>0.24</c:v>
                </c:pt>
                <c:pt idx="135">
                  <c:v>0.23333333333333328</c:v>
                </c:pt>
                <c:pt idx="136">
                  <c:v>0.22666666666666668</c:v>
                </c:pt>
                <c:pt idx="137">
                  <c:v>0.22666666666666668</c:v>
                </c:pt>
                <c:pt idx="138">
                  <c:v>0.21999999999999997</c:v>
                </c:pt>
                <c:pt idx="139">
                  <c:v>0.21999999999999997</c:v>
                </c:pt>
                <c:pt idx="140">
                  <c:v>0.21333333333333337</c:v>
                </c:pt>
                <c:pt idx="141">
                  <c:v>0.20666666666666667</c:v>
                </c:pt>
                <c:pt idx="142">
                  <c:v>0.20666666666666667</c:v>
                </c:pt>
                <c:pt idx="143">
                  <c:v>0.19999999999999996</c:v>
                </c:pt>
                <c:pt idx="144">
                  <c:v>0.19333333333333336</c:v>
                </c:pt>
                <c:pt idx="145">
                  <c:v>0.18666666666666665</c:v>
                </c:pt>
                <c:pt idx="146">
                  <c:v>0.18666666666666665</c:v>
                </c:pt>
                <c:pt idx="147">
                  <c:v>0.18666666666666665</c:v>
                </c:pt>
                <c:pt idx="148">
                  <c:v>0.18000000000000005</c:v>
                </c:pt>
                <c:pt idx="149">
                  <c:v>0.17333333333333334</c:v>
                </c:pt>
                <c:pt idx="150">
                  <c:v>0.16666666666666663</c:v>
                </c:pt>
                <c:pt idx="151">
                  <c:v>0.16000000000000003</c:v>
                </c:pt>
                <c:pt idx="152">
                  <c:v>0.15333333333333332</c:v>
                </c:pt>
                <c:pt idx="153">
                  <c:v>0.14666666666666661</c:v>
                </c:pt>
                <c:pt idx="154">
                  <c:v>0.14666666666666661</c:v>
                </c:pt>
                <c:pt idx="155">
                  <c:v>0.14000000000000001</c:v>
                </c:pt>
                <c:pt idx="156">
                  <c:v>0.14000000000000001</c:v>
                </c:pt>
                <c:pt idx="157">
                  <c:v>0.1333333333333333</c:v>
                </c:pt>
                <c:pt idx="158">
                  <c:v>0.12666666666666671</c:v>
                </c:pt>
                <c:pt idx="159">
                  <c:v>0.12</c:v>
                </c:pt>
                <c:pt idx="160">
                  <c:v>0.11333333333333329</c:v>
                </c:pt>
                <c:pt idx="161">
                  <c:v>0.10666666666666669</c:v>
                </c:pt>
                <c:pt idx="162">
                  <c:v>0.10666666666666669</c:v>
                </c:pt>
                <c:pt idx="163">
                  <c:v>9.9999999999999978E-2</c:v>
                </c:pt>
                <c:pt idx="164">
                  <c:v>9.9999999999999978E-2</c:v>
                </c:pt>
                <c:pt idx="165">
                  <c:v>9.3333333333333379E-2</c:v>
                </c:pt>
                <c:pt idx="166">
                  <c:v>8.666666666666667E-2</c:v>
                </c:pt>
                <c:pt idx="167">
                  <c:v>7.999999999999996E-2</c:v>
                </c:pt>
                <c:pt idx="168">
                  <c:v>7.3333333333333361E-2</c:v>
                </c:pt>
                <c:pt idx="169">
                  <c:v>7.3333333333333361E-2</c:v>
                </c:pt>
                <c:pt idx="170">
                  <c:v>6.6666666666666652E-2</c:v>
                </c:pt>
                <c:pt idx="171">
                  <c:v>6.0000000000000053E-2</c:v>
                </c:pt>
                <c:pt idx="172">
                  <c:v>5.3333333333333344E-2</c:v>
                </c:pt>
                <c:pt idx="173">
                  <c:v>5.3333333333333344E-2</c:v>
                </c:pt>
                <c:pt idx="174">
                  <c:v>5.3333333333333344E-2</c:v>
                </c:pt>
                <c:pt idx="175">
                  <c:v>4.6666666666666634E-2</c:v>
                </c:pt>
                <c:pt idx="176">
                  <c:v>4.0000000000000036E-2</c:v>
                </c:pt>
                <c:pt idx="177">
                  <c:v>3.3333333333333326E-2</c:v>
                </c:pt>
                <c:pt idx="178">
                  <c:v>3.3333333333333326E-2</c:v>
                </c:pt>
                <c:pt idx="179">
                  <c:v>3.3333333333333326E-2</c:v>
                </c:pt>
                <c:pt idx="180">
                  <c:v>2.6666666666666616E-2</c:v>
                </c:pt>
                <c:pt idx="181">
                  <c:v>2.6666666666666616E-2</c:v>
                </c:pt>
                <c:pt idx="182">
                  <c:v>2.0000000000000018E-2</c:v>
                </c:pt>
                <c:pt idx="183">
                  <c:v>2.0000000000000018E-2</c:v>
                </c:pt>
                <c:pt idx="184">
                  <c:v>2.0000000000000018E-2</c:v>
                </c:pt>
                <c:pt idx="185">
                  <c:v>1.3333333333333308E-2</c:v>
                </c:pt>
                <c:pt idx="186">
                  <c:v>6.6666666666667096E-3</c:v>
                </c:pt>
                <c:pt idx="187">
                  <c:v>6.6666666666667096E-3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</c:numCache>
            </c:numRef>
          </c:xVal>
          <c:yVal>
            <c:numRef>
              <c:f>BASE!$CI$5:$CI$195</c:f>
              <c:numCache>
                <c:formatCode>General</c:formatCode>
                <c:ptCount val="19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0.97499999999999998</c:v>
                </c:pt>
                <c:pt idx="14">
                  <c:v>0.97499999999999998</c:v>
                </c:pt>
                <c:pt idx="15">
                  <c:v>0.97499999999999998</c:v>
                </c:pt>
                <c:pt idx="16">
                  <c:v>0.97499999999999998</c:v>
                </c:pt>
                <c:pt idx="17">
                  <c:v>0.95</c:v>
                </c:pt>
                <c:pt idx="18">
                  <c:v>0.95</c:v>
                </c:pt>
                <c:pt idx="19">
                  <c:v>0.95</c:v>
                </c:pt>
                <c:pt idx="20">
                  <c:v>0.95</c:v>
                </c:pt>
                <c:pt idx="21">
                  <c:v>0.95</c:v>
                </c:pt>
                <c:pt idx="22">
                  <c:v>0.95</c:v>
                </c:pt>
                <c:pt idx="23">
                  <c:v>0.95</c:v>
                </c:pt>
                <c:pt idx="24">
                  <c:v>0.95</c:v>
                </c:pt>
                <c:pt idx="25">
                  <c:v>0.95</c:v>
                </c:pt>
                <c:pt idx="26">
                  <c:v>0.95</c:v>
                </c:pt>
                <c:pt idx="27">
                  <c:v>0.95</c:v>
                </c:pt>
                <c:pt idx="28">
                  <c:v>0.95</c:v>
                </c:pt>
                <c:pt idx="29">
                  <c:v>0.95</c:v>
                </c:pt>
                <c:pt idx="30">
                  <c:v>0.95</c:v>
                </c:pt>
                <c:pt idx="31">
                  <c:v>0.95</c:v>
                </c:pt>
                <c:pt idx="32">
                  <c:v>0.95</c:v>
                </c:pt>
                <c:pt idx="33">
                  <c:v>0.95</c:v>
                </c:pt>
                <c:pt idx="34">
                  <c:v>0.92500000000000004</c:v>
                </c:pt>
                <c:pt idx="35">
                  <c:v>0.92500000000000004</c:v>
                </c:pt>
                <c:pt idx="36">
                  <c:v>0.92500000000000004</c:v>
                </c:pt>
                <c:pt idx="37">
                  <c:v>0.92500000000000004</c:v>
                </c:pt>
                <c:pt idx="38">
                  <c:v>0.92500000000000004</c:v>
                </c:pt>
                <c:pt idx="39">
                  <c:v>0.92500000000000004</c:v>
                </c:pt>
                <c:pt idx="40">
                  <c:v>0.92500000000000004</c:v>
                </c:pt>
                <c:pt idx="41">
                  <c:v>0.92500000000000004</c:v>
                </c:pt>
                <c:pt idx="42">
                  <c:v>0.92500000000000004</c:v>
                </c:pt>
                <c:pt idx="43">
                  <c:v>0.92500000000000004</c:v>
                </c:pt>
                <c:pt idx="44">
                  <c:v>0.92500000000000004</c:v>
                </c:pt>
                <c:pt idx="45">
                  <c:v>0.92500000000000004</c:v>
                </c:pt>
                <c:pt idx="46">
                  <c:v>0.92500000000000004</c:v>
                </c:pt>
                <c:pt idx="47">
                  <c:v>0.92500000000000004</c:v>
                </c:pt>
                <c:pt idx="48">
                  <c:v>0.92500000000000004</c:v>
                </c:pt>
                <c:pt idx="49">
                  <c:v>0.9</c:v>
                </c:pt>
                <c:pt idx="50">
                  <c:v>0.9</c:v>
                </c:pt>
                <c:pt idx="51">
                  <c:v>0.9</c:v>
                </c:pt>
                <c:pt idx="52">
                  <c:v>0.9</c:v>
                </c:pt>
                <c:pt idx="53">
                  <c:v>0.9</c:v>
                </c:pt>
                <c:pt idx="54">
                  <c:v>0.9</c:v>
                </c:pt>
                <c:pt idx="55">
                  <c:v>0.9</c:v>
                </c:pt>
                <c:pt idx="56">
                  <c:v>0.9</c:v>
                </c:pt>
                <c:pt idx="57">
                  <c:v>0.9</c:v>
                </c:pt>
                <c:pt idx="58">
                  <c:v>0.9</c:v>
                </c:pt>
                <c:pt idx="59">
                  <c:v>0.9</c:v>
                </c:pt>
                <c:pt idx="60">
                  <c:v>0.9</c:v>
                </c:pt>
                <c:pt idx="61">
                  <c:v>0.9</c:v>
                </c:pt>
                <c:pt idx="62">
                  <c:v>0.9</c:v>
                </c:pt>
                <c:pt idx="63">
                  <c:v>0.9</c:v>
                </c:pt>
                <c:pt idx="64">
                  <c:v>0.9</c:v>
                </c:pt>
                <c:pt idx="65">
                  <c:v>0.9</c:v>
                </c:pt>
                <c:pt idx="66">
                  <c:v>0.9</c:v>
                </c:pt>
                <c:pt idx="67">
                  <c:v>0.9</c:v>
                </c:pt>
                <c:pt idx="68">
                  <c:v>0.9</c:v>
                </c:pt>
                <c:pt idx="69">
                  <c:v>0.9</c:v>
                </c:pt>
                <c:pt idx="70">
                  <c:v>0.9</c:v>
                </c:pt>
                <c:pt idx="71">
                  <c:v>0.9</c:v>
                </c:pt>
                <c:pt idx="72">
                  <c:v>0.9</c:v>
                </c:pt>
                <c:pt idx="73">
                  <c:v>0.9</c:v>
                </c:pt>
                <c:pt idx="74">
                  <c:v>0.9</c:v>
                </c:pt>
                <c:pt idx="75">
                  <c:v>0.9</c:v>
                </c:pt>
                <c:pt idx="76">
                  <c:v>0.9</c:v>
                </c:pt>
                <c:pt idx="77">
                  <c:v>0.9</c:v>
                </c:pt>
                <c:pt idx="78">
                  <c:v>0.875</c:v>
                </c:pt>
                <c:pt idx="79">
                  <c:v>0.875</c:v>
                </c:pt>
                <c:pt idx="80">
                  <c:v>0.875</c:v>
                </c:pt>
                <c:pt idx="81">
                  <c:v>0.85</c:v>
                </c:pt>
                <c:pt idx="82">
                  <c:v>0.85</c:v>
                </c:pt>
                <c:pt idx="83">
                  <c:v>0.85</c:v>
                </c:pt>
                <c:pt idx="84">
                  <c:v>0.85</c:v>
                </c:pt>
                <c:pt idx="85">
                  <c:v>0.85</c:v>
                </c:pt>
                <c:pt idx="86">
                  <c:v>0.82499999999999996</c:v>
                </c:pt>
                <c:pt idx="87">
                  <c:v>0.82499999999999996</c:v>
                </c:pt>
                <c:pt idx="88">
                  <c:v>0.82499999999999996</c:v>
                </c:pt>
                <c:pt idx="89">
                  <c:v>0.8</c:v>
                </c:pt>
                <c:pt idx="90">
                  <c:v>0.8</c:v>
                </c:pt>
                <c:pt idx="91">
                  <c:v>0.77500000000000002</c:v>
                </c:pt>
                <c:pt idx="92">
                  <c:v>0.77500000000000002</c:v>
                </c:pt>
                <c:pt idx="93">
                  <c:v>0.77500000000000002</c:v>
                </c:pt>
                <c:pt idx="94">
                  <c:v>0.77500000000000002</c:v>
                </c:pt>
                <c:pt idx="95">
                  <c:v>0.77500000000000002</c:v>
                </c:pt>
                <c:pt idx="96">
                  <c:v>0.77500000000000002</c:v>
                </c:pt>
                <c:pt idx="97">
                  <c:v>0.75</c:v>
                </c:pt>
                <c:pt idx="98">
                  <c:v>0.72499999999999998</c:v>
                </c:pt>
                <c:pt idx="99">
                  <c:v>0.72499999999999998</c:v>
                </c:pt>
                <c:pt idx="100">
                  <c:v>0.72499999999999998</c:v>
                </c:pt>
                <c:pt idx="101">
                  <c:v>0.72499999999999998</c:v>
                </c:pt>
                <c:pt idx="102">
                  <c:v>0.72499999999999998</c:v>
                </c:pt>
                <c:pt idx="103">
                  <c:v>0.72499999999999998</c:v>
                </c:pt>
                <c:pt idx="104">
                  <c:v>0.72499999999999998</c:v>
                </c:pt>
                <c:pt idx="105">
                  <c:v>0.72499999999999998</c:v>
                </c:pt>
                <c:pt idx="106">
                  <c:v>0.7</c:v>
                </c:pt>
                <c:pt idx="107">
                  <c:v>0.7</c:v>
                </c:pt>
                <c:pt idx="108">
                  <c:v>0.67500000000000004</c:v>
                </c:pt>
                <c:pt idx="109">
                  <c:v>0.67500000000000004</c:v>
                </c:pt>
                <c:pt idx="110">
                  <c:v>0.65</c:v>
                </c:pt>
                <c:pt idx="111">
                  <c:v>0.65</c:v>
                </c:pt>
                <c:pt idx="112">
                  <c:v>0.65</c:v>
                </c:pt>
                <c:pt idx="113">
                  <c:v>0.65</c:v>
                </c:pt>
                <c:pt idx="114">
                  <c:v>0.625</c:v>
                </c:pt>
                <c:pt idx="115">
                  <c:v>0.6</c:v>
                </c:pt>
                <c:pt idx="116">
                  <c:v>0.6</c:v>
                </c:pt>
                <c:pt idx="117">
                  <c:v>0.6</c:v>
                </c:pt>
                <c:pt idx="118">
                  <c:v>0.6</c:v>
                </c:pt>
                <c:pt idx="119">
                  <c:v>0.57499999999999996</c:v>
                </c:pt>
                <c:pt idx="120">
                  <c:v>0.57499999999999996</c:v>
                </c:pt>
                <c:pt idx="121">
                  <c:v>0.57499999999999996</c:v>
                </c:pt>
                <c:pt idx="122">
                  <c:v>0.57499999999999996</c:v>
                </c:pt>
                <c:pt idx="123">
                  <c:v>0.57499999999999996</c:v>
                </c:pt>
                <c:pt idx="124">
                  <c:v>0.57499999999999996</c:v>
                </c:pt>
                <c:pt idx="125">
                  <c:v>0.57499999999999996</c:v>
                </c:pt>
                <c:pt idx="126">
                  <c:v>0.57499999999999996</c:v>
                </c:pt>
                <c:pt idx="127">
                  <c:v>0.55000000000000004</c:v>
                </c:pt>
                <c:pt idx="128">
                  <c:v>0.55000000000000004</c:v>
                </c:pt>
                <c:pt idx="129">
                  <c:v>0.55000000000000004</c:v>
                </c:pt>
                <c:pt idx="130">
                  <c:v>0.52500000000000002</c:v>
                </c:pt>
                <c:pt idx="131">
                  <c:v>0.5</c:v>
                </c:pt>
                <c:pt idx="132">
                  <c:v>0.5</c:v>
                </c:pt>
                <c:pt idx="133">
                  <c:v>0.5</c:v>
                </c:pt>
                <c:pt idx="134">
                  <c:v>0.5</c:v>
                </c:pt>
                <c:pt idx="135">
                  <c:v>0.5</c:v>
                </c:pt>
                <c:pt idx="136">
                  <c:v>0.5</c:v>
                </c:pt>
                <c:pt idx="137">
                  <c:v>0.47499999999999998</c:v>
                </c:pt>
                <c:pt idx="138">
                  <c:v>0.47499999999999998</c:v>
                </c:pt>
                <c:pt idx="139">
                  <c:v>0.44999999999999996</c:v>
                </c:pt>
                <c:pt idx="140">
                  <c:v>0.44999999999999996</c:v>
                </c:pt>
                <c:pt idx="141">
                  <c:v>0.44999999999999996</c:v>
                </c:pt>
                <c:pt idx="142">
                  <c:v>0.42500000000000004</c:v>
                </c:pt>
                <c:pt idx="143">
                  <c:v>0.42500000000000004</c:v>
                </c:pt>
                <c:pt idx="144">
                  <c:v>0.42500000000000004</c:v>
                </c:pt>
                <c:pt idx="145">
                  <c:v>0.42500000000000004</c:v>
                </c:pt>
                <c:pt idx="146">
                  <c:v>0.4</c:v>
                </c:pt>
                <c:pt idx="147">
                  <c:v>0.375</c:v>
                </c:pt>
                <c:pt idx="148">
                  <c:v>0.375</c:v>
                </c:pt>
                <c:pt idx="149">
                  <c:v>0.375</c:v>
                </c:pt>
                <c:pt idx="150">
                  <c:v>0.375</c:v>
                </c:pt>
                <c:pt idx="151">
                  <c:v>0.375</c:v>
                </c:pt>
                <c:pt idx="152">
                  <c:v>0.375</c:v>
                </c:pt>
                <c:pt idx="153">
                  <c:v>0.375</c:v>
                </c:pt>
                <c:pt idx="154">
                  <c:v>0.35</c:v>
                </c:pt>
                <c:pt idx="155">
                  <c:v>0.35</c:v>
                </c:pt>
                <c:pt idx="156">
                  <c:v>0.32499999999999996</c:v>
                </c:pt>
                <c:pt idx="157">
                  <c:v>0.32499999999999996</c:v>
                </c:pt>
                <c:pt idx="158">
                  <c:v>0.32499999999999996</c:v>
                </c:pt>
                <c:pt idx="159">
                  <c:v>0.32499999999999996</c:v>
                </c:pt>
                <c:pt idx="160">
                  <c:v>0.32499999999999996</c:v>
                </c:pt>
                <c:pt idx="161">
                  <c:v>0.32499999999999996</c:v>
                </c:pt>
                <c:pt idx="162">
                  <c:v>0.30000000000000004</c:v>
                </c:pt>
                <c:pt idx="163">
                  <c:v>0.30000000000000004</c:v>
                </c:pt>
                <c:pt idx="164">
                  <c:v>0.27500000000000002</c:v>
                </c:pt>
                <c:pt idx="165">
                  <c:v>0.27500000000000002</c:v>
                </c:pt>
                <c:pt idx="166">
                  <c:v>0.27500000000000002</c:v>
                </c:pt>
                <c:pt idx="167">
                  <c:v>0.27500000000000002</c:v>
                </c:pt>
                <c:pt idx="168">
                  <c:v>0.27500000000000002</c:v>
                </c:pt>
                <c:pt idx="169">
                  <c:v>0.25</c:v>
                </c:pt>
                <c:pt idx="170">
                  <c:v>0.25</c:v>
                </c:pt>
                <c:pt idx="171">
                  <c:v>0.25</c:v>
                </c:pt>
                <c:pt idx="172">
                  <c:v>0.25</c:v>
                </c:pt>
                <c:pt idx="173">
                  <c:v>0.22499999999999998</c:v>
                </c:pt>
                <c:pt idx="174">
                  <c:v>0.19999999999999996</c:v>
                </c:pt>
                <c:pt idx="175">
                  <c:v>0.19999999999999996</c:v>
                </c:pt>
                <c:pt idx="176">
                  <c:v>0.19999999999999996</c:v>
                </c:pt>
                <c:pt idx="177">
                  <c:v>0.19999999999999996</c:v>
                </c:pt>
                <c:pt idx="178">
                  <c:v>0.17500000000000004</c:v>
                </c:pt>
                <c:pt idx="179">
                  <c:v>0.15000000000000002</c:v>
                </c:pt>
                <c:pt idx="180">
                  <c:v>0.15000000000000002</c:v>
                </c:pt>
                <c:pt idx="181">
                  <c:v>0.125</c:v>
                </c:pt>
                <c:pt idx="182">
                  <c:v>0.125</c:v>
                </c:pt>
                <c:pt idx="183">
                  <c:v>9.9999999999999978E-2</c:v>
                </c:pt>
                <c:pt idx="184">
                  <c:v>7.4999999999999956E-2</c:v>
                </c:pt>
                <c:pt idx="185">
                  <c:v>7.4999999999999956E-2</c:v>
                </c:pt>
                <c:pt idx="186">
                  <c:v>7.4999999999999956E-2</c:v>
                </c:pt>
                <c:pt idx="187">
                  <c:v>5.0000000000000044E-2</c:v>
                </c:pt>
                <c:pt idx="188">
                  <c:v>5.0000000000000044E-2</c:v>
                </c:pt>
                <c:pt idx="189">
                  <c:v>2.5000000000000022E-2</c:v>
                </c:pt>
                <c:pt idx="19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66B-4132-808F-FADE012298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7849247"/>
        <c:axId val="1277849663"/>
      </c:scatterChart>
      <c:valAx>
        <c:axId val="1277849247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False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77849663"/>
        <c:crosses val="autoZero"/>
        <c:crossBetween val="midCat"/>
      </c:valAx>
      <c:valAx>
        <c:axId val="1277849663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True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77849247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ROC Curve</a:t>
            </a:r>
          </a:p>
          <a:p>
            <a:pPr>
              <a:defRPr/>
            </a:pPr>
            <a:r>
              <a:rPr lang="en-US" sz="1400"/>
              <a:t>CLASE II DIVISION 2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'BASE DE DATOS COPIA'!$AY$202:$AY$392</c:f>
              <c:numCache>
                <c:formatCode>General</c:formatCode>
                <c:ptCount val="191"/>
                <c:pt idx="0">
                  <c:v>1</c:v>
                </c:pt>
                <c:pt idx="1">
                  <c:v>0.99285714285714288</c:v>
                </c:pt>
                <c:pt idx="2">
                  <c:v>0.98571428571428577</c:v>
                </c:pt>
                <c:pt idx="3">
                  <c:v>0.98571428571428577</c:v>
                </c:pt>
                <c:pt idx="4">
                  <c:v>0.97857142857142854</c:v>
                </c:pt>
                <c:pt idx="5">
                  <c:v>0.97142857142857142</c:v>
                </c:pt>
                <c:pt idx="6">
                  <c:v>0.9642857142857143</c:v>
                </c:pt>
                <c:pt idx="7">
                  <c:v>0.95714285714285718</c:v>
                </c:pt>
                <c:pt idx="8">
                  <c:v>0.95</c:v>
                </c:pt>
                <c:pt idx="9">
                  <c:v>0.94285714285714284</c:v>
                </c:pt>
                <c:pt idx="10">
                  <c:v>0.93571428571428572</c:v>
                </c:pt>
                <c:pt idx="11">
                  <c:v>0.9285714285714286</c:v>
                </c:pt>
                <c:pt idx="12">
                  <c:v>0.92142857142857149</c:v>
                </c:pt>
                <c:pt idx="13">
                  <c:v>0.91428571428571426</c:v>
                </c:pt>
                <c:pt idx="14">
                  <c:v>0.90714285714285714</c:v>
                </c:pt>
                <c:pt idx="15">
                  <c:v>0.9</c:v>
                </c:pt>
                <c:pt idx="16">
                  <c:v>0.8928571428571429</c:v>
                </c:pt>
                <c:pt idx="17">
                  <c:v>0.88571428571428568</c:v>
                </c:pt>
                <c:pt idx="18">
                  <c:v>0.88571428571428568</c:v>
                </c:pt>
                <c:pt idx="19">
                  <c:v>0.87857142857142856</c:v>
                </c:pt>
                <c:pt idx="20">
                  <c:v>0.87142857142857144</c:v>
                </c:pt>
                <c:pt idx="21">
                  <c:v>0.86428571428571432</c:v>
                </c:pt>
                <c:pt idx="22">
                  <c:v>0.85714285714285721</c:v>
                </c:pt>
                <c:pt idx="23">
                  <c:v>0.85</c:v>
                </c:pt>
                <c:pt idx="24">
                  <c:v>0.85</c:v>
                </c:pt>
                <c:pt idx="25">
                  <c:v>0.84285714285714286</c:v>
                </c:pt>
                <c:pt idx="26">
                  <c:v>0.83571428571428574</c:v>
                </c:pt>
                <c:pt idx="27">
                  <c:v>0.82857142857142851</c:v>
                </c:pt>
                <c:pt idx="28">
                  <c:v>0.8214285714285714</c:v>
                </c:pt>
                <c:pt idx="29">
                  <c:v>0.81428571428571428</c:v>
                </c:pt>
                <c:pt idx="30">
                  <c:v>0.80714285714285716</c:v>
                </c:pt>
                <c:pt idx="31">
                  <c:v>0.8</c:v>
                </c:pt>
                <c:pt idx="32">
                  <c:v>0.8</c:v>
                </c:pt>
                <c:pt idx="33">
                  <c:v>0.79285714285714282</c:v>
                </c:pt>
                <c:pt idx="34">
                  <c:v>0.7857142857142857</c:v>
                </c:pt>
                <c:pt idx="35">
                  <c:v>0.77857142857142858</c:v>
                </c:pt>
                <c:pt idx="36">
                  <c:v>0.77857142857142858</c:v>
                </c:pt>
                <c:pt idx="37">
                  <c:v>0.77142857142857146</c:v>
                </c:pt>
                <c:pt idx="38">
                  <c:v>0.76428571428571423</c:v>
                </c:pt>
                <c:pt idx="39">
                  <c:v>0.75714285714285712</c:v>
                </c:pt>
                <c:pt idx="40">
                  <c:v>0.75</c:v>
                </c:pt>
                <c:pt idx="41">
                  <c:v>0.74285714285714288</c:v>
                </c:pt>
                <c:pt idx="42">
                  <c:v>0.73571428571428577</c:v>
                </c:pt>
                <c:pt idx="43">
                  <c:v>0.72857142857142865</c:v>
                </c:pt>
                <c:pt idx="44">
                  <c:v>0.72857142857142865</c:v>
                </c:pt>
                <c:pt idx="45">
                  <c:v>0.72142857142857142</c:v>
                </c:pt>
                <c:pt idx="46">
                  <c:v>0.7142857142857143</c:v>
                </c:pt>
                <c:pt idx="47">
                  <c:v>0.70714285714285707</c:v>
                </c:pt>
                <c:pt idx="48">
                  <c:v>0.7</c:v>
                </c:pt>
                <c:pt idx="49">
                  <c:v>0.69285714285714284</c:v>
                </c:pt>
                <c:pt idx="50">
                  <c:v>0.68571428571428572</c:v>
                </c:pt>
                <c:pt idx="51">
                  <c:v>0.6785714285714286</c:v>
                </c:pt>
                <c:pt idx="52">
                  <c:v>0.67142857142857149</c:v>
                </c:pt>
                <c:pt idx="53">
                  <c:v>0.66428571428571437</c:v>
                </c:pt>
                <c:pt idx="54">
                  <c:v>0.65714285714285714</c:v>
                </c:pt>
                <c:pt idx="55">
                  <c:v>0.65</c:v>
                </c:pt>
                <c:pt idx="56">
                  <c:v>0.64285714285714279</c:v>
                </c:pt>
                <c:pt idx="57">
                  <c:v>0.63571428571428568</c:v>
                </c:pt>
                <c:pt idx="58">
                  <c:v>0.62857142857142856</c:v>
                </c:pt>
                <c:pt idx="59">
                  <c:v>0.62142857142857144</c:v>
                </c:pt>
                <c:pt idx="60">
                  <c:v>0.61428571428571432</c:v>
                </c:pt>
                <c:pt idx="61">
                  <c:v>0.61428571428571432</c:v>
                </c:pt>
                <c:pt idx="62">
                  <c:v>0.60714285714285721</c:v>
                </c:pt>
                <c:pt idx="63">
                  <c:v>0.6</c:v>
                </c:pt>
                <c:pt idx="64">
                  <c:v>0.59285714285714286</c:v>
                </c:pt>
                <c:pt idx="65">
                  <c:v>0.58571428571428563</c:v>
                </c:pt>
                <c:pt idx="66">
                  <c:v>0.57857142857142851</c:v>
                </c:pt>
                <c:pt idx="67">
                  <c:v>0.5714285714285714</c:v>
                </c:pt>
                <c:pt idx="68">
                  <c:v>0.56428571428571428</c:v>
                </c:pt>
                <c:pt idx="69">
                  <c:v>0.55714285714285716</c:v>
                </c:pt>
                <c:pt idx="70">
                  <c:v>0.55714285714285716</c:v>
                </c:pt>
                <c:pt idx="71">
                  <c:v>0.55000000000000004</c:v>
                </c:pt>
                <c:pt idx="72">
                  <c:v>0.54285714285714293</c:v>
                </c:pt>
                <c:pt idx="73">
                  <c:v>0.54285714285714293</c:v>
                </c:pt>
                <c:pt idx="74">
                  <c:v>0.5357142857142857</c:v>
                </c:pt>
                <c:pt idx="75">
                  <c:v>0.5357142857142857</c:v>
                </c:pt>
                <c:pt idx="76">
                  <c:v>0.5357142857142857</c:v>
                </c:pt>
                <c:pt idx="77">
                  <c:v>0.52857142857142858</c:v>
                </c:pt>
                <c:pt idx="78">
                  <c:v>0.52142857142857135</c:v>
                </c:pt>
                <c:pt idx="79">
                  <c:v>0.51428571428571423</c:v>
                </c:pt>
                <c:pt idx="80">
                  <c:v>0.50714285714285712</c:v>
                </c:pt>
                <c:pt idx="81">
                  <c:v>0.5</c:v>
                </c:pt>
                <c:pt idx="82">
                  <c:v>0.49285714285714288</c:v>
                </c:pt>
                <c:pt idx="83">
                  <c:v>0.48571428571428577</c:v>
                </c:pt>
                <c:pt idx="84">
                  <c:v>0.47857142857142854</c:v>
                </c:pt>
                <c:pt idx="85">
                  <c:v>0.47857142857142854</c:v>
                </c:pt>
                <c:pt idx="86">
                  <c:v>0.47142857142857142</c:v>
                </c:pt>
                <c:pt idx="87">
                  <c:v>0.4642857142857143</c:v>
                </c:pt>
                <c:pt idx="88">
                  <c:v>0.4642857142857143</c:v>
                </c:pt>
                <c:pt idx="89">
                  <c:v>0.45714285714285718</c:v>
                </c:pt>
                <c:pt idx="90">
                  <c:v>0.44999999999999996</c:v>
                </c:pt>
                <c:pt idx="91">
                  <c:v>0.44285714285714284</c:v>
                </c:pt>
                <c:pt idx="92">
                  <c:v>0.43571428571428572</c:v>
                </c:pt>
                <c:pt idx="93">
                  <c:v>0.4285714285714286</c:v>
                </c:pt>
                <c:pt idx="94">
                  <c:v>0.4285714285714286</c:v>
                </c:pt>
                <c:pt idx="95">
                  <c:v>0.4285714285714286</c:v>
                </c:pt>
                <c:pt idx="96">
                  <c:v>0.42142857142857137</c:v>
                </c:pt>
                <c:pt idx="97">
                  <c:v>0.42142857142857137</c:v>
                </c:pt>
                <c:pt idx="98">
                  <c:v>0.41428571428571426</c:v>
                </c:pt>
                <c:pt idx="99">
                  <c:v>0.40714285714285714</c:v>
                </c:pt>
                <c:pt idx="100">
                  <c:v>0.4</c:v>
                </c:pt>
                <c:pt idx="101">
                  <c:v>0.4</c:v>
                </c:pt>
                <c:pt idx="102">
                  <c:v>0.3928571428571429</c:v>
                </c:pt>
                <c:pt idx="103">
                  <c:v>0.38571428571428568</c:v>
                </c:pt>
                <c:pt idx="104">
                  <c:v>0.37857142857142856</c:v>
                </c:pt>
                <c:pt idx="105">
                  <c:v>0.37142857142857144</c:v>
                </c:pt>
                <c:pt idx="106">
                  <c:v>0.36428571428571432</c:v>
                </c:pt>
                <c:pt idx="107">
                  <c:v>0.36428571428571432</c:v>
                </c:pt>
                <c:pt idx="108">
                  <c:v>0.36428571428571432</c:v>
                </c:pt>
                <c:pt idx="109">
                  <c:v>0.3571428571428571</c:v>
                </c:pt>
                <c:pt idx="110">
                  <c:v>0.3571428571428571</c:v>
                </c:pt>
                <c:pt idx="111">
                  <c:v>0.35</c:v>
                </c:pt>
                <c:pt idx="112">
                  <c:v>0.34285714285714286</c:v>
                </c:pt>
                <c:pt idx="113">
                  <c:v>0.33571428571428574</c:v>
                </c:pt>
                <c:pt idx="114">
                  <c:v>0.32857142857142863</c:v>
                </c:pt>
                <c:pt idx="115">
                  <c:v>0.3214285714285714</c:v>
                </c:pt>
                <c:pt idx="116">
                  <c:v>0.31428571428571428</c:v>
                </c:pt>
                <c:pt idx="117">
                  <c:v>0.30714285714285716</c:v>
                </c:pt>
                <c:pt idx="118">
                  <c:v>0.30000000000000004</c:v>
                </c:pt>
                <c:pt idx="119">
                  <c:v>0.30000000000000004</c:v>
                </c:pt>
                <c:pt idx="120">
                  <c:v>0.30000000000000004</c:v>
                </c:pt>
                <c:pt idx="121">
                  <c:v>0.29285714285714282</c:v>
                </c:pt>
                <c:pt idx="122">
                  <c:v>0.29285714285714282</c:v>
                </c:pt>
                <c:pt idx="123">
                  <c:v>0.2857142857142857</c:v>
                </c:pt>
                <c:pt idx="124">
                  <c:v>0.2857142857142857</c:v>
                </c:pt>
                <c:pt idx="125">
                  <c:v>0.27857142857142858</c:v>
                </c:pt>
                <c:pt idx="126">
                  <c:v>0.27142857142857146</c:v>
                </c:pt>
                <c:pt idx="127">
                  <c:v>0.26428571428571423</c:v>
                </c:pt>
                <c:pt idx="128">
                  <c:v>0.25714285714285712</c:v>
                </c:pt>
                <c:pt idx="129">
                  <c:v>0.25714285714285712</c:v>
                </c:pt>
                <c:pt idx="130">
                  <c:v>0.25</c:v>
                </c:pt>
                <c:pt idx="131">
                  <c:v>0.24285714285714288</c:v>
                </c:pt>
                <c:pt idx="132">
                  <c:v>0.23571428571428577</c:v>
                </c:pt>
                <c:pt idx="133">
                  <c:v>0.22857142857142854</c:v>
                </c:pt>
                <c:pt idx="134">
                  <c:v>0.22857142857142854</c:v>
                </c:pt>
                <c:pt idx="135">
                  <c:v>0.22142857142857142</c:v>
                </c:pt>
                <c:pt idx="136">
                  <c:v>0.2142857142857143</c:v>
                </c:pt>
                <c:pt idx="137">
                  <c:v>0.20714285714285718</c:v>
                </c:pt>
                <c:pt idx="138">
                  <c:v>0.19999999999999996</c:v>
                </c:pt>
                <c:pt idx="139">
                  <c:v>0.19285714285714284</c:v>
                </c:pt>
                <c:pt idx="140">
                  <c:v>0.19285714285714284</c:v>
                </c:pt>
                <c:pt idx="141">
                  <c:v>0.19285714285714284</c:v>
                </c:pt>
                <c:pt idx="142">
                  <c:v>0.19285714285714284</c:v>
                </c:pt>
                <c:pt idx="143">
                  <c:v>0.19285714285714284</c:v>
                </c:pt>
                <c:pt idx="144">
                  <c:v>0.19285714285714284</c:v>
                </c:pt>
                <c:pt idx="145">
                  <c:v>0.18571428571428572</c:v>
                </c:pt>
                <c:pt idx="146">
                  <c:v>0.18571428571428572</c:v>
                </c:pt>
                <c:pt idx="147">
                  <c:v>0.1785714285714286</c:v>
                </c:pt>
                <c:pt idx="148">
                  <c:v>0.17142857142857137</c:v>
                </c:pt>
                <c:pt idx="149">
                  <c:v>0.16428571428571426</c:v>
                </c:pt>
                <c:pt idx="150">
                  <c:v>0.15714285714285714</c:v>
                </c:pt>
                <c:pt idx="151">
                  <c:v>0.15000000000000002</c:v>
                </c:pt>
                <c:pt idx="152">
                  <c:v>0.1428571428571429</c:v>
                </c:pt>
                <c:pt idx="153">
                  <c:v>0.1428571428571429</c:v>
                </c:pt>
                <c:pt idx="154">
                  <c:v>0.13571428571428568</c:v>
                </c:pt>
                <c:pt idx="155">
                  <c:v>0.12857142857142856</c:v>
                </c:pt>
                <c:pt idx="156">
                  <c:v>0.12142857142857144</c:v>
                </c:pt>
                <c:pt idx="157">
                  <c:v>0.12142857142857144</c:v>
                </c:pt>
                <c:pt idx="158">
                  <c:v>0.11428571428571432</c:v>
                </c:pt>
                <c:pt idx="159">
                  <c:v>0.1071428571428571</c:v>
                </c:pt>
                <c:pt idx="160">
                  <c:v>0.1071428571428571</c:v>
                </c:pt>
                <c:pt idx="161">
                  <c:v>9.9999999999999978E-2</c:v>
                </c:pt>
                <c:pt idx="162">
                  <c:v>9.9999999999999978E-2</c:v>
                </c:pt>
                <c:pt idx="163">
                  <c:v>9.285714285714286E-2</c:v>
                </c:pt>
                <c:pt idx="164">
                  <c:v>9.285714285714286E-2</c:v>
                </c:pt>
                <c:pt idx="165">
                  <c:v>9.285714285714286E-2</c:v>
                </c:pt>
                <c:pt idx="166">
                  <c:v>8.5714285714285743E-2</c:v>
                </c:pt>
                <c:pt idx="167">
                  <c:v>8.5714285714285743E-2</c:v>
                </c:pt>
                <c:pt idx="168">
                  <c:v>7.8571428571428625E-2</c:v>
                </c:pt>
                <c:pt idx="169">
                  <c:v>7.8571428571428625E-2</c:v>
                </c:pt>
                <c:pt idx="170">
                  <c:v>7.1428571428571397E-2</c:v>
                </c:pt>
                <c:pt idx="171">
                  <c:v>6.4285714285714279E-2</c:v>
                </c:pt>
                <c:pt idx="172">
                  <c:v>5.7142857142857162E-2</c:v>
                </c:pt>
                <c:pt idx="173">
                  <c:v>5.0000000000000044E-2</c:v>
                </c:pt>
                <c:pt idx="174">
                  <c:v>5.0000000000000044E-2</c:v>
                </c:pt>
                <c:pt idx="175">
                  <c:v>5.0000000000000044E-2</c:v>
                </c:pt>
                <c:pt idx="176">
                  <c:v>5.0000000000000044E-2</c:v>
                </c:pt>
                <c:pt idx="177">
                  <c:v>4.2857142857142816E-2</c:v>
                </c:pt>
                <c:pt idx="178">
                  <c:v>4.2857142857142816E-2</c:v>
                </c:pt>
                <c:pt idx="179">
                  <c:v>4.2857142857142816E-2</c:v>
                </c:pt>
                <c:pt idx="180">
                  <c:v>3.5714285714285698E-2</c:v>
                </c:pt>
                <c:pt idx="181">
                  <c:v>3.5714285714285698E-2</c:v>
                </c:pt>
                <c:pt idx="182">
                  <c:v>2.8571428571428581E-2</c:v>
                </c:pt>
                <c:pt idx="183">
                  <c:v>2.8571428571428581E-2</c:v>
                </c:pt>
                <c:pt idx="184">
                  <c:v>2.1428571428571463E-2</c:v>
                </c:pt>
                <c:pt idx="185">
                  <c:v>1.4285714285714235E-2</c:v>
                </c:pt>
                <c:pt idx="186">
                  <c:v>7.1428571428571175E-3</c:v>
                </c:pt>
                <c:pt idx="187">
                  <c:v>7.1428571428571175E-3</c:v>
                </c:pt>
                <c:pt idx="188">
                  <c:v>7.1428571428571175E-3</c:v>
                </c:pt>
                <c:pt idx="189">
                  <c:v>0</c:v>
                </c:pt>
                <c:pt idx="190">
                  <c:v>0</c:v>
                </c:pt>
              </c:numCache>
            </c:numRef>
          </c:xVal>
          <c:yVal>
            <c:numRef>
              <c:f>'BASE DE DATOS COPIA'!$AZ$202:$AZ$392</c:f>
              <c:numCache>
                <c:formatCode>General</c:formatCode>
                <c:ptCount val="19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0.98</c:v>
                </c:pt>
                <c:pt idx="4">
                  <c:v>0.98</c:v>
                </c:pt>
                <c:pt idx="5">
                  <c:v>0.98</c:v>
                </c:pt>
                <c:pt idx="6">
                  <c:v>0.98</c:v>
                </c:pt>
                <c:pt idx="7">
                  <c:v>0.98</c:v>
                </c:pt>
                <c:pt idx="8">
                  <c:v>0.98</c:v>
                </c:pt>
                <c:pt idx="9">
                  <c:v>0.98</c:v>
                </c:pt>
                <c:pt idx="10">
                  <c:v>0.98</c:v>
                </c:pt>
                <c:pt idx="11">
                  <c:v>0.98</c:v>
                </c:pt>
                <c:pt idx="12">
                  <c:v>0.98</c:v>
                </c:pt>
                <c:pt idx="13">
                  <c:v>0.98</c:v>
                </c:pt>
                <c:pt idx="14">
                  <c:v>0.98</c:v>
                </c:pt>
                <c:pt idx="15">
                  <c:v>0.98</c:v>
                </c:pt>
                <c:pt idx="16">
                  <c:v>0.98</c:v>
                </c:pt>
                <c:pt idx="17">
                  <c:v>0.98</c:v>
                </c:pt>
                <c:pt idx="18">
                  <c:v>0.96</c:v>
                </c:pt>
                <c:pt idx="19">
                  <c:v>0.96</c:v>
                </c:pt>
                <c:pt idx="20">
                  <c:v>0.96</c:v>
                </c:pt>
                <c:pt idx="21">
                  <c:v>0.96</c:v>
                </c:pt>
                <c:pt idx="22">
                  <c:v>0.96</c:v>
                </c:pt>
                <c:pt idx="23">
                  <c:v>0.96</c:v>
                </c:pt>
                <c:pt idx="24">
                  <c:v>0.94</c:v>
                </c:pt>
                <c:pt idx="25">
                  <c:v>0.94</c:v>
                </c:pt>
                <c:pt idx="26">
                  <c:v>0.94</c:v>
                </c:pt>
                <c:pt idx="27">
                  <c:v>0.94</c:v>
                </c:pt>
                <c:pt idx="28">
                  <c:v>0.94</c:v>
                </c:pt>
                <c:pt idx="29">
                  <c:v>0.94</c:v>
                </c:pt>
                <c:pt idx="30">
                  <c:v>0.94</c:v>
                </c:pt>
                <c:pt idx="31">
                  <c:v>0.94</c:v>
                </c:pt>
                <c:pt idx="32">
                  <c:v>0.92</c:v>
                </c:pt>
                <c:pt idx="33">
                  <c:v>0.92</c:v>
                </c:pt>
                <c:pt idx="34">
                  <c:v>0.92</c:v>
                </c:pt>
                <c:pt idx="35">
                  <c:v>0.92</c:v>
                </c:pt>
                <c:pt idx="36">
                  <c:v>0.9</c:v>
                </c:pt>
                <c:pt idx="37">
                  <c:v>0.9</c:v>
                </c:pt>
                <c:pt idx="38">
                  <c:v>0.9</c:v>
                </c:pt>
                <c:pt idx="39">
                  <c:v>0.9</c:v>
                </c:pt>
                <c:pt idx="40">
                  <c:v>0.9</c:v>
                </c:pt>
                <c:pt idx="41">
                  <c:v>0.9</c:v>
                </c:pt>
                <c:pt idx="42">
                  <c:v>0.9</c:v>
                </c:pt>
                <c:pt idx="43">
                  <c:v>0.9</c:v>
                </c:pt>
                <c:pt idx="44">
                  <c:v>0.88</c:v>
                </c:pt>
                <c:pt idx="45">
                  <c:v>0.88</c:v>
                </c:pt>
                <c:pt idx="46">
                  <c:v>0.88</c:v>
                </c:pt>
                <c:pt idx="47">
                  <c:v>0.88</c:v>
                </c:pt>
                <c:pt idx="48">
                  <c:v>0.88</c:v>
                </c:pt>
                <c:pt idx="49">
                  <c:v>0.88</c:v>
                </c:pt>
                <c:pt idx="50">
                  <c:v>0.88</c:v>
                </c:pt>
                <c:pt idx="51">
                  <c:v>0.88</c:v>
                </c:pt>
                <c:pt idx="52">
                  <c:v>0.88</c:v>
                </c:pt>
                <c:pt idx="53">
                  <c:v>0.88</c:v>
                </c:pt>
                <c:pt idx="54">
                  <c:v>0.88</c:v>
                </c:pt>
                <c:pt idx="55">
                  <c:v>0.88</c:v>
                </c:pt>
                <c:pt idx="56">
                  <c:v>0.88</c:v>
                </c:pt>
                <c:pt idx="57">
                  <c:v>0.88</c:v>
                </c:pt>
                <c:pt idx="58">
                  <c:v>0.88</c:v>
                </c:pt>
                <c:pt idx="59">
                  <c:v>0.88</c:v>
                </c:pt>
                <c:pt idx="60">
                  <c:v>0.88</c:v>
                </c:pt>
                <c:pt idx="61">
                  <c:v>0.86</c:v>
                </c:pt>
                <c:pt idx="62">
                  <c:v>0.86</c:v>
                </c:pt>
                <c:pt idx="63">
                  <c:v>0.86</c:v>
                </c:pt>
                <c:pt idx="64">
                  <c:v>0.86</c:v>
                </c:pt>
                <c:pt idx="65">
                  <c:v>0.86</c:v>
                </c:pt>
                <c:pt idx="66">
                  <c:v>0.86</c:v>
                </c:pt>
                <c:pt idx="67">
                  <c:v>0.86</c:v>
                </c:pt>
                <c:pt idx="68">
                  <c:v>0.86</c:v>
                </c:pt>
                <c:pt idx="69">
                  <c:v>0.86</c:v>
                </c:pt>
                <c:pt idx="70">
                  <c:v>0.84</c:v>
                </c:pt>
                <c:pt idx="71">
                  <c:v>0.84</c:v>
                </c:pt>
                <c:pt idx="72">
                  <c:v>0.84</c:v>
                </c:pt>
                <c:pt idx="73">
                  <c:v>0.82000000000000006</c:v>
                </c:pt>
                <c:pt idx="74">
                  <c:v>0.82000000000000006</c:v>
                </c:pt>
                <c:pt idx="75">
                  <c:v>0.8</c:v>
                </c:pt>
                <c:pt idx="76">
                  <c:v>0.78</c:v>
                </c:pt>
                <c:pt idx="77">
                  <c:v>0.78</c:v>
                </c:pt>
                <c:pt idx="78">
                  <c:v>0.78</c:v>
                </c:pt>
                <c:pt idx="79">
                  <c:v>0.78</c:v>
                </c:pt>
                <c:pt idx="80">
                  <c:v>0.78</c:v>
                </c:pt>
                <c:pt idx="81">
                  <c:v>0.78</c:v>
                </c:pt>
                <c:pt idx="82">
                  <c:v>0.78</c:v>
                </c:pt>
                <c:pt idx="83">
                  <c:v>0.78</c:v>
                </c:pt>
                <c:pt idx="84">
                  <c:v>0.78</c:v>
                </c:pt>
                <c:pt idx="85">
                  <c:v>0.76</c:v>
                </c:pt>
                <c:pt idx="86">
                  <c:v>0.76</c:v>
                </c:pt>
                <c:pt idx="87">
                  <c:v>0.76</c:v>
                </c:pt>
                <c:pt idx="88">
                  <c:v>0.74</c:v>
                </c:pt>
                <c:pt idx="89">
                  <c:v>0.74</c:v>
                </c:pt>
                <c:pt idx="90">
                  <c:v>0.74</c:v>
                </c:pt>
                <c:pt idx="91">
                  <c:v>0.74</c:v>
                </c:pt>
                <c:pt idx="92">
                  <c:v>0.74</c:v>
                </c:pt>
                <c:pt idx="93">
                  <c:v>0.74</c:v>
                </c:pt>
                <c:pt idx="94">
                  <c:v>0.72</c:v>
                </c:pt>
                <c:pt idx="95">
                  <c:v>0.7</c:v>
                </c:pt>
                <c:pt idx="96">
                  <c:v>0.7</c:v>
                </c:pt>
                <c:pt idx="97">
                  <c:v>0.67999999999999994</c:v>
                </c:pt>
                <c:pt idx="98">
                  <c:v>0.67999999999999994</c:v>
                </c:pt>
                <c:pt idx="99">
                  <c:v>0.67999999999999994</c:v>
                </c:pt>
                <c:pt idx="100">
                  <c:v>0.67999999999999994</c:v>
                </c:pt>
                <c:pt idx="101">
                  <c:v>0.65999999999999992</c:v>
                </c:pt>
                <c:pt idx="102">
                  <c:v>0.65999999999999992</c:v>
                </c:pt>
                <c:pt idx="103">
                  <c:v>0.65999999999999992</c:v>
                </c:pt>
                <c:pt idx="104">
                  <c:v>0.65999999999999992</c:v>
                </c:pt>
                <c:pt idx="105">
                  <c:v>0.65999999999999992</c:v>
                </c:pt>
                <c:pt idx="106">
                  <c:v>0.65999999999999992</c:v>
                </c:pt>
                <c:pt idx="107">
                  <c:v>0.64</c:v>
                </c:pt>
                <c:pt idx="108">
                  <c:v>0.62</c:v>
                </c:pt>
                <c:pt idx="109">
                  <c:v>0.62</c:v>
                </c:pt>
                <c:pt idx="110">
                  <c:v>0.6</c:v>
                </c:pt>
                <c:pt idx="111">
                  <c:v>0.6</c:v>
                </c:pt>
                <c:pt idx="112">
                  <c:v>0.6</c:v>
                </c:pt>
                <c:pt idx="113">
                  <c:v>0.6</c:v>
                </c:pt>
                <c:pt idx="114">
                  <c:v>0.6</c:v>
                </c:pt>
                <c:pt idx="115">
                  <c:v>0.6</c:v>
                </c:pt>
                <c:pt idx="116">
                  <c:v>0.6</c:v>
                </c:pt>
                <c:pt idx="117">
                  <c:v>0.6</c:v>
                </c:pt>
                <c:pt idx="118">
                  <c:v>0.6</c:v>
                </c:pt>
                <c:pt idx="119">
                  <c:v>0.58000000000000007</c:v>
                </c:pt>
                <c:pt idx="120">
                  <c:v>0.56000000000000005</c:v>
                </c:pt>
                <c:pt idx="121">
                  <c:v>0.56000000000000005</c:v>
                </c:pt>
                <c:pt idx="122">
                  <c:v>0.54</c:v>
                </c:pt>
                <c:pt idx="123">
                  <c:v>0.54</c:v>
                </c:pt>
                <c:pt idx="124">
                  <c:v>0.52</c:v>
                </c:pt>
                <c:pt idx="125">
                  <c:v>0.52</c:v>
                </c:pt>
                <c:pt idx="126">
                  <c:v>0.52</c:v>
                </c:pt>
                <c:pt idx="127">
                  <c:v>0.52</c:v>
                </c:pt>
                <c:pt idx="128">
                  <c:v>0.52</c:v>
                </c:pt>
                <c:pt idx="129">
                  <c:v>0.5</c:v>
                </c:pt>
                <c:pt idx="130">
                  <c:v>0.5</c:v>
                </c:pt>
                <c:pt idx="131">
                  <c:v>0.5</c:v>
                </c:pt>
                <c:pt idx="132">
                  <c:v>0.5</c:v>
                </c:pt>
                <c:pt idx="133">
                  <c:v>0.5</c:v>
                </c:pt>
                <c:pt idx="134">
                  <c:v>0.48</c:v>
                </c:pt>
                <c:pt idx="135">
                  <c:v>0.48</c:v>
                </c:pt>
                <c:pt idx="136">
                  <c:v>0.48</c:v>
                </c:pt>
                <c:pt idx="137">
                  <c:v>0.48</c:v>
                </c:pt>
                <c:pt idx="138">
                  <c:v>0.48</c:v>
                </c:pt>
                <c:pt idx="139">
                  <c:v>0.48</c:v>
                </c:pt>
                <c:pt idx="140">
                  <c:v>0.45999999999999996</c:v>
                </c:pt>
                <c:pt idx="141">
                  <c:v>0.43999999999999995</c:v>
                </c:pt>
                <c:pt idx="142">
                  <c:v>0.42000000000000004</c:v>
                </c:pt>
                <c:pt idx="143">
                  <c:v>0.4</c:v>
                </c:pt>
                <c:pt idx="144">
                  <c:v>0.38</c:v>
                </c:pt>
                <c:pt idx="145">
                  <c:v>0.38</c:v>
                </c:pt>
                <c:pt idx="146">
                  <c:v>0.36</c:v>
                </c:pt>
                <c:pt idx="147">
                  <c:v>0.36</c:v>
                </c:pt>
                <c:pt idx="148">
                  <c:v>0.36</c:v>
                </c:pt>
                <c:pt idx="149">
                  <c:v>0.36</c:v>
                </c:pt>
                <c:pt idx="150">
                  <c:v>0.36</c:v>
                </c:pt>
                <c:pt idx="151">
                  <c:v>0.36</c:v>
                </c:pt>
                <c:pt idx="152">
                  <c:v>0.36</c:v>
                </c:pt>
                <c:pt idx="153">
                  <c:v>0.33999999999999997</c:v>
                </c:pt>
                <c:pt idx="154">
                  <c:v>0.33999999999999997</c:v>
                </c:pt>
                <c:pt idx="155">
                  <c:v>0.33999999999999997</c:v>
                </c:pt>
                <c:pt idx="156">
                  <c:v>0.33999999999999997</c:v>
                </c:pt>
                <c:pt idx="157">
                  <c:v>0.31999999999999995</c:v>
                </c:pt>
                <c:pt idx="158">
                  <c:v>0.31999999999999995</c:v>
                </c:pt>
                <c:pt idx="159">
                  <c:v>0.31999999999999995</c:v>
                </c:pt>
                <c:pt idx="160">
                  <c:v>0.30000000000000004</c:v>
                </c:pt>
                <c:pt idx="161">
                  <c:v>0.30000000000000004</c:v>
                </c:pt>
                <c:pt idx="162">
                  <c:v>0.28000000000000003</c:v>
                </c:pt>
                <c:pt idx="163">
                  <c:v>0.28000000000000003</c:v>
                </c:pt>
                <c:pt idx="164">
                  <c:v>0.26</c:v>
                </c:pt>
                <c:pt idx="165">
                  <c:v>0.24</c:v>
                </c:pt>
                <c:pt idx="166">
                  <c:v>0.24</c:v>
                </c:pt>
                <c:pt idx="167">
                  <c:v>0.21999999999999997</c:v>
                </c:pt>
                <c:pt idx="168">
                  <c:v>0.21999999999999997</c:v>
                </c:pt>
                <c:pt idx="169">
                  <c:v>0.19999999999999996</c:v>
                </c:pt>
                <c:pt idx="170">
                  <c:v>0.19999999999999996</c:v>
                </c:pt>
                <c:pt idx="171">
                  <c:v>0.19999999999999996</c:v>
                </c:pt>
                <c:pt idx="172">
                  <c:v>0.19999999999999996</c:v>
                </c:pt>
                <c:pt idx="173">
                  <c:v>0.19999999999999996</c:v>
                </c:pt>
                <c:pt idx="174">
                  <c:v>0.18000000000000005</c:v>
                </c:pt>
                <c:pt idx="175">
                  <c:v>0.16000000000000003</c:v>
                </c:pt>
                <c:pt idx="176">
                  <c:v>0.14000000000000001</c:v>
                </c:pt>
                <c:pt idx="177">
                  <c:v>0.14000000000000001</c:v>
                </c:pt>
                <c:pt idx="178">
                  <c:v>0.12</c:v>
                </c:pt>
                <c:pt idx="179">
                  <c:v>9.9999999999999978E-2</c:v>
                </c:pt>
                <c:pt idx="180">
                  <c:v>9.9999999999999978E-2</c:v>
                </c:pt>
                <c:pt idx="181">
                  <c:v>7.999999999999996E-2</c:v>
                </c:pt>
                <c:pt idx="182">
                  <c:v>7.999999999999996E-2</c:v>
                </c:pt>
                <c:pt idx="183">
                  <c:v>6.0000000000000053E-2</c:v>
                </c:pt>
                <c:pt idx="184">
                  <c:v>6.0000000000000053E-2</c:v>
                </c:pt>
                <c:pt idx="185">
                  <c:v>6.0000000000000053E-2</c:v>
                </c:pt>
                <c:pt idx="186">
                  <c:v>6.0000000000000053E-2</c:v>
                </c:pt>
                <c:pt idx="187">
                  <c:v>4.0000000000000036E-2</c:v>
                </c:pt>
                <c:pt idx="188">
                  <c:v>2.0000000000000018E-2</c:v>
                </c:pt>
                <c:pt idx="189">
                  <c:v>2.0000000000000018E-2</c:v>
                </c:pt>
                <c:pt idx="19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70-4830-8165-3DA16B3A9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8088336"/>
        <c:axId val="878090416"/>
      </c:scatterChart>
      <c:valAx>
        <c:axId val="878088336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False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78090416"/>
        <c:crosses val="autoZero"/>
        <c:crossBetween val="midCat"/>
      </c:valAx>
      <c:valAx>
        <c:axId val="878090416"/>
        <c:scaling>
          <c:orientation val="minMax"/>
          <c:max val="1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True Positive Rate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78088336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542925</xdr:colOff>
      <xdr:row>0</xdr:row>
      <xdr:rowOff>85726</xdr:rowOff>
    </xdr:from>
    <xdr:to>
      <xdr:col>52</xdr:col>
      <xdr:colOff>133350</xdr:colOff>
      <xdr:row>14</xdr:row>
      <xdr:rowOff>180976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C8C8F07-2B72-41D2-BD3D-B67F13F403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52</xdr:col>
      <xdr:colOff>228600</xdr:colOff>
      <xdr:row>0</xdr:row>
      <xdr:rowOff>38100</xdr:rowOff>
    </xdr:from>
    <xdr:to>
      <xdr:col>57</xdr:col>
      <xdr:colOff>447675</xdr:colOff>
      <xdr:row>14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C1D9022-AC50-429C-98DF-E1C3256221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46</xdr:col>
      <xdr:colOff>447676</xdr:colOff>
      <xdr:row>15</xdr:row>
      <xdr:rowOff>76200</xdr:rowOff>
    </xdr:from>
    <xdr:to>
      <xdr:col>52</xdr:col>
      <xdr:colOff>180976</xdr:colOff>
      <xdr:row>31</xdr:row>
      <xdr:rowOff>9524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B1072CC-589B-4420-AF27-1BA5F97C79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52</xdr:col>
      <xdr:colOff>485775</xdr:colOff>
      <xdr:row>15</xdr:row>
      <xdr:rowOff>57150</xdr:rowOff>
    </xdr:from>
    <xdr:to>
      <xdr:col>58</xdr:col>
      <xdr:colOff>66675</xdr:colOff>
      <xdr:row>31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A9BABB2-33F4-43E1-8FC0-0CE969D827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46</xdr:col>
      <xdr:colOff>571500</xdr:colOff>
      <xdr:row>33</xdr:row>
      <xdr:rowOff>104775</xdr:rowOff>
    </xdr:from>
    <xdr:to>
      <xdr:col>52</xdr:col>
      <xdr:colOff>576263</xdr:colOff>
      <xdr:row>49</xdr:row>
      <xdr:rowOff>114300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B65B6E01-62DE-4C2D-AE04-8709919A6A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53</xdr:col>
      <xdr:colOff>0</xdr:colOff>
      <xdr:row>34</xdr:row>
      <xdr:rowOff>0</xdr:rowOff>
    </xdr:from>
    <xdr:to>
      <xdr:col>59</xdr:col>
      <xdr:colOff>357187</xdr:colOff>
      <xdr:row>50</xdr:row>
      <xdr:rowOff>123825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84F4CFAD-8AF6-48B7-9554-71CE820A76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namericana/Download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Dict"/>
      <sheetName val="ADict"/>
      <sheetName val="XRealStats"/>
    </sheetNames>
    <definedNames>
      <definedName name="DAGOSTINO"/>
      <definedName name="DEsign"/>
      <definedName name="DIAG"/>
      <definedName name="DPTEST"/>
      <definedName name="IQR"/>
      <definedName name="LEVENE"/>
      <definedName name="LogitCoeff"/>
      <definedName name="MAD"/>
      <definedName name="MWDIST"/>
      <definedName name="RANK_SUM"/>
      <definedName name="SelectCols"/>
      <definedName name="SHAPIRO"/>
      <definedName name="StdAnova1"/>
      <definedName name="SWTEST"/>
      <definedName name="T_DIST_2T"/>
      <definedName name="T_DIST_RT"/>
      <definedName name="T_INV"/>
      <definedName name="T_INV_2T"/>
      <definedName name="TiesCorrection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054.755099652779" createdVersion="7" refreshedVersion="7" minRefreshableVersion="3" recordCount="190" xr:uid="{D006CD41-13BB-4FFA-9790-303FFB60C506}">
  <cacheSource type="worksheet">
    <worksheetSource ref="A1:N191" sheet="BASE"/>
  </cacheSource>
  <cacheFields count="14">
    <cacheField name="Orden " numFmtId="0">
      <sharedItems containsSemiMixedTypes="0" containsString="0" containsNumber="1" containsInteger="1" minValue="1" maxValue="190"/>
    </cacheField>
    <cacheField name="N° de historia clinica " numFmtId="0">
      <sharedItems containsSemiMixedTypes="0" containsString="0" containsNumber="1" containsInteger="1" minValue="20000528" maxValue="99121204998"/>
    </cacheField>
    <cacheField name="Nombre del paciente " numFmtId="0">
      <sharedItems/>
    </cacheField>
    <cacheField name="Sexo " numFmtId="0">
      <sharedItems containsSemiMixedTypes="0" containsString="0" containsNumber="1" containsInteger="1" minValue="0" maxValue="1" count="2">
        <n v="0"/>
        <n v="1"/>
      </sharedItems>
    </cacheField>
    <cacheField name="Edad de toma radiografia lateral " numFmtId="0">
      <sharedItems containsSemiMixedTypes="0" containsString="0" containsNumber="1" containsInteger="1" minValue="8" maxValue="18"/>
    </cacheField>
    <cacheField name="Espacio de la línea B Nff" numFmtId="0">
      <sharedItems containsSemiMixedTypes="0" containsString="0" containsNumber="1" minValue="0" maxValue="91.7"/>
    </cacheField>
    <cacheField name="Altura de la rama Nff" numFmtId="0">
      <sharedItems containsSemiMixedTypes="0" containsString="0" containsNumber="1" minValue="26.6" maxValue="60.7" count="113">
        <n v="35.5"/>
        <n v="36.799999999999997"/>
        <n v="46.6"/>
        <n v="34.6"/>
        <n v="43.4"/>
        <n v="41.9"/>
        <n v="48.2"/>
        <n v="48.7"/>
        <n v="39.200000000000003"/>
        <n v="31.7"/>
        <n v="39.1"/>
        <n v="43.9"/>
        <n v="41.2"/>
        <n v="39.4"/>
        <n v="42.7"/>
        <n v="38"/>
        <n v="37.700000000000003"/>
        <n v="39.299999999999997"/>
        <n v="47.5"/>
        <n v="43.2"/>
        <n v="34.9"/>
        <n v="47.8"/>
        <n v="40.4"/>
        <n v="44"/>
        <n v="43"/>
        <n v="39.700000000000003"/>
        <n v="42.2"/>
        <n v="39.9"/>
        <n v="38.700000000000003"/>
        <n v="36.6"/>
        <n v="46.2"/>
        <n v="37.799999999999997"/>
        <n v="40.700000000000003"/>
        <n v="40.799999999999997"/>
        <n v="51.5"/>
        <n v="43.3"/>
        <n v="44.7"/>
        <n v="52.7"/>
        <n v="51.8"/>
        <n v="45.2"/>
        <n v="43.5"/>
        <n v="56.6"/>
        <n v="44.8"/>
        <n v="55.1"/>
        <n v="50.9"/>
        <n v="49.4"/>
        <n v="39.5"/>
        <n v="60.7"/>
        <n v="50.8"/>
        <n v="45.5"/>
        <n v="47.2"/>
        <n v="41.4"/>
        <n v="38.200000000000003"/>
        <n v="42.9"/>
        <n v="41"/>
        <n v="40.5"/>
        <n v="36.700000000000003"/>
        <n v="41.5"/>
        <n v="39.799999999999997"/>
        <n v="40.1"/>
        <n v="45"/>
        <n v="50.2"/>
        <n v="48.6"/>
        <n v="48.9"/>
        <n v="52"/>
        <n v="48.5"/>
        <n v="42.8"/>
        <n v="47.1"/>
        <n v="45.6"/>
        <n v="44.3"/>
        <n v="50.4"/>
        <n v="51.3"/>
        <n v="51"/>
        <n v="50.7"/>
        <n v="45.9"/>
        <n v="43.7"/>
        <n v="53"/>
        <n v="49"/>
        <n v="48"/>
        <n v="49.5"/>
        <n v="38.1"/>
        <n v="52.3"/>
        <n v="45.8"/>
        <n v="33.9"/>
        <n v="45.7"/>
        <n v="50.3"/>
        <n v="46.1"/>
        <n v="52.6"/>
        <n v="49.1"/>
        <n v="51.9"/>
        <n v="51.2"/>
        <n v="46.9"/>
        <n v="36"/>
        <n v="43.8"/>
        <n v="53.2"/>
        <n v="54.2"/>
        <n v="26.6"/>
        <n v="46.3"/>
        <n v="47.7"/>
        <n v="47.6"/>
        <n v="53.1"/>
        <n v="44.5"/>
        <n v="46.8"/>
        <n v="57.8"/>
        <n v="48.4"/>
        <n v="52.1"/>
        <n v="50.5"/>
        <n v="49.8"/>
        <n v="54.7"/>
        <n v="37.299999999999997"/>
        <n v="48.1"/>
        <n v="38.9"/>
        <n v="57.3"/>
      </sharedItems>
    </cacheField>
    <cacheField name="Smiling chin Nff" numFmtId="0">
      <sharedItems containsSemiMixedTypes="0" containsString="0" containsNumber="1" minValue="7.6" maxValue="19.100000000000001"/>
    </cacheField>
    <cacheField name="Patrón hipodivergente  Ptr Fc" numFmtId="0">
      <sharedItems containsSemiMixedTypes="0" containsString="0" containsNumber="1" containsInteger="1" minValue="0" maxValue="1" count="2">
        <n v="1"/>
        <n v="0"/>
      </sharedItems>
    </cacheField>
    <cacheField name="Patrón normodivergente Ptr Fc" numFmtId="0">
      <sharedItems containsSemiMixedTypes="0" containsString="0" containsNumber="1" containsInteger="1" minValue="0" maxValue="1" count="2">
        <n v="0"/>
        <n v="1"/>
      </sharedItems>
    </cacheField>
    <cacheField name="CLASE I CLE" numFmtId="0">
      <sharedItems containsSemiMixedTypes="0" containsString="0" containsNumber="1" containsInteger="1" minValue="0" maxValue="1" count="2">
        <n v="0"/>
        <n v="1"/>
      </sharedItems>
    </cacheField>
    <cacheField name="CLASE II DIVISION 1 CLE" numFmtId="0">
      <sharedItems containsSemiMixedTypes="0" containsString="0" containsNumber="1" containsInteger="1" minValue="0" maxValue="1" count="2">
        <n v="1"/>
        <n v="0"/>
      </sharedItems>
    </cacheField>
    <cacheField name="CLASE II DIVISION 2 CLE" numFmtId="0">
      <sharedItems containsSemiMixedTypes="0" containsString="0" containsNumber="1" containsInteger="1" minValue="0" maxValue="1" count="2">
        <n v="0"/>
        <n v="1"/>
      </sharedItems>
    </cacheField>
    <cacheField name="CLASE III CLE" numFmtId="0">
      <sharedItems containsSemiMixedTypes="0" containsString="0" containsNumber="1" containsInteger="1" minValue="0" maxValue="1" count="2">
        <n v="0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0">
  <r>
    <n v="1"/>
    <n v="1069715630"/>
    <s v="KAREN CRUZ "/>
    <x v="0"/>
    <n v="17"/>
    <n v="14.5"/>
    <x v="0"/>
    <n v="11.5"/>
    <x v="0"/>
    <x v="0"/>
    <x v="0"/>
    <x v="0"/>
    <x v="0"/>
    <x v="0"/>
  </r>
  <r>
    <n v="2"/>
    <n v="1069730415"/>
    <s v="SARA ANGEL "/>
    <x v="0"/>
    <n v="14"/>
    <n v="12.8"/>
    <x v="1"/>
    <n v="11.1"/>
    <x v="1"/>
    <x v="1"/>
    <x v="0"/>
    <x v="0"/>
    <x v="0"/>
    <x v="0"/>
  </r>
  <r>
    <n v="3"/>
    <n v="1122922410"/>
    <s v="SEBASTIAN BOLIVAR "/>
    <x v="1"/>
    <n v="17"/>
    <n v="0"/>
    <x v="2"/>
    <n v="7.6"/>
    <x v="1"/>
    <x v="1"/>
    <x v="0"/>
    <x v="0"/>
    <x v="0"/>
    <x v="0"/>
  </r>
  <r>
    <n v="4"/>
    <n v="1069716770"/>
    <s v="KEVIN SMITCH SANCHEZ "/>
    <x v="1"/>
    <n v="17"/>
    <n v="2.2999999999999998"/>
    <x v="3"/>
    <n v="11.9"/>
    <x v="1"/>
    <x v="1"/>
    <x v="0"/>
    <x v="1"/>
    <x v="1"/>
    <x v="0"/>
  </r>
  <r>
    <n v="5"/>
    <n v="1072492518"/>
    <s v="JULIETH ANDREA GARCIA "/>
    <x v="0"/>
    <n v="17"/>
    <n v="0"/>
    <x v="4"/>
    <n v="17.8"/>
    <x v="1"/>
    <x v="1"/>
    <x v="0"/>
    <x v="0"/>
    <x v="0"/>
    <x v="0"/>
  </r>
  <r>
    <n v="6"/>
    <n v="1003519207"/>
    <s v="RONAL HUMBERTO HERNANDEZ "/>
    <x v="1"/>
    <n v="18"/>
    <n v="7.5"/>
    <x v="5"/>
    <n v="10.6"/>
    <x v="1"/>
    <x v="1"/>
    <x v="0"/>
    <x v="0"/>
    <x v="0"/>
    <x v="0"/>
  </r>
  <r>
    <n v="7"/>
    <n v="1003652646"/>
    <s v="JERSON MUÑOZ PRIETO "/>
    <x v="1"/>
    <n v="17"/>
    <n v="27.7"/>
    <x v="6"/>
    <n v="11.8"/>
    <x v="0"/>
    <x v="0"/>
    <x v="1"/>
    <x v="1"/>
    <x v="0"/>
    <x v="0"/>
  </r>
  <r>
    <n v="8"/>
    <n v="1003518688"/>
    <s v="LUIS MIGUEL RIVERA "/>
    <x v="1"/>
    <n v="18"/>
    <n v="8.1999999999999993"/>
    <x v="7"/>
    <n v="14.9"/>
    <x v="0"/>
    <x v="0"/>
    <x v="0"/>
    <x v="0"/>
    <x v="0"/>
    <x v="0"/>
  </r>
  <r>
    <n v="9"/>
    <n v="1004519104"/>
    <s v="YOMAIRA TIQUE PUENTES "/>
    <x v="0"/>
    <n v="18"/>
    <n v="11.5"/>
    <x v="8"/>
    <n v="10.199999999999999"/>
    <x v="1"/>
    <x v="1"/>
    <x v="0"/>
    <x v="0"/>
    <x v="0"/>
    <x v="0"/>
  </r>
  <r>
    <n v="10"/>
    <n v="1069721961"/>
    <s v="JHON BOGOTA "/>
    <x v="1"/>
    <n v="12"/>
    <n v="0"/>
    <x v="9"/>
    <n v="8.9"/>
    <x v="0"/>
    <x v="0"/>
    <x v="0"/>
    <x v="0"/>
    <x v="0"/>
    <x v="0"/>
  </r>
  <r>
    <n v="11"/>
    <n v="1069721328"/>
    <s v="NIKOL ALVAREZ "/>
    <x v="0"/>
    <n v="14"/>
    <n v="0"/>
    <x v="10"/>
    <n v="13.3"/>
    <x v="1"/>
    <x v="1"/>
    <x v="0"/>
    <x v="0"/>
    <x v="0"/>
    <x v="0"/>
  </r>
  <r>
    <n v="12"/>
    <n v="1069739418"/>
    <s v="LISETH DE LA TORRE "/>
    <x v="1"/>
    <n v="14"/>
    <n v="6.5"/>
    <x v="11"/>
    <n v="14.4"/>
    <x v="0"/>
    <x v="0"/>
    <x v="0"/>
    <x v="0"/>
    <x v="0"/>
    <x v="0"/>
  </r>
  <r>
    <n v="13"/>
    <n v="1072492748"/>
    <s v="JULIANA KAROL PARRA "/>
    <x v="0"/>
    <n v="13"/>
    <n v="7.2"/>
    <x v="12"/>
    <n v="12.8"/>
    <x v="1"/>
    <x v="1"/>
    <x v="1"/>
    <x v="1"/>
    <x v="0"/>
    <x v="0"/>
  </r>
  <r>
    <n v="14"/>
    <n v="1069721558"/>
    <s v="MAICOL URREGO "/>
    <x v="1"/>
    <n v="13"/>
    <n v="0"/>
    <x v="13"/>
    <n v="11.2"/>
    <x v="1"/>
    <x v="1"/>
    <x v="0"/>
    <x v="0"/>
    <x v="0"/>
    <x v="0"/>
  </r>
  <r>
    <n v="15"/>
    <n v="1069712416"/>
    <s v="EDUARDA CANTOR "/>
    <x v="1"/>
    <n v="14"/>
    <n v="0"/>
    <x v="14"/>
    <n v="11.7"/>
    <x v="0"/>
    <x v="0"/>
    <x v="1"/>
    <x v="1"/>
    <x v="0"/>
    <x v="0"/>
  </r>
  <r>
    <n v="16"/>
    <n v="352547871"/>
    <s v="EDDY RODRIGUEZ "/>
    <x v="1"/>
    <n v="13"/>
    <n v="0"/>
    <x v="15"/>
    <n v="17.399999999999999"/>
    <x v="1"/>
    <x v="1"/>
    <x v="0"/>
    <x v="1"/>
    <x v="1"/>
    <x v="0"/>
  </r>
  <r>
    <n v="17"/>
    <n v="20817018"/>
    <s v="SERGIO CASTAÑEDA"/>
    <x v="1"/>
    <n v="9"/>
    <n v="0"/>
    <x v="5"/>
    <n v="14.7"/>
    <x v="0"/>
    <x v="0"/>
    <x v="0"/>
    <x v="1"/>
    <x v="1"/>
    <x v="0"/>
  </r>
  <r>
    <n v="18"/>
    <n v="1000706970"/>
    <s v="DAVID PUERTO "/>
    <x v="1"/>
    <n v="18"/>
    <n v="18.7"/>
    <x v="16"/>
    <n v="12.4"/>
    <x v="1"/>
    <x v="1"/>
    <x v="1"/>
    <x v="1"/>
    <x v="0"/>
    <x v="0"/>
  </r>
  <r>
    <n v="19"/>
    <n v="1069712879"/>
    <s v="SEBASTIAN DUARTE "/>
    <x v="1"/>
    <n v="15"/>
    <n v="9.1"/>
    <x v="11"/>
    <n v="12.4"/>
    <x v="1"/>
    <x v="1"/>
    <x v="0"/>
    <x v="0"/>
    <x v="0"/>
    <x v="0"/>
  </r>
  <r>
    <n v="20"/>
    <n v="1007086496"/>
    <s v="SARA PAOLA CASTRO"/>
    <x v="0"/>
    <n v="15"/>
    <n v="13.2"/>
    <x v="17"/>
    <n v="13.8"/>
    <x v="1"/>
    <x v="1"/>
    <x v="1"/>
    <x v="1"/>
    <x v="0"/>
    <x v="0"/>
  </r>
  <r>
    <n v="21"/>
    <n v="1003614185"/>
    <s v="CRISTIAN GODOY "/>
    <x v="1"/>
    <n v="16"/>
    <n v="3.5"/>
    <x v="18"/>
    <n v="14.2"/>
    <x v="0"/>
    <x v="0"/>
    <x v="0"/>
    <x v="1"/>
    <x v="1"/>
    <x v="0"/>
  </r>
  <r>
    <n v="22"/>
    <n v="1003652387"/>
    <s v="IVAN RODRIGUEZ "/>
    <x v="1"/>
    <n v="14"/>
    <n v="3.2"/>
    <x v="19"/>
    <n v="11.5"/>
    <x v="1"/>
    <x v="1"/>
    <x v="0"/>
    <x v="0"/>
    <x v="0"/>
    <x v="0"/>
  </r>
  <r>
    <n v="23"/>
    <n v="1001066499"/>
    <s v="ERIK CARMONA "/>
    <x v="1"/>
    <n v="17"/>
    <n v="0"/>
    <x v="20"/>
    <n v="15.4"/>
    <x v="0"/>
    <x v="0"/>
    <x v="1"/>
    <x v="1"/>
    <x v="0"/>
    <x v="0"/>
  </r>
  <r>
    <n v="24"/>
    <n v="1003516207"/>
    <s v="SEBASTIAN SANCHEZ "/>
    <x v="1"/>
    <n v="15"/>
    <n v="0"/>
    <x v="11"/>
    <n v="11.7"/>
    <x v="1"/>
    <x v="1"/>
    <x v="0"/>
    <x v="0"/>
    <x v="0"/>
    <x v="0"/>
  </r>
  <r>
    <n v="25"/>
    <n v="1009716273"/>
    <s v="FABIAN PARRA "/>
    <x v="1"/>
    <n v="14"/>
    <n v="14.7"/>
    <x v="21"/>
    <n v="10.9"/>
    <x v="1"/>
    <x v="1"/>
    <x v="0"/>
    <x v="0"/>
    <x v="0"/>
    <x v="0"/>
  </r>
  <r>
    <n v="26"/>
    <n v="1069712284"/>
    <s v="SARA LUCIA PEÑA "/>
    <x v="0"/>
    <n v="14"/>
    <n v="8.6999999999999993"/>
    <x v="22"/>
    <n v="13.9"/>
    <x v="1"/>
    <x v="1"/>
    <x v="0"/>
    <x v="0"/>
    <x v="0"/>
    <x v="0"/>
  </r>
  <r>
    <n v="27"/>
    <n v="1003518896"/>
    <s v="EDGAR SOACHA "/>
    <x v="1"/>
    <n v="15"/>
    <n v="24"/>
    <x v="23"/>
    <n v="12.7"/>
    <x v="1"/>
    <x v="1"/>
    <x v="1"/>
    <x v="1"/>
    <x v="0"/>
    <x v="0"/>
  </r>
  <r>
    <n v="28"/>
    <n v="1003519242"/>
    <s v="LAURA SOFIA ORDOÑEZ "/>
    <x v="0"/>
    <n v="15"/>
    <n v="9.6999999999999993"/>
    <x v="24"/>
    <n v="13.7"/>
    <x v="0"/>
    <x v="0"/>
    <x v="1"/>
    <x v="1"/>
    <x v="0"/>
    <x v="0"/>
  </r>
  <r>
    <n v="29"/>
    <n v="1007847153"/>
    <s v="JUAN SEBASTIAN CLAVIJO "/>
    <x v="0"/>
    <n v="18"/>
    <n v="7.9"/>
    <x v="25"/>
    <n v="17.7"/>
    <x v="0"/>
    <x v="0"/>
    <x v="1"/>
    <x v="1"/>
    <x v="0"/>
    <x v="0"/>
  </r>
  <r>
    <n v="30"/>
    <n v="1069713039"/>
    <s v="YESSICA LOTE "/>
    <x v="0"/>
    <n v="15"/>
    <n v="6.4"/>
    <x v="26"/>
    <n v="12.3"/>
    <x v="1"/>
    <x v="1"/>
    <x v="0"/>
    <x v="0"/>
    <x v="0"/>
    <x v="0"/>
  </r>
  <r>
    <n v="31"/>
    <n v="1022948517"/>
    <s v="NATALIA BERNAL BUITRAGO "/>
    <x v="0"/>
    <n v="13"/>
    <n v="0"/>
    <x v="27"/>
    <n v="11.1"/>
    <x v="0"/>
    <x v="0"/>
    <x v="1"/>
    <x v="1"/>
    <x v="0"/>
    <x v="0"/>
  </r>
  <r>
    <n v="32"/>
    <n v="1034397017"/>
    <s v="LAURA DANIELA LEON "/>
    <x v="0"/>
    <n v="15"/>
    <n v="9.1999999999999993"/>
    <x v="28"/>
    <n v="13.3"/>
    <x v="1"/>
    <x v="1"/>
    <x v="1"/>
    <x v="1"/>
    <x v="0"/>
    <x v="0"/>
  </r>
  <r>
    <n v="33"/>
    <n v="1000574140"/>
    <s v="PAOLA GARZON "/>
    <x v="0"/>
    <n v="16"/>
    <n v="9.8000000000000007"/>
    <x v="29"/>
    <n v="11.3"/>
    <x v="1"/>
    <x v="1"/>
    <x v="0"/>
    <x v="0"/>
    <x v="0"/>
    <x v="0"/>
  </r>
  <r>
    <n v="34"/>
    <n v="1005516416"/>
    <s v="NATALIA MOLINA "/>
    <x v="0"/>
    <n v="17"/>
    <n v="1.5"/>
    <x v="30"/>
    <n v="14.4"/>
    <x v="1"/>
    <x v="1"/>
    <x v="0"/>
    <x v="1"/>
    <x v="1"/>
    <x v="0"/>
  </r>
  <r>
    <n v="35"/>
    <n v="1007466502"/>
    <s v="PAULA RODRIGUEZ "/>
    <x v="0"/>
    <n v="17"/>
    <n v="7.1"/>
    <x v="31"/>
    <n v="12.4"/>
    <x v="0"/>
    <x v="0"/>
    <x v="0"/>
    <x v="0"/>
    <x v="0"/>
    <x v="0"/>
  </r>
  <r>
    <n v="36"/>
    <n v="1003516502"/>
    <s v="LUISA PEREZ "/>
    <x v="0"/>
    <n v="17"/>
    <n v="34.1"/>
    <x v="32"/>
    <n v="16.600000000000001"/>
    <x v="1"/>
    <x v="1"/>
    <x v="0"/>
    <x v="1"/>
    <x v="0"/>
    <x v="1"/>
  </r>
  <r>
    <n v="37"/>
    <n v="1111042346"/>
    <s v="SANTIAGO GARCIA "/>
    <x v="1"/>
    <n v="15"/>
    <n v="28"/>
    <x v="33"/>
    <n v="14.3"/>
    <x v="0"/>
    <x v="0"/>
    <x v="0"/>
    <x v="0"/>
    <x v="0"/>
    <x v="0"/>
  </r>
  <r>
    <n v="38"/>
    <n v="1003652477"/>
    <s v="YEIMY GOMEZ "/>
    <x v="0"/>
    <n v="17"/>
    <n v="11.2"/>
    <x v="5"/>
    <n v="13"/>
    <x v="1"/>
    <x v="1"/>
    <x v="0"/>
    <x v="0"/>
    <x v="0"/>
    <x v="0"/>
  </r>
  <r>
    <n v="39"/>
    <n v="1013098955"/>
    <s v="GISEL TORRES PEÑA "/>
    <x v="0"/>
    <n v="15"/>
    <n v="0"/>
    <x v="34"/>
    <n v="9.1999999999999993"/>
    <x v="1"/>
    <x v="1"/>
    <x v="0"/>
    <x v="0"/>
    <x v="0"/>
    <x v="0"/>
  </r>
  <r>
    <n v="40"/>
    <n v="1003517111"/>
    <s v="KAREN BOLAÑOS"/>
    <x v="0"/>
    <n v="17"/>
    <n v="13.2"/>
    <x v="35"/>
    <n v="14"/>
    <x v="0"/>
    <x v="0"/>
    <x v="0"/>
    <x v="1"/>
    <x v="1"/>
    <x v="0"/>
  </r>
  <r>
    <n v="41"/>
    <n v="1007782851"/>
    <s v="DANIELA OROZCO"/>
    <x v="0"/>
    <n v="18"/>
    <n v="4.4000000000000004"/>
    <x v="36"/>
    <n v="12.5"/>
    <x v="1"/>
    <x v="1"/>
    <x v="1"/>
    <x v="1"/>
    <x v="0"/>
    <x v="0"/>
  </r>
  <r>
    <n v="42"/>
    <n v="1069719662"/>
    <s v="INGRID VILLALOBOS "/>
    <x v="0"/>
    <n v="14"/>
    <n v="23.9"/>
    <x v="37"/>
    <n v="14.7"/>
    <x v="1"/>
    <x v="1"/>
    <x v="0"/>
    <x v="0"/>
    <x v="0"/>
    <x v="0"/>
  </r>
  <r>
    <n v="43"/>
    <n v="1003518043"/>
    <s v="LAURA IBARRA GUZMAN "/>
    <x v="0"/>
    <n v="17"/>
    <n v="23.9"/>
    <x v="38"/>
    <n v="13.9"/>
    <x v="0"/>
    <x v="0"/>
    <x v="0"/>
    <x v="0"/>
    <x v="0"/>
    <x v="0"/>
  </r>
  <r>
    <n v="44"/>
    <n v="1002614328"/>
    <s v="LEIDY HUERFANO"/>
    <x v="0"/>
    <n v="18"/>
    <n v="0"/>
    <x v="18"/>
    <n v="11.5"/>
    <x v="0"/>
    <x v="0"/>
    <x v="0"/>
    <x v="0"/>
    <x v="0"/>
    <x v="0"/>
  </r>
  <r>
    <n v="45"/>
    <n v="1003540629"/>
    <s v="KEVIN SANTIAGO BAQUERO"/>
    <x v="1"/>
    <n v="17"/>
    <n v="0"/>
    <x v="39"/>
    <n v="13.7"/>
    <x v="0"/>
    <x v="0"/>
    <x v="1"/>
    <x v="1"/>
    <x v="0"/>
    <x v="0"/>
  </r>
  <r>
    <n v="46"/>
    <n v="1069723370"/>
    <s v="CAMILO FUENTES"/>
    <x v="1"/>
    <n v="13"/>
    <n v="10.9"/>
    <x v="40"/>
    <n v="12.5"/>
    <x v="0"/>
    <x v="0"/>
    <x v="0"/>
    <x v="1"/>
    <x v="1"/>
    <x v="0"/>
  </r>
  <r>
    <n v="47"/>
    <n v="1069718151"/>
    <s v="DIANA MAYORGA"/>
    <x v="0"/>
    <n v="15"/>
    <n v="19.100000000000001"/>
    <x v="41"/>
    <n v="18.899999999999999"/>
    <x v="0"/>
    <x v="0"/>
    <x v="1"/>
    <x v="1"/>
    <x v="0"/>
    <x v="0"/>
  </r>
  <r>
    <n v="48"/>
    <n v="1069718212"/>
    <s v="MARIA FERNANDA MARTIN "/>
    <x v="0"/>
    <n v="15"/>
    <n v="0"/>
    <x v="42"/>
    <n v="8.8000000000000007"/>
    <x v="1"/>
    <x v="1"/>
    <x v="1"/>
    <x v="1"/>
    <x v="0"/>
    <x v="0"/>
  </r>
  <r>
    <n v="49"/>
    <n v="1069720914"/>
    <s v="LUISA REINA"/>
    <x v="0"/>
    <n v="15"/>
    <n v="8.5"/>
    <x v="43"/>
    <n v="13.1"/>
    <x v="1"/>
    <x v="1"/>
    <x v="0"/>
    <x v="1"/>
    <x v="1"/>
    <x v="0"/>
  </r>
  <r>
    <n v="50"/>
    <n v="1019984207"/>
    <s v="DENIS ORTIZ NEIRA"/>
    <x v="1"/>
    <n v="17"/>
    <n v="0"/>
    <x v="44"/>
    <n v="12.2"/>
    <x v="1"/>
    <x v="1"/>
    <x v="0"/>
    <x v="1"/>
    <x v="1"/>
    <x v="0"/>
  </r>
  <r>
    <n v="51"/>
    <n v="1071548942"/>
    <s v="DUVAN FERNANDO DIAZ GONZALEZ"/>
    <x v="1"/>
    <n v="14"/>
    <n v="0"/>
    <x v="45"/>
    <n v="10"/>
    <x v="1"/>
    <x v="1"/>
    <x v="1"/>
    <x v="1"/>
    <x v="0"/>
    <x v="0"/>
  </r>
  <r>
    <n v="52"/>
    <n v="1069722923"/>
    <s v="DAVID SANTIAGO BANOY "/>
    <x v="1"/>
    <n v="15"/>
    <n v="0"/>
    <x v="46"/>
    <n v="12.5"/>
    <x v="1"/>
    <x v="1"/>
    <x v="1"/>
    <x v="1"/>
    <x v="0"/>
    <x v="0"/>
  </r>
  <r>
    <n v="53"/>
    <n v="1069712158"/>
    <s v="DAVID PULIDO"/>
    <x v="1"/>
    <n v="18"/>
    <n v="65"/>
    <x v="47"/>
    <n v="15.8"/>
    <x v="1"/>
    <x v="1"/>
    <x v="0"/>
    <x v="1"/>
    <x v="1"/>
    <x v="0"/>
  </r>
  <r>
    <n v="54"/>
    <n v="1069716723"/>
    <s v="NATALIA CUBILLOS"/>
    <x v="0"/>
    <n v="18"/>
    <n v="9.1999999999999993"/>
    <x v="48"/>
    <n v="15.8"/>
    <x v="0"/>
    <x v="0"/>
    <x v="1"/>
    <x v="1"/>
    <x v="0"/>
    <x v="0"/>
  </r>
  <r>
    <n v="55"/>
    <n v="1069726480"/>
    <s v="MARIA KAMILA ROMERO "/>
    <x v="0"/>
    <n v="15"/>
    <n v="5.9"/>
    <x v="49"/>
    <n v="11.7"/>
    <x v="0"/>
    <x v="0"/>
    <x v="1"/>
    <x v="1"/>
    <x v="0"/>
    <x v="0"/>
  </r>
  <r>
    <n v="56"/>
    <n v="1003652793"/>
    <s v="LAURA ACHURY "/>
    <x v="0"/>
    <n v="16"/>
    <n v="7.8"/>
    <x v="30"/>
    <n v="18.399999999999999"/>
    <x v="1"/>
    <x v="1"/>
    <x v="0"/>
    <x v="1"/>
    <x v="1"/>
    <x v="0"/>
  </r>
  <r>
    <n v="57"/>
    <n v="1071788839"/>
    <s v="SANTIAGO GIRALDO"/>
    <x v="1"/>
    <n v="10"/>
    <n v="23.5"/>
    <x v="31"/>
    <n v="11.2"/>
    <x v="1"/>
    <x v="1"/>
    <x v="0"/>
    <x v="1"/>
    <x v="1"/>
    <x v="0"/>
  </r>
  <r>
    <n v="58"/>
    <n v="1031137901"/>
    <s v="SEBASTIAN PARDO ROJAS "/>
    <x v="1"/>
    <n v="11"/>
    <n v="28"/>
    <x v="33"/>
    <n v="14.3"/>
    <x v="0"/>
    <x v="0"/>
    <x v="0"/>
    <x v="1"/>
    <x v="0"/>
    <x v="1"/>
  </r>
  <r>
    <n v="59"/>
    <n v="262744321"/>
    <s v="VICTORIA VELASQUEZ"/>
    <x v="0"/>
    <n v="8"/>
    <n v="8.1999999999999993"/>
    <x v="31"/>
    <n v="12.4"/>
    <x v="0"/>
    <x v="0"/>
    <x v="1"/>
    <x v="1"/>
    <x v="0"/>
    <x v="0"/>
  </r>
  <r>
    <n v="60"/>
    <n v="1070590447"/>
    <s v="YINET MORA "/>
    <x v="0"/>
    <n v="16"/>
    <n v="24"/>
    <x v="35"/>
    <n v="12.9"/>
    <x v="1"/>
    <x v="1"/>
    <x v="1"/>
    <x v="1"/>
    <x v="0"/>
    <x v="0"/>
  </r>
  <r>
    <n v="61"/>
    <n v="1069721487"/>
    <s v="CELENY CASAS GUASCA "/>
    <x v="0"/>
    <n v="15"/>
    <n v="5.6"/>
    <x v="31"/>
    <n v="11.2"/>
    <x v="1"/>
    <x v="1"/>
    <x v="0"/>
    <x v="1"/>
    <x v="1"/>
    <x v="0"/>
  </r>
  <r>
    <n v="62"/>
    <n v="1007086437"/>
    <s v="YENNY URREGO "/>
    <x v="0"/>
    <n v="18"/>
    <n v="22"/>
    <x v="19"/>
    <n v="11.9"/>
    <x v="0"/>
    <x v="0"/>
    <x v="1"/>
    <x v="1"/>
    <x v="0"/>
    <x v="0"/>
  </r>
  <r>
    <n v="63"/>
    <n v="1069714642"/>
    <s v="GELEN GIL SIERRA "/>
    <x v="0"/>
    <n v="17"/>
    <n v="17.2"/>
    <x v="50"/>
    <n v="13.8"/>
    <x v="0"/>
    <x v="0"/>
    <x v="1"/>
    <x v="1"/>
    <x v="0"/>
    <x v="0"/>
  </r>
  <r>
    <n v="64"/>
    <n v="1069720627"/>
    <s v="KAROL RAMIREZ "/>
    <x v="0"/>
    <n v="14"/>
    <n v="11.2"/>
    <x v="5"/>
    <n v="13"/>
    <x v="0"/>
    <x v="0"/>
    <x v="0"/>
    <x v="1"/>
    <x v="0"/>
    <x v="1"/>
  </r>
  <r>
    <n v="65"/>
    <n v="1034402295"/>
    <s v="JUAN NICOLAS BAUTISTA "/>
    <x v="1"/>
    <n v="10"/>
    <n v="1.5"/>
    <x v="51"/>
    <n v="18.5"/>
    <x v="0"/>
    <x v="0"/>
    <x v="0"/>
    <x v="1"/>
    <x v="1"/>
    <x v="0"/>
  </r>
  <r>
    <n v="66"/>
    <n v="1069726673"/>
    <s v="MILDRETH CRUZ GARCIA"/>
    <x v="0"/>
    <n v="13"/>
    <n v="0"/>
    <x v="52"/>
    <n v="12.2"/>
    <x v="1"/>
    <x v="1"/>
    <x v="1"/>
    <x v="1"/>
    <x v="0"/>
    <x v="0"/>
  </r>
  <r>
    <n v="67"/>
    <n v="1072420695"/>
    <s v="SARA XIMENA GALLEGO"/>
    <x v="0"/>
    <n v="16"/>
    <n v="37.799999999999997"/>
    <x v="32"/>
    <n v="12.9"/>
    <x v="1"/>
    <x v="1"/>
    <x v="1"/>
    <x v="1"/>
    <x v="0"/>
    <x v="0"/>
  </r>
  <r>
    <n v="68"/>
    <n v="1069725040"/>
    <s v="JONATAN ARLEY AMAYA PIRANEQUE"/>
    <x v="1"/>
    <n v="15"/>
    <n v="0"/>
    <x v="34"/>
    <n v="9.1999999999999993"/>
    <x v="0"/>
    <x v="0"/>
    <x v="0"/>
    <x v="1"/>
    <x v="0"/>
    <x v="1"/>
  </r>
  <r>
    <n v="69"/>
    <n v="1015995722"/>
    <s v="ALVARO HUMBERTO VARGAS CARRILLO "/>
    <x v="1"/>
    <n v="17"/>
    <n v="0"/>
    <x v="53"/>
    <n v="12.9"/>
    <x v="0"/>
    <x v="0"/>
    <x v="0"/>
    <x v="1"/>
    <x v="1"/>
    <x v="0"/>
  </r>
  <r>
    <n v="70"/>
    <n v="1011201955"/>
    <s v="MANUELA BONILLA "/>
    <x v="0"/>
    <n v="13"/>
    <n v="21.2"/>
    <x v="28"/>
    <n v="11"/>
    <x v="0"/>
    <x v="0"/>
    <x v="0"/>
    <x v="1"/>
    <x v="1"/>
    <x v="0"/>
  </r>
  <r>
    <n v="71"/>
    <n v="1069717973"/>
    <s v="MARIZA CIFUENTES "/>
    <x v="0"/>
    <n v="14"/>
    <n v="6.3"/>
    <x v="16"/>
    <n v="17.899999999999999"/>
    <x v="0"/>
    <x v="0"/>
    <x v="0"/>
    <x v="1"/>
    <x v="1"/>
    <x v="0"/>
  </r>
  <r>
    <n v="72"/>
    <n v="1019013335"/>
    <s v="CATALINA GUATAME "/>
    <x v="0"/>
    <n v="14"/>
    <n v="2.2000000000000002"/>
    <x v="27"/>
    <n v="11.3"/>
    <x v="1"/>
    <x v="1"/>
    <x v="0"/>
    <x v="1"/>
    <x v="1"/>
    <x v="0"/>
  </r>
  <r>
    <n v="73"/>
    <n v="1007664660"/>
    <s v="JUAN DAVID GARZON "/>
    <x v="1"/>
    <n v="16"/>
    <n v="1.6"/>
    <x v="14"/>
    <n v="15.57"/>
    <x v="0"/>
    <x v="0"/>
    <x v="0"/>
    <x v="1"/>
    <x v="1"/>
    <x v="0"/>
  </r>
  <r>
    <n v="74"/>
    <n v="99031213955"/>
    <s v="DAYANA CORONADO"/>
    <x v="0"/>
    <n v="17"/>
    <n v="3.1"/>
    <x v="51"/>
    <n v="16.899999999999999"/>
    <x v="0"/>
    <x v="0"/>
    <x v="0"/>
    <x v="1"/>
    <x v="1"/>
    <x v="0"/>
  </r>
  <r>
    <n v="75"/>
    <n v="1069712672"/>
    <s v="DAVID CUBILLOS"/>
    <x v="1"/>
    <n v="13"/>
    <n v="13.2"/>
    <x v="35"/>
    <n v="14"/>
    <x v="1"/>
    <x v="1"/>
    <x v="0"/>
    <x v="1"/>
    <x v="0"/>
    <x v="1"/>
  </r>
  <r>
    <n v="76"/>
    <n v="20000528"/>
    <s v="JULIETH RUIZ "/>
    <x v="0"/>
    <n v="16"/>
    <n v="1.8"/>
    <x v="39"/>
    <n v="13.8"/>
    <x v="1"/>
    <x v="1"/>
    <x v="0"/>
    <x v="1"/>
    <x v="1"/>
    <x v="0"/>
  </r>
  <r>
    <n v="77"/>
    <n v="99121204998"/>
    <s v="LAURA BUITRAGO"/>
    <x v="0"/>
    <n v="17"/>
    <n v="0"/>
    <x v="54"/>
    <n v="17.5"/>
    <x v="0"/>
    <x v="0"/>
    <x v="0"/>
    <x v="1"/>
    <x v="1"/>
    <x v="0"/>
  </r>
  <r>
    <n v="78"/>
    <n v="1007596651"/>
    <s v="FRAY CAICEDO "/>
    <x v="1"/>
    <n v="16"/>
    <n v="5.3"/>
    <x v="55"/>
    <n v="13.5"/>
    <x v="1"/>
    <x v="1"/>
    <x v="0"/>
    <x v="1"/>
    <x v="1"/>
    <x v="0"/>
  </r>
  <r>
    <n v="79"/>
    <n v="99060401930"/>
    <s v="KAREN GONZALEZ"/>
    <x v="0"/>
    <n v="17"/>
    <n v="0"/>
    <x v="17"/>
    <n v="12"/>
    <x v="1"/>
    <x v="1"/>
    <x v="0"/>
    <x v="1"/>
    <x v="1"/>
    <x v="0"/>
  </r>
  <r>
    <n v="80"/>
    <n v="99110406319"/>
    <s v="LINA GUEVARA "/>
    <x v="0"/>
    <n v="17"/>
    <n v="11.5"/>
    <x v="55"/>
    <n v="13.5"/>
    <x v="0"/>
    <x v="0"/>
    <x v="0"/>
    <x v="1"/>
    <x v="1"/>
    <x v="0"/>
  </r>
  <r>
    <n v="81"/>
    <n v="1007847368"/>
    <s v="LEIDY GAÑAN "/>
    <x v="0"/>
    <n v="18"/>
    <n v="1"/>
    <x v="56"/>
    <n v="13"/>
    <x v="0"/>
    <x v="0"/>
    <x v="0"/>
    <x v="1"/>
    <x v="1"/>
    <x v="0"/>
  </r>
  <r>
    <n v="82"/>
    <n v="1003519165"/>
    <s v="BRANDON CASALLAS "/>
    <x v="1"/>
    <n v="14"/>
    <n v="0"/>
    <x v="57"/>
    <n v="12.8"/>
    <x v="0"/>
    <x v="0"/>
    <x v="0"/>
    <x v="1"/>
    <x v="1"/>
    <x v="0"/>
  </r>
  <r>
    <n v="83"/>
    <n v="1069722156"/>
    <s v="KAREN JULIANA ROJAS"/>
    <x v="0"/>
    <n v="11"/>
    <n v="35.4"/>
    <x v="58"/>
    <n v="13.6"/>
    <x v="0"/>
    <x v="0"/>
    <x v="0"/>
    <x v="1"/>
    <x v="0"/>
    <x v="1"/>
  </r>
  <r>
    <n v="84"/>
    <n v="1003558350"/>
    <s v="SEBASTIAN PAEZ"/>
    <x v="1"/>
    <n v="15"/>
    <n v="4.3"/>
    <x v="59"/>
    <n v="11.4"/>
    <x v="0"/>
    <x v="0"/>
    <x v="0"/>
    <x v="1"/>
    <x v="1"/>
    <x v="0"/>
  </r>
  <r>
    <n v="85"/>
    <n v="1000255490"/>
    <s v="NANYES OSORIO"/>
    <x v="0"/>
    <n v="15"/>
    <n v="4.4000000000000004"/>
    <x v="36"/>
    <n v="12.5"/>
    <x v="1"/>
    <x v="1"/>
    <x v="0"/>
    <x v="1"/>
    <x v="0"/>
    <x v="1"/>
  </r>
  <r>
    <n v="86"/>
    <n v="1073130126"/>
    <s v="VALENTINA MONROY"/>
    <x v="0"/>
    <n v="13"/>
    <n v="10.1"/>
    <x v="60"/>
    <n v="13.6"/>
    <x v="1"/>
    <x v="1"/>
    <x v="0"/>
    <x v="1"/>
    <x v="0"/>
    <x v="1"/>
  </r>
  <r>
    <n v="87"/>
    <n v="1003517733"/>
    <s v="ANDREA MOSQUERA"/>
    <x v="0"/>
    <n v="16"/>
    <n v="0"/>
    <x v="61"/>
    <n v="16.399999999999999"/>
    <x v="0"/>
    <x v="0"/>
    <x v="0"/>
    <x v="1"/>
    <x v="0"/>
    <x v="1"/>
  </r>
  <r>
    <n v="88"/>
    <n v="1007725800"/>
    <s v="PAULA BETANCOURT"/>
    <x v="0"/>
    <n v="18"/>
    <n v="5.6"/>
    <x v="62"/>
    <n v="13.9"/>
    <x v="0"/>
    <x v="0"/>
    <x v="0"/>
    <x v="1"/>
    <x v="0"/>
    <x v="1"/>
  </r>
  <r>
    <n v="89"/>
    <n v="1007664878"/>
    <s v="ARNOL GIRALDO"/>
    <x v="1"/>
    <n v="18"/>
    <n v="38.5"/>
    <x v="63"/>
    <n v="16.7"/>
    <x v="0"/>
    <x v="0"/>
    <x v="0"/>
    <x v="1"/>
    <x v="1"/>
    <x v="0"/>
  </r>
  <r>
    <n v="90"/>
    <n v="1072497596"/>
    <s v="NICOLAS REYES "/>
    <x v="0"/>
    <n v="18"/>
    <n v="23.9"/>
    <x v="37"/>
    <n v="14.7"/>
    <x v="0"/>
    <x v="0"/>
    <x v="0"/>
    <x v="1"/>
    <x v="0"/>
    <x v="1"/>
  </r>
  <r>
    <n v="91"/>
    <n v="1069718244"/>
    <s v="VANESSA GOMEZ "/>
    <x v="0"/>
    <n v="13"/>
    <n v="23.9"/>
    <x v="38"/>
    <n v="13.9"/>
    <x v="0"/>
    <x v="0"/>
    <x v="0"/>
    <x v="1"/>
    <x v="0"/>
    <x v="1"/>
  </r>
  <r>
    <n v="92"/>
    <n v="1003519146"/>
    <s v="NICOL VALENTINA PRECIADO "/>
    <x v="0"/>
    <n v="15"/>
    <n v="0"/>
    <x v="18"/>
    <n v="11.5"/>
    <x v="0"/>
    <x v="0"/>
    <x v="0"/>
    <x v="1"/>
    <x v="0"/>
    <x v="1"/>
  </r>
  <r>
    <n v="93"/>
    <n v="1069736932"/>
    <s v="TOMAS CAMILO RONDON"/>
    <x v="1"/>
    <n v="9"/>
    <n v="0"/>
    <x v="39"/>
    <n v="13.7"/>
    <x v="1"/>
    <x v="1"/>
    <x v="0"/>
    <x v="1"/>
    <x v="0"/>
    <x v="1"/>
  </r>
  <r>
    <n v="94"/>
    <n v="1003515963"/>
    <s v="DAVID AMAYA "/>
    <x v="1"/>
    <n v="17"/>
    <n v="0"/>
    <x v="64"/>
    <n v="12.5"/>
    <x v="1"/>
    <x v="1"/>
    <x v="0"/>
    <x v="0"/>
    <x v="0"/>
    <x v="0"/>
  </r>
  <r>
    <n v="95"/>
    <n v="1069728826"/>
    <s v="ALISON YOLANI BELTRAN  MARTINEZ "/>
    <x v="0"/>
    <n v="13"/>
    <n v="33.9"/>
    <x v="65"/>
    <n v="14"/>
    <x v="0"/>
    <x v="0"/>
    <x v="1"/>
    <x v="1"/>
    <x v="0"/>
    <x v="0"/>
  </r>
  <r>
    <n v="96"/>
    <n v="1071788195"/>
    <s v="GLORIA SOFIA PERDOMO FORERO "/>
    <x v="0"/>
    <n v="15"/>
    <n v="8.4"/>
    <x v="66"/>
    <n v="12.7"/>
    <x v="1"/>
    <x v="1"/>
    <x v="1"/>
    <x v="1"/>
    <x v="0"/>
    <x v="0"/>
  </r>
  <r>
    <n v="97"/>
    <n v="1016010239"/>
    <s v="JUAN ESTEBAN VALLEJO RODRIGUEZ "/>
    <x v="1"/>
    <n v="16"/>
    <n v="14.8"/>
    <x v="67"/>
    <n v="16"/>
    <x v="1"/>
    <x v="1"/>
    <x v="0"/>
    <x v="0"/>
    <x v="0"/>
    <x v="0"/>
  </r>
  <r>
    <n v="98"/>
    <n v="1069733591"/>
    <s v="ANGIE CAROLINA  SUAREZ RODRIGUEZ "/>
    <x v="0"/>
    <n v="13"/>
    <n v="0"/>
    <x v="68"/>
    <n v="15.2"/>
    <x v="1"/>
    <x v="1"/>
    <x v="0"/>
    <x v="0"/>
    <x v="0"/>
    <x v="0"/>
  </r>
  <r>
    <n v="99"/>
    <n v="1141324890"/>
    <s v="NICOLAS STEVEN SEGURA GARZON "/>
    <x v="1"/>
    <n v="13"/>
    <n v="27"/>
    <x v="69"/>
    <n v="18.2"/>
    <x v="1"/>
    <x v="1"/>
    <x v="1"/>
    <x v="1"/>
    <x v="0"/>
    <x v="0"/>
  </r>
  <r>
    <n v="100"/>
    <n v="1070466181"/>
    <s v="ANA SOFIA VIZCAYA "/>
    <x v="0"/>
    <n v="10"/>
    <n v="0"/>
    <x v="5"/>
    <n v="11.8"/>
    <x v="1"/>
    <x v="1"/>
    <x v="0"/>
    <x v="0"/>
    <x v="0"/>
    <x v="0"/>
  </r>
  <r>
    <n v="101"/>
    <n v="1069722847"/>
    <s v="SEBASTIAN RIVERA "/>
    <x v="1"/>
    <n v="13"/>
    <n v="20.6"/>
    <x v="70"/>
    <n v="16.7"/>
    <x v="0"/>
    <x v="0"/>
    <x v="1"/>
    <x v="1"/>
    <x v="0"/>
    <x v="0"/>
  </r>
  <r>
    <n v="102"/>
    <n v="1003516450"/>
    <s v="DIEGO SOLER "/>
    <x v="1"/>
    <n v="15"/>
    <n v="13.2"/>
    <x v="71"/>
    <n v="14.8"/>
    <x v="1"/>
    <x v="1"/>
    <x v="1"/>
    <x v="1"/>
    <x v="0"/>
    <x v="0"/>
  </r>
  <r>
    <n v="103"/>
    <n v="1000573239"/>
    <s v="YESSICA PEREZ "/>
    <x v="0"/>
    <n v="15"/>
    <n v="16.399999999999999"/>
    <x v="72"/>
    <n v="14.8"/>
    <x v="0"/>
    <x v="0"/>
    <x v="0"/>
    <x v="1"/>
    <x v="1"/>
    <x v="0"/>
  </r>
  <r>
    <n v="104"/>
    <n v="1003540513"/>
    <s v="STIVEN PAVA "/>
    <x v="1"/>
    <n v="13"/>
    <n v="14.4"/>
    <x v="73"/>
    <n v="15.9"/>
    <x v="0"/>
    <x v="0"/>
    <x v="0"/>
    <x v="0"/>
    <x v="0"/>
    <x v="0"/>
  </r>
  <r>
    <n v="105"/>
    <n v="1014667665"/>
    <s v="LIAN MELO "/>
    <x v="0"/>
    <n v="9"/>
    <n v="23.6"/>
    <x v="74"/>
    <n v="15.6"/>
    <x v="0"/>
    <x v="0"/>
    <x v="0"/>
    <x v="1"/>
    <x v="0"/>
    <x v="1"/>
  </r>
  <r>
    <n v="106"/>
    <n v="1193234042"/>
    <s v="DANIEL LOPEZ"/>
    <x v="1"/>
    <n v="14"/>
    <n v="0"/>
    <x v="75"/>
    <n v="11.3"/>
    <x v="1"/>
    <x v="1"/>
    <x v="0"/>
    <x v="0"/>
    <x v="0"/>
    <x v="0"/>
  </r>
  <r>
    <n v="107"/>
    <n v="79641611"/>
    <s v="JOSEPTH LARA "/>
    <x v="1"/>
    <n v="15"/>
    <n v="26.8"/>
    <x v="76"/>
    <n v="17.600000000000001"/>
    <x v="0"/>
    <x v="0"/>
    <x v="0"/>
    <x v="1"/>
    <x v="1"/>
    <x v="0"/>
  </r>
  <r>
    <n v="108"/>
    <n v="1192784925"/>
    <s v="VALENTINA GUTIERREZ "/>
    <x v="0"/>
    <n v="17"/>
    <n v="0"/>
    <x v="64"/>
    <n v="15"/>
    <x v="1"/>
    <x v="1"/>
    <x v="1"/>
    <x v="1"/>
    <x v="0"/>
    <x v="0"/>
  </r>
  <r>
    <n v="109"/>
    <n v="1192771181"/>
    <s v="NICOLAS GOMEZ "/>
    <x v="1"/>
    <n v="17"/>
    <n v="54.8"/>
    <x v="2"/>
    <n v="14.9"/>
    <x v="1"/>
    <x v="1"/>
    <x v="1"/>
    <x v="1"/>
    <x v="0"/>
    <x v="0"/>
  </r>
  <r>
    <n v="110"/>
    <n v="1000858526"/>
    <s v="MARIANA GARCIA"/>
    <x v="0"/>
    <n v="15"/>
    <n v="19.5"/>
    <x v="65"/>
    <n v="17.5"/>
    <x v="0"/>
    <x v="0"/>
    <x v="1"/>
    <x v="1"/>
    <x v="0"/>
    <x v="0"/>
  </r>
  <r>
    <n v="111"/>
    <n v="1007705439"/>
    <s v="HOLMAN GALEANO "/>
    <x v="1"/>
    <n v="17"/>
    <n v="7.2"/>
    <x v="77"/>
    <n v="14.8"/>
    <x v="1"/>
    <x v="1"/>
    <x v="1"/>
    <x v="1"/>
    <x v="0"/>
    <x v="0"/>
  </r>
  <r>
    <n v="112"/>
    <n v="1006723360"/>
    <s v="JAIVER CONTRERAS "/>
    <x v="1"/>
    <n v="16"/>
    <n v="2.2000000000000002"/>
    <x v="78"/>
    <n v="12.5"/>
    <x v="1"/>
    <x v="1"/>
    <x v="0"/>
    <x v="0"/>
    <x v="0"/>
    <x v="0"/>
  </r>
  <r>
    <n v="113"/>
    <n v="1003515923"/>
    <s v="CAMILO BETANCOURT "/>
    <x v="1"/>
    <n v="15"/>
    <n v="6.1"/>
    <x v="79"/>
    <n v="14.4"/>
    <x v="1"/>
    <x v="1"/>
    <x v="0"/>
    <x v="0"/>
    <x v="0"/>
    <x v="0"/>
  </r>
  <r>
    <n v="114"/>
    <n v="1007142915"/>
    <s v="ANGIE ARIAS "/>
    <x v="0"/>
    <n v="18"/>
    <n v="8.6999999999999993"/>
    <x v="80"/>
    <n v="15.2"/>
    <x v="1"/>
    <x v="1"/>
    <x v="1"/>
    <x v="1"/>
    <x v="0"/>
    <x v="0"/>
  </r>
  <r>
    <n v="115"/>
    <n v="1007726010"/>
    <s v="JONATHAN VELASQUEZ "/>
    <x v="1"/>
    <n v="17"/>
    <n v="8.6"/>
    <x v="81"/>
    <n v="17.100000000000001"/>
    <x v="0"/>
    <x v="0"/>
    <x v="0"/>
    <x v="0"/>
    <x v="0"/>
    <x v="0"/>
  </r>
  <r>
    <n v="116"/>
    <n v="1007466563"/>
    <s v="MARIANA ROJAS "/>
    <x v="0"/>
    <n v="15"/>
    <n v="6.8"/>
    <x v="2"/>
    <n v="13.7"/>
    <x v="1"/>
    <x v="1"/>
    <x v="0"/>
    <x v="0"/>
    <x v="0"/>
    <x v="0"/>
  </r>
  <r>
    <n v="117"/>
    <n v="46362213"/>
    <s v="ALEJANDRA MARTINEZ "/>
    <x v="0"/>
    <n v="12"/>
    <n v="0"/>
    <x v="82"/>
    <n v="14.8"/>
    <x v="1"/>
    <x v="1"/>
    <x v="1"/>
    <x v="1"/>
    <x v="0"/>
    <x v="0"/>
  </r>
  <r>
    <n v="118"/>
    <n v="1003614588"/>
    <s v="LISETH LADINO"/>
    <x v="0"/>
    <n v="15"/>
    <n v="3.4"/>
    <x v="32"/>
    <n v="12.2"/>
    <x v="1"/>
    <x v="1"/>
    <x v="0"/>
    <x v="1"/>
    <x v="1"/>
    <x v="0"/>
  </r>
  <r>
    <n v="119"/>
    <n v="1025062237"/>
    <s v="CAMILA JIMENEZ "/>
    <x v="0"/>
    <n v="10"/>
    <n v="0"/>
    <x v="83"/>
    <n v="13.3"/>
    <x v="1"/>
    <x v="1"/>
    <x v="1"/>
    <x v="1"/>
    <x v="0"/>
    <x v="0"/>
  </r>
  <r>
    <n v="120"/>
    <n v="1112039666"/>
    <s v="TATIANA ESCOBAR "/>
    <x v="0"/>
    <n v="13"/>
    <n v="30.1"/>
    <x v="84"/>
    <n v="16.8"/>
    <x v="0"/>
    <x v="0"/>
    <x v="1"/>
    <x v="1"/>
    <x v="0"/>
    <x v="0"/>
  </r>
  <r>
    <n v="121"/>
    <n v="1070730623"/>
    <s v="ALEXANDRA CUBILLOS "/>
    <x v="0"/>
    <n v="13"/>
    <n v="41"/>
    <x v="21"/>
    <n v="19.100000000000001"/>
    <x v="0"/>
    <x v="0"/>
    <x v="0"/>
    <x v="1"/>
    <x v="1"/>
    <x v="0"/>
  </r>
  <r>
    <n v="122"/>
    <n v="79380545"/>
    <s v="CRISTIAN CHAVES "/>
    <x v="1"/>
    <n v="15"/>
    <n v="7.7"/>
    <x v="85"/>
    <n v="12.9"/>
    <x v="0"/>
    <x v="0"/>
    <x v="0"/>
    <x v="0"/>
    <x v="0"/>
    <x v="0"/>
  </r>
  <r>
    <n v="123"/>
    <n v="1069716387"/>
    <s v="YULIETH AVILA "/>
    <x v="0"/>
    <n v="12"/>
    <n v="12.5"/>
    <x v="86"/>
    <n v="18.8"/>
    <x v="1"/>
    <x v="1"/>
    <x v="1"/>
    <x v="1"/>
    <x v="0"/>
    <x v="0"/>
  </r>
  <r>
    <n v="124"/>
    <n v="35334078"/>
    <s v="JULIAN URREGO "/>
    <x v="1"/>
    <n v="16"/>
    <n v="9.8000000000000007"/>
    <x v="81"/>
    <n v="17.2"/>
    <x v="0"/>
    <x v="0"/>
    <x v="0"/>
    <x v="0"/>
    <x v="0"/>
    <x v="0"/>
  </r>
  <r>
    <n v="125"/>
    <n v="1071788568"/>
    <s v="NATALIA MEDINA "/>
    <x v="0"/>
    <n v="9"/>
    <n v="6.4"/>
    <x v="57"/>
    <n v="14.4"/>
    <x v="1"/>
    <x v="1"/>
    <x v="0"/>
    <x v="0"/>
    <x v="0"/>
    <x v="0"/>
  </r>
  <r>
    <n v="126"/>
    <n v="1003752503"/>
    <s v="LINA LEON "/>
    <x v="0"/>
    <n v="14"/>
    <n v="0"/>
    <x v="14"/>
    <n v="14"/>
    <x v="1"/>
    <x v="1"/>
    <x v="0"/>
    <x v="0"/>
    <x v="0"/>
    <x v="0"/>
  </r>
  <r>
    <n v="127"/>
    <n v="1003540793"/>
    <s v="JAIDER HUERFANO "/>
    <x v="1"/>
    <n v="14"/>
    <n v="37"/>
    <x v="48"/>
    <n v="17.899999999999999"/>
    <x v="1"/>
    <x v="1"/>
    <x v="1"/>
    <x v="1"/>
    <x v="0"/>
    <x v="0"/>
  </r>
  <r>
    <n v="128"/>
    <n v="1000698674"/>
    <s v="LAURA GONZALEZ "/>
    <x v="0"/>
    <n v="16"/>
    <n v="21.3"/>
    <x v="87"/>
    <n v="13.7"/>
    <x v="1"/>
    <x v="1"/>
    <x v="0"/>
    <x v="0"/>
    <x v="0"/>
    <x v="0"/>
  </r>
  <r>
    <n v="129"/>
    <n v="92096370"/>
    <s v="KEVIN GALVAN "/>
    <x v="1"/>
    <n v="14"/>
    <n v="10.5"/>
    <x v="88"/>
    <n v="13.1"/>
    <x v="1"/>
    <x v="1"/>
    <x v="1"/>
    <x v="1"/>
    <x v="0"/>
    <x v="0"/>
  </r>
  <r>
    <n v="130"/>
    <n v="1010760626"/>
    <s v="MARIA PAULA DELGADO "/>
    <x v="0"/>
    <n v="13"/>
    <n v="0"/>
    <x v="39"/>
    <n v="13.5"/>
    <x v="1"/>
    <x v="1"/>
    <x v="0"/>
    <x v="0"/>
    <x v="0"/>
    <x v="0"/>
  </r>
  <r>
    <n v="131"/>
    <n v="1028942163"/>
    <s v="SHARIT TATIANA RAVELES "/>
    <x v="0"/>
    <n v="15"/>
    <n v="7.5"/>
    <x v="89"/>
    <n v="14.5"/>
    <x v="0"/>
    <x v="0"/>
    <x v="0"/>
    <x v="0"/>
    <x v="0"/>
    <x v="0"/>
  </r>
  <r>
    <n v="132"/>
    <n v="1072493929"/>
    <s v="EVELIN NICOL RIVEROS "/>
    <x v="0"/>
    <n v="15"/>
    <n v="4.7"/>
    <x v="90"/>
    <n v="16.8"/>
    <x v="1"/>
    <x v="1"/>
    <x v="1"/>
    <x v="1"/>
    <x v="0"/>
    <x v="0"/>
  </r>
  <r>
    <n v="133"/>
    <n v="1069716014"/>
    <s v="PAULA VALENTINA VARELA "/>
    <x v="0"/>
    <n v="16"/>
    <n v="18.899999999999999"/>
    <x v="91"/>
    <n v="17.8"/>
    <x v="1"/>
    <x v="1"/>
    <x v="1"/>
    <x v="1"/>
    <x v="0"/>
    <x v="0"/>
  </r>
  <r>
    <n v="134"/>
    <n v="1069756898"/>
    <s v="SAMANTHA NIETO "/>
    <x v="0"/>
    <n v="9"/>
    <n v="4.2"/>
    <x v="92"/>
    <n v="12.3"/>
    <x v="1"/>
    <x v="1"/>
    <x v="0"/>
    <x v="1"/>
    <x v="1"/>
    <x v="0"/>
  </r>
  <r>
    <n v="135"/>
    <n v="1069718913"/>
    <s v="JULIANA BELTRAN "/>
    <x v="0"/>
    <n v="17"/>
    <n v="2.2999999999999998"/>
    <x v="5"/>
    <n v="10.9"/>
    <x v="1"/>
    <x v="1"/>
    <x v="0"/>
    <x v="0"/>
    <x v="0"/>
    <x v="0"/>
  </r>
  <r>
    <n v="136"/>
    <n v="1070465522"/>
    <s v="ALEXIS MORALES "/>
    <x v="1"/>
    <n v="14"/>
    <n v="33.299999999999997"/>
    <x v="93"/>
    <n v="13.9"/>
    <x v="1"/>
    <x v="1"/>
    <x v="0"/>
    <x v="0"/>
    <x v="0"/>
    <x v="0"/>
  </r>
  <r>
    <n v="137"/>
    <n v="1069717227"/>
    <s v="ANDRES DANIEL RODRIGUEZ "/>
    <x v="1"/>
    <n v="18"/>
    <n v="91.7"/>
    <x v="94"/>
    <n v="17.100000000000001"/>
    <x v="0"/>
    <x v="0"/>
    <x v="1"/>
    <x v="1"/>
    <x v="0"/>
    <x v="0"/>
  </r>
  <r>
    <n v="138"/>
    <n v="1122925657"/>
    <s v="IVANNA BOLIVAR "/>
    <x v="0"/>
    <n v="14"/>
    <n v="16.899999999999999"/>
    <x v="51"/>
    <n v="16.5"/>
    <x v="1"/>
    <x v="1"/>
    <x v="0"/>
    <x v="1"/>
    <x v="1"/>
    <x v="0"/>
  </r>
  <r>
    <n v="139"/>
    <n v="1070750557"/>
    <s v="MERCY VANESSA CASTILLO"/>
    <x v="0"/>
    <n v="17"/>
    <n v="0"/>
    <x v="30"/>
    <n v="12.8"/>
    <x v="1"/>
    <x v="1"/>
    <x v="0"/>
    <x v="0"/>
    <x v="0"/>
    <x v="0"/>
  </r>
  <r>
    <n v="140"/>
    <n v="1011513110"/>
    <s v="JUAN DAVID GOMEZ "/>
    <x v="1"/>
    <n v="14"/>
    <n v="32.700000000000003"/>
    <x v="95"/>
    <n v="14.9"/>
    <x v="1"/>
    <x v="1"/>
    <x v="0"/>
    <x v="0"/>
    <x v="0"/>
    <x v="0"/>
  </r>
  <r>
    <n v="141"/>
    <n v="1069747446"/>
    <s v="MARIA JOSE REY "/>
    <x v="0"/>
    <n v="10"/>
    <n v="0"/>
    <x v="96"/>
    <n v="9.8000000000000007"/>
    <x v="1"/>
    <x v="1"/>
    <x v="0"/>
    <x v="1"/>
    <x v="1"/>
    <x v="0"/>
  </r>
  <r>
    <n v="142"/>
    <n v="1003516132"/>
    <s v="LAURA ROSAS "/>
    <x v="0"/>
    <n v="16"/>
    <n v="3.5"/>
    <x v="90"/>
    <n v="17.3"/>
    <x v="1"/>
    <x v="1"/>
    <x v="0"/>
    <x v="0"/>
    <x v="0"/>
    <x v="0"/>
  </r>
  <r>
    <n v="143"/>
    <n v="1007628644"/>
    <s v="VALERIA PINTO "/>
    <x v="0"/>
    <n v="16"/>
    <n v="9.1999999999999993"/>
    <x v="23"/>
    <n v="12.7"/>
    <x v="1"/>
    <x v="1"/>
    <x v="0"/>
    <x v="0"/>
    <x v="0"/>
    <x v="0"/>
  </r>
  <r>
    <n v="144"/>
    <n v="1007429594"/>
    <s v="JUAN CAMILO PARRA"/>
    <x v="1"/>
    <n v="16"/>
    <n v="0"/>
    <x v="38"/>
    <n v="12.9"/>
    <x v="1"/>
    <x v="1"/>
    <x v="1"/>
    <x v="1"/>
    <x v="0"/>
    <x v="0"/>
  </r>
  <r>
    <n v="145"/>
    <n v="1001200020"/>
    <s v="KATHERINE PARDO "/>
    <x v="0"/>
    <n v="14"/>
    <n v="10.9"/>
    <x v="40"/>
    <n v="12.5"/>
    <x v="1"/>
    <x v="1"/>
    <x v="0"/>
    <x v="1"/>
    <x v="0"/>
    <x v="1"/>
  </r>
  <r>
    <n v="146"/>
    <n v="1007664751"/>
    <s v="NICOLAS GALEANO "/>
    <x v="1"/>
    <n v="16"/>
    <n v="20.7"/>
    <x v="62"/>
    <n v="17.2"/>
    <x v="1"/>
    <x v="1"/>
    <x v="1"/>
    <x v="1"/>
    <x v="0"/>
    <x v="0"/>
  </r>
  <r>
    <n v="147"/>
    <n v="1001345939"/>
    <s v="JUAN SEBASTIAN CASTAÑEDA "/>
    <x v="1"/>
    <n v="14"/>
    <n v="3"/>
    <x v="86"/>
    <n v="13.5"/>
    <x v="0"/>
    <x v="0"/>
    <x v="0"/>
    <x v="0"/>
    <x v="0"/>
    <x v="0"/>
  </r>
  <r>
    <n v="148"/>
    <n v="1000349639"/>
    <s v="LINA ALARCON "/>
    <x v="0"/>
    <n v="15"/>
    <n v="0"/>
    <x v="49"/>
    <n v="14.8"/>
    <x v="1"/>
    <x v="1"/>
    <x v="1"/>
    <x v="1"/>
    <x v="0"/>
    <x v="0"/>
  </r>
  <r>
    <n v="149"/>
    <n v="1003689876"/>
    <s v="PAULA ACOSTA "/>
    <x v="0"/>
    <n v="14"/>
    <n v="13"/>
    <x v="97"/>
    <n v="16.899999999999999"/>
    <x v="1"/>
    <x v="1"/>
    <x v="0"/>
    <x v="1"/>
    <x v="1"/>
    <x v="0"/>
  </r>
  <r>
    <n v="150"/>
    <n v="1074576174"/>
    <s v="YINETH RODRIGUEZ "/>
    <x v="0"/>
    <n v="12"/>
    <n v="24"/>
    <x v="98"/>
    <n v="15"/>
    <x v="0"/>
    <x v="0"/>
    <x v="0"/>
    <x v="0"/>
    <x v="0"/>
    <x v="0"/>
  </r>
  <r>
    <n v="151"/>
    <n v="1003515950"/>
    <s v="ANDREA RODRIGUEZ "/>
    <x v="0"/>
    <n v="16"/>
    <n v="9.6999999999999993"/>
    <x v="99"/>
    <n v="13.6"/>
    <x v="1"/>
    <x v="1"/>
    <x v="0"/>
    <x v="1"/>
    <x v="1"/>
    <x v="0"/>
  </r>
  <r>
    <n v="152"/>
    <n v="1071789016"/>
    <s v="SEBASTIAN CASTELLANOS CRUZ "/>
    <x v="1"/>
    <n v="13"/>
    <n v="19.100000000000001"/>
    <x v="41"/>
    <n v="18.899999999999999"/>
    <x v="1"/>
    <x v="1"/>
    <x v="0"/>
    <x v="1"/>
    <x v="0"/>
    <x v="1"/>
  </r>
  <r>
    <n v="153"/>
    <n v="1071550839"/>
    <s v="MERLY COMBA "/>
    <x v="0"/>
    <n v="15"/>
    <n v="16.399999999999999"/>
    <x v="74"/>
    <n v="15.8"/>
    <x v="1"/>
    <x v="1"/>
    <x v="1"/>
    <x v="1"/>
    <x v="0"/>
    <x v="0"/>
  </r>
  <r>
    <n v="154"/>
    <n v="1069715265"/>
    <s v="STEFANIA GUERRERO "/>
    <x v="0"/>
    <n v="13"/>
    <n v="29.3"/>
    <x v="97"/>
    <n v="13.6"/>
    <x v="1"/>
    <x v="1"/>
    <x v="0"/>
    <x v="1"/>
    <x v="1"/>
    <x v="0"/>
  </r>
  <r>
    <n v="155"/>
    <n v="1003619625"/>
    <s v="SILVANA GUERRERO "/>
    <x v="0"/>
    <n v="14"/>
    <n v="12.2"/>
    <x v="2"/>
    <n v="12.6"/>
    <x v="1"/>
    <x v="1"/>
    <x v="1"/>
    <x v="1"/>
    <x v="0"/>
    <x v="0"/>
  </r>
  <r>
    <n v="156"/>
    <n v="1003517806"/>
    <s v="SEBASTIAN LOPEZ "/>
    <x v="0"/>
    <n v="15"/>
    <n v="7.2"/>
    <x v="100"/>
    <n v="15.4"/>
    <x v="1"/>
    <x v="1"/>
    <x v="1"/>
    <x v="1"/>
    <x v="0"/>
    <x v="0"/>
  </r>
  <r>
    <n v="157"/>
    <n v="1003519197"/>
    <s v="LUISA PEÑALOZA "/>
    <x v="0"/>
    <n v="14"/>
    <n v="0"/>
    <x v="82"/>
    <n v="13.1"/>
    <x v="1"/>
    <x v="1"/>
    <x v="0"/>
    <x v="1"/>
    <x v="0"/>
    <x v="1"/>
  </r>
  <r>
    <n v="158"/>
    <n v="1069714361"/>
    <s v="DANIEL VILLALOBOS "/>
    <x v="1"/>
    <n v="13"/>
    <n v="0"/>
    <x v="42"/>
    <n v="8.8000000000000007"/>
    <x v="1"/>
    <x v="1"/>
    <x v="0"/>
    <x v="1"/>
    <x v="0"/>
    <x v="1"/>
  </r>
  <r>
    <n v="159"/>
    <n v="1003652596"/>
    <s v="SANTIAGO AVILAN "/>
    <x v="1"/>
    <n v="15"/>
    <n v="20.399999999999999"/>
    <x v="101"/>
    <n v="14.7"/>
    <x v="1"/>
    <x v="1"/>
    <x v="0"/>
    <x v="1"/>
    <x v="1"/>
    <x v="0"/>
  </r>
  <r>
    <n v="160"/>
    <n v="1003540382"/>
    <s v="DIEGO PERALTA "/>
    <x v="1"/>
    <n v="13"/>
    <n v="8.5"/>
    <x v="43"/>
    <n v="13.1"/>
    <x v="1"/>
    <x v="1"/>
    <x v="0"/>
    <x v="1"/>
    <x v="0"/>
    <x v="1"/>
  </r>
  <r>
    <n v="161"/>
    <n v="1007466642"/>
    <s v="KEVIN ROCHA"/>
    <x v="1"/>
    <n v="17"/>
    <n v="51.2"/>
    <x v="102"/>
    <n v="17.2"/>
    <x v="0"/>
    <x v="0"/>
    <x v="0"/>
    <x v="1"/>
    <x v="1"/>
    <x v="0"/>
  </r>
  <r>
    <n v="162"/>
    <n v="1003540618"/>
    <s v="MARIA AYERBE "/>
    <x v="0"/>
    <n v="15"/>
    <n v="26.1"/>
    <x v="50"/>
    <n v="17.8"/>
    <x v="0"/>
    <x v="0"/>
    <x v="0"/>
    <x v="1"/>
    <x v="1"/>
    <x v="0"/>
  </r>
  <r>
    <n v="163"/>
    <n v="1007725873"/>
    <s v="MATEO BARBOSA "/>
    <x v="1"/>
    <n v="16"/>
    <n v="52.2"/>
    <x v="103"/>
    <n v="18.600000000000001"/>
    <x v="1"/>
    <x v="1"/>
    <x v="0"/>
    <x v="1"/>
    <x v="1"/>
    <x v="0"/>
  </r>
  <r>
    <n v="164"/>
    <n v="1124818371"/>
    <s v="MARIA ANGELICA FORERO "/>
    <x v="0"/>
    <n v="15"/>
    <n v="15.1"/>
    <x v="104"/>
    <n v="15.3"/>
    <x v="0"/>
    <x v="0"/>
    <x v="0"/>
    <x v="1"/>
    <x v="1"/>
    <x v="0"/>
  </r>
  <r>
    <n v="165"/>
    <n v="1069728242"/>
    <s v="DIEGO STIVEN DOMINGUEZ"/>
    <x v="1"/>
    <n v="16"/>
    <n v="9.4"/>
    <x v="105"/>
    <n v="14.8"/>
    <x v="1"/>
    <x v="1"/>
    <x v="0"/>
    <x v="1"/>
    <x v="0"/>
    <x v="1"/>
  </r>
  <r>
    <n v="166"/>
    <n v="1034664969"/>
    <s v="SARA JULIANA AGUIRRE"/>
    <x v="0"/>
    <n v="14"/>
    <n v="53.7"/>
    <x v="106"/>
    <n v="16.3"/>
    <x v="0"/>
    <x v="0"/>
    <x v="0"/>
    <x v="1"/>
    <x v="0"/>
    <x v="1"/>
  </r>
  <r>
    <n v="167"/>
    <n v="1069726398"/>
    <s v="ANDRES FELIPE SUAREZ "/>
    <x v="1"/>
    <n v="16"/>
    <n v="50.1"/>
    <x v="97"/>
    <n v="14.4"/>
    <x v="0"/>
    <x v="0"/>
    <x v="0"/>
    <x v="1"/>
    <x v="1"/>
    <x v="0"/>
  </r>
  <r>
    <n v="168"/>
    <n v="52341682"/>
    <s v="JONATHAN CRUZ "/>
    <x v="1"/>
    <n v="15"/>
    <n v="16.7"/>
    <x v="101"/>
    <n v="14.5"/>
    <x v="0"/>
    <x v="0"/>
    <x v="0"/>
    <x v="1"/>
    <x v="1"/>
    <x v="0"/>
  </r>
  <r>
    <n v="169"/>
    <n v="1055751755"/>
    <s v="DANIELA GARCES BETANCOURT "/>
    <x v="0"/>
    <n v="12"/>
    <n v="16.2"/>
    <x v="15"/>
    <n v="10.9"/>
    <x v="1"/>
    <x v="1"/>
    <x v="0"/>
    <x v="1"/>
    <x v="0"/>
    <x v="1"/>
  </r>
  <r>
    <n v="170"/>
    <n v="1071788094"/>
    <s v="GINETH GONZALEZ"/>
    <x v="0"/>
    <n v="13"/>
    <n v="15.1"/>
    <x v="97"/>
    <n v="15.1"/>
    <x v="1"/>
    <x v="1"/>
    <x v="0"/>
    <x v="1"/>
    <x v="1"/>
    <x v="0"/>
  </r>
  <r>
    <n v="171"/>
    <n v="1069719422"/>
    <s v="CAMILO CARDONA "/>
    <x v="1"/>
    <n v="12"/>
    <n v="25.5"/>
    <x v="27"/>
    <n v="13.4"/>
    <x v="0"/>
    <x v="0"/>
    <x v="0"/>
    <x v="1"/>
    <x v="0"/>
    <x v="1"/>
  </r>
  <r>
    <n v="172"/>
    <n v="1004493537"/>
    <s v="ANDERSON CHAVARRO "/>
    <x v="1"/>
    <n v="17"/>
    <n v="0"/>
    <x v="44"/>
    <n v="12.2"/>
    <x v="0"/>
    <x v="0"/>
    <x v="0"/>
    <x v="1"/>
    <x v="0"/>
    <x v="1"/>
  </r>
  <r>
    <n v="173"/>
    <n v="1007664840"/>
    <s v="AREVALO GABRIEL "/>
    <x v="1"/>
    <n v="16"/>
    <n v="0"/>
    <x v="45"/>
    <n v="10"/>
    <x v="0"/>
    <x v="0"/>
    <x v="0"/>
    <x v="1"/>
    <x v="0"/>
    <x v="1"/>
  </r>
  <r>
    <n v="174"/>
    <n v="1007596667"/>
    <s v="ANA MARIA GONZALEZ"/>
    <x v="0"/>
    <n v="16"/>
    <n v="9.3000000000000007"/>
    <x v="107"/>
    <n v="16.600000000000001"/>
    <x v="0"/>
    <x v="0"/>
    <x v="0"/>
    <x v="1"/>
    <x v="0"/>
    <x v="1"/>
  </r>
  <r>
    <n v="175"/>
    <n v="1003519290"/>
    <s v="ALXANDRA GUTIERREZ"/>
    <x v="0"/>
    <n v="14"/>
    <n v="7.6"/>
    <x v="108"/>
    <n v="13.5"/>
    <x v="1"/>
    <x v="1"/>
    <x v="0"/>
    <x v="1"/>
    <x v="0"/>
    <x v="1"/>
  </r>
  <r>
    <n v="176"/>
    <n v="1073130050"/>
    <s v="ELIANA MALAVER"/>
    <x v="0"/>
    <n v="13"/>
    <n v="4.5999999999999996"/>
    <x v="100"/>
    <n v="15.9"/>
    <x v="0"/>
    <x v="0"/>
    <x v="0"/>
    <x v="1"/>
    <x v="1"/>
    <x v="0"/>
  </r>
  <r>
    <n v="177"/>
    <n v="1023084201"/>
    <s v="LEIDY SALAZAR"/>
    <x v="0"/>
    <n v="10"/>
    <n v="41.6"/>
    <x v="109"/>
    <n v="12.1"/>
    <x v="1"/>
    <x v="1"/>
    <x v="0"/>
    <x v="1"/>
    <x v="1"/>
    <x v="0"/>
  </r>
  <r>
    <n v="178"/>
    <n v="1003540285"/>
    <s v="LEIDY CARDENAS "/>
    <x v="0"/>
    <n v="15"/>
    <n v="0"/>
    <x v="46"/>
    <n v="12.5"/>
    <x v="1"/>
    <x v="1"/>
    <x v="0"/>
    <x v="1"/>
    <x v="0"/>
    <x v="1"/>
  </r>
  <r>
    <n v="179"/>
    <n v="1007664941"/>
    <s v="SERGIO CASTRO"/>
    <x v="1"/>
    <n v="18"/>
    <n v="65"/>
    <x v="47"/>
    <n v="15.8"/>
    <x v="0"/>
    <x v="0"/>
    <x v="0"/>
    <x v="1"/>
    <x v="0"/>
    <x v="1"/>
  </r>
  <r>
    <n v="180"/>
    <n v="1003652175"/>
    <s v="FELIPE MENDEZ"/>
    <x v="1"/>
    <n v="15"/>
    <n v="7.2"/>
    <x v="110"/>
    <n v="11.4"/>
    <x v="1"/>
    <x v="1"/>
    <x v="0"/>
    <x v="1"/>
    <x v="0"/>
    <x v="1"/>
  </r>
  <r>
    <n v="181"/>
    <n v="1003540651"/>
    <s v="SANTIAGO CLAVIJO"/>
    <x v="1"/>
    <n v="16"/>
    <n v="0"/>
    <x v="49"/>
    <n v="13.4"/>
    <x v="1"/>
    <x v="1"/>
    <x v="0"/>
    <x v="1"/>
    <x v="1"/>
    <x v="0"/>
  </r>
  <r>
    <n v="182"/>
    <n v="1003652521"/>
    <s v="ANGELA COSTA"/>
    <x v="0"/>
    <n v="18"/>
    <n v="24.6"/>
    <x v="107"/>
    <n v="17.899999999999999"/>
    <x v="0"/>
    <x v="0"/>
    <x v="0"/>
    <x v="1"/>
    <x v="0"/>
    <x v="1"/>
  </r>
  <r>
    <n v="183"/>
    <n v="1073130166"/>
    <s v="VALENTINA VILLALOBOS "/>
    <x v="0"/>
    <n v="14"/>
    <n v="18.899999999999999"/>
    <x v="71"/>
    <n v="13.4"/>
    <x v="0"/>
    <x v="0"/>
    <x v="0"/>
    <x v="1"/>
    <x v="0"/>
    <x v="1"/>
  </r>
  <r>
    <n v="184"/>
    <n v="1069715846"/>
    <s v="DEIBY CUERVO "/>
    <x v="1"/>
    <n v="15"/>
    <n v="9.1999999999999993"/>
    <x v="48"/>
    <n v="15.8"/>
    <x v="0"/>
    <x v="0"/>
    <x v="0"/>
    <x v="1"/>
    <x v="0"/>
    <x v="1"/>
  </r>
  <r>
    <n v="185"/>
    <n v="1001060806"/>
    <s v="YUDY MARCELA LEAL "/>
    <x v="0"/>
    <n v="17"/>
    <n v="5.9"/>
    <x v="49"/>
    <n v="11.7"/>
    <x v="0"/>
    <x v="0"/>
    <x v="0"/>
    <x v="1"/>
    <x v="0"/>
    <x v="1"/>
  </r>
  <r>
    <n v="186"/>
    <n v="1069737937"/>
    <s v="NICOL LOPEZ "/>
    <x v="0"/>
    <n v="10"/>
    <n v="21.3"/>
    <x v="111"/>
    <n v="10.6"/>
    <x v="0"/>
    <x v="0"/>
    <x v="0"/>
    <x v="1"/>
    <x v="0"/>
    <x v="1"/>
  </r>
  <r>
    <n v="187"/>
    <n v="1007086432"/>
    <s v="EMILY BARON "/>
    <x v="0"/>
    <n v="17"/>
    <n v="26.3"/>
    <x v="78"/>
    <n v="14.5"/>
    <x v="0"/>
    <x v="0"/>
    <x v="0"/>
    <x v="1"/>
    <x v="0"/>
    <x v="1"/>
  </r>
  <r>
    <n v="188"/>
    <n v="1023366570"/>
    <s v="ANDRES CAMILO BOJACA"/>
    <x v="1"/>
    <n v="16"/>
    <n v="36.299999999999997"/>
    <x v="95"/>
    <n v="17"/>
    <x v="0"/>
    <x v="0"/>
    <x v="0"/>
    <x v="1"/>
    <x v="0"/>
    <x v="1"/>
  </r>
  <r>
    <n v="189"/>
    <n v="1171213060"/>
    <s v="TATIANA BARBOSA "/>
    <x v="1"/>
    <n v="16"/>
    <n v="7.8"/>
    <x v="30"/>
    <n v="18.399999999999999"/>
    <x v="0"/>
    <x v="0"/>
    <x v="0"/>
    <x v="1"/>
    <x v="0"/>
    <x v="1"/>
  </r>
  <r>
    <n v="190"/>
    <n v="1105611857"/>
    <s v="EDUAR FONSECA"/>
    <x v="1"/>
    <n v="15"/>
    <n v="21.9"/>
    <x v="112"/>
    <n v="14.3"/>
    <x v="0"/>
    <x v="0"/>
    <x v="0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393FEE-2C65-4771-A1B6-F735F0EB1D28}" name="TablaDinámica9" cacheId="285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8:C11" firstHeaderRow="0" firstDataRow="1" firstDataCol="1" rowPageCount="6" colPageCount="1"/>
  <pivotFields count="14">
    <pivotField showAll="0"/>
    <pivotField showAll="0"/>
    <pivotField showAll="0"/>
    <pivotField axis="axisPage" dataField="1" showAll="0">
      <items count="3">
        <item x="0"/>
        <item x="1"/>
        <item t="default"/>
      </items>
    </pivotField>
    <pivotField showAll="0"/>
    <pivotField showAll="0"/>
    <pivotField showAll="0">
      <items count="114">
        <item x="96"/>
        <item x="9"/>
        <item x="83"/>
        <item x="3"/>
        <item x="20"/>
        <item x="0"/>
        <item x="92"/>
        <item x="29"/>
        <item x="56"/>
        <item x="1"/>
        <item x="109"/>
        <item x="16"/>
        <item x="31"/>
        <item x="15"/>
        <item x="80"/>
        <item x="52"/>
        <item x="28"/>
        <item x="111"/>
        <item x="10"/>
        <item x="8"/>
        <item x="17"/>
        <item x="13"/>
        <item x="46"/>
        <item x="25"/>
        <item x="58"/>
        <item x="27"/>
        <item x="59"/>
        <item x="22"/>
        <item x="55"/>
        <item x="32"/>
        <item x="33"/>
        <item x="54"/>
        <item x="12"/>
        <item x="51"/>
        <item x="57"/>
        <item x="5"/>
        <item x="26"/>
        <item x="14"/>
        <item x="66"/>
        <item x="53"/>
        <item x="24"/>
        <item x="19"/>
        <item x="35"/>
        <item x="4"/>
        <item x="40"/>
        <item x="75"/>
        <item x="93"/>
        <item x="11"/>
        <item x="23"/>
        <item x="69"/>
        <item x="101"/>
        <item x="36"/>
        <item x="42"/>
        <item x="60"/>
        <item x="39"/>
        <item x="49"/>
        <item x="68"/>
        <item x="84"/>
        <item x="82"/>
        <item x="74"/>
        <item x="86"/>
        <item x="30"/>
        <item x="97"/>
        <item x="2"/>
        <item x="102"/>
        <item x="91"/>
        <item x="67"/>
        <item x="50"/>
        <item x="18"/>
        <item x="99"/>
        <item x="98"/>
        <item x="21"/>
        <item x="78"/>
        <item x="110"/>
        <item x="6"/>
        <item x="104"/>
        <item x="65"/>
        <item x="62"/>
        <item x="7"/>
        <item x="63"/>
        <item x="77"/>
        <item x="88"/>
        <item x="45"/>
        <item x="79"/>
        <item x="107"/>
        <item x="61"/>
        <item x="85"/>
        <item x="70"/>
        <item x="106"/>
        <item x="73"/>
        <item x="48"/>
        <item x="44"/>
        <item x="72"/>
        <item x="90"/>
        <item x="71"/>
        <item x="34"/>
        <item x="38"/>
        <item x="89"/>
        <item x="64"/>
        <item x="105"/>
        <item x="81"/>
        <item x="87"/>
        <item x="37"/>
        <item x="76"/>
        <item x="100"/>
        <item x="94"/>
        <item x="95"/>
        <item x="108"/>
        <item x="43"/>
        <item x="41"/>
        <item x="112"/>
        <item x="103"/>
        <item x="47"/>
        <item t="default"/>
      </items>
    </pivotField>
    <pivotField showAll="0"/>
    <pivotField axis="axisPage" showAll="0">
      <items count="3">
        <item x="1"/>
        <item x="0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3">
        <item x="0"/>
        <item x="1"/>
        <item t="default"/>
      </items>
    </pivotField>
    <pivotField axis="axisRow" showAll="0">
      <items count="3">
        <item x="0"/>
        <item x="1"/>
        <item t="default"/>
      </items>
    </pivotField>
  </pivotFields>
  <rowFields count="1">
    <field x="13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6">
    <pageField fld="3" hier="-1"/>
    <pageField fld="12" hier="-1"/>
    <pageField fld="11" hier="-1"/>
    <pageField fld="10" hier="-1"/>
    <pageField fld="9" hier="-1"/>
    <pageField fld="8" hier="-1"/>
  </pageFields>
  <dataFields count="2">
    <dataField name="Cuenta de Sexo " fld="3" subtotal="count" showDataAs="percentOfTotal" baseField="3" baseItem="0" numFmtId="10"/>
    <dataField name="Cuenta de Sexo 2" fld="3" subtotal="count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BB4B5-760D-427F-A897-7CCA7AC553BC}">
  <dimension ref="A1:AT60"/>
  <sheetViews>
    <sheetView zoomScaleNormal="100" workbookViewId="0">
      <selection activeCell="AK53" sqref="AK53:AQ60"/>
    </sheetView>
  </sheetViews>
  <sheetFormatPr defaultColWidth="11.42578125" defaultRowHeight="14.45"/>
  <cols>
    <col min="1" max="1" width="28.5703125" bestFit="1" customWidth="1"/>
    <col min="2" max="2" width="15.140625" bestFit="1" customWidth="1"/>
    <col min="3" max="3" width="16.28515625" bestFit="1" customWidth="1"/>
    <col min="6" max="6" width="16.42578125" customWidth="1"/>
    <col min="7" max="7" width="3" bestFit="1" customWidth="1"/>
    <col min="8" max="8" width="4.42578125" bestFit="1" customWidth="1"/>
    <col min="9" max="9" width="11.7109375" customWidth="1"/>
    <col min="10" max="10" width="11.5703125" customWidth="1"/>
    <col min="11" max="11" width="3.42578125" customWidth="1"/>
    <col min="12" max="12" width="30.85546875" bestFit="1" customWidth="1"/>
    <col min="13" max="13" width="4" bestFit="1" customWidth="1"/>
    <col min="14" max="14" width="6" bestFit="1" customWidth="1"/>
    <col min="15" max="15" width="9.85546875" customWidth="1"/>
    <col min="16" max="16" width="7.7109375" bestFit="1" customWidth="1"/>
    <col min="18" max="18" width="9.85546875" bestFit="1" customWidth="1"/>
    <col min="19" max="19" width="9.5703125" bestFit="1" customWidth="1"/>
    <col min="20" max="20" width="5.5703125" bestFit="1" customWidth="1"/>
    <col min="21" max="21" width="8.140625" customWidth="1"/>
    <col min="22" max="22" width="3.42578125" customWidth="1"/>
    <col min="24" max="24" width="18.28515625" customWidth="1"/>
    <col min="25" max="25" width="2" bestFit="1" customWidth="1"/>
    <col min="26" max="26" width="4" bestFit="1" customWidth="1"/>
    <col min="27" max="27" width="6" bestFit="1" customWidth="1"/>
    <col min="28" max="28" width="9.42578125" customWidth="1"/>
    <col min="29" max="29" width="7.7109375" bestFit="1" customWidth="1"/>
    <col min="30" max="30" width="10.28515625" customWidth="1"/>
    <col min="31" max="31" width="9.85546875" bestFit="1" customWidth="1"/>
    <col min="32" max="32" width="9.5703125" bestFit="1" customWidth="1"/>
    <col min="33" max="33" width="5.5703125" bestFit="1" customWidth="1"/>
    <col min="34" max="34" width="8.28515625" customWidth="1"/>
    <col min="35" max="35" width="9.140625" customWidth="1"/>
    <col min="36" max="36" width="6.42578125" customWidth="1"/>
    <col min="37" max="37" width="29" customWidth="1"/>
    <col min="38" max="38" width="7.5703125" bestFit="1" customWidth="1"/>
    <col min="39" max="39" width="4.5703125" bestFit="1" customWidth="1"/>
    <col min="40" max="40" width="8.140625" bestFit="1" customWidth="1"/>
    <col min="41" max="41" width="5.5703125" bestFit="1" customWidth="1"/>
    <col min="42" max="42" width="6.42578125" bestFit="1" customWidth="1"/>
    <col min="43" max="43" width="6.7109375" bestFit="1" customWidth="1"/>
    <col min="44" max="44" width="3.5703125" customWidth="1"/>
  </cols>
  <sheetData>
    <row r="1" spans="1:46">
      <c r="A1" s="22" t="s">
        <v>0</v>
      </c>
      <c r="B1" t="s">
        <v>1</v>
      </c>
    </row>
    <row r="2" spans="1:46">
      <c r="A2" s="22" t="s">
        <v>2</v>
      </c>
      <c r="B2" t="s">
        <v>1</v>
      </c>
    </row>
    <row r="3" spans="1:46" ht="15" customHeight="1">
      <c r="A3" s="22" t="s">
        <v>3</v>
      </c>
      <c r="B3" t="s">
        <v>1</v>
      </c>
      <c r="F3" s="116"/>
      <c r="G3" s="125"/>
      <c r="H3" s="112" t="s">
        <v>4</v>
      </c>
      <c r="I3" s="112" t="s">
        <v>5</v>
      </c>
      <c r="J3" s="112" t="s">
        <v>6</v>
      </c>
      <c r="L3" s="114"/>
      <c r="M3" s="112" t="s">
        <v>4</v>
      </c>
      <c r="N3" s="112" t="s">
        <v>7</v>
      </c>
      <c r="O3" s="112" t="s">
        <v>8</v>
      </c>
      <c r="P3" s="112" t="s">
        <v>9</v>
      </c>
      <c r="Q3" s="112" t="s">
        <v>10</v>
      </c>
      <c r="R3" s="112" t="s">
        <v>11</v>
      </c>
      <c r="S3" s="112" t="s">
        <v>12</v>
      </c>
      <c r="T3" s="112" t="s">
        <v>13</v>
      </c>
      <c r="U3" s="112" t="s">
        <v>14</v>
      </c>
      <c r="W3" s="114"/>
      <c r="X3" s="114"/>
      <c r="Y3" s="114"/>
      <c r="Z3" s="112" t="s">
        <v>4</v>
      </c>
      <c r="AA3" s="112" t="s">
        <v>7</v>
      </c>
      <c r="AB3" s="112" t="s">
        <v>8</v>
      </c>
      <c r="AC3" s="112" t="s">
        <v>9</v>
      </c>
      <c r="AD3" s="112" t="s">
        <v>10</v>
      </c>
      <c r="AE3" s="112" t="s">
        <v>11</v>
      </c>
      <c r="AF3" s="112" t="s">
        <v>12</v>
      </c>
      <c r="AG3" s="112" t="s">
        <v>13</v>
      </c>
      <c r="AH3" s="112" t="s">
        <v>14</v>
      </c>
      <c r="AI3" s="112" t="s">
        <v>15</v>
      </c>
    </row>
    <row r="4" spans="1:46">
      <c r="A4" s="22" t="s">
        <v>16</v>
      </c>
      <c r="B4" t="s">
        <v>1</v>
      </c>
      <c r="F4" s="117"/>
      <c r="G4" s="118"/>
      <c r="H4" s="113"/>
      <c r="I4" s="113"/>
      <c r="J4" s="113"/>
      <c r="L4" s="114"/>
      <c r="M4" s="112"/>
      <c r="N4" s="112"/>
      <c r="O4" s="112"/>
      <c r="P4" s="112"/>
      <c r="Q4" s="112"/>
      <c r="R4" s="112"/>
      <c r="S4" s="112"/>
      <c r="T4" s="112"/>
      <c r="U4" s="112"/>
      <c r="W4" s="115"/>
      <c r="X4" s="115"/>
      <c r="Y4" s="115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K4" s="126" t="s">
        <v>17</v>
      </c>
      <c r="AL4" s="127"/>
      <c r="AM4" s="127"/>
      <c r="AN4" s="127"/>
      <c r="AO4" s="127"/>
      <c r="AP4" s="127"/>
      <c r="AQ4" s="128"/>
    </row>
    <row r="5" spans="1:46">
      <c r="A5" s="22" t="s">
        <v>18</v>
      </c>
      <c r="B5" t="s">
        <v>1</v>
      </c>
      <c r="F5" s="110" t="s">
        <v>19</v>
      </c>
      <c r="G5" s="66">
        <v>0</v>
      </c>
      <c r="H5" s="38">
        <v>110</v>
      </c>
      <c r="I5" s="67">
        <v>0.57894736842105265</v>
      </c>
      <c r="J5" s="64">
        <v>2.0844033533818987E-3</v>
      </c>
      <c r="L5" s="56" t="s">
        <v>20</v>
      </c>
      <c r="M5" s="38">
        <v>190</v>
      </c>
      <c r="N5" s="39">
        <v>14.836842105263157</v>
      </c>
      <c r="O5" s="39">
        <v>0.16023010685208697</v>
      </c>
      <c r="P5" s="39">
        <v>15</v>
      </c>
      <c r="Q5" s="39">
        <v>2.2086196044017923</v>
      </c>
      <c r="R5" s="39">
        <v>18</v>
      </c>
      <c r="S5" s="39">
        <v>8</v>
      </c>
      <c r="T5" s="39">
        <v>3</v>
      </c>
      <c r="U5" s="52">
        <v>5.0066930712411306E-8</v>
      </c>
      <c r="W5" s="106" t="s">
        <v>0</v>
      </c>
      <c r="X5" s="109" t="s">
        <v>20</v>
      </c>
      <c r="Y5" s="38">
        <v>0</v>
      </c>
      <c r="Z5" s="38">
        <v>110</v>
      </c>
      <c r="AA5" s="39">
        <v>14.736363636363636</v>
      </c>
      <c r="AB5" s="39">
        <v>0.22019677026675194</v>
      </c>
      <c r="AC5" s="39">
        <v>15</v>
      </c>
      <c r="AD5" s="39">
        <v>2.3094432099425957</v>
      </c>
      <c r="AE5" s="39">
        <v>18</v>
      </c>
      <c r="AF5" s="39">
        <v>8</v>
      </c>
      <c r="AG5" s="39">
        <v>3.75</v>
      </c>
      <c r="AH5" s="40">
        <v>1.9336756809984479E-5</v>
      </c>
      <c r="AI5" s="37">
        <v>0.54564467273453587</v>
      </c>
      <c r="AK5" s="96"/>
      <c r="AL5" s="95" t="s">
        <v>21</v>
      </c>
      <c r="AM5" s="95" t="s">
        <v>22</v>
      </c>
      <c r="AN5" s="95" t="s">
        <v>23</v>
      </c>
      <c r="AO5" s="95" t="s">
        <v>24</v>
      </c>
      <c r="AP5" s="95" t="s">
        <v>25</v>
      </c>
      <c r="AQ5" s="95" t="s">
        <v>26</v>
      </c>
      <c r="AS5" s="38" t="s">
        <v>27</v>
      </c>
      <c r="AT5" s="39">
        <v>12.22806415151797</v>
      </c>
    </row>
    <row r="6" spans="1:46">
      <c r="A6" s="22" t="s">
        <v>17</v>
      </c>
      <c r="B6" t="s">
        <v>1</v>
      </c>
      <c r="F6" s="111"/>
      <c r="G6" s="66">
        <v>1</v>
      </c>
      <c r="H6" s="38">
        <v>80</v>
      </c>
      <c r="I6" s="67">
        <v>0.42105263157894735</v>
      </c>
      <c r="J6" s="61"/>
      <c r="L6" s="56" t="s">
        <v>28</v>
      </c>
      <c r="M6" s="38">
        <v>190</v>
      </c>
      <c r="N6" s="39">
        <v>12.911052631578949</v>
      </c>
      <c r="O6" s="39">
        <v>1.0666719766664206</v>
      </c>
      <c r="P6" s="39">
        <v>8.5500000000000007</v>
      </c>
      <c r="Q6" s="39">
        <v>14.703058528858385</v>
      </c>
      <c r="R6" s="39">
        <v>91.7</v>
      </c>
      <c r="S6" s="39">
        <v>0</v>
      </c>
      <c r="T6" s="39">
        <v>17.899999999999999</v>
      </c>
      <c r="U6" s="52">
        <v>1.3100631690576847E-14</v>
      </c>
      <c r="W6" s="107"/>
      <c r="X6" s="110"/>
      <c r="Y6" s="41">
        <v>1</v>
      </c>
      <c r="Z6" s="41">
        <v>80</v>
      </c>
      <c r="AA6" s="42">
        <v>14.975</v>
      </c>
      <c r="AB6" s="42">
        <v>0.23124251612932881</v>
      </c>
      <c r="AC6" s="42">
        <v>15</v>
      </c>
      <c r="AD6" s="42">
        <v>2.068295941413083</v>
      </c>
      <c r="AE6" s="42">
        <v>18</v>
      </c>
      <c r="AF6" s="42">
        <v>9</v>
      </c>
      <c r="AG6" s="42">
        <v>2.25</v>
      </c>
      <c r="AH6" s="43">
        <v>2.6466883620979154E-4</v>
      </c>
      <c r="AI6" s="35"/>
      <c r="AK6" s="94" t="s">
        <v>29</v>
      </c>
      <c r="AL6" s="39">
        <v>-3.4119193158727543</v>
      </c>
      <c r="AM6" s="39">
        <v>1.6033464466021909</v>
      </c>
      <c r="AN6" s="52">
        <v>3.3337182995224098E-2</v>
      </c>
      <c r="AO6" s="39">
        <v>3.2977844694781829E-2</v>
      </c>
      <c r="AP6" s="39"/>
      <c r="AQ6" s="39"/>
      <c r="AS6" s="38" t="s">
        <v>23</v>
      </c>
      <c r="AT6" s="52">
        <v>3.1792939089498692E-2</v>
      </c>
    </row>
    <row r="7" spans="1:46" ht="15" customHeight="1">
      <c r="F7" s="110" t="s">
        <v>30</v>
      </c>
      <c r="G7" s="66">
        <v>0</v>
      </c>
      <c r="H7" s="38">
        <v>107</v>
      </c>
      <c r="I7" s="67">
        <v>0.56315789473684208</v>
      </c>
      <c r="J7" s="60">
        <v>1.3803064862365617E-2</v>
      </c>
      <c r="L7" s="56" t="s">
        <v>31</v>
      </c>
      <c r="M7" s="38">
        <v>190</v>
      </c>
      <c r="N7" s="39">
        <v>45.4021052631579</v>
      </c>
      <c r="O7" s="39">
        <v>0.40938649611279848</v>
      </c>
      <c r="P7" s="39">
        <v>45.5</v>
      </c>
      <c r="Q7" s="39">
        <v>5.6430034208662079</v>
      </c>
      <c r="R7" s="39">
        <v>60.7</v>
      </c>
      <c r="S7" s="39">
        <v>26.6</v>
      </c>
      <c r="T7" s="39">
        <v>8</v>
      </c>
      <c r="U7" s="40">
        <v>0.73836388959973165</v>
      </c>
      <c r="W7" s="107"/>
      <c r="X7" s="109" t="s">
        <v>28</v>
      </c>
      <c r="Y7" s="38">
        <v>0</v>
      </c>
      <c r="Z7" s="38">
        <v>110</v>
      </c>
      <c r="AA7" s="39">
        <v>11.50272727272727</v>
      </c>
      <c r="AB7" s="39">
        <v>1.0559600567821907</v>
      </c>
      <c r="AC7" s="39">
        <v>8.6999999999999993</v>
      </c>
      <c r="AD7" s="39">
        <v>11.075002508674173</v>
      </c>
      <c r="AE7" s="39">
        <v>53.7</v>
      </c>
      <c r="AF7" s="39">
        <v>0</v>
      </c>
      <c r="AG7" s="39">
        <v>14.625</v>
      </c>
      <c r="AH7" s="40">
        <v>7.6457324693635087E-8</v>
      </c>
      <c r="AI7" s="37">
        <v>0.94207448455079046</v>
      </c>
      <c r="AK7" s="94" t="s">
        <v>0</v>
      </c>
      <c r="AL7" s="39">
        <v>0.2175874374700337</v>
      </c>
      <c r="AM7" s="39">
        <v>0.31268490682441619</v>
      </c>
      <c r="AN7" s="40">
        <v>0.48651146555768754</v>
      </c>
      <c r="AO7" s="39">
        <v>1.2430741160117937</v>
      </c>
      <c r="AP7" s="39">
        <v>0.67350240084093216</v>
      </c>
      <c r="AQ7" s="39">
        <v>2.294324795233293</v>
      </c>
      <c r="AS7" s="38" t="s">
        <v>32</v>
      </c>
      <c r="AT7" s="39">
        <v>0.61578947368421055</v>
      </c>
    </row>
    <row r="8" spans="1:46">
      <c r="A8" s="22" t="s">
        <v>33</v>
      </c>
      <c r="B8" t="s">
        <v>34</v>
      </c>
      <c r="C8" t="s">
        <v>35</v>
      </c>
      <c r="F8" s="111"/>
      <c r="G8" s="66">
        <v>1</v>
      </c>
      <c r="H8" s="38">
        <v>83</v>
      </c>
      <c r="I8" s="67">
        <v>0.43684210526315792</v>
      </c>
      <c r="J8" s="60"/>
      <c r="L8" s="56" t="s">
        <v>36</v>
      </c>
      <c r="M8" s="38">
        <v>190</v>
      </c>
      <c r="N8" s="39">
        <v>13.947210526315796</v>
      </c>
      <c r="O8" s="39">
        <v>0.17211442619764386</v>
      </c>
      <c r="P8" s="39">
        <v>13.7</v>
      </c>
      <c r="Q8" s="39">
        <v>2.3724336416463574</v>
      </c>
      <c r="R8" s="39">
        <v>19.100000000000001</v>
      </c>
      <c r="S8" s="39">
        <v>7.6</v>
      </c>
      <c r="T8" s="39">
        <v>3.1274999999999995</v>
      </c>
      <c r="U8" s="52">
        <v>4.1521152169028297E-2</v>
      </c>
      <c r="W8" s="107"/>
      <c r="X8" s="109"/>
      <c r="Y8" s="38">
        <v>1</v>
      </c>
      <c r="Z8" s="38">
        <v>80</v>
      </c>
      <c r="AA8" s="39">
        <v>14.847500000000007</v>
      </c>
      <c r="AB8" s="39">
        <v>2.0657843814782533</v>
      </c>
      <c r="AC8" s="39">
        <v>8.35</v>
      </c>
      <c r="AD8" s="39">
        <v>18.476937215370928</v>
      </c>
      <c r="AE8" s="39">
        <v>91.7</v>
      </c>
      <c r="AF8" s="39">
        <v>0</v>
      </c>
      <c r="AG8" s="39">
        <v>22.299999999999997</v>
      </c>
      <c r="AH8" s="40">
        <v>2.1072684708300926E-9</v>
      </c>
      <c r="AI8" s="36"/>
      <c r="AK8" s="94" t="s">
        <v>20</v>
      </c>
      <c r="AL8" s="39">
        <v>6.5534252001782478E-2</v>
      </c>
      <c r="AM8" s="39">
        <v>7.1927306670430693E-2</v>
      </c>
      <c r="AN8" s="40">
        <v>0.36223328967904178</v>
      </c>
      <c r="AO8" s="39">
        <v>1.0677293085533552</v>
      </c>
      <c r="AP8" s="39">
        <v>0.92733473971851599</v>
      </c>
      <c r="AQ8" s="39">
        <v>1.2293790230374377</v>
      </c>
      <c r="AS8" s="38" t="s">
        <v>37</v>
      </c>
      <c r="AT8" s="39">
        <v>0.38554216867469882</v>
      </c>
    </row>
    <row r="9" spans="1:46" ht="15" customHeight="1">
      <c r="A9" s="23">
        <v>0</v>
      </c>
      <c r="B9" s="24">
        <v>0.78947368421052633</v>
      </c>
      <c r="C9">
        <v>150</v>
      </c>
      <c r="F9" s="110" t="s">
        <v>18</v>
      </c>
      <c r="G9" s="66">
        <v>0</v>
      </c>
      <c r="H9" s="38">
        <v>83</v>
      </c>
      <c r="I9" s="67">
        <v>0.43684210526315792</v>
      </c>
      <c r="J9" s="64">
        <v>1.3803064862365617E-2</v>
      </c>
      <c r="W9" s="107"/>
      <c r="X9" s="111" t="s">
        <v>31</v>
      </c>
      <c r="Y9" s="44">
        <v>0</v>
      </c>
      <c r="Z9" s="44">
        <v>110</v>
      </c>
      <c r="AA9" s="45">
        <v>44.451818181818183</v>
      </c>
      <c r="AB9" s="45">
        <v>0.51102234742060937</v>
      </c>
      <c r="AC9" s="45">
        <v>45.1</v>
      </c>
      <c r="AD9" s="45">
        <v>5.3596475958741632</v>
      </c>
      <c r="AE9" s="45">
        <v>56.6</v>
      </c>
      <c r="AF9" s="45">
        <v>26.6</v>
      </c>
      <c r="AG9" s="45">
        <v>7.3500000000000014</v>
      </c>
      <c r="AH9" s="46">
        <v>0.19323467337229627</v>
      </c>
      <c r="AI9" s="35">
        <v>9.1418535748584162E-3</v>
      </c>
      <c r="AK9" s="94" t="s">
        <v>28</v>
      </c>
      <c r="AL9" s="39">
        <v>1.7770433584003494E-2</v>
      </c>
      <c r="AM9" s="39">
        <v>1.1970382831046062E-2</v>
      </c>
      <c r="AN9" s="40">
        <v>0.13766745895590243</v>
      </c>
      <c r="AO9" s="39">
        <v>1.0179292671913216</v>
      </c>
      <c r="AP9" s="39">
        <v>0.99432507790465818</v>
      </c>
      <c r="AQ9" s="39">
        <v>1.0420937941022304</v>
      </c>
      <c r="AS9" s="38" t="s">
        <v>38</v>
      </c>
      <c r="AT9" s="39">
        <v>0.79439252336448596</v>
      </c>
    </row>
    <row r="10" spans="1:46">
      <c r="A10" s="23">
        <v>1</v>
      </c>
      <c r="B10" s="24">
        <v>0.21052631578947367</v>
      </c>
      <c r="C10">
        <v>40</v>
      </c>
      <c r="F10" s="111"/>
      <c r="G10" s="66">
        <v>1</v>
      </c>
      <c r="H10" s="38">
        <v>107</v>
      </c>
      <c r="I10" s="67">
        <v>0.56315789473684208</v>
      </c>
      <c r="J10" s="61"/>
      <c r="W10" s="107"/>
      <c r="X10" s="110"/>
      <c r="Y10" s="41">
        <v>1</v>
      </c>
      <c r="Z10" s="41">
        <v>80</v>
      </c>
      <c r="AA10" s="42">
        <v>46.708750000000016</v>
      </c>
      <c r="AB10" s="42">
        <v>0.64770577041712096</v>
      </c>
      <c r="AC10" s="42">
        <v>46.6</v>
      </c>
      <c r="AD10" s="42">
        <v>5.7932565282862196</v>
      </c>
      <c r="AE10" s="42">
        <v>60.7</v>
      </c>
      <c r="AF10" s="42">
        <v>31.7</v>
      </c>
      <c r="AG10" s="42">
        <v>7.6749999999999972</v>
      </c>
      <c r="AH10" s="43">
        <v>0.96776870640352586</v>
      </c>
      <c r="AI10" s="35"/>
      <c r="AK10" s="94" t="s">
        <v>31</v>
      </c>
      <c r="AL10" s="39">
        <v>-2.0372649596518298E-3</v>
      </c>
      <c r="AM10" s="39">
        <v>3.1401760383506602E-2</v>
      </c>
      <c r="AN10" s="40">
        <v>0.94827160496159635</v>
      </c>
      <c r="AO10" s="39">
        <v>0.99796480885606298</v>
      </c>
      <c r="AP10" s="39">
        <v>0.93839568081785785</v>
      </c>
      <c r="AQ10" s="39">
        <v>1.0613153705557481</v>
      </c>
      <c r="AS10" s="38" t="s">
        <v>39</v>
      </c>
      <c r="AT10" s="39">
        <v>0.5</v>
      </c>
    </row>
    <row r="11" spans="1:46">
      <c r="A11" s="23" t="s">
        <v>40</v>
      </c>
      <c r="B11" s="24">
        <v>1</v>
      </c>
      <c r="C11">
        <v>190</v>
      </c>
      <c r="F11" s="110" t="s">
        <v>41</v>
      </c>
      <c r="G11" s="66">
        <v>0</v>
      </c>
      <c r="H11" s="38">
        <v>140</v>
      </c>
      <c r="I11" s="67">
        <v>0.73684210526315785</v>
      </c>
      <c r="J11" s="60">
        <v>2.6118464948141757E-20</v>
      </c>
      <c r="W11" s="107"/>
      <c r="X11" s="109" t="s">
        <v>36</v>
      </c>
      <c r="Y11" s="38">
        <v>0</v>
      </c>
      <c r="Z11" s="38">
        <v>110</v>
      </c>
      <c r="AA11" s="39">
        <v>13.953636363636358</v>
      </c>
      <c r="AB11" s="39">
        <v>0.21555319862873612</v>
      </c>
      <c r="AC11" s="39">
        <v>13.649999999999999</v>
      </c>
      <c r="AD11" s="39">
        <v>2.2607410197319662</v>
      </c>
      <c r="AE11" s="39">
        <v>19.100000000000001</v>
      </c>
      <c r="AF11" s="39">
        <v>8.8000000000000007</v>
      </c>
      <c r="AG11" s="39">
        <v>2.8499999999999996</v>
      </c>
      <c r="AH11" s="40">
        <v>5.4678564962806986E-2</v>
      </c>
      <c r="AI11" s="37">
        <v>0.8905321635841168</v>
      </c>
      <c r="AK11" s="94" t="s">
        <v>36</v>
      </c>
      <c r="AL11" s="39">
        <v>0.13968295712129394</v>
      </c>
      <c r="AM11" s="39">
        <v>7.3125050341108236E-2</v>
      </c>
      <c r="AN11" s="93">
        <v>5.6108371931414547E-2</v>
      </c>
      <c r="AO11" s="39">
        <v>1.1499091705451965</v>
      </c>
      <c r="AP11" s="39">
        <v>0.99636710706644915</v>
      </c>
      <c r="AQ11" s="39">
        <v>1.3271123576099308</v>
      </c>
      <c r="AS11" s="51" t="s">
        <v>42</v>
      </c>
      <c r="AT11" s="39">
        <v>0.66073640355815777</v>
      </c>
    </row>
    <row r="12" spans="1:46">
      <c r="F12" s="111"/>
      <c r="G12" s="66">
        <v>1</v>
      </c>
      <c r="H12" s="38">
        <v>50</v>
      </c>
      <c r="I12" s="67">
        <v>0.26315789473684209</v>
      </c>
      <c r="J12" s="60"/>
      <c r="W12" s="108"/>
      <c r="X12" s="109"/>
      <c r="Y12" s="38">
        <v>1</v>
      </c>
      <c r="Z12" s="38">
        <v>80</v>
      </c>
      <c r="AA12" s="39">
        <v>13.938375000000002</v>
      </c>
      <c r="AB12" s="39">
        <v>0.283142148165965</v>
      </c>
      <c r="AC12" s="39">
        <v>13.95</v>
      </c>
      <c r="AD12" s="39">
        <v>2.532500362377661</v>
      </c>
      <c r="AE12" s="39">
        <v>18.899999999999999</v>
      </c>
      <c r="AF12" s="39">
        <v>7.6</v>
      </c>
      <c r="AG12" s="39">
        <v>3.4500000000000011</v>
      </c>
      <c r="AH12" s="40">
        <v>0.51309048505832888</v>
      </c>
      <c r="AI12" s="36"/>
    </row>
    <row r="13" spans="1:46" ht="15" customHeight="1">
      <c r="F13" s="110" t="s">
        <v>43</v>
      </c>
      <c r="G13" s="66">
        <v>0</v>
      </c>
      <c r="H13" s="38">
        <v>140</v>
      </c>
      <c r="I13" s="67">
        <v>0.73684210526315785</v>
      </c>
      <c r="J13" s="64">
        <v>2.6118464948141757E-20</v>
      </c>
      <c r="W13" s="106" t="s">
        <v>17</v>
      </c>
      <c r="X13" s="111" t="s">
        <v>20</v>
      </c>
      <c r="Y13" s="44">
        <v>0</v>
      </c>
      <c r="Z13" s="44">
        <v>107</v>
      </c>
      <c r="AA13" s="45">
        <v>14.663551401869158</v>
      </c>
      <c r="AB13" s="45">
        <v>0.19960458409080339</v>
      </c>
      <c r="AC13" s="45">
        <v>15</v>
      </c>
      <c r="AD13" s="45">
        <v>2.0647258725885864</v>
      </c>
      <c r="AE13" s="45">
        <v>18</v>
      </c>
      <c r="AF13" s="45">
        <v>9</v>
      </c>
      <c r="AG13" s="45">
        <v>2</v>
      </c>
      <c r="AH13" s="46">
        <v>1.6406536776036873E-5</v>
      </c>
      <c r="AI13" s="35">
        <v>0.10958482066400155</v>
      </c>
      <c r="AK13" s="100" t="s">
        <v>18</v>
      </c>
      <c r="AL13" s="101"/>
      <c r="AM13" s="101"/>
      <c r="AN13" s="101"/>
      <c r="AO13" s="101"/>
      <c r="AP13" s="101"/>
      <c r="AQ13" s="102"/>
    </row>
    <row r="14" spans="1:46">
      <c r="F14" s="111"/>
      <c r="G14" s="66">
        <v>1</v>
      </c>
      <c r="H14" s="38">
        <v>50</v>
      </c>
      <c r="I14" s="67">
        <v>0.26315789473684209</v>
      </c>
      <c r="J14" s="61"/>
      <c r="W14" s="107"/>
      <c r="X14" s="110"/>
      <c r="Y14" s="41">
        <v>1</v>
      </c>
      <c r="Z14" s="41">
        <v>83</v>
      </c>
      <c r="AA14" s="42">
        <v>15.060240963855422</v>
      </c>
      <c r="AB14" s="42">
        <v>0.26073732879171135</v>
      </c>
      <c r="AC14" s="42">
        <v>15</v>
      </c>
      <c r="AD14" s="42">
        <v>2.3754301155603947</v>
      </c>
      <c r="AE14" s="42">
        <v>18</v>
      </c>
      <c r="AF14" s="42">
        <v>8</v>
      </c>
      <c r="AG14" s="42">
        <v>3</v>
      </c>
      <c r="AH14" s="43">
        <v>4.0004668273141419E-5</v>
      </c>
      <c r="AI14" s="35"/>
      <c r="AK14" s="51"/>
      <c r="AL14" s="95" t="s">
        <v>21</v>
      </c>
      <c r="AM14" s="95" t="s">
        <v>22</v>
      </c>
      <c r="AN14" s="95" t="s">
        <v>23</v>
      </c>
      <c r="AO14" s="95" t="s">
        <v>24</v>
      </c>
      <c r="AP14" s="95" t="s">
        <v>25</v>
      </c>
      <c r="AQ14" s="95" t="s">
        <v>26</v>
      </c>
      <c r="AS14" s="38" t="s">
        <v>27</v>
      </c>
      <c r="AT14" s="39">
        <v>12.22806415151797</v>
      </c>
    </row>
    <row r="15" spans="1:46" ht="15" customHeight="1">
      <c r="F15" s="110" t="s">
        <v>44</v>
      </c>
      <c r="G15" s="66">
        <v>0</v>
      </c>
      <c r="H15" s="38">
        <v>140</v>
      </c>
      <c r="I15" s="67">
        <v>0.73684210526315785</v>
      </c>
      <c r="J15" s="60">
        <v>2.6118464948141757E-20</v>
      </c>
      <c r="W15" s="107"/>
      <c r="X15" s="109" t="s">
        <v>28</v>
      </c>
      <c r="Y15" s="38">
        <v>0</v>
      </c>
      <c r="Z15" s="38">
        <v>107</v>
      </c>
      <c r="AA15" s="39">
        <v>10.516822429906542</v>
      </c>
      <c r="AB15" s="39">
        <v>1.2276048751402098</v>
      </c>
      <c r="AC15" s="39">
        <v>7.2</v>
      </c>
      <c r="AD15" s="39">
        <v>12.698443568133738</v>
      </c>
      <c r="AE15" s="39">
        <v>65</v>
      </c>
      <c r="AF15" s="39">
        <v>0</v>
      </c>
      <c r="AG15" s="39">
        <v>13.95</v>
      </c>
      <c r="AH15" s="40">
        <v>3.7035596811563209E-11</v>
      </c>
      <c r="AI15" s="37">
        <v>8.8977503471026065E-3</v>
      </c>
      <c r="AK15" s="94" t="s">
        <v>29</v>
      </c>
      <c r="AL15" s="39">
        <v>3.4119193158727734</v>
      </c>
      <c r="AM15" s="39">
        <v>1.6033464466021816</v>
      </c>
      <c r="AN15" s="52">
        <v>3.3337182995222071E-2</v>
      </c>
      <c r="AO15" s="39">
        <v>30.323388603932983</v>
      </c>
      <c r="AP15" s="39"/>
      <c r="AQ15" s="39"/>
      <c r="AS15" s="38" t="s">
        <v>23</v>
      </c>
      <c r="AT15" s="52">
        <v>3.1792939089498692E-2</v>
      </c>
    </row>
    <row r="16" spans="1:46">
      <c r="F16" s="111"/>
      <c r="G16" s="66">
        <v>1</v>
      </c>
      <c r="H16" s="38">
        <v>50</v>
      </c>
      <c r="I16" s="67">
        <v>0.26315789473684209</v>
      </c>
      <c r="J16" s="60"/>
      <c r="W16" s="107"/>
      <c r="X16" s="109"/>
      <c r="Y16" s="38">
        <v>1</v>
      </c>
      <c r="Z16" s="38">
        <v>83</v>
      </c>
      <c r="AA16" s="39">
        <v>15.997590361445782</v>
      </c>
      <c r="AB16" s="39">
        <v>1.8126056270689037</v>
      </c>
      <c r="AC16" s="39">
        <v>10.9</v>
      </c>
      <c r="AD16" s="39">
        <v>16.51362317059445</v>
      </c>
      <c r="AE16" s="39">
        <v>91.7</v>
      </c>
      <c r="AF16" s="39">
        <v>0</v>
      </c>
      <c r="AG16" s="39">
        <v>20</v>
      </c>
      <c r="AH16" s="40">
        <v>3.1681131940075602E-8</v>
      </c>
      <c r="AI16" s="36"/>
      <c r="AK16" s="94" t="s">
        <v>0</v>
      </c>
      <c r="AL16" s="39">
        <v>-0.21758743747003384</v>
      </c>
      <c r="AM16" s="39">
        <v>0.31268490682441619</v>
      </c>
      <c r="AN16" s="40">
        <v>0.48651146555768732</v>
      </c>
      <c r="AO16" s="39">
        <v>0.80445726213682356</v>
      </c>
      <c r="AP16" s="39">
        <v>0.43585807993602638</v>
      </c>
      <c r="AQ16" s="39">
        <v>1.4847757019891901</v>
      </c>
      <c r="AS16" s="38" t="s">
        <v>32</v>
      </c>
      <c r="AT16" s="39">
        <v>0.61578947368421055</v>
      </c>
    </row>
    <row r="17" spans="6:46" ht="15" customHeight="1">
      <c r="F17" s="110" t="s">
        <v>45</v>
      </c>
      <c r="G17" s="66">
        <v>0</v>
      </c>
      <c r="H17" s="38">
        <v>150</v>
      </c>
      <c r="I17" s="67">
        <v>0.78947368421052633</v>
      </c>
      <c r="J17" s="64">
        <v>1.5429884796260354E-29</v>
      </c>
      <c r="W17" s="107"/>
      <c r="X17" s="111" t="s">
        <v>31</v>
      </c>
      <c r="Y17" s="44">
        <v>0</v>
      </c>
      <c r="Z17" s="44">
        <v>107</v>
      </c>
      <c r="AA17" s="45">
        <v>44.810280373831802</v>
      </c>
      <c r="AB17" s="45">
        <v>0.54606515472010086</v>
      </c>
      <c r="AC17" s="45">
        <v>44.8</v>
      </c>
      <c r="AD17" s="45">
        <v>5.6485418819678754</v>
      </c>
      <c r="AE17" s="45">
        <v>60.7</v>
      </c>
      <c r="AF17" s="45">
        <v>26.6</v>
      </c>
      <c r="AG17" s="45">
        <v>7.1999999999999957</v>
      </c>
      <c r="AH17" s="46">
        <v>0.45558625236450767</v>
      </c>
      <c r="AI17" s="86">
        <v>7.1735771198892628E-2</v>
      </c>
      <c r="AK17" s="94" t="s">
        <v>20</v>
      </c>
      <c r="AL17" s="39">
        <v>-6.5534252001782922E-2</v>
      </c>
      <c r="AM17" s="39">
        <v>7.1927306670430138E-2</v>
      </c>
      <c r="AN17" s="40">
        <v>0.36223328967903495</v>
      </c>
      <c r="AO17" s="39">
        <v>0.93656696691681096</v>
      </c>
      <c r="AP17" s="39">
        <v>0.81341879213888946</v>
      </c>
      <c r="AQ17" s="39">
        <v>1.0783592560152975</v>
      </c>
      <c r="AS17" s="38" t="s">
        <v>37</v>
      </c>
      <c r="AT17" s="39">
        <v>0.79439252336448596</v>
      </c>
    </row>
    <row r="18" spans="6:46">
      <c r="F18" s="111"/>
      <c r="G18" s="66">
        <v>1</v>
      </c>
      <c r="H18" s="38">
        <v>40</v>
      </c>
      <c r="I18" s="67">
        <v>0.21052631578947367</v>
      </c>
      <c r="J18" s="61"/>
      <c r="W18" s="107"/>
      <c r="X18" s="110"/>
      <c r="Y18" s="41">
        <v>1</v>
      </c>
      <c r="Z18" s="41">
        <v>83</v>
      </c>
      <c r="AA18" s="42">
        <v>46.165060240963875</v>
      </c>
      <c r="AB18" s="42">
        <v>0.61217309875193093</v>
      </c>
      <c r="AC18" s="42">
        <v>47.2</v>
      </c>
      <c r="AD18" s="42">
        <v>5.5771623551184106</v>
      </c>
      <c r="AE18" s="42">
        <v>60.7</v>
      </c>
      <c r="AF18" s="42">
        <v>31.7</v>
      </c>
      <c r="AG18" s="42">
        <v>8.75</v>
      </c>
      <c r="AH18" s="43">
        <v>0.56848809896347852</v>
      </c>
      <c r="AI18" s="35"/>
      <c r="AK18" s="94" t="s">
        <v>28</v>
      </c>
      <c r="AL18" s="39">
        <v>-1.7770433584003448E-2</v>
      </c>
      <c r="AM18" s="39">
        <v>1.197038283104607E-2</v>
      </c>
      <c r="AN18" s="40">
        <v>0.13766745895590371</v>
      </c>
      <c r="AO18" s="39">
        <v>0.98238652942871751</v>
      </c>
      <c r="AP18" s="39">
        <v>0.95960652069855734</v>
      </c>
      <c r="AQ18" s="39">
        <v>1.0057073106385899</v>
      </c>
      <c r="AS18" s="38" t="s">
        <v>38</v>
      </c>
      <c r="AT18" s="39">
        <v>0.38554216867469882</v>
      </c>
    </row>
    <row r="19" spans="6:46">
      <c r="F19" s="119" t="s">
        <v>40</v>
      </c>
      <c r="G19" s="120"/>
      <c r="H19" s="62">
        <v>190</v>
      </c>
      <c r="I19" s="63">
        <v>1</v>
      </c>
      <c r="J19" s="65"/>
      <c r="W19" s="107"/>
      <c r="X19" s="109" t="s">
        <v>36</v>
      </c>
      <c r="Y19" s="38">
        <v>0</v>
      </c>
      <c r="Z19" s="38">
        <v>107</v>
      </c>
      <c r="AA19" s="39">
        <v>13.520560747663547</v>
      </c>
      <c r="AB19" s="39">
        <v>0.22290676143874941</v>
      </c>
      <c r="AC19" s="39">
        <v>13.3</v>
      </c>
      <c r="AD19" s="39">
        <v>2.3057654693348444</v>
      </c>
      <c r="AE19" s="39">
        <v>18.899999999999999</v>
      </c>
      <c r="AF19" s="39">
        <v>7.6</v>
      </c>
      <c r="AG19" s="39">
        <v>2.6000000000000014</v>
      </c>
      <c r="AH19" s="40">
        <v>4.3836880952692447E-2</v>
      </c>
      <c r="AI19" s="37">
        <v>3.4307319475093134E-3</v>
      </c>
      <c r="AK19" s="94" t="s">
        <v>31</v>
      </c>
      <c r="AL19" s="39">
        <v>2.0372649596517084E-3</v>
      </c>
      <c r="AM19" s="39">
        <v>3.1401760383506887E-2</v>
      </c>
      <c r="AN19" s="40">
        <v>0.9482716049615999</v>
      </c>
      <c r="AO19" s="39">
        <v>1.0020393415938882</v>
      </c>
      <c r="AP19" s="39">
        <v>0.94222700221175393</v>
      </c>
      <c r="AQ19" s="39">
        <v>1.0656485536340612</v>
      </c>
      <c r="AS19" s="38" t="s">
        <v>39</v>
      </c>
      <c r="AT19" s="39">
        <v>0.5</v>
      </c>
    </row>
    <row r="20" spans="6:46">
      <c r="W20" s="108"/>
      <c r="X20" s="109"/>
      <c r="Y20" s="38">
        <v>1</v>
      </c>
      <c r="Z20" s="38">
        <v>83</v>
      </c>
      <c r="AA20" s="39">
        <v>14.497228915662651</v>
      </c>
      <c r="AB20" s="39">
        <v>0.25873919040753712</v>
      </c>
      <c r="AC20" s="39">
        <v>14.4</v>
      </c>
      <c r="AD20" s="39">
        <v>2.3572262085294367</v>
      </c>
      <c r="AE20" s="39">
        <v>19.100000000000001</v>
      </c>
      <c r="AF20" s="39">
        <v>8.9</v>
      </c>
      <c r="AG20" s="39">
        <v>3.5999999999999996</v>
      </c>
      <c r="AH20" s="40">
        <v>0.37812530403952771</v>
      </c>
      <c r="AI20" s="36"/>
      <c r="AK20" s="94" t="s">
        <v>36</v>
      </c>
      <c r="AL20" s="39">
        <v>-0.1396829571212945</v>
      </c>
      <c r="AM20" s="39">
        <v>7.3125050341107917E-2</v>
      </c>
      <c r="AN20" s="93">
        <v>5.61083719314125E-2</v>
      </c>
      <c r="AO20" s="39">
        <v>0.86963390293328824</v>
      </c>
      <c r="AP20" s="39">
        <v>0.75351570216779129</v>
      </c>
      <c r="AQ20" s="39">
        <v>1.0036461389660341</v>
      </c>
      <c r="AS20" s="56" t="s">
        <v>42</v>
      </c>
      <c r="AT20" s="39">
        <v>0.6608490034905985</v>
      </c>
    </row>
    <row r="21" spans="6:46" ht="15" customHeight="1">
      <c r="F21" s="115"/>
      <c r="G21" s="112" t="s">
        <v>4</v>
      </c>
      <c r="H21" s="112" t="s">
        <v>5</v>
      </c>
      <c r="I21" s="112" t="s">
        <v>6</v>
      </c>
      <c r="J21" s="112"/>
      <c r="W21" s="106" t="s">
        <v>18</v>
      </c>
      <c r="X21" s="111" t="s">
        <v>20</v>
      </c>
      <c r="Y21" s="44">
        <v>0</v>
      </c>
      <c r="Z21" s="44">
        <v>83</v>
      </c>
      <c r="AA21" s="45">
        <v>15.060240963855422</v>
      </c>
      <c r="AB21" s="45">
        <v>0.26073732879171135</v>
      </c>
      <c r="AC21" s="45">
        <v>15</v>
      </c>
      <c r="AD21" s="45">
        <v>2.3754301155603947</v>
      </c>
      <c r="AE21" s="45">
        <v>18</v>
      </c>
      <c r="AF21" s="45">
        <v>8</v>
      </c>
      <c r="AG21" s="45">
        <v>3</v>
      </c>
      <c r="AH21" s="46">
        <v>4.0004668273141419E-5</v>
      </c>
      <c r="AI21" s="35">
        <v>0.10958482066400155</v>
      </c>
    </row>
    <row r="22" spans="6:46">
      <c r="F22" s="121"/>
      <c r="G22" s="112"/>
      <c r="H22" s="112"/>
      <c r="I22" s="112"/>
      <c r="J22" s="112"/>
      <c r="W22" s="107"/>
      <c r="X22" s="110"/>
      <c r="Y22" s="41">
        <v>1</v>
      </c>
      <c r="Z22" s="41">
        <v>107</v>
      </c>
      <c r="AA22" s="42">
        <v>14.663551401869158</v>
      </c>
      <c r="AB22" s="42">
        <v>0.19960458409080339</v>
      </c>
      <c r="AC22" s="42">
        <v>15</v>
      </c>
      <c r="AD22" s="42">
        <v>2.0647258725885864</v>
      </c>
      <c r="AE22" s="42">
        <v>18</v>
      </c>
      <c r="AF22" s="42">
        <v>9</v>
      </c>
      <c r="AG22" s="42">
        <v>2</v>
      </c>
      <c r="AH22" s="43">
        <v>1.6406536776036873E-5</v>
      </c>
      <c r="AI22" s="35"/>
    </row>
    <row r="23" spans="6:46" ht="15" customHeight="1">
      <c r="F23" s="87" t="s">
        <v>46</v>
      </c>
      <c r="G23" s="38">
        <v>40</v>
      </c>
      <c r="H23" s="88">
        <f>+G23/SUM($G$23:$G$26)</f>
        <v>0.21052631578947367</v>
      </c>
      <c r="I23" s="37">
        <v>0.55084872472797752</v>
      </c>
      <c r="W23" s="107"/>
      <c r="X23" s="109" t="s">
        <v>28</v>
      </c>
      <c r="Y23" s="38">
        <v>0</v>
      </c>
      <c r="Z23" s="38">
        <v>83</v>
      </c>
      <c r="AA23" s="39">
        <v>15.997590361445782</v>
      </c>
      <c r="AB23" s="39">
        <v>1.8126056270689037</v>
      </c>
      <c r="AC23" s="39">
        <v>10.9</v>
      </c>
      <c r="AD23" s="39">
        <v>16.51362317059445</v>
      </c>
      <c r="AE23" s="39">
        <v>91.7</v>
      </c>
      <c r="AF23" s="39">
        <v>0</v>
      </c>
      <c r="AG23" s="39">
        <v>20</v>
      </c>
      <c r="AH23" s="40">
        <v>3.1681131940075602E-8</v>
      </c>
      <c r="AI23" s="37">
        <v>8.8977503471026065E-3</v>
      </c>
      <c r="AK23" s="100" t="s">
        <v>16</v>
      </c>
      <c r="AL23" s="103"/>
      <c r="AM23" s="103"/>
      <c r="AN23" s="103"/>
      <c r="AO23" s="103"/>
      <c r="AP23" s="103"/>
      <c r="AQ23" s="104"/>
    </row>
    <row r="24" spans="6:46" ht="15" customHeight="1">
      <c r="F24" s="87" t="s">
        <v>47</v>
      </c>
      <c r="G24" s="38">
        <v>50</v>
      </c>
      <c r="H24" s="88">
        <f t="shared" ref="H24:H26" si="0">+G24/SUM($G$23:$G$26)</f>
        <v>0.26315789473684209</v>
      </c>
      <c r="I24" s="89"/>
      <c r="W24" s="107"/>
      <c r="X24" s="109"/>
      <c r="Y24" s="38">
        <v>1</v>
      </c>
      <c r="Z24" s="38">
        <v>107</v>
      </c>
      <c r="AA24" s="39">
        <v>10.516822429906542</v>
      </c>
      <c r="AB24" s="39">
        <v>1.2276048751402098</v>
      </c>
      <c r="AC24" s="39">
        <v>7.2</v>
      </c>
      <c r="AD24" s="39">
        <v>12.698443568133738</v>
      </c>
      <c r="AE24" s="39">
        <v>65</v>
      </c>
      <c r="AF24" s="39">
        <v>0</v>
      </c>
      <c r="AG24" s="39">
        <v>13.95</v>
      </c>
      <c r="AH24" s="40">
        <v>3.7035596811563209E-11</v>
      </c>
      <c r="AI24" s="36"/>
      <c r="AK24" s="51"/>
      <c r="AL24" s="95" t="s">
        <v>21</v>
      </c>
      <c r="AM24" s="95" t="s">
        <v>22</v>
      </c>
      <c r="AN24" s="95" t="s">
        <v>23</v>
      </c>
      <c r="AO24" s="95" t="s">
        <v>24</v>
      </c>
      <c r="AP24" s="95" t="s">
        <v>25</v>
      </c>
      <c r="AQ24" s="95" t="s">
        <v>26</v>
      </c>
      <c r="AS24" s="38" t="s">
        <v>27</v>
      </c>
      <c r="AT24" s="39">
        <v>4.3462564330881719</v>
      </c>
    </row>
    <row r="25" spans="6:46" ht="15" customHeight="1">
      <c r="F25" s="87" t="s">
        <v>48</v>
      </c>
      <c r="G25" s="38">
        <v>50</v>
      </c>
      <c r="H25" s="88">
        <f t="shared" si="0"/>
        <v>0.26315789473684209</v>
      </c>
      <c r="I25" s="89"/>
      <c r="W25" s="107"/>
      <c r="X25" s="111" t="s">
        <v>31</v>
      </c>
      <c r="Y25" s="44">
        <v>0</v>
      </c>
      <c r="Z25" s="44">
        <v>83</v>
      </c>
      <c r="AA25" s="45">
        <v>46.165060240963875</v>
      </c>
      <c r="AB25" s="45">
        <v>0.61217309875193093</v>
      </c>
      <c r="AC25" s="45">
        <v>47.2</v>
      </c>
      <c r="AD25" s="45">
        <v>5.5771623551184106</v>
      </c>
      <c r="AE25" s="45">
        <v>60.7</v>
      </c>
      <c r="AF25" s="45">
        <v>31.7</v>
      </c>
      <c r="AG25" s="45">
        <v>8.75</v>
      </c>
      <c r="AH25" s="46">
        <v>0.56848809896347852</v>
      </c>
      <c r="AI25" s="86">
        <v>7.1735771198892628E-2</v>
      </c>
      <c r="AK25" s="94" t="s">
        <v>29</v>
      </c>
      <c r="AL25" s="39">
        <v>-2.000671725056959</v>
      </c>
      <c r="AM25" s="39">
        <v>1.7416961967250804</v>
      </c>
      <c r="AN25" s="57">
        <v>0.25068318637888892</v>
      </c>
      <c r="AO25" s="39">
        <v>0.13524440566156126</v>
      </c>
      <c r="AP25" s="39">
        <v>0</v>
      </c>
      <c r="AQ25" s="39">
        <v>0</v>
      </c>
      <c r="AS25" s="38" t="s">
        <v>23</v>
      </c>
      <c r="AT25" s="57">
        <v>0.50071338862462245</v>
      </c>
    </row>
    <row r="26" spans="6:46">
      <c r="F26" s="87" t="s">
        <v>49</v>
      </c>
      <c r="G26" s="38">
        <v>50</v>
      </c>
      <c r="H26" s="88">
        <f t="shared" si="0"/>
        <v>0.26315789473684209</v>
      </c>
      <c r="I26" s="90"/>
      <c r="W26" s="107"/>
      <c r="X26" s="110"/>
      <c r="Y26" s="41">
        <v>1</v>
      </c>
      <c r="Z26" s="41">
        <v>107</v>
      </c>
      <c r="AA26" s="42">
        <v>44.810280373831802</v>
      </c>
      <c r="AB26" s="42">
        <v>0.54606515472010086</v>
      </c>
      <c r="AC26" s="42">
        <v>44.8</v>
      </c>
      <c r="AD26" s="42">
        <v>5.6485418819678754</v>
      </c>
      <c r="AE26" s="42">
        <v>60.7</v>
      </c>
      <c r="AF26" s="42">
        <v>26.6</v>
      </c>
      <c r="AG26" s="42">
        <v>7.1999999999999957</v>
      </c>
      <c r="AH26" s="43">
        <v>0.45558625236450767</v>
      </c>
      <c r="AI26" s="35"/>
      <c r="AK26" s="94" t="s">
        <v>0</v>
      </c>
      <c r="AL26" s="39">
        <v>-0.33449321948006339</v>
      </c>
      <c r="AM26" s="39">
        <v>0.35351533923891704</v>
      </c>
      <c r="AN26" s="40">
        <v>0.34405090581351344</v>
      </c>
      <c r="AO26" s="39">
        <v>0.71570069763429844</v>
      </c>
      <c r="AP26" s="39">
        <v>0.35794692692980623</v>
      </c>
      <c r="AQ26" s="39">
        <v>1.431015187049419</v>
      </c>
      <c r="AS26" s="38" t="s">
        <v>32</v>
      </c>
      <c r="AT26" s="39">
        <v>0.73684210526315785</v>
      </c>
    </row>
    <row r="27" spans="6:46">
      <c r="F27" s="91"/>
      <c r="W27" s="107"/>
      <c r="X27" s="109" t="s">
        <v>36</v>
      </c>
      <c r="Y27" s="38">
        <v>0</v>
      </c>
      <c r="Z27" s="38">
        <v>83</v>
      </c>
      <c r="AA27" s="39">
        <v>14.497228915662651</v>
      </c>
      <c r="AB27" s="39">
        <v>0.25873919040753712</v>
      </c>
      <c r="AC27" s="39">
        <v>14.4</v>
      </c>
      <c r="AD27" s="39">
        <v>2.3572262085294367</v>
      </c>
      <c r="AE27" s="39">
        <v>19.100000000000001</v>
      </c>
      <c r="AF27" s="39">
        <v>8.9</v>
      </c>
      <c r="AG27" s="39">
        <v>3.5999999999999996</v>
      </c>
      <c r="AH27" s="40">
        <v>0.37812530403952771</v>
      </c>
      <c r="AI27" s="37">
        <v>3.4307319475093134E-3</v>
      </c>
      <c r="AK27" s="94" t="s">
        <v>20</v>
      </c>
      <c r="AL27" s="39">
        <v>7.4939295113795115E-2</v>
      </c>
      <c r="AM27" s="39">
        <v>7.9068811965773769E-2</v>
      </c>
      <c r="AN27" s="40">
        <v>0.34324496423693351</v>
      </c>
      <c r="AO27" s="39">
        <v>1.0778187200359162</v>
      </c>
      <c r="AP27" s="39">
        <v>0.92308613453892563</v>
      </c>
      <c r="AQ27" s="39">
        <v>1.2584884008035908</v>
      </c>
      <c r="AS27" s="38" t="s">
        <v>37</v>
      </c>
      <c r="AT27" s="39">
        <v>0</v>
      </c>
    </row>
    <row r="28" spans="6:46">
      <c r="F28" s="91"/>
      <c r="W28" s="108"/>
      <c r="X28" s="109"/>
      <c r="Y28" s="38">
        <v>1</v>
      </c>
      <c r="Z28" s="38">
        <v>107</v>
      </c>
      <c r="AA28" s="39">
        <v>13.520560747663547</v>
      </c>
      <c r="AB28" s="39">
        <v>0.22290676143874941</v>
      </c>
      <c r="AC28" s="39">
        <v>13.3</v>
      </c>
      <c r="AD28" s="39">
        <v>2.3057654693348444</v>
      </c>
      <c r="AE28" s="39">
        <v>18.899999999999999</v>
      </c>
      <c r="AF28" s="39">
        <v>7.6</v>
      </c>
      <c r="AG28" s="39">
        <v>2.6000000000000014</v>
      </c>
      <c r="AH28" s="40">
        <v>4.3836880952692447E-2</v>
      </c>
      <c r="AI28" s="36"/>
      <c r="AK28" s="94" t="s">
        <v>28</v>
      </c>
      <c r="AL28" s="39">
        <v>8.4354938813405392E-3</v>
      </c>
      <c r="AM28" s="39">
        <v>1.2067639961432685E-2</v>
      </c>
      <c r="AN28" s="40">
        <v>0.48454097191566736</v>
      </c>
      <c r="AO28" s="39">
        <v>1.0084711729127058</v>
      </c>
      <c r="AP28" s="39">
        <v>0.9848985423343215</v>
      </c>
      <c r="AQ28" s="39">
        <v>1.0326079924796006</v>
      </c>
      <c r="AS28" s="38" t="s">
        <v>38</v>
      </c>
      <c r="AT28" s="39">
        <v>1</v>
      </c>
    </row>
    <row r="29" spans="6:46" ht="15" customHeight="1">
      <c r="F29" s="91"/>
      <c r="W29" s="107" t="s">
        <v>16</v>
      </c>
      <c r="X29" s="111" t="s">
        <v>20</v>
      </c>
      <c r="Y29" s="44">
        <v>0</v>
      </c>
      <c r="Z29" s="44">
        <v>107</v>
      </c>
      <c r="AA29" s="45">
        <v>14.728971962616823</v>
      </c>
      <c r="AB29" s="45">
        <v>0.22400865817663432</v>
      </c>
      <c r="AC29" s="45">
        <v>15</v>
      </c>
      <c r="AD29" s="45">
        <v>2.3171635778201534</v>
      </c>
      <c r="AE29" s="45">
        <v>18</v>
      </c>
      <c r="AF29" s="45">
        <v>9</v>
      </c>
      <c r="AG29" s="45">
        <v>3</v>
      </c>
      <c r="AH29" s="46">
        <v>6.8366593570790002E-6</v>
      </c>
      <c r="AI29" s="35">
        <v>0.47942417449059005</v>
      </c>
      <c r="AK29" s="94" t="s">
        <v>31</v>
      </c>
      <c r="AL29" s="39">
        <v>-3.1504595880780077E-2</v>
      </c>
      <c r="AM29" s="39">
        <v>3.475500065187255E-2</v>
      </c>
      <c r="AN29" s="40">
        <v>0.36468362882132166</v>
      </c>
      <c r="AO29" s="39">
        <v>0.96898650309706036</v>
      </c>
      <c r="AP29" s="39">
        <v>0.90517847440228183</v>
      </c>
      <c r="AQ29" s="39">
        <v>1.0372925005803724</v>
      </c>
      <c r="AS29" s="38" t="s">
        <v>39</v>
      </c>
      <c r="AT29" s="39">
        <v>0.5</v>
      </c>
    </row>
    <row r="30" spans="6:46">
      <c r="F30" s="91"/>
      <c r="W30" s="107"/>
      <c r="X30" s="110"/>
      <c r="Y30" s="41">
        <v>1</v>
      </c>
      <c r="Z30" s="41">
        <v>50</v>
      </c>
      <c r="AA30" s="42">
        <v>15.06</v>
      </c>
      <c r="AB30" s="42">
        <v>0.30021760815264953</v>
      </c>
      <c r="AC30" s="42">
        <v>15</v>
      </c>
      <c r="AD30" s="42">
        <v>2.1228590655634423</v>
      </c>
      <c r="AE30" s="42">
        <v>18</v>
      </c>
      <c r="AF30" s="42">
        <v>8</v>
      </c>
      <c r="AG30" s="42">
        <v>3</v>
      </c>
      <c r="AH30" s="43">
        <v>2.6226619523099792E-3</v>
      </c>
      <c r="AI30" s="35"/>
      <c r="AK30" s="94" t="s">
        <v>36</v>
      </c>
      <c r="AL30" s="39">
        <v>9.2683906039270292E-2</v>
      </c>
      <c r="AM30" s="39">
        <v>8.028508798455293E-2</v>
      </c>
      <c r="AN30" s="40">
        <v>0.24832192135412903</v>
      </c>
      <c r="AO30" s="39">
        <v>1.0971148890623152</v>
      </c>
      <c r="AP30" s="39">
        <v>0.93737489544004349</v>
      </c>
      <c r="AQ30" s="39">
        <v>1.2840765052035736</v>
      </c>
      <c r="AS30" s="56" t="s">
        <v>42</v>
      </c>
      <c r="AT30" s="39">
        <v>0.60157142857142765</v>
      </c>
    </row>
    <row r="31" spans="6:46" ht="15" customHeight="1">
      <c r="W31" s="107"/>
      <c r="X31" s="109" t="s">
        <v>28</v>
      </c>
      <c r="Y31" s="38">
        <v>0</v>
      </c>
      <c r="Z31" s="38">
        <v>107</v>
      </c>
      <c r="AA31" s="39">
        <v>9.9514018691588753</v>
      </c>
      <c r="AB31" s="39">
        <v>1.1200386707732357</v>
      </c>
      <c r="AC31" s="39">
        <v>6.5</v>
      </c>
      <c r="AD31" s="39">
        <v>11.585770098311981</v>
      </c>
      <c r="AE31" s="39">
        <v>65</v>
      </c>
      <c r="AF31" s="39">
        <v>0</v>
      </c>
      <c r="AG31" s="39">
        <v>13.8</v>
      </c>
      <c r="AH31" s="40">
        <v>1.8679124913489886E-10</v>
      </c>
      <c r="AI31" s="37">
        <v>0.10654640803487658</v>
      </c>
    </row>
    <row r="32" spans="6:46">
      <c r="W32" s="107"/>
      <c r="X32" s="109"/>
      <c r="Y32" s="38">
        <v>1</v>
      </c>
      <c r="Z32" s="38">
        <v>50</v>
      </c>
      <c r="AA32" s="39">
        <v>14.412000000000003</v>
      </c>
      <c r="AB32" s="39">
        <v>2.3401092596156223</v>
      </c>
      <c r="AC32" s="39">
        <v>9.4499999999999993</v>
      </c>
      <c r="AD32" s="39">
        <v>16.547071261916376</v>
      </c>
      <c r="AE32" s="39">
        <v>91.7</v>
      </c>
      <c r="AF32" s="39">
        <v>0</v>
      </c>
      <c r="AG32" s="39">
        <v>19.225000000000001</v>
      </c>
      <c r="AH32" s="40">
        <v>1.7481086145298974E-7</v>
      </c>
      <c r="AI32" s="36"/>
    </row>
    <row r="33" spans="23:46" ht="15" customHeight="1">
      <c r="W33" s="107"/>
      <c r="X33" s="111" t="s">
        <v>31</v>
      </c>
      <c r="Y33" s="44">
        <v>0</v>
      </c>
      <c r="Z33" s="44">
        <v>107</v>
      </c>
      <c r="AA33" s="45">
        <v>44.591588785046731</v>
      </c>
      <c r="AB33" s="45">
        <v>0.54211801675772342</v>
      </c>
      <c r="AC33" s="45">
        <v>43.9</v>
      </c>
      <c r="AD33" s="45">
        <v>5.6077123694057303</v>
      </c>
      <c r="AE33" s="45">
        <v>60.7</v>
      </c>
      <c r="AF33" s="45">
        <v>26.6</v>
      </c>
      <c r="AG33" s="45">
        <v>7.1000000000000014</v>
      </c>
      <c r="AH33" s="46">
        <v>0.53722409449255359</v>
      </c>
      <c r="AI33" s="35">
        <v>0.44543500694657578</v>
      </c>
      <c r="AK33" s="100" t="s">
        <v>3</v>
      </c>
      <c r="AL33" s="103"/>
      <c r="AM33" s="103"/>
      <c r="AN33" s="103"/>
      <c r="AO33" s="103"/>
      <c r="AP33" s="103"/>
      <c r="AQ33" s="104"/>
    </row>
    <row r="34" spans="23:46">
      <c r="W34" s="107"/>
      <c r="X34" s="110"/>
      <c r="Y34" s="41">
        <v>1</v>
      </c>
      <c r="Z34" s="41">
        <v>50</v>
      </c>
      <c r="AA34" s="42">
        <v>45.237999999999992</v>
      </c>
      <c r="AB34" s="42">
        <v>0.72479632607080036</v>
      </c>
      <c r="AC34" s="42">
        <v>45.6</v>
      </c>
      <c r="AD34" s="42">
        <v>5.12508397143759</v>
      </c>
      <c r="AE34" s="42">
        <v>56.6</v>
      </c>
      <c r="AF34" s="42">
        <v>33.9</v>
      </c>
      <c r="AG34" s="42">
        <v>7.3249999999999957</v>
      </c>
      <c r="AH34" s="43">
        <v>0.76989703021554168</v>
      </c>
      <c r="AI34" s="35"/>
      <c r="AK34" s="96"/>
      <c r="AL34" s="95" t="s">
        <v>21</v>
      </c>
      <c r="AM34" s="95" t="s">
        <v>22</v>
      </c>
      <c r="AN34" s="95" t="s">
        <v>23</v>
      </c>
      <c r="AO34" s="95" t="s">
        <v>24</v>
      </c>
      <c r="AP34" s="95" t="s">
        <v>25</v>
      </c>
      <c r="AQ34" s="95" t="s">
        <v>26</v>
      </c>
      <c r="AS34" s="38" t="s">
        <v>27</v>
      </c>
      <c r="AT34" s="39">
        <v>13.94066228160824</v>
      </c>
    </row>
    <row r="35" spans="23:46">
      <c r="W35" s="107"/>
      <c r="X35" s="109" t="s">
        <v>36</v>
      </c>
      <c r="Y35" s="38">
        <v>0</v>
      </c>
      <c r="Z35" s="38">
        <v>107</v>
      </c>
      <c r="AA35" s="39">
        <v>13.670747663551404</v>
      </c>
      <c r="AB35" s="39">
        <v>0.22476017120622513</v>
      </c>
      <c r="AC35" s="39">
        <v>13.6</v>
      </c>
      <c r="AD35" s="39">
        <v>2.3249372890445295</v>
      </c>
      <c r="AE35" s="39">
        <v>19.100000000000001</v>
      </c>
      <c r="AF35" s="39">
        <v>7.6</v>
      </c>
      <c r="AG35" s="39">
        <v>2.6500000000000021</v>
      </c>
      <c r="AH35" s="40">
        <v>0.1948279932989212</v>
      </c>
      <c r="AI35" s="37">
        <v>0.12978254383008281</v>
      </c>
      <c r="AK35" s="94" t="s">
        <v>29</v>
      </c>
      <c r="AL35" s="39">
        <v>-0.44415664031613494</v>
      </c>
      <c r="AM35" s="39">
        <v>1.8060225984797107</v>
      </c>
      <c r="AN35" s="57">
        <v>0.80573577614002068</v>
      </c>
      <c r="AO35" s="39">
        <v>0.6413649493501592</v>
      </c>
      <c r="AP35" s="39"/>
      <c r="AQ35" s="39"/>
      <c r="AS35" s="38" t="s">
        <v>23</v>
      </c>
      <c r="AT35" s="52">
        <v>1.5990762960200546E-2</v>
      </c>
    </row>
    <row r="36" spans="23:46">
      <c r="W36" s="107"/>
      <c r="X36" s="109"/>
      <c r="Y36" s="38">
        <v>1</v>
      </c>
      <c r="Z36" s="38">
        <v>50</v>
      </c>
      <c r="AA36" s="39">
        <v>14.305999999999994</v>
      </c>
      <c r="AB36" s="39">
        <v>0.3327241917190657</v>
      </c>
      <c r="AC36" s="39">
        <v>13.8</v>
      </c>
      <c r="AD36" s="39">
        <v>2.3527153222936428</v>
      </c>
      <c r="AE36" s="39">
        <v>18.899999999999999</v>
      </c>
      <c r="AF36" s="39">
        <v>8.8000000000000007</v>
      </c>
      <c r="AG36" s="39">
        <v>3.1750000000000007</v>
      </c>
      <c r="AH36" s="40">
        <v>0.18988053770153746</v>
      </c>
      <c r="AI36" s="36"/>
      <c r="AK36" s="94" t="s">
        <v>0</v>
      </c>
      <c r="AL36" s="39">
        <v>0.18935450194965345</v>
      </c>
      <c r="AM36" s="39">
        <v>0.35262478697177085</v>
      </c>
      <c r="AN36" s="40">
        <v>0.59127742546305229</v>
      </c>
      <c r="AO36" s="39">
        <v>1.208469281273028</v>
      </c>
      <c r="AP36" s="39">
        <v>0.6054535813748716</v>
      </c>
      <c r="AQ36" s="39">
        <v>2.4120726158135177</v>
      </c>
      <c r="AS36" s="38" t="s">
        <v>32</v>
      </c>
      <c r="AT36" s="39">
        <v>0.72105263157894739</v>
      </c>
    </row>
    <row r="37" spans="23:46" ht="15" customHeight="1">
      <c r="W37" s="106" t="s">
        <v>3</v>
      </c>
      <c r="X37" s="111" t="s">
        <v>20</v>
      </c>
      <c r="Y37" s="44">
        <v>0</v>
      </c>
      <c r="Z37" s="44">
        <v>107</v>
      </c>
      <c r="AA37" s="45">
        <v>14.738317757009346</v>
      </c>
      <c r="AB37" s="45">
        <v>0.23013050838636306</v>
      </c>
      <c r="AC37" s="45">
        <v>15</v>
      </c>
      <c r="AD37" s="45">
        <v>2.3804884887870714</v>
      </c>
      <c r="AE37" s="45">
        <v>18</v>
      </c>
      <c r="AF37" s="45">
        <v>8</v>
      </c>
      <c r="AG37" s="45">
        <v>4</v>
      </c>
      <c r="AH37" s="46">
        <v>1.3141704031216506E-5</v>
      </c>
      <c r="AI37" s="35">
        <v>0.62689569922979849</v>
      </c>
      <c r="AK37" s="94" t="s">
        <v>20</v>
      </c>
      <c r="AL37" s="39">
        <v>6.7440638755831728E-2</v>
      </c>
      <c r="AM37" s="39">
        <v>8.3435475841302675E-2</v>
      </c>
      <c r="AN37" s="40">
        <v>0.41891967092462989</v>
      </c>
      <c r="AO37" s="39">
        <v>1.0697667550275172</v>
      </c>
      <c r="AP37" s="39">
        <v>0.90838235888400976</v>
      </c>
      <c r="AQ37" s="39">
        <v>1.2598229137431227</v>
      </c>
      <c r="AS37" s="38" t="s">
        <v>37</v>
      </c>
      <c r="AT37" s="39">
        <v>0.04</v>
      </c>
    </row>
    <row r="38" spans="23:46">
      <c r="W38" s="107"/>
      <c r="X38" s="110"/>
      <c r="Y38" s="41">
        <v>1</v>
      </c>
      <c r="Z38" s="41">
        <v>50</v>
      </c>
      <c r="AA38" s="42">
        <v>15.04</v>
      </c>
      <c r="AB38" s="42">
        <v>0.2784212049161105</v>
      </c>
      <c r="AC38" s="42">
        <v>15</v>
      </c>
      <c r="AD38" s="42">
        <v>1.9687352202231108</v>
      </c>
      <c r="AE38" s="42">
        <v>18</v>
      </c>
      <c r="AF38" s="42">
        <v>9</v>
      </c>
      <c r="AG38" s="42">
        <v>3</v>
      </c>
      <c r="AH38" s="43">
        <v>5.8069893998924371E-3</v>
      </c>
      <c r="AI38" s="35"/>
      <c r="AK38" s="94" t="s">
        <v>28</v>
      </c>
      <c r="AL38" s="39">
        <v>-2.9291515403098906E-2</v>
      </c>
      <c r="AM38" s="39">
        <v>1.6220603986954865E-2</v>
      </c>
      <c r="AN38" s="93">
        <v>7.0946226192054318E-2</v>
      </c>
      <c r="AO38" s="39">
        <v>0.97113332287646148</v>
      </c>
      <c r="AP38" s="39">
        <v>0.94074485832947241</v>
      </c>
      <c r="AQ38" s="39">
        <v>1.002503412536091</v>
      </c>
      <c r="AS38" s="38" t="s">
        <v>38</v>
      </c>
      <c r="AT38" s="39">
        <v>0.9642857142857143</v>
      </c>
    </row>
    <row r="39" spans="23:46" ht="15" customHeight="1">
      <c r="W39" s="107"/>
      <c r="X39" s="109" t="s">
        <v>28</v>
      </c>
      <c r="Y39" s="38">
        <v>0</v>
      </c>
      <c r="Z39" s="38">
        <v>107</v>
      </c>
      <c r="AA39" s="39">
        <v>12.755140186915892</v>
      </c>
      <c r="AB39" s="39">
        <v>1.4474198483248517</v>
      </c>
      <c r="AC39" s="39">
        <v>8.5</v>
      </c>
      <c r="AD39" s="39">
        <v>14.972227331086943</v>
      </c>
      <c r="AE39" s="39">
        <v>91.7</v>
      </c>
      <c r="AF39" s="39">
        <v>0</v>
      </c>
      <c r="AG39" s="39">
        <v>18.05</v>
      </c>
      <c r="AH39" s="40">
        <v>3.9047876043696306E-11</v>
      </c>
      <c r="AI39" s="37">
        <v>0.1480010616117815</v>
      </c>
      <c r="AK39" s="94" t="s">
        <v>31</v>
      </c>
      <c r="AL39" s="39">
        <v>2.486220852247167E-2</v>
      </c>
      <c r="AM39" s="39">
        <v>3.503787566784735E-2</v>
      </c>
      <c r="AN39" s="40">
        <v>0.4779640466251166</v>
      </c>
      <c r="AO39" s="39">
        <v>1.0251738505721608</v>
      </c>
      <c r="AP39" s="39">
        <v>0.95713506294695117</v>
      </c>
      <c r="AQ39" s="39">
        <v>1.0980492352469606</v>
      </c>
      <c r="AS39" s="38" t="s">
        <v>39</v>
      </c>
      <c r="AT39" s="39">
        <v>0.5</v>
      </c>
    </row>
    <row r="40" spans="23:46">
      <c r="W40" s="107"/>
      <c r="X40" s="109"/>
      <c r="Y40" s="38">
        <v>1</v>
      </c>
      <c r="Z40" s="38">
        <v>50</v>
      </c>
      <c r="AA40" s="39">
        <v>8.411999999999999</v>
      </c>
      <c r="AB40" s="39">
        <v>1.2646420482508409</v>
      </c>
      <c r="AC40" s="39">
        <v>6.9499999999999993</v>
      </c>
      <c r="AD40" s="39">
        <v>8.9423696809181461</v>
      </c>
      <c r="AE40" s="39">
        <v>33.299999999999997</v>
      </c>
      <c r="AF40" s="39">
        <v>0</v>
      </c>
      <c r="AG40" s="39">
        <v>11.425000000000001</v>
      </c>
      <c r="AH40" s="40">
        <v>1.0330767347910275E-5</v>
      </c>
      <c r="AI40" s="36"/>
      <c r="AK40" s="94" t="s">
        <v>36</v>
      </c>
      <c r="AL40" s="39">
        <v>-0.18056418337648958</v>
      </c>
      <c r="AM40" s="39">
        <v>8.5828807196054749E-2</v>
      </c>
      <c r="AN40" s="52">
        <v>3.5398399343783506E-2</v>
      </c>
      <c r="AO40" s="39">
        <v>0.83479909875257852</v>
      </c>
      <c r="AP40" s="39">
        <v>0.70554441500230658</v>
      </c>
      <c r="AQ40" s="39">
        <v>0.98773304764355474</v>
      </c>
      <c r="AS40" s="56" t="s">
        <v>42</v>
      </c>
      <c r="AT40" s="39">
        <v>0.66500000000000015</v>
      </c>
    </row>
    <row r="41" spans="23:46" ht="15" customHeight="1">
      <c r="W41" s="107"/>
      <c r="X41" s="111" t="s">
        <v>31</v>
      </c>
      <c r="Y41" s="44">
        <v>0</v>
      </c>
      <c r="Z41" s="44">
        <v>107</v>
      </c>
      <c r="AA41" s="45">
        <v>44.635514018691616</v>
      </c>
      <c r="AB41" s="45">
        <v>0.53815658160442692</v>
      </c>
      <c r="AC41" s="45">
        <v>44.8</v>
      </c>
      <c r="AD41" s="45">
        <v>5.5667349655507543</v>
      </c>
      <c r="AE41" s="45">
        <v>60.7</v>
      </c>
      <c r="AF41" s="45">
        <v>26.6</v>
      </c>
      <c r="AG41" s="45">
        <v>7.7999999999999972</v>
      </c>
      <c r="AH41" s="46">
        <v>0.71338268583043041</v>
      </c>
      <c r="AI41" s="35">
        <v>0.45220550940792847</v>
      </c>
      <c r="AK41" s="68" t="s">
        <v>50</v>
      </c>
      <c r="AL41" s="68"/>
      <c r="AM41" s="68"/>
      <c r="AN41" s="68"/>
      <c r="AO41" s="68"/>
      <c r="AP41" s="69"/>
    </row>
    <row r="42" spans="23:46">
      <c r="W42" s="107"/>
      <c r="X42" s="110"/>
      <c r="Y42" s="41">
        <v>1</v>
      </c>
      <c r="Z42" s="41">
        <v>50</v>
      </c>
      <c r="AA42" s="42">
        <v>45.143999999999984</v>
      </c>
      <c r="AB42" s="42">
        <v>0.73983539261330389</v>
      </c>
      <c r="AC42" s="42">
        <v>44.6</v>
      </c>
      <c r="AD42" s="42">
        <v>5.2314262307867896</v>
      </c>
      <c r="AE42" s="42">
        <v>54.2</v>
      </c>
      <c r="AF42" s="42">
        <v>31.7</v>
      </c>
      <c r="AG42" s="42">
        <v>7.3999999999999986</v>
      </c>
      <c r="AH42" s="43">
        <v>0.28872374073976514</v>
      </c>
      <c r="AI42" s="35"/>
      <c r="AK42" s="26"/>
      <c r="AL42" s="26"/>
      <c r="AM42" s="26"/>
      <c r="AN42" s="26"/>
      <c r="AO42" s="26"/>
    </row>
    <row r="43" spans="23:46">
      <c r="W43" s="107"/>
      <c r="X43" s="109" t="s">
        <v>36</v>
      </c>
      <c r="Y43" s="38">
        <v>0</v>
      </c>
      <c r="Z43" s="38">
        <v>107</v>
      </c>
      <c r="AA43" s="39">
        <v>14.224018691588778</v>
      </c>
      <c r="AB43" s="39">
        <v>0.2267110865534257</v>
      </c>
      <c r="AC43" s="39">
        <v>13.8</v>
      </c>
      <c r="AD43" s="39">
        <v>2.3451177143135338</v>
      </c>
      <c r="AE43" s="39">
        <v>19.100000000000001</v>
      </c>
      <c r="AF43" s="39">
        <v>8.8000000000000007</v>
      </c>
      <c r="AG43" s="39">
        <v>3.3000000000000007</v>
      </c>
      <c r="AH43" s="40">
        <v>1.7968751313354181E-2</v>
      </c>
      <c r="AI43" s="37">
        <v>1.4605134657473817E-2</v>
      </c>
      <c r="AK43" s="105" t="s">
        <v>51</v>
      </c>
      <c r="AL43" s="101"/>
      <c r="AM43" s="101"/>
      <c r="AN43" s="101"/>
      <c r="AO43" s="101"/>
      <c r="AP43" s="101"/>
      <c r="AQ43" s="102"/>
    </row>
    <row r="44" spans="23:46">
      <c r="W44" s="108"/>
      <c r="X44" s="109"/>
      <c r="Y44" s="38">
        <v>1</v>
      </c>
      <c r="Z44" s="38">
        <v>50</v>
      </c>
      <c r="AA44" s="39">
        <v>13.121999999999996</v>
      </c>
      <c r="AB44" s="39">
        <v>0.30878682958062137</v>
      </c>
      <c r="AC44" s="39">
        <v>13.15</v>
      </c>
      <c r="AD44" s="39">
        <v>2.1834526113755217</v>
      </c>
      <c r="AE44" s="39">
        <v>17.8</v>
      </c>
      <c r="AF44" s="39">
        <v>7.6</v>
      </c>
      <c r="AG44" s="39">
        <v>2.9000000000000004</v>
      </c>
      <c r="AH44" s="40">
        <v>0.85036759262500639</v>
      </c>
      <c r="AI44" s="36"/>
      <c r="AK44" s="51"/>
      <c r="AL44" s="95" t="s">
        <v>21</v>
      </c>
      <c r="AM44" s="95" t="s">
        <v>22</v>
      </c>
      <c r="AN44" s="95" t="s">
        <v>23</v>
      </c>
      <c r="AO44" s="95" t="s">
        <v>24</v>
      </c>
      <c r="AP44" s="95" t="s">
        <v>25</v>
      </c>
      <c r="AQ44" s="95" t="s">
        <v>26</v>
      </c>
      <c r="AS44" s="38" t="s">
        <v>27</v>
      </c>
      <c r="AT44" s="39">
        <v>19.182471642798873</v>
      </c>
    </row>
    <row r="45" spans="23:46" ht="15" customHeight="1">
      <c r="W45" s="106" t="s">
        <v>51</v>
      </c>
      <c r="X45" s="111" t="s">
        <v>20</v>
      </c>
      <c r="Y45" s="44">
        <v>0</v>
      </c>
      <c r="Z45" s="44">
        <v>107</v>
      </c>
      <c r="AA45" s="45">
        <v>15.158878504672897</v>
      </c>
      <c r="AB45" s="45">
        <v>0.20833857252649363</v>
      </c>
      <c r="AC45" s="45">
        <v>15</v>
      </c>
      <c r="AD45" s="45">
        <v>2.1550709514664117</v>
      </c>
      <c r="AE45" s="45">
        <v>18</v>
      </c>
      <c r="AF45" s="45">
        <v>8</v>
      </c>
      <c r="AG45" s="45">
        <v>3</v>
      </c>
      <c r="AH45" s="46">
        <v>3.1870112379150939E-6</v>
      </c>
      <c r="AI45" s="35">
        <v>8.3253598311878063E-2</v>
      </c>
      <c r="AK45" s="94" t="s">
        <v>29</v>
      </c>
      <c r="AL45" s="39">
        <v>-2.6466675225199863</v>
      </c>
      <c r="AM45" s="39">
        <v>1.9048398943772893</v>
      </c>
      <c r="AN45" s="57">
        <v>0.16469791241736151</v>
      </c>
      <c r="AO45" s="39">
        <v>7.0887049378243361E-2</v>
      </c>
      <c r="AP45" s="39">
        <v>0</v>
      </c>
      <c r="AQ45" s="39">
        <v>0</v>
      </c>
      <c r="AS45" s="38" t="s">
        <v>23</v>
      </c>
      <c r="AT45" s="52">
        <v>1.7773494795849838E-3</v>
      </c>
    </row>
    <row r="46" spans="23:46">
      <c r="W46" s="107"/>
      <c r="X46" s="110"/>
      <c r="Y46" s="41">
        <v>1</v>
      </c>
      <c r="Z46" s="41">
        <v>40</v>
      </c>
      <c r="AA46" s="42">
        <v>14.425000000000001</v>
      </c>
      <c r="AB46" s="42">
        <v>0.37704570218802563</v>
      </c>
      <c r="AC46" s="42">
        <v>15</v>
      </c>
      <c r="AD46" s="42">
        <v>2.3846464017833866</v>
      </c>
      <c r="AE46" s="42">
        <v>18</v>
      </c>
      <c r="AF46" s="42">
        <v>9</v>
      </c>
      <c r="AG46" s="42">
        <v>3</v>
      </c>
      <c r="AH46" s="43">
        <v>8.555808728985248E-2</v>
      </c>
      <c r="AI46" s="35"/>
      <c r="AK46" s="94" t="s">
        <v>0</v>
      </c>
      <c r="AL46" s="39">
        <v>-0.32131064063106424</v>
      </c>
      <c r="AM46" s="39">
        <v>0.39599363000304655</v>
      </c>
      <c r="AN46" s="57">
        <v>0.41713395611745879</v>
      </c>
      <c r="AO46" s="39">
        <v>0.72519794005084293</v>
      </c>
      <c r="AP46" s="39">
        <v>0.33372302598776449</v>
      </c>
      <c r="AQ46" s="39">
        <v>1.5758938140314833</v>
      </c>
      <c r="AS46" s="38" t="s">
        <v>32</v>
      </c>
      <c r="AT46" s="39">
        <v>0.8</v>
      </c>
    </row>
    <row r="47" spans="23:46" ht="15" customHeight="1">
      <c r="W47" s="107"/>
      <c r="X47" s="109" t="s">
        <v>28</v>
      </c>
      <c r="Y47" s="38">
        <v>0</v>
      </c>
      <c r="Z47" s="38">
        <v>107</v>
      </c>
      <c r="AA47" s="39">
        <v>10.131775700934579</v>
      </c>
      <c r="AB47" s="39">
        <v>1.1708342138656469</v>
      </c>
      <c r="AC47" s="39">
        <v>7.2</v>
      </c>
      <c r="AD47" s="39">
        <v>12.111203281687063</v>
      </c>
      <c r="AE47" s="39">
        <v>65</v>
      </c>
      <c r="AF47" s="39">
        <v>0</v>
      </c>
      <c r="AG47" s="39">
        <v>14.45</v>
      </c>
      <c r="AH47" s="40">
        <v>6.7794325708803171E-11</v>
      </c>
      <c r="AI47" s="37">
        <v>3.6093221674305287E-2</v>
      </c>
      <c r="AK47" s="94" t="s">
        <v>20</v>
      </c>
      <c r="AL47" s="39">
        <v>-0.22988256418283456</v>
      </c>
      <c r="AM47" s="39">
        <v>9.3206598638341034E-2</v>
      </c>
      <c r="AN47" s="52">
        <v>1.3648778762921926E-2</v>
      </c>
      <c r="AO47" s="39">
        <v>0.7946269146851983</v>
      </c>
      <c r="AP47" s="39">
        <v>0.66195073738822396</v>
      </c>
      <c r="AQ47" s="39">
        <v>0.95389565699930967</v>
      </c>
      <c r="AS47" s="38" t="s">
        <v>37</v>
      </c>
      <c r="AT47" s="39">
        <v>0.125</v>
      </c>
    </row>
    <row r="48" spans="23:46">
      <c r="W48" s="107"/>
      <c r="X48" s="109"/>
      <c r="Y48" s="38">
        <v>1</v>
      </c>
      <c r="Z48" s="38">
        <v>40</v>
      </c>
      <c r="AA48" s="39">
        <v>15.449999999999994</v>
      </c>
      <c r="AB48" s="39">
        <v>2.3684220647771124</v>
      </c>
      <c r="AC48" s="39">
        <v>10.5</v>
      </c>
      <c r="AD48" s="39">
        <v>14.979216370589059</v>
      </c>
      <c r="AE48" s="39">
        <v>65</v>
      </c>
      <c r="AF48" s="39">
        <v>0</v>
      </c>
      <c r="AG48" s="39">
        <v>18.599999999999998</v>
      </c>
      <c r="AH48" s="40">
        <v>2.7671133264683956E-4</v>
      </c>
      <c r="AI48" s="36"/>
      <c r="AK48" s="94" t="s">
        <v>28</v>
      </c>
      <c r="AL48" s="39">
        <v>1.1967714664686923E-2</v>
      </c>
      <c r="AM48" s="39">
        <v>1.3364911908834503E-2</v>
      </c>
      <c r="AN48" s="57">
        <v>0.37054241273984756</v>
      </c>
      <c r="AO48" s="39">
        <v>1.0120396143003281</v>
      </c>
      <c r="AP48" s="39">
        <v>0.98587369463414454</v>
      </c>
      <c r="AQ48" s="39">
        <v>1.0388999995514072</v>
      </c>
      <c r="AS48" s="38" t="s">
        <v>38</v>
      </c>
      <c r="AT48" s="39">
        <v>0.98</v>
      </c>
    </row>
    <row r="49" spans="23:46" ht="15" customHeight="1">
      <c r="W49" s="107"/>
      <c r="X49" s="111" t="s">
        <v>31</v>
      </c>
      <c r="Y49" s="44">
        <v>0</v>
      </c>
      <c r="Z49" s="44">
        <v>107</v>
      </c>
      <c r="AA49" s="45">
        <v>43.957009345794397</v>
      </c>
      <c r="AB49" s="45">
        <v>0.51969008600004241</v>
      </c>
      <c r="AC49" s="45">
        <v>43.3</v>
      </c>
      <c r="AD49" s="45">
        <v>5.3757160497072638</v>
      </c>
      <c r="AE49" s="45">
        <v>60.7</v>
      </c>
      <c r="AF49" s="45">
        <v>31.7</v>
      </c>
      <c r="AG49" s="45">
        <v>7.8999999999999986</v>
      </c>
      <c r="AH49" s="46">
        <v>0.32966179643409477</v>
      </c>
      <c r="AI49" s="35">
        <v>4.0850134144188033E-4</v>
      </c>
      <c r="AK49" s="94" t="s">
        <v>31</v>
      </c>
      <c r="AL49" s="39">
        <v>0.15661364200812911</v>
      </c>
      <c r="AM49" s="39">
        <v>4.2792402773186446E-2</v>
      </c>
      <c r="AN49" s="52">
        <v>2.5236599947927907E-4</v>
      </c>
      <c r="AO49" s="39">
        <v>1.169543664057868</v>
      </c>
      <c r="AP49" s="39">
        <v>1.0754531135617915</v>
      </c>
      <c r="AQ49" s="39">
        <v>1.2718661231151036</v>
      </c>
      <c r="AS49" s="38" t="s">
        <v>39</v>
      </c>
      <c r="AT49" s="39">
        <v>0.5</v>
      </c>
    </row>
    <row r="50" spans="23:46">
      <c r="W50" s="107"/>
      <c r="X50" s="110"/>
      <c r="Y50" s="41">
        <v>1</v>
      </c>
      <c r="Z50" s="41">
        <v>40</v>
      </c>
      <c r="AA50" s="42">
        <v>47.775000000000006</v>
      </c>
      <c r="AB50" s="42">
        <v>0.87546141680126577</v>
      </c>
      <c r="AC50" s="42">
        <v>48.05</v>
      </c>
      <c r="AD50" s="42">
        <v>5.5369041613800025</v>
      </c>
      <c r="AE50" s="42">
        <v>60.7</v>
      </c>
      <c r="AF50" s="42">
        <v>38</v>
      </c>
      <c r="AG50" s="42">
        <v>6.9499999999999886</v>
      </c>
      <c r="AH50" s="43">
        <v>0.69284062794926971</v>
      </c>
      <c r="AI50" s="35"/>
      <c r="AK50" s="94" t="s">
        <v>36</v>
      </c>
      <c r="AL50" s="39">
        <v>-0.18585306987602884</v>
      </c>
      <c r="AM50" s="39">
        <v>9.5436457446968881E-2</v>
      </c>
      <c r="AN50" s="93">
        <v>5.1486656677218155E-2</v>
      </c>
      <c r="AO50" s="39">
        <v>0.83039559614677705</v>
      </c>
      <c r="AP50" s="39">
        <v>0.68873059765602873</v>
      </c>
      <c r="AQ50" s="39">
        <v>1.0011996685594402</v>
      </c>
      <c r="AS50" s="56" t="s">
        <v>42</v>
      </c>
      <c r="AT50" s="39">
        <v>0.71783333333333377</v>
      </c>
    </row>
    <row r="51" spans="23:46">
      <c r="W51" s="107"/>
      <c r="X51" s="109" t="s">
        <v>36</v>
      </c>
      <c r="Y51" s="38">
        <v>0</v>
      </c>
      <c r="Z51" s="38">
        <v>107</v>
      </c>
      <c r="AA51" s="39">
        <v>10.131775700934579</v>
      </c>
      <c r="AB51" s="39">
        <v>1.1708342138656469</v>
      </c>
      <c r="AC51" s="39">
        <v>7.2</v>
      </c>
      <c r="AD51" s="39">
        <v>12.111203281687063</v>
      </c>
      <c r="AE51" s="39">
        <v>65</v>
      </c>
      <c r="AF51" s="39">
        <v>0</v>
      </c>
      <c r="AG51" s="39">
        <v>14.45</v>
      </c>
      <c r="AH51" s="40">
        <v>6.7794325708803171E-11</v>
      </c>
      <c r="AI51" s="37">
        <v>3.6093221674305287E-2</v>
      </c>
      <c r="AK51" s="69" t="s">
        <v>52</v>
      </c>
      <c r="AL51" s="69"/>
      <c r="AM51" s="69"/>
      <c r="AN51" s="69"/>
      <c r="AO51" s="69"/>
      <c r="AP51" s="69"/>
      <c r="AQ51" s="69"/>
    </row>
    <row r="52" spans="23:46">
      <c r="W52" s="108"/>
      <c r="X52" s="109"/>
      <c r="Y52" s="38">
        <v>1</v>
      </c>
      <c r="Z52" s="38">
        <v>40</v>
      </c>
      <c r="AA52" s="39">
        <v>15.449999999999994</v>
      </c>
      <c r="AB52" s="39">
        <v>2.3684220647771124</v>
      </c>
      <c r="AC52" s="39">
        <v>10.5</v>
      </c>
      <c r="AD52" s="39">
        <v>14.979216370589059</v>
      </c>
      <c r="AE52" s="39">
        <v>65</v>
      </c>
      <c r="AF52" s="39">
        <v>0</v>
      </c>
      <c r="AG52" s="39">
        <v>18.599999999999998</v>
      </c>
      <c r="AH52" s="40">
        <v>2.7671133264683956E-4</v>
      </c>
      <c r="AI52" s="36"/>
    </row>
    <row r="53" spans="23:46">
      <c r="W53" s="106" t="s">
        <v>53</v>
      </c>
      <c r="X53" s="109" t="s">
        <v>20</v>
      </c>
      <c r="Y53" s="38">
        <v>0</v>
      </c>
      <c r="Z53" s="38">
        <v>140</v>
      </c>
      <c r="AA53" s="84">
        <v>14.871428571428572</v>
      </c>
      <c r="AB53" s="84">
        <v>0.18187186378004175</v>
      </c>
      <c r="AC53" s="84">
        <v>15</v>
      </c>
      <c r="AD53" s="84">
        <v>2.1519369128475048</v>
      </c>
      <c r="AE53" s="84">
        <v>18</v>
      </c>
      <c r="AF53" s="84">
        <v>8</v>
      </c>
      <c r="AG53" s="84">
        <v>3</v>
      </c>
      <c r="AH53" s="40">
        <v>6.3603900862796436E-6</v>
      </c>
      <c r="AI53" s="37">
        <v>0.97339770290767702</v>
      </c>
      <c r="AK53" s="97" t="s">
        <v>53</v>
      </c>
      <c r="AL53" s="98"/>
      <c r="AM53" s="98"/>
      <c r="AN53" s="98"/>
      <c r="AO53" s="98"/>
      <c r="AP53" s="98"/>
      <c r="AQ53" s="99"/>
    </row>
    <row r="54" spans="23:46">
      <c r="W54" s="107"/>
      <c r="X54" s="110"/>
      <c r="Y54" s="41">
        <v>1</v>
      </c>
      <c r="Z54" s="38">
        <v>50</v>
      </c>
      <c r="AA54" s="84">
        <v>14.74</v>
      </c>
      <c r="AB54" s="84">
        <v>0.33662187349351802</v>
      </c>
      <c r="AC54" s="84">
        <v>15</v>
      </c>
      <c r="AD54" s="84">
        <v>2.3802760944298673</v>
      </c>
      <c r="AE54" s="84">
        <v>18</v>
      </c>
      <c r="AF54" s="84">
        <v>9</v>
      </c>
      <c r="AG54" s="84">
        <v>3.5</v>
      </c>
      <c r="AH54" s="40">
        <v>2.6919143846981797E-4</v>
      </c>
      <c r="AI54" s="36"/>
      <c r="AK54" s="51"/>
      <c r="AL54" s="95" t="s">
        <v>21</v>
      </c>
      <c r="AM54" s="95" t="s">
        <v>22</v>
      </c>
      <c r="AN54" s="95" t="s">
        <v>23</v>
      </c>
      <c r="AO54" s="95" t="s">
        <v>24</v>
      </c>
      <c r="AP54" s="95" t="s">
        <v>25</v>
      </c>
      <c r="AQ54" s="95" t="s">
        <v>26</v>
      </c>
      <c r="AS54" s="38" t="s">
        <v>27</v>
      </c>
      <c r="AT54" s="39">
        <v>15.335337300425323</v>
      </c>
    </row>
    <row r="55" spans="23:46">
      <c r="W55" s="107"/>
      <c r="X55" s="109" t="s">
        <v>28</v>
      </c>
      <c r="Y55" s="38">
        <v>0</v>
      </c>
      <c r="Z55" s="38">
        <v>140</v>
      </c>
      <c r="AA55" s="84">
        <v>12.565714285714289</v>
      </c>
      <c r="AB55" s="84">
        <v>1.1877106115730971</v>
      </c>
      <c r="AC55" s="84">
        <v>8.6999999999999993</v>
      </c>
      <c r="AD55" s="84">
        <v>14.053181474600962</v>
      </c>
      <c r="AE55" s="84">
        <v>91.7</v>
      </c>
      <c r="AF55" s="84">
        <v>0</v>
      </c>
      <c r="AG55" s="84">
        <v>19.200000000000003</v>
      </c>
      <c r="AH55" s="40">
        <v>1.1337597527472099E-12</v>
      </c>
      <c r="AI55" s="37">
        <v>0.95187763786110735</v>
      </c>
      <c r="AK55" s="6" t="s">
        <v>29</v>
      </c>
      <c r="AL55" s="39">
        <v>0.53429272250223481</v>
      </c>
      <c r="AM55" s="39">
        <v>1.7024018372822609</v>
      </c>
      <c r="AN55" s="40">
        <v>0.75363768603157932</v>
      </c>
      <c r="AO55" s="39">
        <v>1.7062410295013988</v>
      </c>
      <c r="AP55" s="39"/>
      <c r="AQ55" s="39"/>
      <c r="AS55" s="38" t="s">
        <v>23</v>
      </c>
      <c r="AT55" s="52">
        <v>9.0215947963302335E-3</v>
      </c>
    </row>
    <row r="56" spans="23:46">
      <c r="W56" s="107"/>
      <c r="X56" s="109"/>
      <c r="Y56" s="41">
        <v>1</v>
      </c>
      <c r="Z56" s="38">
        <v>50</v>
      </c>
      <c r="AA56" s="84">
        <v>13.878000000000002</v>
      </c>
      <c r="AB56" s="84">
        <v>2.3337091262010956</v>
      </c>
      <c r="AC56" s="84">
        <v>7.05</v>
      </c>
      <c r="AD56" s="84">
        <v>16.501815484537271</v>
      </c>
      <c r="AE56" s="84">
        <v>65</v>
      </c>
      <c r="AF56" s="84">
        <v>0</v>
      </c>
      <c r="AG56" s="84">
        <v>17.875</v>
      </c>
      <c r="AH56" s="40">
        <v>9.6999798593344622E-7</v>
      </c>
      <c r="AI56" s="36"/>
      <c r="AK56" s="6" t="s">
        <v>0</v>
      </c>
      <c r="AL56" s="39">
        <v>0.33626408812033914</v>
      </c>
      <c r="AM56" s="39">
        <v>0.35723164639561711</v>
      </c>
      <c r="AN56" s="40">
        <v>0.3465483614697269</v>
      </c>
      <c r="AO56" s="39">
        <v>1.3997086224247315</v>
      </c>
      <c r="AP56" s="39">
        <v>0.69496272152251615</v>
      </c>
      <c r="AQ56" s="39">
        <v>2.8191213240876882</v>
      </c>
      <c r="AS56" s="38" t="s">
        <v>32</v>
      </c>
      <c r="AT56" s="39">
        <v>0.73157894736842111</v>
      </c>
    </row>
    <row r="57" spans="23:46">
      <c r="W57" s="107"/>
      <c r="X57" s="111" t="s">
        <v>31</v>
      </c>
      <c r="Y57" s="38">
        <v>0</v>
      </c>
      <c r="Z57" s="38">
        <v>140</v>
      </c>
      <c r="AA57" s="84">
        <v>45.929285714285719</v>
      </c>
      <c r="AB57" s="84">
        <v>0.45420892959643705</v>
      </c>
      <c r="AC57" s="84">
        <v>45.849999999999994</v>
      </c>
      <c r="AD57" s="84">
        <v>5.3742725313775965</v>
      </c>
      <c r="AE57" s="84">
        <v>60.7</v>
      </c>
      <c r="AF57" s="84">
        <v>31.7</v>
      </c>
      <c r="AG57" s="84">
        <v>8.4249999999999972</v>
      </c>
      <c r="AH57" s="40">
        <v>0.80600293395731448</v>
      </c>
      <c r="AI57" s="37">
        <v>2.3879580179966942E-2</v>
      </c>
      <c r="AK57" s="6" t="s">
        <v>20</v>
      </c>
      <c r="AL57" s="39">
        <v>2.0791869204341295E-2</v>
      </c>
      <c r="AM57" s="39">
        <v>7.7437333767502212E-2</v>
      </c>
      <c r="AN57" s="40">
        <v>0.7883150206321754</v>
      </c>
      <c r="AO57" s="39">
        <v>1.0210095259967096</v>
      </c>
      <c r="AP57" s="39">
        <v>0.87723311176667962</v>
      </c>
      <c r="AQ57" s="39">
        <v>1.1883505515159944</v>
      </c>
      <c r="AS57" s="38" t="s">
        <v>37</v>
      </c>
      <c r="AT57" s="39">
        <v>0.08</v>
      </c>
    </row>
    <row r="58" spans="23:46">
      <c r="W58" s="107"/>
      <c r="X58" s="110"/>
      <c r="Y58" s="41">
        <v>1</v>
      </c>
      <c r="Z58" s="38">
        <v>50</v>
      </c>
      <c r="AA58" s="84">
        <v>43.926000000000002</v>
      </c>
      <c r="AB58" s="84">
        <v>0.87034035097231022</v>
      </c>
      <c r="AC58" s="84">
        <v>43.4</v>
      </c>
      <c r="AD58" s="84">
        <v>6.1542356411280039</v>
      </c>
      <c r="AE58" s="84">
        <v>60.7</v>
      </c>
      <c r="AF58" s="84">
        <v>26.6</v>
      </c>
      <c r="AG58" s="84">
        <v>6.8999999999999986</v>
      </c>
      <c r="AH58" s="40">
        <v>0.34013620377107867</v>
      </c>
      <c r="AI58" s="36"/>
      <c r="AK58" s="6" t="s">
        <v>54</v>
      </c>
      <c r="AL58" s="39">
        <v>6.6419785775440774E-3</v>
      </c>
      <c r="AM58" s="39">
        <v>1.2492574326198186E-2</v>
      </c>
      <c r="AN58" s="40">
        <v>0.59495171295556604</v>
      </c>
      <c r="AO58" s="39">
        <v>1.0066640854345774</v>
      </c>
      <c r="AP58" s="39">
        <v>0.98231522687341744</v>
      </c>
      <c r="AQ58" s="39">
        <v>1.0316164843838043</v>
      </c>
      <c r="AS58" s="38" t="s">
        <v>38</v>
      </c>
      <c r="AT58" s="39">
        <v>0.9642857142857143</v>
      </c>
    </row>
    <row r="59" spans="23:46">
      <c r="W59" s="107"/>
      <c r="X59" s="109" t="s">
        <v>36</v>
      </c>
      <c r="Y59" s="38">
        <v>0</v>
      </c>
      <c r="Z59" s="38">
        <v>140</v>
      </c>
      <c r="AA59" s="84">
        <v>13.752142857142861</v>
      </c>
      <c r="AB59" s="84">
        <v>0.19785194838851922</v>
      </c>
      <c r="AC59" s="84">
        <v>13.649999999999999</v>
      </c>
      <c r="AD59" s="84">
        <v>2.3410158238163743</v>
      </c>
      <c r="AE59" s="84">
        <v>18.899999999999999</v>
      </c>
      <c r="AF59" s="84">
        <v>7.6</v>
      </c>
      <c r="AG59" s="84">
        <v>2.6500000000000004</v>
      </c>
      <c r="AH59" s="40">
        <v>0.26580433231594647</v>
      </c>
      <c r="AI59" s="85">
        <v>5.7693227134327729E-2</v>
      </c>
      <c r="AK59" s="6" t="s">
        <v>55</v>
      </c>
      <c r="AL59" s="39">
        <v>-0.12192684978175417</v>
      </c>
      <c r="AM59" s="39">
        <v>3.7956636656591623E-2</v>
      </c>
      <c r="AN59" s="52">
        <v>1.3169194148141428E-3</v>
      </c>
      <c r="AO59" s="39">
        <v>0.88521311966721505</v>
      </c>
      <c r="AP59" s="39">
        <v>0.82174882969313101</v>
      </c>
      <c r="AQ59" s="39">
        <v>0.95357880524586447</v>
      </c>
      <c r="AS59" s="38" t="s">
        <v>39</v>
      </c>
      <c r="AT59" s="39">
        <v>0.5</v>
      </c>
    </row>
    <row r="60" spans="23:46">
      <c r="W60" s="108"/>
      <c r="X60" s="109"/>
      <c r="Y60" s="38">
        <v>1</v>
      </c>
      <c r="Z60" s="38">
        <v>50</v>
      </c>
      <c r="AA60" s="84">
        <v>14.493400000000001</v>
      </c>
      <c r="AB60" s="84">
        <v>0.33912415521908823</v>
      </c>
      <c r="AC60" s="84">
        <v>14.3</v>
      </c>
      <c r="AD60" s="84">
        <v>2.397969898195766</v>
      </c>
      <c r="AE60" s="84">
        <v>19.100000000000001</v>
      </c>
      <c r="AF60" s="84">
        <v>9.8000000000000007</v>
      </c>
      <c r="AG60" s="84">
        <v>4.0749999999999993</v>
      </c>
      <c r="AH60" s="40">
        <v>0.1454612116415579</v>
      </c>
      <c r="AI60" s="36"/>
      <c r="AK60" s="6" t="s">
        <v>56</v>
      </c>
      <c r="AL60" s="39">
        <v>0.23889730825630567</v>
      </c>
      <c r="AM60" s="39">
        <v>8.4962849029672979E-2</v>
      </c>
      <c r="AN60" s="52">
        <v>4.9267343766348174E-3</v>
      </c>
      <c r="AO60" s="39">
        <v>1.2698481269695703</v>
      </c>
      <c r="AP60" s="39">
        <v>1.0750564632289856</v>
      </c>
      <c r="AQ60" s="39">
        <v>1.4999344878359775</v>
      </c>
      <c r="AS60" s="56" t="s">
        <v>42</v>
      </c>
      <c r="AT60" s="39">
        <v>0.69057142857142828</v>
      </c>
    </row>
  </sheetData>
  <sortState xmlns:xlrd2="http://schemas.microsoft.com/office/spreadsheetml/2017/richdata2" ref="F23:F29">
    <sortCondition descending="1" ref="F23:F29"/>
  </sortState>
  <mergeCells count="79">
    <mergeCell ref="J21:J22"/>
    <mergeCell ref="I21:I22"/>
    <mergeCell ref="G21:G22"/>
    <mergeCell ref="H21:H22"/>
    <mergeCell ref="F21:F22"/>
    <mergeCell ref="F3:G4"/>
    <mergeCell ref="H3:H4"/>
    <mergeCell ref="I3:I4"/>
    <mergeCell ref="F19:G19"/>
    <mergeCell ref="F5:F6"/>
    <mergeCell ref="F7:F8"/>
    <mergeCell ref="F9:F10"/>
    <mergeCell ref="F11:F12"/>
    <mergeCell ref="F13:F14"/>
    <mergeCell ref="F15:F16"/>
    <mergeCell ref="F17:F18"/>
    <mergeCell ref="J3:J4"/>
    <mergeCell ref="W13:W20"/>
    <mergeCell ref="R3:R4"/>
    <mergeCell ref="S3:S4"/>
    <mergeCell ref="T3:T4"/>
    <mergeCell ref="U3:U4"/>
    <mergeCell ref="L3:L4"/>
    <mergeCell ref="W21:W28"/>
    <mergeCell ref="W29:W36"/>
    <mergeCell ref="W37:W44"/>
    <mergeCell ref="W45:W52"/>
    <mergeCell ref="M3:M4"/>
    <mergeCell ref="N3:N4"/>
    <mergeCell ref="O3:O4"/>
    <mergeCell ref="P3:P4"/>
    <mergeCell ref="Q3:Q4"/>
    <mergeCell ref="W5:W12"/>
    <mergeCell ref="AF3:AF4"/>
    <mergeCell ref="AG3:AG4"/>
    <mergeCell ref="AH3:AH4"/>
    <mergeCell ref="AI3:AI4"/>
    <mergeCell ref="W3:Y4"/>
    <mergeCell ref="Z3:Z4"/>
    <mergeCell ref="AA3:AA4"/>
    <mergeCell ref="AB3:AB4"/>
    <mergeCell ref="AC3:AC4"/>
    <mergeCell ref="AD3:AD4"/>
    <mergeCell ref="AE3:AE4"/>
    <mergeCell ref="X51:X52"/>
    <mergeCell ref="X29:X30"/>
    <mergeCell ref="X31:X32"/>
    <mergeCell ref="X33:X34"/>
    <mergeCell ref="X35:X36"/>
    <mergeCell ref="X37:X38"/>
    <mergeCell ref="X39:X40"/>
    <mergeCell ref="X41:X42"/>
    <mergeCell ref="X43:X44"/>
    <mergeCell ref="X45:X46"/>
    <mergeCell ref="X47:X48"/>
    <mergeCell ref="X49:X50"/>
    <mergeCell ref="X27:X28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W53:W60"/>
    <mergeCell ref="X53:X54"/>
    <mergeCell ref="X55:X56"/>
    <mergeCell ref="X57:X58"/>
    <mergeCell ref="X59:X60"/>
    <mergeCell ref="AK53:AQ53"/>
    <mergeCell ref="AK4:AQ4"/>
    <mergeCell ref="AK13:AQ13"/>
    <mergeCell ref="AK23:AQ23"/>
    <mergeCell ref="AK33:AQ33"/>
    <mergeCell ref="AK43:AQ43"/>
  </mergeCells>
  <conditionalFormatting sqref="AH1:AI1048576">
    <cfRule type="cellIs" dxfId="1" priority="1" operator="lessThan">
      <formula>0.05</formula>
    </cfRule>
  </conditionalFormatting>
  <pageMargins left="0.7" right="0.7" top="0.75" bottom="0.75" header="0.3" footer="0.3"/>
  <pageSetup paperSize="9" orientation="portrait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63209-B73D-4FD9-93E0-9F0EC92A4CC9}">
  <dimension ref="A1:CI203"/>
  <sheetViews>
    <sheetView tabSelected="1" topLeftCell="AC1" zoomScale="80" zoomScaleNormal="80" workbookViewId="0">
      <pane ySplit="1" topLeftCell="A29" activePane="bottomLeft" state="frozen"/>
      <selection pane="bottomLeft" activeCell="E3" sqref="E3"/>
    </sheetView>
  </sheetViews>
  <sheetFormatPr defaultColWidth="11.42578125" defaultRowHeight="15" customHeight="1"/>
  <cols>
    <col min="1" max="1" width="6.42578125" bestFit="1" customWidth="1"/>
    <col min="2" max="2" width="16.28515625" customWidth="1"/>
    <col min="3" max="3" width="34.85546875" bestFit="1" customWidth="1"/>
    <col min="4" max="4" width="10.42578125" customWidth="1"/>
    <col min="5" max="5" width="15.7109375" customWidth="1"/>
    <col min="6" max="6" width="11.42578125" style="20"/>
    <col min="9" max="9" width="14.42578125" customWidth="1"/>
    <col min="10" max="10" width="17.28515625" customWidth="1"/>
    <col min="11" max="11" width="13.7109375" customWidth="1"/>
    <col min="12" max="12" width="14.28515625" customWidth="1"/>
    <col min="13" max="13" width="13.7109375" customWidth="1"/>
    <col min="14" max="14" width="14.42578125" customWidth="1"/>
    <col min="15" max="15" width="15.7109375" customWidth="1"/>
    <col min="63" max="64" width="11.42578125" style="53"/>
    <col min="77" max="78" width="11.42578125" style="53"/>
  </cols>
  <sheetData>
    <row r="1" spans="1:87" ht="43.15">
      <c r="A1" s="3" t="s">
        <v>57</v>
      </c>
      <c r="B1" s="4" t="s">
        <v>58</v>
      </c>
      <c r="C1" s="4" t="s">
        <v>59</v>
      </c>
      <c r="D1" s="4" t="s">
        <v>0</v>
      </c>
      <c r="E1" s="4" t="s">
        <v>20</v>
      </c>
      <c r="F1" s="19" t="s">
        <v>28</v>
      </c>
      <c r="G1" s="1" t="s">
        <v>31</v>
      </c>
      <c r="H1" s="1" t="s">
        <v>36</v>
      </c>
      <c r="I1" s="18" t="s">
        <v>51</v>
      </c>
      <c r="J1" s="2" t="s">
        <v>18</v>
      </c>
      <c r="K1" s="18" t="s">
        <v>16</v>
      </c>
      <c r="L1" s="18" t="s">
        <v>3</v>
      </c>
      <c r="M1" s="18" t="s">
        <v>2</v>
      </c>
      <c r="N1" s="18" t="s">
        <v>51</v>
      </c>
      <c r="O1" s="2" t="s">
        <v>17</v>
      </c>
    </row>
    <row r="2" spans="1:87" ht="14.45">
      <c r="A2" s="8">
        <v>1</v>
      </c>
      <c r="B2" s="9">
        <v>1069715630</v>
      </c>
      <c r="C2" s="10" t="s">
        <v>60</v>
      </c>
      <c r="D2" s="9">
        <v>0</v>
      </c>
      <c r="E2" s="9">
        <v>17</v>
      </c>
      <c r="F2" s="9">
        <v>14.5</v>
      </c>
      <c r="G2" s="9">
        <v>35.5</v>
      </c>
      <c r="H2" s="9">
        <v>11.5</v>
      </c>
      <c r="I2" s="9">
        <v>0</v>
      </c>
      <c r="J2" s="11">
        <v>0</v>
      </c>
      <c r="K2" s="9">
        <v>0</v>
      </c>
      <c r="L2" s="9">
        <v>1</v>
      </c>
      <c r="M2" s="9">
        <v>0</v>
      </c>
      <c r="N2" s="9">
        <v>0</v>
      </c>
      <c r="O2" s="11">
        <v>1</v>
      </c>
      <c r="P2" s="5"/>
      <c r="Q2" t="s">
        <v>61</v>
      </c>
      <c r="AU2" t="s">
        <v>62</v>
      </c>
      <c r="AZ2" t="s">
        <v>63</v>
      </c>
    </row>
    <row r="3" spans="1:87" ht="15" customHeight="1" thickBot="1">
      <c r="A3" s="8">
        <v>2</v>
      </c>
      <c r="B3" s="9">
        <v>1069730415</v>
      </c>
      <c r="C3" s="10" t="s">
        <v>64</v>
      </c>
      <c r="D3" s="9">
        <v>0</v>
      </c>
      <c r="E3" s="9">
        <v>14</v>
      </c>
      <c r="F3" s="9">
        <v>12.8</v>
      </c>
      <c r="G3" s="9">
        <v>36.799999999999997</v>
      </c>
      <c r="H3" s="9">
        <v>11.1</v>
      </c>
      <c r="I3" s="9">
        <v>0</v>
      </c>
      <c r="J3" s="11">
        <v>1</v>
      </c>
      <c r="K3" s="9">
        <v>0</v>
      </c>
      <c r="L3" s="9">
        <v>1</v>
      </c>
      <c r="M3" s="9">
        <v>0</v>
      </c>
      <c r="N3" s="9">
        <v>0</v>
      </c>
      <c r="O3" s="11">
        <v>0</v>
      </c>
      <c r="P3" s="5"/>
      <c r="BK3" s="54" t="s">
        <v>17</v>
      </c>
      <c r="BY3" s="53" t="s">
        <v>18</v>
      </c>
      <c r="CB3" t="s">
        <v>16</v>
      </c>
      <c r="CE3" t="s">
        <v>3</v>
      </c>
      <c r="CH3" t="s">
        <v>51</v>
      </c>
    </row>
    <row r="4" spans="1:87" ht="15" customHeight="1" thickTop="1" thickBot="1">
      <c r="A4" s="8">
        <v>3</v>
      </c>
      <c r="B4" s="9">
        <v>1122922410</v>
      </c>
      <c r="C4" s="10" t="s">
        <v>65</v>
      </c>
      <c r="D4" s="9">
        <v>1</v>
      </c>
      <c r="E4" s="9">
        <v>17</v>
      </c>
      <c r="F4" s="9">
        <v>0</v>
      </c>
      <c r="G4" s="9">
        <v>46.6</v>
      </c>
      <c r="H4" s="9">
        <v>7.6</v>
      </c>
      <c r="I4" s="9">
        <v>0</v>
      </c>
      <c r="J4" s="11">
        <v>1</v>
      </c>
      <c r="K4" s="9">
        <v>0</v>
      </c>
      <c r="L4" s="9">
        <v>1</v>
      </c>
      <c r="M4" s="9">
        <v>0</v>
      </c>
      <c r="N4" s="9">
        <v>0</v>
      </c>
      <c r="O4" s="11">
        <v>0</v>
      </c>
      <c r="P4" s="5"/>
      <c r="Q4" s="73" t="str">
        <f>D1</f>
        <v xml:space="preserve">Sexo </v>
      </c>
      <c r="R4" s="73" t="str">
        <f t="shared" ref="R4:U4" si="0">E1</f>
        <v xml:space="preserve">Edad de toma radiografia lateral </v>
      </c>
      <c r="S4" s="73" t="str">
        <f t="shared" si="0"/>
        <v>Espacio de la línea B Nff</v>
      </c>
      <c r="T4" s="73" t="str">
        <f t="shared" si="0"/>
        <v>Altura de la rama Nff</v>
      </c>
      <c r="U4" s="73" t="str">
        <f t="shared" si="0"/>
        <v>Smiling chin Nff</v>
      </c>
      <c r="V4" s="73" t="s">
        <v>66</v>
      </c>
      <c r="W4" s="73" t="s">
        <v>67</v>
      </c>
      <c r="X4" s="73" t="s">
        <v>68</v>
      </c>
      <c r="Y4" s="73" t="s">
        <v>69</v>
      </c>
      <c r="Z4" s="73" t="s">
        <v>70</v>
      </c>
      <c r="AA4" s="73" t="s">
        <v>71</v>
      </c>
      <c r="AB4" s="73" t="s">
        <v>72</v>
      </c>
      <c r="AC4" s="73" t="s">
        <v>73</v>
      </c>
      <c r="AD4" s="73" t="s">
        <v>74</v>
      </c>
      <c r="AG4" t="s">
        <v>75</v>
      </c>
      <c r="AI4" t="s">
        <v>76</v>
      </c>
      <c r="AJ4" s="76">
        <f>V195*LN(V195/X195)+W195*LN(W195/X195)</f>
        <v>-97.784101431496552</v>
      </c>
      <c r="AL4" t="s">
        <v>77</v>
      </c>
      <c r="AS4" t="s">
        <v>78</v>
      </c>
      <c r="AV4" s="7" t="s">
        <v>79</v>
      </c>
      <c r="AW4" s="7" t="s">
        <v>80</v>
      </c>
      <c r="AZ4" s="73" t="s">
        <v>70</v>
      </c>
      <c r="BA4" s="73" t="s">
        <v>67</v>
      </c>
      <c r="BB4" s="73" t="s">
        <v>66</v>
      </c>
      <c r="BC4" s="73" t="s">
        <v>81</v>
      </c>
      <c r="BD4" s="73" t="s">
        <v>82</v>
      </c>
      <c r="BE4" s="73" t="s">
        <v>83</v>
      </c>
      <c r="BF4" s="73" t="s">
        <v>84</v>
      </c>
      <c r="BG4" s="73" t="s">
        <v>42</v>
      </c>
      <c r="BK4" s="92" t="s">
        <v>83</v>
      </c>
      <c r="BL4" s="92" t="s">
        <v>84</v>
      </c>
      <c r="BN4" t="str">
        <f>+I1</f>
        <v>CLASE III CLE</v>
      </c>
      <c r="BY4" s="92" t="s">
        <v>83</v>
      </c>
      <c r="BZ4" s="92" t="s">
        <v>84</v>
      </c>
      <c r="CB4" t="s">
        <v>83</v>
      </c>
      <c r="CC4" t="s">
        <v>84</v>
      </c>
      <c r="CE4" s="73" t="s">
        <v>83</v>
      </c>
      <c r="CF4" s="73" t="s">
        <v>84</v>
      </c>
      <c r="CH4" s="73" t="s">
        <v>83</v>
      </c>
      <c r="CI4" s="73" t="s">
        <v>84</v>
      </c>
    </row>
    <row r="5" spans="1:87" ht="15" customHeight="1" thickTop="1">
      <c r="A5" s="8">
        <v>4</v>
      </c>
      <c r="B5" s="9">
        <v>1069716770</v>
      </c>
      <c r="C5" s="10" t="s">
        <v>85</v>
      </c>
      <c r="D5" s="9">
        <v>1</v>
      </c>
      <c r="E5" s="9">
        <v>17</v>
      </c>
      <c r="F5" s="9">
        <v>2.2999999999999998</v>
      </c>
      <c r="G5" s="9">
        <v>34.6</v>
      </c>
      <c r="H5" s="9">
        <v>11.9</v>
      </c>
      <c r="I5" s="9">
        <v>0</v>
      </c>
      <c r="J5" s="11">
        <v>1</v>
      </c>
      <c r="K5" s="9">
        <v>0</v>
      </c>
      <c r="L5" s="9">
        <v>0</v>
      </c>
      <c r="M5" s="9">
        <v>1</v>
      </c>
      <c r="N5" s="9">
        <v>0</v>
      </c>
      <c r="O5" s="11">
        <v>0</v>
      </c>
      <c r="P5" s="5"/>
      <c r="Q5">
        <f>D2</f>
        <v>0</v>
      </c>
      <c r="R5">
        <f t="shared" ref="R5:V5" si="1">E2</f>
        <v>17</v>
      </c>
      <c r="S5">
        <f t="shared" si="1"/>
        <v>14.5</v>
      </c>
      <c r="T5">
        <f t="shared" si="1"/>
        <v>35.5</v>
      </c>
      <c r="U5">
        <f t="shared" si="1"/>
        <v>11.5</v>
      </c>
      <c r="V5" s="31">
        <f t="shared" si="1"/>
        <v>0</v>
      </c>
      <c r="W5">
        <f>1-V5</f>
        <v>1</v>
      </c>
      <c r="X5" s="32">
        <f>V5+W5</f>
        <v>1</v>
      </c>
      <c r="Y5">
        <f>IF(X5=0,"",V5/X5)</f>
        <v>0</v>
      </c>
      <c r="Z5">
        <f>1/(1+EXP(-$AG$6-MMULT(Q5:U5,$AG$7:$AG$11)))</f>
        <v>4.9328561264172503E-2</v>
      </c>
      <c r="AA5" s="70">
        <f>X5*Z5</f>
        <v>4.9328561264172503E-2</v>
      </c>
      <c r="AB5" s="72">
        <f>X5-AA5</f>
        <v>0.95067143873582749</v>
      </c>
      <c r="AC5" s="70">
        <f>IFERROR(X5*(Y5*LN(Z5)+(1-Y5)*LN(1-Z5)),0)</f>
        <v>-5.0586766420565449E-2</v>
      </c>
      <c r="AD5" s="72">
        <f>100*IF(Z5&gt;=$AV$11,V5/X5,W5/X5)</f>
        <v>100</v>
      </c>
      <c r="AI5" t="s">
        <v>86</v>
      </c>
      <c r="AJ5" s="29">
        <f>AC195</f>
        <v>-88.192865610097115</v>
      </c>
      <c r="AL5" s="70">
        <f t="array" ref="AL5:AQ10">MINVERSE(MMULT(TRANSPOSE([1]!DEsign(Q5:U194)),Z5:Z194*(1-Z5:Z194)*X5:X194*[1]!DEsign(Q5:U194)))</f>
        <v>3.6284150232112826</v>
      </c>
      <c r="AM5" s="71">
        <v>4.475642548562575E-2</v>
      </c>
      <c r="AN5" s="71">
        <v>-6.4670672923497541E-2</v>
      </c>
      <c r="AO5" s="71">
        <v>7.5035251206547601E-3</v>
      </c>
      <c r="AP5" s="71">
        <v>-3.977462957842879E-2</v>
      </c>
      <c r="AQ5" s="72">
        <v>-6.5939146619505756E-2</v>
      </c>
      <c r="AS5" s="76">
        <f t="array" ref="AS5:AS10">MMULT(TRANSPOSE([1]!DEsign(Q5:U194)),X5:X194*(Y5:Y194-Z5:Z194))</f>
        <v>-1.1102230246251565E-14</v>
      </c>
      <c r="AU5" t="s">
        <v>71</v>
      </c>
      <c r="AV5" s="70">
        <f>SUMIF(Z5:Z194,"&gt;="&amp;AV11,V5:V194)</f>
        <v>5</v>
      </c>
      <c r="AW5" s="72">
        <f>SUMIF(Z5:Z194,"&gt;="&amp;AV11,W5:W194)</f>
        <v>3</v>
      </c>
      <c r="AX5">
        <f>AV5+AW5</f>
        <v>8</v>
      </c>
      <c r="BC5">
        <v>0</v>
      </c>
      <c r="BD5">
        <v>0</v>
      </c>
      <c r="BE5">
        <f>1-BC5/BC$195</f>
        <v>1</v>
      </c>
      <c r="BF5">
        <f>1-BD5/BD$195</f>
        <v>1</v>
      </c>
      <c r="BG5">
        <f>(BE5-BE6)*BF5</f>
        <v>6.6666666666667096E-3</v>
      </c>
      <c r="BK5" s="53">
        <v>1</v>
      </c>
      <c r="BL5" s="53">
        <v>1</v>
      </c>
      <c r="BN5" s="73"/>
      <c r="BO5" s="73" t="s">
        <v>21</v>
      </c>
      <c r="BP5" s="73" t="s">
        <v>22</v>
      </c>
      <c r="BQ5" s="73" t="s">
        <v>23</v>
      </c>
      <c r="BR5" s="73" t="s">
        <v>24</v>
      </c>
      <c r="BS5" s="73" t="s">
        <v>25</v>
      </c>
      <c r="BT5" s="73" t="s">
        <v>26</v>
      </c>
      <c r="BV5" t="str">
        <f>+AI7</f>
        <v>Chi-Sq</v>
      </c>
      <c r="BW5">
        <f>+AJ7</f>
        <v>19.182471642798873</v>
      </c>
      <c r="BY5" s="53">
        <v>1</v>
      </c>
      <c r="BZ5" s="53">
        <v>1</v>
      </c>
      <c r="CB5">
        <v>1</v>
      </c>
      <c r="CC5">
        <v>1</v>
      </c>
      <c r="CE5">
        <v>1</v>
      </c>
      <c r="CF5">
        <v>1</v>
      </c>
      <c r="CH5">
        <v>1</v>
      </c>
      <c r="CI5">
        <v>1</v>
      </c>
    </row>
    <row r="6" spans="1:87" ht="15" customHeight="1">
      <c r="A6" s="8">
        <v>5</v>
      </c>
      <c r="B6" s="9">
        <v>1072492518</v>
      </c>
      <c r="C6" s="10" t="s">
        <v>87</v>
      </c>
      <c r="D6" s="9">
        <v>0</v>
      </c>
      <c r="E6" s="9">
        <v>17</v>
      </c>
      <c r="F6" s="9">
        <v>0</v>
      </c>
      <c r="G6" s="9">
        <v>43.4</v>
      </c>
      <c r="H6" s="9">
        <v>17.8</v>
      </c>
      <c r="I6" s="9">
        <v>0</v>
      </c>
      <c r="J6" s="11">
        <v>1</v>
      </c>
      <c r="K6" s="9">
        <v>0</v>
      </c>
      <c r="L6" s="9">
        <v>1</v>
      </c>
      <c r="M6" s="9">
        <v>0</v>
      </c>
      <c r="N6" s="9">
        <v>0</v>
      </c>
      <c r="O6" s="11">
        <v>0</v>
      </c>
      <c r="P6" s="5"/>
      <c r="Q6">
        <f t="shared" ref="Q6:Q69" si="2">D3</f>
        <v>0</v>
      </c>
      <c r="R6">
        <f t="shared" ref="R6:R69" si="3">E3</f>
        <v>14</v>
      </c>
      <c r="S6">
        <f t="shared" ref="S6:S69" si="4">F3</f>
        <v>12.8</v>
      </c>
      <c r="T6">
        <f t="shared" ref="T6:T69" si="5">G3</f>
        <v>36.799999999999997</v>
      </c>
      <c r="U6">
        <f t="shared" ref="U6:U69" si="6">H3</f>
        <v>11.1</v>
      </c>
      <c r="V6" s="31">
        <f t="shared" ref="V6:V69" si="7">I3</f>
        <v>0</v>
      </c>
      <c r="W6">
        <f t="shared" ref="W6:W69" si="8">1-V6</f>
        <v>1</v>
      </c>
      <c r="X6" s="32">
        <f t="shared" ref="X6:X69" si="9">V6+W6</f>
        <v>1</v>
      </c>
      <c r="Y6">
        <f t="shared" ref="Y6:Y69" si="10">IF(X6=0,"",V6/X6)</f>
        <v>0</v>
      </c>
      <c r="Z6">
        <f t="shared" ref="Z6:Z69" si="11">1/(1+EXP(-$AG$6-MMULT(Q6:U6,$AG$7:$AG$11)))</f>
        <v>0.11800871231867391</v>
      </c>
      <c r="AA6" s="31">
        <f t="shared" ref="AA6:AA69" si="12">X6*Z6</f>
        <v>0.11800871231867391</v>
      </c>
      <c r="AB6" s="32">
        <f t="shared" ref="AB6:AB69" si="13">X6-AA6</f>
        <v>0.88199128768132606</v>
      </c>
      <c r="AC6" s="31">
        <f t="shared" ref="AC6:AC69" si="14">IFERROR(X6*(Y6*LN(Z6)+(1-Y6)*LN(1-Z6)),0)</f>
        <v>-0.12557310093646137</v>
      </c>
      <c r="AD6" s="32">
        <f t="shared" ref="AD6:AD69" si="15">100*IF(Z6&gt;=$AV$11,V6/X6,W6/X6)</f>
        <v>100</v>
      </c>
      <c r="AG6" s="76">
        <f t="array" ref="AG6:AG11">[1]!LogitCoeff(Q5:W194,,,,,20)</f>
        <v>-2.6466675225199863</v>
      </c>
      <c r="AL6" s="31">
        <v>4.4756425485624689E-2</v>
      </c>
      <c r="AM6">
        <v>0.15681095500298975</v>
      </c>
      <c r="AN6">
        <v>-4.0215088689352145E-4</v>
      </c>
      <c r="AO6">
        <v>-5.502657560724273E-4</v>
      </c>
      <c r="AP6">
        <v>-3.710689500650048E-3</v>
      </c>
      <c r="AQ6" s="32">
        <v>5.5592412814274659E-3</v>
      </c>
      <c r="AS6" s="28">
        <v>-5.773159728050814E-15</v>
      </c>
      <c r="AU6" t="s">
        <v>72</v>
      </c>
      <c r="AV6" s="33">
        <f>AV7-AV5</f>
        <v>35</v>
      </c>
      <c r="AW6" s="34">
        <f>AW7-AW5</f>
        <v>147</v>
      </c>
      <c r="AX6">
        <f t="shared" ref="AX6:AX7" si="16">AV6+AW6</f>
        <v>182</v>
      </c>
      <c r="AZ6">
        <f t="array" ref="AZ6:BB195">[1]!SelectCols(V5:Z194,"5,2,1",1)</f>
        <v>1.375770641978076E-2</v>
      </c>
      <c r="BA6">
        <v>1</v>
      </c>
      <c r="BB6">
        <v>0</v>
      </c>
      <c r="BC6">
        <f>BC5+BA6</f>
        <v>1</v>
      </c>
      <c r="BD6">
        <f>BD5+BB6</f>
        <v>0</v>
      </c>
      <c r="BE6">
        <f t="shared" ref="BE6:BE69" si="17">1-BC6/BC$195</f>
        <v>0.99333333333333329</v>
      </c>
      <c r="BF6">
        <f t="shared" ref="BF6:BF69" si="18">1-BD6/BD$195</f>
        <v>1</v>
      </c>
      <c r="BG6">
        <f t="shared" ref="BG6:BG69" si="19">(BE6-BE7)*BF6</f>
        <v>6.6666666666665986E-3</v>
      </c>
      <c r="BK6" s="53">
        <v>0.99065420560747663</v>
      </c>
      <c r="BL6" s="53">
        <v>1</v>
      </c>
      <c r="BN6" t="s">
        <v>29</v>
      </c>
      <c r="BO6" s="26">
        <f t="shared" ref="BO6:BP11" si="20">+R198</f>
        <v>-2.6466675225199863</v>
      </c>
      <c r="BP6" s="26">
        <f t="shared" si="20"/>
        <v>1.9048398943772893</v>
      </c>
      <c r="BQ6" s="26">
        <f t="shared" ref="BQ6:BT11" si="21">+U198</f>
        <v>0.16469791241736151</v>
      </c>
      <c r="BR6" s="26">
        <f t="shared" si="21"/>
        <v>7.0887049378243361E-2</v>
      </c>
      <c r="BS6" s="26">
        <f t="shared" si="21"/>
        <v>0</v>
      </c>
      <c r="BT6" s="26">
        <f t="shared" si="21"/>
        <v>0</v>
      </c>
      <c r="BV6" t="str">
        <f>+AI9</f>
        <v>p-value</v>
      </c>
      <c r="BW6">
        <f>+AJ9</f>
        <v>1.7773494795849838E-3</v>
      </c>
      <c r="BY6" s="53">
        <v>0.98795180722891562</v>
      </c>
      <c r="BZ6" s="53">
        <v>1</v>
      </c>
      <c r="CB6">
        <v>0.99285714285714288</v>
      </c>
      <c r="CC6">
        <v>1</v>
      </c>
      <c r="CE6">
        <v>0.99285714285714288</v>
      </c>
      <c r="CF6">
        <v>1</v>
      </c>
      <c r="CH6">
        <v>0.99333333333333329</v>
      </c>
      <c r="CI6">
        <v>1</v>
      </c>
    </row>
    <row r="7" spans="1:87" ht="15" customHeight="1">
      <c r="A7" s="8">
        <v>6</v>
      </c>
      <c r="B7" s="9">
        <v>1003519207</v>
      </c>
      <c r="C7" s="10" t="s">
        <v>88</v>
      </c>
      <c r="D7" s="9">
        <v>1</v>
      </c>
      <c r="E7" s="9">
        <v>18</v>
      </c>
      <c r="F7" s="9">
        <v>7.5</v>
      </c>
      <c r="G7" s="9">
        <v>41.9</v>
      </c>
      <c r="H7" s="9">
        <v>10.6</v>
      </c>
      <c r="I7" s="9">
        <v>0</v>
      </c>
      <c r="J7" s="11">
        <v>1</v>
      </c>
      <c r="K7" s="9">
        <v>0</v>
      </c>
      <c r="L7" s="9">
        <v>1</v>
      </c>
      <c r="M7" s="9">
        <v>0</v>
      </c>
      <c r="N7" s="9">
        <v>0</v>
      </c>
      <c r="O7" s="11">
        <v>0</v>
      </c>
      <c r="P7" s="5"/>
      <c r="Q7">
        <f t="shared" si="2"/>
        <v>1</v>
      </c>
      <c r="R7">
        <f t="shared" si="3"/>
        <v>17</v>
      </c>
      <c r="S7">
        <f t="shared" si="4"/>
        <v>0</v>
      </c>
      <c r="T7">
        <f t="shared" si="5"/>
        <v>46.6</v>
      </c>
      <c r="U7">
        <f t="shared" si="6"/>
        <v>7.6</v>
      </c>
      <c r="V7" s="31">
        <f t="shared" si="7"/>
        <v>0</v>
      </c>
      <c r="W7">
        <f t="shared" si="8"/>
        <v>1</v>
      </c>
      <c r="X7" s="32">
        <f t="shared" si="9"/>
        <v>1</v>
      </c>
      <c r="Y7">
        <f t="shared" si="10"/>
        <v>0</v>
      </c>
      <c r="Z7">
        <f t="shared" si="11"/>
        <v>0.27085887576214568</v>
      </c>
      <c r="AA7" s="31">
        <f t="shared" si="12"/>
        <v>0.27085887576214568</v>
      </c>
      <c r="AB7" s="32">
        <f t="shared" si="13"/>
        <v>0.72914112423785427</v>
      </c>
      <c r="AC7" s="31">
        <f t="shared" si="14"/>
        <v>-0.31588797964868559</v>
      </c>
      <c r="AD7" s="32">
        <f t="shared" si="15"/>
        <v>100</v>
      </c>
      <c r="AG7" s="76">
        <v>-0.32131064063106424</v>
      </c>
      <c r="AI7" t="s">
        <v>27</v>
      </c>
      <c r="AJ7" s="76">
        <f>2*(AJ5-AJ4)</f>
        <v>19.182471642798873</v>
      </c>
      <c r="AL7" s="31">
        <v>-6.4670672923497791E-2</v>
      </c>
      <c r="AM7">
        <v>-4.0215088689357132E-4</v>
      </c>
      <c r="AN7">
        <v>8.6874700297287968E-3</v>
      </c>
      <c r="AO7">
        <v>-3.6088268651485326E-5</v>
      </c>
      <c r="AP7">
        <v>-1.586858486925266E-3</v>
      </c>
      <c r="AQ7" s="32">
        <v>1.0078577163327583E-3</v>
      </c>
      <c r="AS7" s="28">
        <v>-1.4921397450962104E-13</v>
      </c>
      <c r="AV7">
        <f>V195</f>
        <v>40</v>
      </c>
      <c r="AW7">
        <f>W195</f>
        <v>150</v>
      </c>
      <c r="AX7">
        <f t="shared" si="16"/>
        <v>190</v>
      </c>
      <c r="AZ7">
        <v>2.2708481914950372E-2</v>
      </c>
      <c r="BA7">
        <v>1</v>
      </c>
      <c r="BB7">
        <v>0</v>
      </c>
      <c r="BC7">
        <f t="shared" ref="BC7:BC70" si="22">BC6+BA7</f>
        <v>2</v>
      </c>
      <c r="BD7">
        <f t="shared" ref="BD7:BD70" si="23">BD6+BB7</f>
        <v>0</v>
      </c>
      <c r="BE7">
        <f t="shared" si="17"/>
        <v>0.98666666666666669</v>
      </c>
      <c r="BF7">
        <f t="shared" si="18"/>
        <v>1</v>
      </c>
      <c r="BG7">
        <f t="shared" si="19"/>
        <v>6.6666666666667096E-3</v>
      </c>
      <c r="BK7" s="53">
        <v>0.98130841121495327</v>
      </c>
      <c r="BL7" s="53">
        <v>1</v>
      </c>
      <c r="BN7" t="s">
        <v>0</v>
      </c>
      <c r="BO7" s="26">
        <f t="shared" si="20"/>
        <v>-0.32131064063106424</v>
      </c>
      <c r="BP7" s="26">
        <f t="shared" si="20"/>
        <v>0.39599363000304655</v>
      </c>
      <c r="BQ7" s="26">
        <f t="shared" si="21"/>
        <v>0.41713395611745879</v>
      </c>
      <c r="BR7" s="26">
        <f t="shared" si="21"/>
        <v>0.72519794005084293</v>
      </c>
      <c r="BS7" s="26">
        <f t="shared" si="21"/>
        <v>0.33372302598776449</v>
      </c>
      <c r="BT7" s="26">
        <f t="shared" si="21"/>
        <v>1.5758938140314833</v>
      </c>
      <c r="BV7" t="str">
        <f>+AU9</f>
        <v>Accuracy</v>
      </c>
      <c r="BW7">
        <f>+AX9</f>
        <v>0.8</v>
      </c>
      <c r="BY7" s="53">
        <v>0.98795180722891562</v>
      </c>
      <c r="BZ7" s="53">
        <v>0.99065420560747663</v>
      </c>
      <c r="CB7">
        <v>0.98571428571428577</v>
      </c>
      <c r="CC7">
        <v>1</v>
      </c>
      <c r="CE7">
        <v>0.98571428571428577</v>
      </c>
      <c r="CF7">
        <v>1</v>
      </c>
      <c r="CH7">
        <v>0.98666666666666669</v>
      </c>
      <c r="CI7">
        <v>1</v>
      </c>
    </row>
    <row r="8" spans="1:87" ht="15" customHeight="1">
      <c r="A8" s="8">
        <v>7</v>
      </c>
      <c r="B8" s="9">
        <v>1003652646</v>
      </c>
      <c r="C8" s="10" t="s">
        <v>89</v>
      </c>
      <c r="D8" s="9">
        <v>1</v>
      </c>
      <c r="E8" s="9">
        <v>17</v>
      </c>
      <c r="F8" s="9">
        <v>27.7</v>
      </c>
      <c r="G8" s="9">
        <v>48.2</v>
      </c>
      <c r="H8" s="9">
        <v>11.8</v>
      </c>
      <c r="I8" s="9">
        <v>0</v>
      </c>
      <c r="J8" s="11">
        <v>0</v>
      </c>
      <c r="K8" s="9">
        <v>1</v>
      </c>
      <c r="L8" s="9">
        <v>0</v>
      </c>
      <c r="M8" s="9">
        <v>0</v>
      </c>
      <c r="N8" s="9">
        <v>0</v>
      </c>
      <c r="O8" s="11">
        <v>1</v>
      </c>
      <c r="P8" s="5"/>
      <c r="Q8">
        <f t="shared" si="2"/>
        <v>1</v>
      </c>
      <c r="R8">
        <f t="shared" si="3"/>
        <v>17</v>
      </c>
      <c r="S8">
        <f t="shared" si="4"/>
        <v>2.2999999999999998</v>
      </c>
      <c r="T8">
        <f t="shared" si="5"/>
        <v>34.6</v>
      </c>
      <c r="U8">
        <f t="shared" si="6"/>
        <v>11.9</v>
      </c>
      <c r="V8" s="31">
        <f t="shared" si="7"/>
        <v>0</v>
      </c>
      <c r="W8">
        <f t="shared" si="8"/>
        <v>1</v>
      </c>
      <c r="X8" s="32">
        <f t="shared" si="9"/>
        <v>1</v>
      </c>
      <c r="Y8">
        <f t="shared" si="10"/>
        <v>0</v>
      </c>
      <c r="Z8">
        <f t="shared" si="11"/>
        <v>2.5549013194342229E-2</v>
      </c>
      <c r="AA8" s="31">
        <f t="shared" si="12"/>
        <v>2.5549013194342229E-2</v>
      </c>
      <c r="AB8" s="32">
        <f t="shared" si="13"/>
        <v>0.97445098680565778</v>
      </c>
      <c r="AC8" s="31">
        <f t="shared" si="14"/>
        <v>-2.5881057034994492E-2</v>
      </c>
      <c r="AD8" s="32">
        <f t="shared" si="15"/>
        <v>100</v>
      </c>
      <c r="AG8" s="76">
        <v>-0.22988256418283456</v>
      </c>
      <c r="AI8" t="s">
        <v>90</v>
      </c>
      <c r="AJ8" s="28">
        <f>COUNT(Q5:U5)</f>
        <v>5</v>
      </c>
      <c r="AL8" s="31">
        <v>7.5035251206547766E-3</v>
      </c>
      <c r="AM8">
        <v>-5.5026575607241245E-4</v>
      </c>
      <c r="AN8">
        <v>-3.608826865148639E-5</v>
      </c>
      <c r="AO8">
        <v>1.7862087033090632E-4</v>
      </c>
      <c r="AP8">
        <v>-6.1120982011129041E-5</v>
      </c>
      <c r="AQ8" s="32">
        <v>-4.6669249811067889E-4</v>
      </c>
      <c r="AS8" s="28">
        <v>-8.3488771451811772E-14</v>
      </c>
      <c r="AZ8">
        <v>2.5549013194342229E-2</v>
      </c>
      <c r="BA8">
        <v>1</v>
      </c>
      <c r="BB8">
        <v>0</v>
      </c>
      <c r="BC8">
        <f t="shared" si="22"/>
        <v>3</v>
      </c>
      <c r="BD8">
        <f t="shared" si="23"/>
        <v>0</v>
      </c>
      <c r="BE8">
        <f t="shared" si="17"/>
        <v>0.98</v>
      </c>
      <c r="BF8">
        <f t="shared" si="18"/>
        <v>1</v>
      </c>
      <c r="BG8">
        <f t="shared" si="19"/>
        <v>6.6666666666665986E-3</v>
      </c>
      <c r="BK8" s="53">
        <v>0.9719626168224299</v>
      </c>
      <c r="BL8" s="53">
        <v>1</v>
      </c>
      <c r="BN8" t="s">
        <v>20</v>
      </c>
      <c r="BO8" s="26">
        <f t="shared" si="20"/>
        <v>-0.22988256418283456</v>
      </c>
      <c r="BP8" s="26">
        <f t="shared" si="20"/>
        <v>9.3206598638341034E-2</v>
      </c>
      <c r="BQ8" s="59">
        <f t="shared" si="21"/>
        <v>1.3648778762921926E-2</v>
      </c>
      <c r="BR8" s="26">
        <f t="shared" si="21"/>
        <v>0.7946269146851983</v>
      </c>
      <c r="BS8" s="26">
        <f t="shared" si="21"/>
        <v>0.66195073738822396</v>
      </c>
      <c r="BT8" s="26">
        <f t="shared" si="21"/>
        <v>0.95389565699930967</v>
      </c>
      <c r="BV8" t="s">
        <v>37</v>
      </c>
      <c r="BW8">
        <f>+AV9</f>
        <v>0.125</v>
      </c>
      <c r="BY8" s="53">
        <v>0.97590361445783136</v>
      </c>
      <c r="BZ8" s="53">
        <v>0.99065420560747663</v>
      </c>
      <c r="CB8">
        <v>0.98571428571428577</v>
      </c>
      <c r="CC8">
        <v>0.98</v>
      </c>
      <c r="CE8">
        <v>0.97857142857142854</v>
      </c>
      <c r="CF8">
        <v>1</v>
      </c>
      <c r="CH8">
        <v>0.98</v>
      </c>
      <c r="CI8">
        <v>1</v>
      </c>
    </row>
    <row r="9" spans="1:87" ht="15" customHeight="1">
      <c r="A9" s="8">
        <v>8</v>
      </c>
      <c r="B9" s="9">
        <v>1003518688</v>
      </c>
      <c r="C9" s="10" t="s">
        <v>91</v>
      </c>
      <c r="D9" s="9">
        <v>1</v>
      </c>
      <c r="E9" s="9">
        <v>18</v>
      </c>
      <c r="F9" s="9">
        <v>8.1999999999999993</v>
      </c>
      <c r="G9" s="9">
        <v>48.7</v>
      </c>
      <c r="H9" s="9">
        <v>14.9</v>
      </c>
      <c r="I9" s="9">
        <v>0</v>
      </c>
      <c r="J9" s="11">
        <v>0</v>
      </c>
      <c r="K9" s="9">
        <v>0</v>
      </c>
      <c r="L9" s="9">
        <v>1</v>
      </c>
      <c r="M9" s="9">
        <v>0</v>
      </c>
      <c r="N9" s="9">
        <v>0</v>
      </c>
      <c r="O9" s="11">
        <v>1</v>
      </c>
      <c r="P9" s="5"/>
      <c r="Q9">
        <f t="shared" si="2"/>
        <v>0</v>
      </c>
      <c r="R9">
        <f t="shared" si="3"/>
        <v>17</v>
      </c>
      <c r="S9">
        <f t="shared" si="4"/>
        <v>0</v>
      </c>
      <c r="T9">
        <f t="shared" si="5"/>
        <v>43.4</v>
      </c>
      <c r="U9">
        <f t="shared" si="6"/>
        <v>17.8</v>
      </c>
      <c r="V9" s="31">
        <f t="shared" si="7"/>
        <v>0</v>
      </c>
      <c r="W9">
        <f t="shared" si="8"/>
        <v>1</v>
      </c>
      <c r="X9" s="32">
        <f t="shared" si="9"/>
        <v>1</v>
      </c>
      <c r="Y9">
        <f t="shared" si="10"/>
        <v>0</v>
      </c>
      <c r="Z9">
        <f t="shared" si="11"/>
        <v>4.4539214581381804E-2</v>
      </c>
      <c r="AA9" s="31">
        <f t="shared" si="12"/>
        <v>4.4539214581381804E-2</v>
      </c>
      <c r="AB9" s="32">
        <f t="shared" si="13"/>
        <v>0.95546078541861823</v>
      </c>
      <c r="AC9" s="31">
        <f t="shared" si="14"/>
        <v>-4.5561557045508613E-2</v>
      </c>
      <c r="AD9" s="32">
        <f t="shared" si="15"/>
        <v>100</v>
      </c>
      <c r="AG9" s="76">
        <v>1.1967714664686923E-2</v>
      </c>
      <c r="AI9" t="s">
        <v>23</v>
      </c>
      <c r="AJ9" s="28">
        <f>_xlfn.CHISQ.DIST.RT(AJ7,AJ8)</f>
        <v>1.7773494795849838E-3</v>
      </c>
      <c r="AL9" s="31">
        <v>-3.9774629578428596E-2</v>
      </c>
      <c r="AM9">
        <v>-3.7106895006500406E-3</v>
      </c>
      <c r="AN9">
        <v>-1.5868584869252846E-3</v>
      </c>
      <c r="AO9">
        <v>-6.1120982011129E-5</v>
      </c>
      <c r="AP9">
        <v>1.8311897351026153E-3</v>
      </c>
      <c r="AQ9" s="32">
        <v>-1.5009642468844606E-3</v>
      </c>
      <c r="AS9" s="28">
        <v>-5.5777604757167865E-13</v>
      </c>
      <c r="AU9" t="s">
        <v>32</v>
      </c>
      <c r="AV9" s="49">
        <f>AV5/AV7</f>
        <v>0.125</v>
      </c>
      <c r="AW9" s="50">
        <f>AW6/AW7</f>
        <v>0.98</v>
      </c>
      <c r="AX9">
        <f>(AV5+AW6)/AX7</f>
        <v>0.8</v>
      </c>
      <c r="AZ9">
        <v>2.8238572638861811E-2</v>
      </c>
      <c r="BA9">
        <v>1</v>
      </c>
      <c r="BB9">
        <v>0</v>
      </c>
      <c r="BC9">
        <f t="shared" si="22"/>
        <v>4</v>
      </c>
      <c r="BD9">
        <f t="shared" si="23"/>
        <v>0</v>
      </c>
      <c r="BE9">
        <f t="shared" si="17"/>
        <v>0.97333333333333338</v>
      </c>
      <c r="BF9">
        <f t="shared" si="18"/>
        <v>1</v>
      </c>
      <c r="BG9">
        <f t="shared" si="19"/>
        <v>6.6666666666667096E-3</v>
      </c>
      <c r="BK9" s="53">
        <v>0.9719626168224299</v>
      </c>
      <c r="BL9" s="53">
        <v>0.98795180722891562</v>
      </c>
      <c r="BN9" t="s">
        <v>28</v>
      </c>
      <c r="BO9" s="26">
        <f t="shared" si="20"/>
        <v>1.1967714664686923E-2</v>
      </c>
      <c r="BP9" s="26">
        <f t="shared" si="20"/>
        <v>1.3364911908834503E-2</v>
      </c>
      <c r="BQ9" s="26">
        <f t="shared" si="21"/>
        <v>0.37054241273984756</v>
      </c>
      <c r="BR9" s="26">
        <f t="shared" si="21"/>
        <v>1.0120396143003281</v>
      </c>
      <c r="BS9" s="26">
        <f t="shared" si="21"/>
        <v>0.98587369463414454</v>
      </c>
      <c r="BT9" s="26">
        <f t="shared" si="21"/>
        <v>1.0388999995514072</v>
      </c>
      <c r="BV9" t="s">
        <v>38</v>
      </c>
      <c r="BW9">
        <f>+AW9</f>
        <v>0.98</v>
      </c>
      <c r="BY9" s="53">
        <v>0.97590361445783136</v>
      </c>
      <c r="BZ9" s="53">
        <v>0.98130841121495327</v>
      </c>
      <c r="CB9">
        <v>0.97857142857142854</v>
      </c>
      <c r="CC9">
        <v>0.98</v>
      </c>
      <c r="CE9">
        <v>0.97142857142857142</v>
      </c>
      <c r="CF9">
        <v>1</v>
      </c>
      <c r="CH9">
        <v>0.97333333333333338</v>
      </c>
      <c r="CI9">
        <v>1</v>
      </c>
    </row>
    <row r="10" spans="1:87" ht="15" customHeight="1" thickBot="1">
      <c r="A10" s="8">
        <v>9</v>
      </c>
      <c r="B10" s="9">
        <v>1004519104</v>
      </c>
      <c r="C10" s="10" t="s">
        <v>92</v>
      </c>
      <c r="D10" s="9">
        <v>0</v>
      </c>
      <c r="E10" s="9">
        <v>18</v>
      </c>
      <c r="F10" s="9">
        <v>11.5</v>
      </c>
      <c r="G10" s="9">
        <v>39.200000000000003</v>
      </c>
      <c r="H10" s="9">
        <v>10.199999999999999</v>
      </c>
      <c r="I10" s="9">
        <v>0</v>
      </c>
      <c r="J10" s="11">
        <v>1</v>
      </c>
      <c r="K10" s="9">
        <v>0</v>
      </c>
      <c r="L10" s="9">
        <v>1</v>
      </c>
      <c r="M10" s="9">
        <v>0</v>
      </c>
      <c r="N10" s="9">
        <v>0</v>
      </c>
      <c r="O10" s="11">
        <v>0</v>
      </c>
      <c r="P10" s="5"/>
      <c r="Q10">
        <f t="shared" si="2"/>
        <v>1</v>
      </c>
      <c r="R10">
        <f t="shared" si="3"/>
        <v>18</v>
      </c>
      <c r="S10">
        <f t="shared" si="4"/>
        <v>7.5</v>
      </c>
      <c r="T10">
        <f t="shared" si="5"/>
        <v>41.9</v>
      </c>
      <c r="U10">
        <f t="shared" si="6"/>
        <v>10.6</v>
      </c>
      <c r="V10" s="31">
        <f t="shared" si="7"/>
        <v>0</v>
      </c>
      <c r="W10">
        <f t="shared" si="8"/>
        <v>1</v>
      </c>
      <c r="X10" s="32">
        <f t="shared" si="9"/>
        <v>1</v>
      </c>
      <c r="Y10">
        <f t="shared" si="10"/>
        <v>0</v>
      </c>
      <c r="Z10">
        <f t="shared" si="11"/>
        <v>8.1357994339339545E-2</v>
      </c>
      <c r="AA10" s="31">
        <f t="shared" si="12"/>
        <v>8.1357994339339545E-2</v>
      </c>
      <c r="AB10" s="32">
        <f t="shared" si="13"/>
        <v>0.91864200566066045</v>
      </c>
      <c r="AC10" s="31">
        <f t="shared" si="14"/>
        <v>-8.4858780223174071E-2</v>
      </c>
      <c r="AD10" s="32">
        <f t="shared" si="15"/>
        <v>100</v>
      </c>
      <c r="AG10" s="76">
        <v>0.15661364200812911</v>
      </c>
      <c r="AI10" t="s">
        <v>93</v>
      </c>
      <c r="AJ10" s="28">
        <v>0.05</v>
      </c>
      <c r="AL10" s="33">
        <v>-6.5939146619506159E-2</v>
      </c>
      <c r="AM10" s="47">
        <v>5.5592412814274433E-3</v>
      </c>
      <c r="AN10" s="47">
        <v>1.0078577163328039E-3</v>
      </c>
      <c r="AO10" s="47">
        <v>-4.6669249811067862E-4</v>
      </c>
      <c r="AP10" s="47">
        <v>-1.5009642468844658E-3</v>
      </c>
      <c r="AQ10" s="34">
        <v>9.1081174100271032E-3</v>
      </c>
      <c r="AS10" s="29">
        <v>-9.50350909079134E-14</v>
      </c>
      <c r="AZ10">
        <v>3.1039742131512688E-2</v>
      </c>
      <c r="BA10">
        <v>1</v>
      </c>
      <c r="BB10">
        <v>0</v>
      </c>
      <c r="BC10">
        <f t="shared" si="22"/>
        <v>5</v>
      </c>
      <c r="BD10">
        <f t="shared" si="23"/>
        <v>0</v>
      </c>
      <c r="BE10">
        <f t="shared" si="17"/>
        <v>0.96666666666666667</v>
      </c>
      <c r="BF10">
        <f t="shared" si="18"/>
        <v>1</v>
      </c>
      <c r="BG10">
        <f t="shared" si="19"/>
        <v>6.6666666666667096E-3</v>
      </c>
      <c r="BK10" s="53">
        <v>0.96261682242990654</v>
      </c>
      <c r="BL10" s="53">
        <v>0.98795180722891562</v>
      </c>
      <c r="BN10" t="s">
        <v>31</v>
      </c>
      <c r="BO10" s="26">
        <f t="shared" si="20"/>
        <v>0.15661364200812911</v>
      </c>
      <c r="BP10" s="26">
        <f t="shared" si="20"/>
        <v>4.2792402773186446E-2</v>
      </c>
      <c r="BQ10" s="59">
        <f t="shared" si="21"/>
        <v>2.5236599947927907E-4</v>
      </c>
      <c r="BR10" s="26">
        <f t="shared" si="21"/>
        <v>1.169543664057868</v>
      </c>
      <c r="BS10" s="26">
        <f t="shared" si="21"/>
        <v>1.0754531135617915</v>
      </c>
      <c r="BT10" s="26">
        <f t="shared" si="21"/>
        <v>1.2718661231151036</v>
      </c>
      <c r="BV10" t="str">
        <f>+AU11</f>
        <v>Cutoff</v>
      </c>
      <c r="BW10">
        <f>+AV11</f>
        <v>0.5</v>
      </c>
      <c r="BY10" s="53">
        <v>0.96385542168674698</v>
      </c>
      <c r="BZ10" s="53">
        <v>0.98130841121495327</v>
      </c>
      <c r="CB10">
        <v>0.97142857142857142</v>
      </c>
      <c r="CC10">
        <v>0.98</v>
      </c>
      <c r="CE10">
        <v>0.9642857142857143</v>
      </c>
      <c r="CF10">
        <v>1</v>
      </c>
      <c r="CH10">
        <v>0.96666666666666667</v>
      </c>
      <c r="CI10">
        <v>1</v>
      </c>
    </row>
    <row r="11" spans="1:87" ht="15" customHeight="1" thickTop="1">
      <c r="A11" s="8">
        <v>10</v>
      </c>
      <c r="B11" s="9">
        <v>1069721961</v>
      </c>
      <c r="C11" s="10" t="s">
        <v>94</v>
      </c>
      <c r="D11" s="9">
        <v>1</v>
      </c>
      <c r="E11" s="9">
        <v>12</v>
      </c>
      <c r="F11" s="9">
        <v>0</v>
      </c>
      <c r="G11" s="9">
        <v>31.7</v>
      </c>
      <c r="H11" s="9">
        <v>8.9</v>
      </c>
      <c r="I11" s="9">
        <v>0</v>
      </c>
      <c r="J11" s="11">
        <v>0</v>
      </c>
      <c r="K11" s="9">
        <v>0</v>
      </c>
      <c r="L11" s="9">
        <v>1</v>
      </c>
      <c r="M11" s="9">
        <v>0</v>
      </c>
      <c r="N11" s="9">
        <v>0</v>
      </c>
      <c r="O11" s="11">
        <v>1</v>
      </c>
      <c r="P11" s="5"/>
      <c r="Q11">
        <f t="shared" si="2"/>
        <v>1</v>
      </c>
      <c r="R11">
        <f t="shared" si="3"/>
        <v>17</v>
      </c>
      <c r="S11">
        <f t="shared" si="4"/>
        <v>27.7</v>
      </c>
      <c r="T11">
        <f t="shared" si="5"/>
        <v>48.2</v>
      </c>
      <c r="U11">
        <f t="shared" si="6"/>
        <v>11.8</v>
      </c>
      <c r="V11" s="31">
        <f t="shared" si="7"/>
        <v>0</v>
      </c>
      <c r="W11">
        <f t="shared" si="8"/>
        <v>1</v>
      </c>
      <c r="X11" s="32">
        <f t="shared" si="9"/>
        <v>1</v>
      </c>
      <c r="Y11">
        <f t="shared" si="10"/>
        <v>0</v>
      </c>
      <c r="Z11">
        <f t="shared" si="11"/>
        <v>0.23347993422458574</v>
      </c>
      <c r="AA11" s="31">
        <f t="shared" si="12"/>
        <v>0.23347993422458574</v>
      </c>
      <c r="AB11" s="32">
        <f t="shared" si="13"/>
        <v>0.76652006577541432</v>
      </c>
      <c r="AC11" s="31">
        <f t="shared" si="14"/>
        <v>-0.26589440257141173</v>
      </c>
      <c r="AD11" s="32">
        <f t="shared" si="15"/>
        <v>100</v>
      </c>
      <c r="AG11" s="78">
        <v>-0.18585306987602884</v>
      </c>
      <c r="AI11" t="s">
        <v>95</v>
      </c>
      <c r="AJ11" s="48" t="str">
        <f>IF(AJ9&lt;AJ10,"yes","no")</f>
        <v>yes</v>
      </c>
      <c r="AU11" t="s">
        <v>39</v>
      </c>
      <c r="AV11" s="78">
        <v>0.5</v>
      </c>
      <c r="AZ11">
        <v>3.2737759431372589E-2</v>
      </c>
      <c r="BA11">
        <v>1</v>
      </c>
      <c r="BB11">
        <v>0</v>
      </c>
      <c r="BC11">
        <f t="shared" si="22"/>
        <v>6</v>
      </c>
      <c r="BD11">
        <f t="shared" si="23"/>
        <v>0</v>
      </c>
      <c r="BE11">
        <f t="shared" si="17"/>
        <v>0.96</v>
      </c>
      <c r="BF11">
        <f t="shared" si="18"/>
        <v>1</v>
      </c>
      <c r="BG11">
        <f t="shared" si="19"/>
        <v>6.6666666666665986E-3</v>
      </c>
      <c r="BK11" s="53">
        <v>0.95327102803738317</v>
      </c>
      <c r="BL11" s="53">
        <v>0.98795180722891562</v>
      </c>
      <c r="BN11" s="21" t="s">
        <v>36</v>
      </c>
      <c r="BO11" s="26">
        <f t="shared" si="20"/>
        <v>-0.18585306987602884</v>
      </c>
      <c r="BP11" s="26">
        <f t="shared" si="20"/>
        <v>9.5436457446968881E-2</v>
      </c>
      <c r="BQ11" s="26">
        <f t="shared" si="21"/>
        <v>5.1486656677218155E-2</v>
      </c>
      <c r="BR11" s="26">
        <f t="shared" si="21"/>
        <v>0.83039559614677705</v>
      </c>
      <c r="BS11" s="26">
        <f t="shared" si="21"/>
        <v>0.68873059765602873</v>
      </c>
      <c r="BT11" s="26">
        <f t="shared" si="21"/>
        <v>1.0011996685594402</v>
      </c>
      <c r="BV11" s="73" t="s">
        <v>42</v>
      </c>
      <c r="BW11">
        <f>+BG196</f>
        <v>0.71783333333333377</v>
      </c>
      <c r="BY11" s="53">
        <v>0.95180722891566261</v>
      </c>
      <c r="BZ11" s="53">
        <v>0.98130841121495327</v>
      </c>
      <c r="CB11">
        <v>0.9642857142857143</v>
      </c>
      <c r="CC11">
        <v>0.98</v>
      </c>
      <c r="CE11">
        <v>0.95714285714285718</v>
      </c>
      <c r="CF11">
        <v>1</v>
      </c>
      <c r="CH11">
        <v>0.96</v>
      </c>
      <c r="CI11">
        <v>1</v>
      </c>
    </row>
    <row r="12" spans="1:87" ht="15" customHeight="1">
      <c r="A12" s="8">
        <v>11</v>
      </c>
      <c r="B12" s="9">
        <v>1069721328</v>
      </c>
      <c r="C12" s="10" t="s">
        <v>96</v>
      </c>
      <c r="D12" s="9">
        <v>0</v>
      </c>
      <c r="E12" s="9">
        <v>14</v>
      </c>
      <c r="F12" s="9">
        <v>0</v>
      </c>
      <c r="G12" s="9">
        <v>39.1</v>
      </c>
      <c r="H12" s="9">
        <v>13.3</v>
      </c>
      <c r="I12" s="9">
        <v>0</v>
      </c>
      <c r="J12" s="11">
        <v>1</v>
      </c>
      <c r="K12" s="9">
        <v>0</v>
      </c>
      <c r="L12" s="9">
        <v>1</v>
      </c>
      <c r="M12" s="9">
        <v>0</v>
      </c>
      <c r="N12" s="9">
        <v>0</v>
      </c>
      <c r="O12" s="11">
        <v>0</v>
      </c>
      <c r="P12" s="5"/>
      <c r="Q12">
        <f t="shared" si="2"/>
        <v>1</v>
      </c>
      <c r="R12">
        <f t="shared" si="3"/>
        <v>18</v>
      </c>
      <c r="S12">
        <f t="shared" si="4"/>
        <v>8.1999999999999993</v>
      </c>
      <c r="T12">
        <f t="shared" si="5"/>
        <v>48.7</v>
      </c>
      <c r="U12">
        <f t="shared" si="6"/>
        <v>14.9</v>
      </c>
      <c r="V12" s="31">
        <f t="shared" si="7"/>
        <v>0</v>
      </c>
      <c r="W12">
        <f t="shared" si="8"/>
        <v>1</v>
      </c>
      <c r="X12" s="32">
        <f t="shared" si="9"/>
        <v>1</v>
      </c>
      <c r="Y12">
        <f t="shared" si="10"/>
        <v>0</v>
      </c>
      <c r="Z12">
        <f t="shared" si="11"/>
        <v>0.10434473308003288</v>
      </c>
      <c r="AA12" s="31">
        <f t="shared" si="12"/>
        <v>0.10434473308003288</v>
      </c>
      <c r="AB12" s="32">
        <f t="shared" si="13"/>
        <v>0.89565526691996711</v>
      </c>
      <c r="AC12" s="31">
        <f t="shared" si="14"/>
        <v>-0.11019968678233229</v>
      </c>
      <c r="AD12" s="32">
        <f t="shared" si="15"/>
        <v>100</v>
      </c>
      <c r="AZ12">
        <v>3.6183008032374925E-2</v>
      </c>
      <c r="BA12">
        <v>1</v>
      </c>
      <c r="BB12">
        <v>0</v>
      </c>
      <c r="BC12">
        <f t="shared" si="22"/>
        <v>7</v>
      </c>
      <c r="BD12">
        <f t="shared" si="23"/>
        <v>0</v>
      </c>
      <c r="BE12">
        <f t="shared" si="17"/>
        <v>0.95333333333333337</v>
      </c>
      <c r="BF12">
        <f t="shared" si="18"/>
        <v>1</v>
      </c>
      <c r="BG12">
        <f t="shared" si="19"/>
        <v>6.6666666666667096E-3</v>
      </c>
      <c r="BK12" s="53">
        <v>0.94392523364485981</v>
      </c>
      <c r="BL12" s="53">
        <v>0.98795180722891562</v>
      </c>
      <c r="BY12" s="53">
        <v>0.95180722891566261</v>
      </c>
      <c r="BZ12" s="53">
        <v>0.9719626168224299</v>
      </c>
      <c r="CB12">
        <v>0.95714285714285718</v>
      </c>
      <c r="CC12">
        <v>0.98</v>
      </c>
      <c r="CE12">
        <v>0.95</v>
      </c>
      <c r="CF12">
        <v>1</v>
      </c>
      <c r="CH12">
        <v>0.95333333333333337</v>
      </c>
      <c r="CI12">
        <v>1</v>
      </c>
    </row>
    <row r="13" spans="1:87" ht="15" customHeight="1">
      <c r="A13" s="8">
        <v>12</v>
      </c>
      <c r="B13" s="9">
        <v>1069739418</v>
      </c>
      <c r="C13" s="10" t="s">
        <v>97</v>
      </c>
      <c r="D13" s="9">
        <v>1</v>
      </c>
      <c r="E13" s="9">
        <v>14</v>
      </c>
      <c r="F13" s="9">
        <v>6.5</v>
      </c>
      <c r="G13" s="9">
        <v>43.9</v>
      </c>
      <c r="H13" s="9">
        <v>14.4</v>
      </c>
      <c r="I13" s="9">
        <v>0</v>
      </c>
      <c r="J13" s="11">
        <v>0</v>
      </c>
      <c r="K13" s="9">
        <v>0</v>
      </c>
      <c r="L13" s="9">
        <v>1</v>
      </c>
      <c r="M13" s="9">
        <v>0</v>
      </c>
      <c r="N13" s="9">
        <v>0</v>
      </c>
      <c r="O13" s="11">
        <v>1</v>
      </c>
      <c r="P13" s="5"/>
      <c r="Q13">
        <f t="shared" si="2"/>
        <v>0</v>
      </c>
      <c r="R13">
        <f t="shared" si="3"/>
        <v>18</v>
      </c>
      <c r="S13">
        <f t="shared" si="4"/>
        <v>11.5</v>
      </c>
      <c r="T13">
        <f t="shared" si="5"/>
        <v>39.200000000000003</v>
      </c>
      <c r="U13">
        <f t="shared" si="6"/>
        <v>10.199999999999999</v>
      </c>
      <c r="V13" s="31">
        <f t="shared" si="7"/>
        <v>0</v>
      </c>
      <c r="W13">
        <f t="shared" si="8"/>
        <v>1</v>
      </c>
      <c r="X13" s="32">
        <f t="shared" si="9"/>
        <v>1</v>
      </c>
      <c r="Y13">
        <f t="shared" si="10"/>
        <v>0</v>
      </c>
      <c r="Z13">
        <f t="shared" si="11"/>
        <v>8.2915963408605839E-2</v>
      </c>
      <c r="AA13" s="31">
        <f t="shared" si="12"/>
        <v>8.2915963408605839E-2</v>
      </c>
      <c r="AB13" s="32">
        <f t="shared" si="13"/>
        <v>0.91708403659139415</v>
      </c>
      <c r="AC13" s="31">
        <f t="shared" si="14"/>
        <v>-8.6556167967822117E-2</v>
      </c>
      <c r="AD13" s="32">
        <f t="shared" si="15"/>
        <v>100</v>
      </c>
      <c r="AI13" t="s">
        <v>98</v>
      </c>
      <c r="AJ13" s="76">
        <f>1-AJ5/AJ4</f>
        <v>9.8085840959725501E-2</v>
      </c>
      <c r="AZ13">
        <v>3.7725027258496885E-2</v>
      </c>
      <c r="BA13">
        <v>1</v>
      </c>
      <c r="BB13">
        <v>0</v>
      </c>
      <c r="BC13">
        <f t="shared" si="22"/>
        <v>8</v>
      </c>
      <c r="BD13">
        <f t="shared" si="23"/>
        <v>0</v>
      </c>
      <c r="BE13">
        <f t="shared" si="17"/>
        <v>0.94666666666666666</v>
      </c>
      <c r="BF13">
        <f t="shared" si="18"/>
        <v>1</v>
      </c>
      <c r="BG13">
        <f t="shared" si="19"/>
        <v>6.6666666666667096E-3</v>
      </c>
      <c r="BK13" s="53">
        <v>0.93457943925233644</v>
      </c>
      <c r="BL13" s="53">
        <v>0.98795180722891562</v>
      </c>
      <c r="BY13" s="53">
        <v>0.95180722891566261</v>
      </c>
      <c r="BZ13" s="53">
        <v>0.96261682242990654</v>
      </c>
      <c r="CB13">
        <v>0.95</v>
      </c>
      <c r="CC13">
        <v>0.98</v>
      </c>
      <c r="CE13">
        <v>0.94285714285714284</v>
      </c>
      <c r="CF13">
        <v>1</v>
      </c>
      <c r="CH13">
        <v>0.94666666666666666</v>
      </c>
      <c r="CI13">
        <v>1</v>
      </c>
    </row>
    <row r="14" spans="1:87" ht="15" customHeight="1">
      <c r="A14" s="8">
        <v>13</v>
      </c>
      <c r="B14" s="9">
        <v>1072492748</v>
      </c>
      <c r="C14" s="10" t="s">
        <v>99</v>
      </c>
      <c r="D14" s="9">
        <v>0</v>
      </c>
      <c r="E14" s="9">
        <v>13</v>
      </c>
      <c r="F14" s="9">
        <v>7.2</v>
      </c>
      <c r="G14" s="9">
        <v>41.2</v>
      </c>
      <c r="H14" s="9">
        <v>12.8</v>
      </c>
      <c r="I14" s="9">
        <v>0</v>
      </c>
      <c r="J14" s="11">
        <v>1</v>
      </c>
      <c r="K14" s="9">
        <v>1</v>
      </c>
      <c r="L14" s="9">
        <v>0</v>
      </c>
      <c r="M14" s="9">
        <v>0</v>
      </c>
      <c r="N14" s="9">
        <v>0</v>
      </c>
      <c r="O14" s="11">
        <v>0</v>
      </c>
      <c r="P14" s="5"/>
      <c r="Q14">
        <f t="shared" si="2"/>
        <v>1</v>
      </c>
      <c r="R14">
        <f t="shared" si="3"/>
        <v>12</v>
      </c>
      <c r="S14">
        <f t="shared" si="4"/>
        <v>0</v>
      </c>
      <c r="T14">
        <f t="shared" si="5"/>
        <v>31.7</v>
      </c>
      <c r="U14">
        <f t="shared" si="6"/>
        <v>8.9</v>
      </c>
      <c r="V14" s="31">
        <f t="shared" si="7"/>
        <v>0</v>
      </c>
      <c r="W14">
        <f t="shared" si="8"/>
        <v>1</v>
      </c>
      <c r="X14" s="32">
        <f t="shared" si="9"/>
        <v>1</v>
      </c>
      <c r="Y14">
        <f t="shared" si="10"/>
        <v>0</v>
      </c>
      <c r="Z14">
        <f t="shared" si="11"/>
        <v>8.1960062880321066E-2</v>
      </c>
      <c r="AA14" s="31">
        <f t="shared" si="12"/>
        <v>8.1960062880321066E-2</v>
      </c>
      <c r="AB14" s="32">
        <f t="shared" si="13"/>
        <v>0.91803993711967891</v>
      </c>
      <c r="AC14" s="31">
        <f t="shared" si="14"/>
        <v>-8.5514384820271711E-2</v>
      </c>
      <c r="AD14" s="32">
        <f t="shared" si="15"/>
        <v>100</v>
      </c>
      <c r="AI14" t="s">
        <v>100</v>
      </c>
      <c r="AJ14" s="28">
        <f>1-EXP((-2/X195)*(AJ5-AJ4))</f>
        <v>9.6031149926878778E-2</v>
      </c>
      <c r="AZ14">
        <v>3.8714305681964954E-2</v>
      </c>
      <c r="BA14">
        <v>1</v>
      </c>
      <c r="BB14">
        <v>0</v>
      </c>
      <c r="BC14">
        <f t="shared" si="22"/>
        <v>9</v>
      </c>
      <c r="BD14">
        <f t="shared" si="23"/>
        <v>0</v>
      </c>
      <c r="BE14">
        <f t="shared" si="17"/>
        <v>0.94</v>
      </c>
      <c r="BF14">
        <f t="shared" si="18"/>
        <v>1</v>
      </c>
      <c r="BG14">
        <f t="shared" si="19"/>
        <v>6.6666666666665986E-3</v>
      </c>
      <c r="BK14" s="53">
        <v>0.93457943925233644</v>
      </c>
      <c r="BL14" s="53">
        <v>0.97590361445783136</v>
      </c>
      <c r="BY14" s="53">
        <v>0.93975903614457834</v>
      </c>
      <c r="BZ14" s="53">
        <v>0.96261682242990654</v>
      </c>
      <c r="CB14">
        <v>0.94285714285714284</v>
      </c>
      <c r="CC14">
        <v>0.98</v>
      </c>
      <c r="CE14">
        <v>0.93571428571428572</v>
      </c>
      <c r="CF14">
        <v>1</v>
      </c>
      <c r="CH14">
        <v>0.94</v>
      </c>
      <c r="CI14">
        <v>1</v>
      </c>
    </row>
    <row r="15" spans="1:87" ht="15" customHeight="1">
      <c r="A15" s="8">
        <v>14</v>
      </c>
      <c r="B15" s="9">
        <v>1069721558</v>
      </c>
      <c r="C15" s="10" t="s">
        <v>101</v>
      </c>
      <c r="D15" s="9">
        <v>1</v>
      </c>
      <c r="E15" s="9">
        <v>13</v>
      </c>
      <c r="F15" s="9">
        <v>0</v>
      </c>
      <c r="G15" s="9">
        <v>39.4</v>
      </c>
      <c r="H15" s="9">
        <v>11.2</v>
      </c>
      <c r="I15" s="9">
        <v>0</v>
      </c>
      <c r="J15" s="11">
        <v>1</v>
      </c>
      <c r="K15" s="9">
        <v>0</v>
      </c>
      <c r="L15" s="9">
        <v>1</v>
      </c>
      <c r="M15" s="9">
        <v>0</v>
      </c>
      <c r="N15" s="9">
        <v>0</v>
      </c>
      <c r="O15" s="11">
        <v>0</v>
      </c>
      <c r="P15" s="5"/>
      <c r="Q15">
        <f t="shared" si="2"/>
        <v>0</v>
      </c>
      <c r="R15">
        <f t="shared" si="3"/>
        <v>14</v>
      </c>
      <c r="S15">
        <f t="shared" si="4"/>
        <v>0</v>
      </c>
      <c r="T15">
        <f t="shared" si="5"/>
        <v>39.1</v>
      </c>
      <c r="U15">
        <f t="shared" si="6"/>
        <v>13.3</v>
      </c>
      <c r="V15" s="31">
        <f t="shared" si="7"/>
        <v>0</v>
      </c>
      <c r="W15">
        <f t="shared" si="8"/>
        <v>1</v>
      </c>
      <c r="X15" s="32">
        <f t="shared" si="9"/>
        <v>1</v>
      </c>
      <c r="Y15">
        <f t="shared" si="10"/>
        <v>0</v>
      </c>
      <c r="Z15">
        <f t="shared" si="11"/>
        <v>9.8564632256109286E-2</v>
      </c>
      <c r="AA15" s="31">
        <f t="shared" si="12"/>
        <v>9.8564632256109286E-2</v>
      </c>
      <c r="AB15" s="32">
        <f t="shared" si="13"/>
        <v>0.90143536774389066</v>
      </c>
      <c r="AC15" s="31">
        <f t="shared" si="14"/>
        <v>-0.10376693303659837</v>
      </c>
      <c r="AD15" s="32">
        <f t="shared" si="15"/>
        <v>100</v>
      </c>
      <c r="AI15" t="s">
        <v>102</v>
      </c>
      <c r="AJ15" s="28">
        <f>AJ14/(1-EXP(2*AJ4/X195))</f>
        <v>0.14940778036186309</v>
      </c>
      <c r="AZ15">
        <v>4.0129629227955793E-2</v>
      </c>
      <c r="BA15">
        <v>1</v>
      </c>
      <c r="BB15">
        <v>0</v>
      </c>
      <c r="BC15">
        <f t="shared" si="22"/>
        <v>10</v>
      </c>
      <c r="BD15">
        <f t="shared" si="23"/>
        <v>0</v>
      </c>
      <c r="BE15">
        <f t="shared" si="17"/>
        <v>0.93333333333333335</v>
      </c>
      <c r="BF15">
        <f t="shared" si="18"/>
        <v>1</v>
      </c>
      <c r="BG15">
        <f t="shared" si="19"/>
        <v>6.6666666666667096E-3</v>
      </c>
      <c r="BK15" s="53">
        <v>0.93457943925233644</v>
      </c>
      <c r="BL15" s="53">
        <v>0.96385542168674698</v>
      </c>
      <c r="BY15" s="53">
        <v>0.92771084337349397</v>
      </c>
      <c r="BZ15" s="53">
        <v>0.96261682242990654</v>
      </c>
      <c r="CB15">
        <v>0.93571428571428572</v>
      </c>
      <c r="CC15">
        <v>0.98</v>
      </c>
      <c r="CE15">
        <v>0.9285714285714286</v>
      </c>
      <c r="CF15">
        <v>1</v>
      </c>
      <c r="CH15">
        <v>0.93333333333333335</v>
      </c>
      <c r="CI15">
        <v>1</v>
      </c>
    </row>
    <row r="16" spans="1:87" ht="15" customHeight="1">
      <c r="A16" s="8">
        <v>15</v>
      </c>
      <c r="B16" s="9">
        <v>1069712416</v>
      </c>
      <c r="C16" s="10" t="s">
        <v>103</v>
      </c>
      <c r="D16" s="9">
        <v>1</v>
      </c>
      <c r="E16" s="9">
        <v>14</v>
      </c>
      <c r="F16" s="9">
        <v>0</v>
      </c>
      <c r="G16" s="9">
        <v>42.7</v>
      </c>
      <c r="H16" s="9">
        <v>11.7</v>
      </c>
      <c r="I16" s="9">
        <v>0</v>
      </c>
      <c r="J16" s="11">
        <v>0</v>
      </c>
      <c r="K16" s="9">
        <v>1</v>
      </c>
      <c r="L16" s="9">
        <v>0</v>
      </c>
      <c r="M16" s="9">
        <v>0</v>
      </c>
      <c r="N16" s="9">
        <v>0</v>
      </c>
      <c r="O16" s="11">
        <v>1</v>
      </c>
      <c r="P16" s="5"/>
      <c r="Q16">
        <f t="shared" si="2"/>
        <v>1</v>
      </c>
      <c r="R16">
        <f t="shared" si="3"/>
        <v>14</v>
      </c>
      <c r="S16">
        <f t="shared" si="4"/>
        <v>6.5</v>
      </c>
      <c r="T16">
        <f t="shared" si="5"/>
        <v>43.9</v>
      </c>
      <c r="U16">
        <f t="shared" si="6"/>
        <v>14.4</v>
      </c>
      <c r="V16" s="31">
        <f t="shared" si="7"/>
        <v>0</v>
      </c>
      <c r="W16">
        <f t="shared" si="8"/>
        <v>1</v>
      </c>
      <c r="X16" s="32">
        <f t="shared" si="9"/>
        <v>1</v>
      </c>
      <c r="Y16">
        <f t="shared" si="10"/>
        <v>0</v>
      </c>
      <c r="Z16">
        <f t="shared" si="11"/>
        <v>0.12903824442121581</v>
      </c>
      <c r="AA16" s="31">
        <f t="shared" si="12"/>
        <v>0.12903824442121581</v>
      </c>
      <c r="AB16" s="32">
        <f t="shared" si="13"/>
        <v>0.87096175557878419</v>
      </c>
      <c r="AC16" s="31">
        <f t="shared" si="14"/>
        <v>-0.13815721172879677</v>
      </c>
      <c r="AD16" s="32">
        <f t="shared" si="15"/>
        <v>100</v>
      </c>
      <c r="AI16" t="s">
        <v>104</v>
      </c>
      <c r="AJ16" s="28">
        <f>-2*AJ5+2*(AJ8+1)</f>
        <v>188.38573122019423</v>
      </c>
      <c r="AZ16">
        <v>4.4539214581381804E-2</v>
      </c>
      <c r="BA16">
        <v>1</v>
      </c>
      <c r="BB16">
        <v>0</v>
      </c>
      <c r="BC16">
        <f t="shared" si="22"/>
        <v>11</v>
      </c>
      <c r="BD16">
        <f t="shared" si="23"/>
        <v>0</v>
      </c>
      <c r="BE16">
        <f t="shared" si="17"/>
        <v>0.92666666666666664</v>
      </c>
      <c r="BF16">
        <f t="shared" si="18"/>
        <v>1</v>
      </c>
      <c r="BG16">
        <f t="shared" si="19"/>
        <v>6.6666666666665986E-3</v>
      </c>
      <c r="BK16" s="53">
        <v>0.93457943925233644</v>
      </c>
      <c r="BL16" s="53">
        <v>0.95180722891566261</v>
      </c>
      <c r="BY16" s="53">
        <v>0.9156626506024097</v>
      </c>
      <c r="BZ16" s="53">
        <v>0.96261682242990654</v>
      </c>
      <c r="CB16">
        <v>0.9285714285714286</v>
      </c>
      <c r="CC16">
        <v>0.98</v>
      </c>
      <c r="CE16">
        <v>0.92142857142857149</v>
      </c>
      <c r="CF16">
        <v>1</v>
      </c>
      <c r="CH16">
        <v>0.92666666666666664</v>
      </c>
      <c r="CI16">
        <v>1</v>
      </c>
    </row>
    <row r="17" spans="1:87" ht="15" customHeight="1">
      <c r="A17" s="8">
        <v>16</v>
      </c>
      <c r="B17" s="9">
        <v>352547871</v>
      </c>
      <c r="C17" s="10" t="s">
        <v>105</v>
      </c>
      <c r="D17" s="9">
        <v>1</v>
      </c>
      <c r="E17" s="9">
        <v>13</v>
      </c>
      <c r="F17" s="9">
        <v>0</v>
      </c>
      <c r="G17" s="9">
        <v>38</v>
      </c>
      <c r="H17" s="9">
        <v>17.399999999999999</v>
      </c>
      <c r="I17" s="9">
        <v>0</v>
      </c>
      <c r="J17" s="11">
        <v>1</v>
      </c>
      <c r="K17" s="9">
        <v>0</v>
      </c>
      <c r="L17" s="9">
        <v>0</v>
      </c>
      <c r="M17" s="9">
        <v>1</v>
      </c>
      <c r="N17" s="9">
        <v>0</v>
      </c>
      <c r="O17" s="11">
        <v>0</v>
      </c>
      <c r="P17" s="5"/>
      <c r="Q17">
        <f t="shared" si="2"/>
        <v>0</v>
      </c>
      <c r="R17">
        <f t="shared" si="3"/>
        <v>13</v>
      </c>
      <c r="S17">
        <f t="shared" si="4"/>
        <v>7.2</v>
      </c>
      <c r="T17">
        <f t="shared" si="5"/>
        <v>41.2</v>
      </c>
      <c r="U17">
        <f t="shared" si="6"/>
        <v>12.8</v>
      </c>
      <c r="V17" s="31">
        <f t="shared" si="7"/>
        <v>0</v>
      </c>
      <c r="W17">
        <f t="shared" si="8"/>
        <v>1</v>
      </c>
      <c r="X17" s="32">
        <f t="shared" si="9"/>
        <v>1</v>
      </c>
      <c r="Y17">
        <f t="shared" si="10"/>
        <v>0</v>
      </c>
      <c r="Z17">
        <f t="shared" si="11"/>
        <v>0.18612162886622055</v>
      </c>
      <c r="AA17" s="31">
        <f t="shared" si="12"/>
        <v>0.18612162886622055</v>
      </c>
      <c r="AB17" s="32">
        <f t="shared" si="13"/>
        <v>0.81387837113377948</v>
      </c>
      <c r="AC17" s="31">
        <f t="shared" si="14"/>
        <v>-0.20594434535563128</v>
      </c>
      <c r="AD17" s="32">
        <f t="shared" si="15"/>
        <v>100</v>
      </c>
      <c r="AI17" t="s">
        <v>106</v>
      </c>
      <c r="AJ17" s="29">
        <f>-2*AJ5+(AJ8+1)*LN(X195)</f>
        <v>207.86787565315714</v>
      </c>
      <c r="AZ17">
        <v>4.9328561264172503E-2</v>
      </c>
      <c r="BA17">
        <v>1</v>
      </c>
      <c r="BB17">
        <v>0</v>
      </c>
      <c r="BC17">
        <f t="shared" si="22"/>
        <v>12</v>
      </c>
      <c r="BD17">
        <f t="shared" si="23"/>
        <v>0</v>
      </c>
      <c r="BE17">
        <f t="shared" si="17"/>
        <v>0.92</v>
      </c>
      <c r="BF17">
        <f t="shared" si="18"/>
        <v>1</v>
      </c>
      <c r="BG17">
        <f t="shared" si="19"/>
        <v>0</v>
      </c>
      <c r="BK17" s="53">
        <v>0.92523364485981308</v>
      </c>
      <c r="BL17" s="53">
        <v>0.95180722891566261</v>
      </c>
      <c r="BY17" s="53">
        <v>0.90361445783132532</v>
      </c>
      <c r="BZ17" s="53">
        <v>0.96261682242990654</v>
      </c>
      <c r="CB17">
        <v>0.92142857142857149</v>
      </c>
      <c r="CC17">
        <v>0.98</v>
      </c>
      <c r="CE17">
        <v>0.91428571428571426</v>
      </c>
      <c r="CF17">
        <v>1</v>
      </c>
      <c r="CH17">
        <v>0.92</v>
      </c>
      <c r="CI17">
        <v>1</v>
      </c>
    </row>
    <row r="18" spans="1:87" ht="15" customHeight="1">
      <c r="A18" s="8">
        <v>17</v>
      </c>
      <c r="B18" s="9">
        <v>20817018</v>
      </c>
      <c r="C18" s="10" t="s">
        <v>107</v>
      </c>
      <c r="D18" s="9">
        <v>1</v>
      </c>
      <c r="E18" s="9">
        <v>9</v>
      </c>
      <c r="F18" s="9">
        <v>0</v>
      </c>
      <c r="G18" s="9">
        <v>41.9</v>
      </c>
      <c r="H18" s="9">
        <v>14.7</v>
      </c>
      <c r="I18" s="9">
        <v>0</v>
      </c>
      <c r="J18" s="11">
        <v>0</v>
      </c>
      <c r="K18" s="9">
        <v>0</v>
      </c>
      <c r="L18" s="9">
        <v>0</v>
      </c>
      <c r="M18" s="9">
        <v>1</v>
      </c>
      <c r="N18" s="9">
        <v>0</v>
      </c>
      <c r="O18" s="11">
        <v>1</v>
      </c>
      <c r="P18" s="5"/>
      <c r="Q18">
        <f t="shared" si="2"/>
        <v>1</v>
      </c>
      <c r="R18">
        <f t="shared" si="3"/>
        <v>13</v>
      </c>
      <c r="S18">
        <f t="shared" si="4"/>
        <v>0</v>
      </c>
      <c r="T18">
        <f t="shared" si="5"/>
        <v>39.4</v>
      </c>
      <c r="U18">
        <f t="shared" si="6"/>
        <v>11.2</v>
      </c>
      <c r="V18" s="31">
        <f t="shared" si="7"/>
        <v>0</v>
      </c>
      <c r="W18">
        <f t="shared" si="8"/>
        <v>1</v>
      </c>
      <c r="X18" s="32">
        <f t="shared" si="9"/>
        <v>1</v>
      </c>
      <c r="Y18">
        <f t="shared" si="10"/>
        <v>0</v>
      </c>
      <c r="Z18">
        <f t="shared" si="11"/>
        <v>0.1338395603254024</v>
      </c>
      <c r="AA18" s="31">
        <f t="shared" si="12"/>
        <v>0.1338395603254024</v>
      </c>
      <c r="AB18" s="32">
        <f t="shared" si="13"/>
        <v>0.86616043967459766</v>
      </c>
      <c r="AC18" s="31">
        <f t="shared" si="14"/>
        <v>-0.14368512236602091</v>
      </c>
      <c r="AD18" s="32">
        <f t="shared" si="15"/>
        <v>100</v>
      </c>
      <c r="AZ18">
        <v>5.4291958571194829E-2</v>
      </c>
      <c r="BA18">
        <v>0</v>
      </c>
      <c r="BB18">
        <v>1</v>
      </c>
      <c r="BC18">
        <f t="shared" si="22"/>
        <v>12</v>
      </c>
      <c r="BD18">
        <f t="shared" si="23"/>
        <v>1</v>
      </c>
      <c r="BE18">
        <f t="shared" si="17"/>
        <v>0.92</v>
      </c>
      <c r="BF18">
        <f t="shared" si="18"/>
        <v>0.97499999999999998</v>
      </c>
      <c r="BG18">
        <f t="shared" si="19"/>
        <v>6.5000000000000413E-3</v>
      </c>
      <c r="BK18" s="53">
        <v>0.92523364485981308</v>
      </c>
      <c r="BL18" s="53">
        <v>0.93975903614457834</v>
      </c>
      <c r="BY18" s="53">
        <v>0.89156626506024095</v>
      </c>
      <c r="BZ18" s="53">
        <v>0.96261682242990654</v>
      </c>
      <c r="CB18">
        <v>0.91428571428571426</v>
      </c>
      <c r="CC18">
        <v>0.98</v>
      </c>
      <c r="CE18">
        <v>0.90714285714285714</v>
      </c>
      <c r="CF18">
        <v>1</v>
      </c>
      <c r="CH18">
        <v>0.92</v>
      </c>
      <c r="CI18">
        <v>0.97499999999999998</v>
      </c>
    </row>
    <row r="19" spans="1:87" ht="15" customHeight="1">
      <c r="A19" s="8">
        <v>18</v>
      </c>
      <c r="B19" s="9">
        <v>1000706970</v>
      </c>
      <c r="C19" s="10" t="s">
        <v>108</v>
      </c>
      <c r="D19" s="9">
        <v>1</v>
      </c>
      <c r="E19" s="9">
        <v>18</v>
      </c>
      <c r="F19" s="9">
        <v>18.7</v>
      </c>
      <c r="G19" s="9">
        <v>37.700000000000003</v>
      </c>
      <c r="H19" s="9">
        <v>12.4</v>
      </c>
      <c r="I19" s="9">
        <v>0</v>
      </c>
      <c r="J19" s="11">
        <v>1</v>
      </c>
      <c r="K19" s="9">
        <v>1</v>
      </c>
      <c r="L19" s="9">
        <v>0</v>
      </c>
      <c r="M19" s="9">
        <v>0</v>
      </c>
      <c r="N19" s="9">
        <v>0</v>
      </c>
      <c r="O19" s="11">
        <v>0</v>
      </c>
      <c r="P19" s="5"/>
      <c r="Q19">
        <f t="shared" si="2"/>
        <v>1</v>
      </c>
      <c r="R19">
        <f t="shared" si="3"/>
        <v>14</v>
      </c>
      <c r="S19">
        <f t="shared" si="4"/>
        <v>0</v>
      </c>
      <c r="T19">
        <f t="shared" si="5"/>
        <v>42.7</v>
      </c>
      <c r="U19">
        <f t="shared" si="6"/>
        <v>11.7</v>
      </c>
      <c r="V19" s="31">
        <f t="shared" si="7"/>
        <v>0</v>
      </c>
      <c r="W19">
        <f t="shared" si="8"/>
        <v>1</v>
      </c>
      <c r="X19" s="32">
        <f t="shared" si="9"/>
        <v>1</v>
      </c>
      <c r="Y19">
        <f t="shared" si="10"/>
        <v>0</v>
      </c>
      <c r="Z19">
        <f t="shared" si="11"/>
        <v>0.15796973875340234</v>
      </c>
      <c r="AA19" s="31">
        <f t="shared" si="12"/>
        <v>0.15796973875340234</v>
      </c>
      <c r="AB19" s="32">
        <f t="shared" si="13"/>
        <v>0.84203026124659763</v>
      </c>
      <c r="AC19" s="31">
        <f t="shared" si="14"/>
        <v>-0.17193932566282666</v>
      </c>
      <c r="AD19" s="32">
        <f t="shared" si="15"/>
        <v>100</v>
      </c>
      <c r="AZ19">
        <v>5.4460358788994183E-2</v>
      </c>
      <c r="BA19">
        <v>1</v>
      </c>
      <c r="BB19">
        <v>0</v>
      </c>
      <c r="BC19">
        <f t="shared" si="22"/>
        <v>13</v>
      </c>
      <c r="BD19">
        <f t="shared" si="23"/>
        <v>1</v>
      </c>
      <c r="BE19">
        <f t="shared" si="17"/>
        <v>0.91333333333333333</v>
      </c>
      <c r="BF19">
        <f t="shared" si="18"/>
        <v>0.97499999999999998</v>
      </c>
      <c r="BG19">
        <f t="shared" si="19"/>
        <v>6.5000000000000413E-3</v>
      </c>
      <c r="BK19" s="53">
        <v>0.91588785046728971</v>
      </c>
      <c r="BL19" s="53">
        <v>0.93975903614457834</v>
      </c>
      <c r="BY19" s="53">
        <v>0.87951807228915668</v>
      </c>
      <c r="BZ19" s="53">
        <v>0.96261682242990654</v>
      </c>
      <c r="CB19">
        <v>0.91428571428571426</v>
      </c>
      <c r="CC19">
        <v>0.96</v>
      </c>
      <c r="CE19">
        <v>0.9</v>
      </c>
      <c r="CF19">
        <v>1</v>
      </c>
      <c r="CH19">
        <v>0.91333333333333333</v>
      </c>
      <c r="CI19">
        <v>0.97499999999999998</v>
      </c>
    </row>
    <row r="20" spans="1:87" ht="15" customHeight="1">
      <c r="A20" s="8">
        <v>19</v>
      </c>
      <c r="B20" s="9">
        <v>1069712879</v>
      </c>
      <c r="C20" s="10" t="s">
        <v>109</v>
      </c>
      <c r="D20" s="9">
        <v>1</v>
      </c>
      <c r="E20" s="9">
        <v>15</v>
      </c>
      <c r="F20" s="9">
        <v>9.1</v>
      </c>
      <c r="G20" s="9">
        <v>43.9</v>
      </c>
      <c r="H20" s="9">
        <v>12.4</v>
      </c>
      <c r="I20" s="9">
        <v>0</v>
      </c>
      <c r="J20" s="11">
        <v>1</v>
      </c>
      <c r="K20" s="9">
        <v>0</v>
      </c>
      <c r="L20" s="9">
        <v>1</v>
      </c>
      <c r="M20" s="9">
        <v>0</v>
      </c>
      <c r="N20" s="9">
        <v>0</v>
      </c>
      <c r="O20" s="11">
        <v>0</v>
      </c>
      <c r="P20" s="5"/>
      <c r="Q20">
        <f t="shared" si="2"/>
        <v>1</v>
      </c>
      <c r="R20">
        <f t="shared" si="3"/>
        <v>13</v>
      </c>
      <c r="S20">
        <f t="shared" si="4"/>
        <v>0</v>
      </c>
      <c r="T20">
        <f t="shared" si="5"/>
        <v>38</v>
      </c>
      <c r="U20">
        <f t="shared" si="6"/>
        <v>17.399999999999999</v>
      </c>
      <c r="V20" s="31">
        <f t="shared" si="7"/>
        <v>0</v>
      </c>
      <c r="W20">
        <f t="shared" si="8"/>
        <v>1</v>
      </c>
      <c r="X20" s="32">
        <f t="shared" si="9"/>
        <v>1</v>
      </c>
      <c r="Y20">
        <f t="shared" si="10"/>
        <v>0</v>
      </c>
      <c r="Z20">
        <f t="shared" si="11"/>
        <v>3.7725027258496885E-2</v>
      </c>
      <c r="AA20" s="31">
        <f t="shared" si="12"/>
        <v>3.7725027258496885E-2</v>
      </c>
      <c r="AB20" s="32">
        <f t="shared" si="13"/>
        <v>0.96227497274150309</v>
      </c>
      <c r="AC20" s="31">
        <f t="shared" si="14"/>
        <v>-3.8455034708687552E-2</v>
      </c>
      <c r="AD20" s="32">
        <f t="shared" si="15"/>
        <v>100</v>
      </c>
      <c r="AZ20">
        <v>5.5552025181970381E-2</v>
      </c>
      <c r="BA20">
        <v>1</v>
      </c>
      <c r="BB20">
        <v>0</v>
      </c>
      <c r="BC20">
        <f t="shared" si="22"/>
        <v>14</v>
      </c>
      <c r="BD20">
        <f t="shared" si="23"/>
        <v>1</v>
      </c>
      <c r="BE20">
        <f t="shared" si="17"/>
        <v>0.90666666666666662</v>
      </c>
      <c r="BF20">
        <f t="shared" si="18"/>
        <v>0.97499999999999998</v>
      </c>
      <c r="BG20">
        <f t="shared" si="19"/>
        <v>6.4999999999999338E-3</v>
      </c>
      <c r="BK20" s="53">
        <v>0.90654205607476634</v>
      </c>
      <c r="BL20" s="53">
        <v>0.93975903614457834</v>
      </c>
      <c r="BY20" s="53">
        <v>0.87951807228915668</v>
      </c>
      <c r="BZ20" s="53">
        <v>0.95327102803738317</v>
      </c>
      <c r="CB20">
        <v>0.90714285714285714</v>
      </c>
      <c r="CC20">
        <v>0.96</v>
      </c>
      <c r="CE20">
        <v>0.8928571428571429</v>
      </c>
      <c r="CF20">
        <v>1</v>
      </c>
      <c r="CH20">
        <v>0.90666666666666662</v>
      </c>
      <c r="CI20">
        <v>0.97499999999999998</v>
      </c>
    </row>
    <row r="21" spans="1:87" ht="15" customHeight="1">
      <c r="A21" s="8">
        <v>20</v>
      </c>
      <c r="B21" s="9">
        <v>1007086496</v>
      </c>
      <c r="C21" s="10" t="s">
        <v>110</v>
      </c>
      <c r="D21" s="9">
        <v>0</v>
      </c>
      <c r="E21" s="9">
        <v>15</v>
      </c>
      <c r="F21" s="9">
        <v>13.2</v>
      </c>
      <c r="G21" s="9">
        <v>39.299999999999997</v>
      </c>
      <c r="H21" s="9">
        <v>13.8</v>
      </c>
      <c r="I21" s="9">
        <v>0</v>
      </c>
      <c r="J21" s="11">
        <v>1</v>
      </c>
      <c r="K21" s="9">
        <v>1</v>
      </c>
      <c r="L21" s="9">
        <v>0</v>
      </c>
      <c r="M21" s="9">
        <v>0</v>
      </c>
      <c r="N21" s="9">
        <v>0</v>
      </c>
      <c r="O21" s="11">
        <v>0</v>
      </c>
      <c r="P21" s="5"/>
      <c r="Q21">
        <f t="shared" si="2"/>
        <v>1</v>
      </c>
      <c r="R21">
        <f t="shared" si="3"/>
        <v>9</v>
      </c>
      <c r="S21">
        <f t="shared" si="4"/>
        <v>0</v>
      </c>
      <c r="T21">
        <f t="shared" si="5"/>
        <v>41.9</v>
      </c>
      <c r="U21">
        <f t="shared" si="6"/>
        <v>14.7</v>
      </c>
      <c r="V21" s="31">
        <f t="shared" si="7"/>
        <v>0</v>
      </c>
      <c r="W21">
        <f t="shared" si="8"/>
        <v>1</v>
      </c>
      <c r="X21" s="32">
        <f t="shared" si="9"/>
        <v>1</v>
      </c>
      <c r="Y21">
        <f t="shared" si="10"/>
        <v>0</v>
      </c>
      <c r="Z21">
        <f t="shared" si="11"/>
        <v>0.23025892280773108</v>
      </c>
      <c r="AA21" s="31">
        <f t="shared" si="12"/>
        <v>0.23025892280773108</v>
      </c>
      <c r="AB21" s="32">
        <f t="shared" si="13"/>
        <v>0.76974107719226892</v>
      </c>
      <c r="AC21" s="31">
        <f t="shared" si="14"/>
        <v>-0.2617010840702812</v>
      </c>
      <c r="AD21" s="32">
        <f t="shared" si="15"/>
        <v>100</v>
      </c>
      <c r="AZ21">
        <v>6.0152521448655245E-2</v>
      </c>
      <c r="BA21">
        <v>1</v>
      </c>
      <c r="BB21">
        <v>0</v>
      </c>
      <c r="BC21">
        <f t="shared" si="22"/>
        <v>15</v>
      </c>
      <c r="BD21">
        <f t="shared" si="23"/>
        <v>1</v>
      </c>
      <c r="BE21">
        <f t="shared" si="17"/>
        <v>0.9</v>
      </c>
      <c r="BF21">
        <f t="shared" si="18"/>
        <v>0.97499999999999998</v>
      </c>
      <c r="BG21">
        <f t="shared" si="19"/>
        <v>0</v>
      </c>
      <c r="BK21" s="53">
        <v>0.89719626168224298</v>
      </c>
      <c r="BL21" s="53">
        <v>0.93975903614457834</v>
      </c>
      <c r="BY21" s="53">
        <v>0.87951807228915668</v>
      </c>
      <c r="BZ21" s="53">
        <v>0.94392523364485981</v>
      </c>
      <c r="CB21">
        <v>0.9</v>
      </c>
      <c r="CC21">
        <v>0.96</v>
      </c>
      <c r="CE21">
        <v>0.88571428571428568</v>
      </c>
      <c r="CF21">
        <v>1</v>
      </c>
      <c r="CH21">
        <v>0.9</v>
      </c>
      <c r="CI21">
        <v>0.97499999999999998</v>
      </c>
    </row>
    <row r="22" spans="1:87" ht="15" customHeight="1">
      <c r="A22" s="8">
        <v>21</v>
      </c>
      <c r="B22" s="9">
        <v>1003614185</v>
      </c>
      <c r="C22" s="10" t="s">
        <v>111</v>
      </c>
      <c r="D22" s="9">
        <v>1</v>
      </c>
      <c r="E22" s="9">
        <v>16</v>
      </c>
      <c r="F22" s="9">
        <v>3.5</v>
      </c>
      <c r="G22" s="9">
        <v>47.5</v>
      </c>
      <c r="H22" s="9">
        <v>14.2</v>
      </c>
      <c r="I22" s="9">
        <v>0</v>
      </c>
      <c r="J22" s="11">
        <v>0</v>
      </c>
      <c r="K22" s="9">
        <v>0</v>
      </c>
      <c r="L22" s="9">
        <v>0</v>
      </c>
      <c r="M22" s="9">
        <v>1</v>
      </c>
      <c r="N22" s="9">
        <v>0</v>
      </c>
      <c r="O22" s="11">
        <v>1</v>
      </c>
      <c r="P22" s="5"/>
      <c r="Q22">
        <f t="shared" si="2"/>
        <v>1</v>
      </c>
      <c r="R22">
        <f t="shared" si="3"/>
        <v>18</v>
      </c>
      <c r="S22">
        <f t="shared" si="4"/>
        <v>18.7</v>
      </c>
      <c r="T22">
        <f t="shared" si="5"/>
        <v>37.700000000000003</v>
      </c>
      <c r="U22">
        <f t="shared" si="6"/>
        <v>12.4</v>
      </c>
      <c r="V22" s="31">
        <f t="shared" si="7"/>
        <v>0</v>
      </c>
      <c r="W22">
        <f t="shared" si="8"/>
        <v>1</v>
      </c>
      <c r="X22" s="32">
        <f t="shared" si="9"/>
        <v>1</v>
      </c>
      <c r="Y22">
        <f t="shared" si="10"/>
        <v>0</v>
      </c>
      <c r="Z22">
        <f t="shared" si="11"/>
        <v>3.6183008032374925E-2</v>
      </c>
      <c r="AA22" s="31">
        <f t="shared" si="12"/>
        <v>3.6183008032374925E-2</v>
      </c>
      <c r="AB22" s="32">
        <f t="shared" si="13"/>
        <v>0.96381699196762505</v>
      </c>
      <c r="AC22" s="31">
        <f t="shared" si="14"/>
        <v>-3.6853844751168138E-2</v>
      </c>
      <c r="AD22" s="32">
        <f t="shared" si="15"/>
        <v>100</v>
      </c>
      <c r="AZ22">
        <v>6.0830924223466469E-2</v>
      </c>
      <c r="BA22">
        <v>0</v>
      </c>
      <c r="BB22">
        <v>1</v>
      </c>
      <c r="BC22">
        <f t="shared" si="22"/>
        <v>15</v>
      </c>
      <c r="BD22">
        <f t="shared" si="23"/>
        <v>2</v>
      </c>
      <c r="BE22">
        <f t="shared" si="17"/>
        <v>0.9</v>
      </c>
      <c r="BF22">
        <f t="shared" si="18"/>
        <v>0.95</v>
      </c>
      <c r="BG22">
        <f t="shared" si="19"/>
        <v>6.3333333333333739E-3</v>
      </c>
      <c r="BK22" s="53">
        <v>0.89719626168224298</v>
      </c>
      <c r="BL22" s="53">
        <v>0.92771084337349397</v>
      </c>
      <c r="BY22" s="53">
        <v>0.87951807228915668</v>
      </c>
      <c r="BZ22" s="53">
        <v>0.93457943925233644</v>
      </c>
      <c r="CB22">
        <v>0.9</v>
      </c>
      <c r="CC22">
        <v>0.94</v>
      </c>
      <c r="CE22">
        <v>0.87857142857142856</v>
      </c>
      <c r="CF22">
        <v>1</v>
      </c>
      <c r="CH22">
        <v>0.9</v>
      </c>
      <c r="CI22">
        <v>0.95</v>
      </c>
    </row>
    <row r="23" spans="1:87" ht="15" customHeight="1">
      <c r="A23" s="8">
        <v>22</v>
      </c>
      <c r="B23" s="9">
        <v>1003652387</v>
      </c>
      <c r="C23" s="10" t="s">
        <v>112</v>
      </c>
      <c r="D23" s="9">
        <v>1</v>
      </c>
      <c r="E23" s="9">
        <v>14</v>
      </c>
      <c r="F23" s="9">
        <v>3.2</v>
      </c>
      <c r="G23" s="9">
        <v>43.2</v>
      </c>
      <c r="H23" s="9">
        <v>11.5</v>
      </c>
      <c r="I23" s="9">
        <v>0</v>
      </c>
      <c r="J23" s="11">
        <v>1</v>
      </c>
      <c r="K23" s="9">
        <v>0</v>
      </c>
      <c r="L23" s="9">
        <v>1</v>
      </c>
      <c r="M23" s="9">
        <v>0</v>
      </c>
      <c r="N23" s="9">
        <v>0</v>
      </c>
      <c r="O23" s="11">
        <v>0</v>
      </c>
      <c r="P23" s="5"/>
      <c r="Q23">
        <f t="shared" si="2"/>
        <v>1</v>
      </c>
      <c r="R23">
        <f t="shared" si="3"/>
        <v>15</v>
      </c>
      <c r="S23">
        <f t="shared" si="4"/>
        <v>9.1</v>
      </c>
      <c r="T23">
        <f t="shared" si="5"/>
        <v>43.9</v>
      </c>
      <c r="U23">
        <f t="shared" si="6"/>
        <v>12.4</v>
      </c>
      <c r="V23" s="31">
        <f t="shared" si="7"/>
        <v>0</v>
      </c>
      <c r="W23">
        <f t="shared" si="8"/>
        <v>1</v>
      </c>
      <c r="X23" s="32">
        <f t="shared" si="9"/>
        <v>1</v>
      </c>
      <c r="Y23">
        <f t="shared" si="10"/>
        <v>0</v>
      </c>
      <c r="Z23">
        <f t="shared" si="11"/>
        <v>0.14975172935347283</v>
      </c>
      <c r="AA23" s="31">
        <f t="shared" si="12"/>
        <v>0.14975172935347283</v>
      </c>
      <c r="AB23" s="32">
        <f t="shared" si="13"/>
        <v>0.85024827064652719</v>
      </c>
      <c r="AC23" s="31">
        <f t="shared" si="14"/>
        <v>-0.16222688903218183</v>
      </c>
      <c r="AD23" s="32">
        <f t="shared" si="15"/>
        <v>100</v>
      </c>
      <c r="AZ23">
        <v>6.7232963499280984E-2</v>
      </c>
      <c r="BA23">
        <v>1</v>
      </c>
      <c r="BB23">
        <v>0</v>
      </c>
      <c r="BC23">
        <f t="shared" si="22"/>
        <v>16</v>
      </c>
      <c r="BD23">
        <f t="shared" si="23"/>
        <v>2</v>
      </c>
      <c r="BE23">
        <f t="shared" si="17"/>
        <v>0.89333333333333331</v>
      </c>
      <c r="BF23">
        <f t="shared" si="18"/>
        <v>0.95</v>
      </c>
      <c r="BG23">
        <f t="shared" si="19"/>
        <v>6.3333333333332681E-3</v>
      </c>
      <c r="BK23" s="53">
        <v>0.88785046728971961</v>
      </c>
      <c r="BL23" s="53">
        <v>0.92771084337349397</v>
      </c>
      <c r="BY23" s="53">
        <v>0.87951807228915668</v>
      </c>
      <c r="BZ23" s="53">
        <v>0.92523364485981308</v>
      </c>
      <c r="CB23">
        <v>0.8928571428571429</v>
      </c>
      <c r="CC23">
        <v>0.94</v>
      </c>
      <c r="CE23">
        <v>0.87142857142857144</v>
      </c>
      <c r="CF23">
        <v>1</v>
      </c>
      <c r="CH23">
        <v>0.89333333333333331</v>
      </c>
      <c r="CI23">
        <v>0.95</v>
      </c>
    </row>
    <row r="24" spans="1:87" ht="15" customHeight="1">
      <c r="A24" s="8">
        <v>23</v>
      </c>
      <c r="B24" s="9">
        <v>1001066499</v>
      </c>
      <c r="C24" s="10" t="s">
        <v>113</v>
      </c>
      <c r="D24" s="9">
        <v>1</v>
      </c>
      <c r="E24" s="9">
        <v>17</v>
      </c>
      <c r="F24" s="9">
        <v>0</v>
      </c>
      <c r="G24" s="9">
        <v>34.9</v>
      </c>
      <c r="H24" s="9">
        <v>15.4</v>
      </c>
      <c r="I24" s="9">
        <v>0</v>
      </c>
      <c r="J24" s="11">
        <v>0</v>
      </c>
      <c r="K24" s="9">
        <v>1</v>
      </c>
      <c r="L24" s="9">
        <v>0</v>
      </c>
      <c r="M24" s="9">
        <v>0</v>
      </c>
      <c r="N24" s="9">
        <v>0</v>
      </c>
      <c r="O24" s="11">
        <v>1</v>
      </c>
      <c r="P24" s="5"/>
      <c r="Q24">
        <f t="shared" si="2"/>
        <v>0</v>
      </c>
      <c r="R24">
        <f t="shared" si="3"/>
        <v>15</v>
      </c>
      <c r="S24">
        <f t="shared" si="4"/>
        <v>13.2</v>
      </c>
      <c r="T24">
        <f t="shared" si="5"/>
        <v>39.299999999999997</v>
      </c>
      <c r="U24">
        <f t="shared" si="6"/>
        <v>13.8</v>
      </c>
      <c r="V24" s="31">
        <f t="shared" si="7"/>
        <v>0</v>
      </c>
      <c r="W24">
        <f t="shared" si="8"/>
        <v>1</v>
      </c>
      <c r="X24" s="32">
        <f t="shared" si="9"/>
        <v>1</v>
      </c>
      <c r="Y24">
        <f t="shared" si="10"/>
        <v>0</v>
      </c>
      <c r="Z24">
        <f t="shared" si="11"/>
        <v>8.7321387466828937E-2</v>
      </c>
      <c r="AA24" s="31">
        <f t="shared" si="12"/>
        <v>8.7321387466828937E-2</v>
      </c>
      <c r="AB24" s="32">
        <f t="shared" si="13"/>
        <v>0.91267861253317106</v>
      </c>
      <c r="AC24" s="31">
        <f t="shared" si="14"/>
        <v>-9.1371472917639029E-2</v>
      </c>
      <c r="AD24" s="32">
        <f t="shared" si="15"/>
        <v>100</v>
      </c>
      <c r="AZ24">
        <v>6.9078567199162028E-2</v>
      </c>
      <c r="BA24">
        <v>1</v>
      </c>
      <c r="BB24">
        <v>0</v>
      </c>
      <c r="BC24">
        <f t="shared" si="22"/>
        <v>17</v>
      </c>
      <c r="BD24">
        <f t="shared" si="23"/>
        <v>2</v>
      </c>
      <c r="BE24">
        <f t="shared" si="17"/>
        <v>0.88666666666666671</v>
      </c>
      <c r="BF24">
        <f t="shared" si="18"/>
        <v>0.95</v>
      </c>
      <c r="BG24">
        <f t="shared" si="19"/>
        <v>6.3333333333333739E-3</v>
      </c>
      <c r="BK24" s="53">
        <v>0.87850467289719625</v>
      </c>
      <c r="BL24" s="53">
        <v>0.92771084337349397</v>
      </c>
      <c r="BY24" s="53">
        <v>0.86746987951807231</v>
      </c>
      <c r="BZ24" s="53">
        <v>0.92523364485981308</v>
      </c>
      <c r="CB24">
        <v>0.88571428571428568</v>
      </c>
      <c r="CC24">
        <v>0.94</v>
      </c>
      <c r="CE24">
        <v>0.86428571428571432</v>
      </c>
      <c r="CF24">
        <v>1</v>
      </c>
      <c r="CH24">
        <v>0.88666666666666671</v>
      </c>
      <c r="CI24">
        <v>0.95</v>
      </c>
    </row>
    <row r="25" spans="1:87" ht="15" customHeight="1">
      <c r="A25" s="8">
        <v>24</v>
      </c>
      <c r="B25" s="9">
        <v>1003516207</v>
      </c>
      <c r="C25" s="10" t="s">
        <v>114</v>
      </c>
      <c r="D25" s="9">
        <v>1</v>
      </c>
      <c r="E25" s="9">
        <v>15</v>
      </c>
      <c r="F25" s="9">
        <v>0</v>
      </c>
      <c r="G25" s="9">
        <v>43.9</v>
      </c>
      <c r="H25" s="9">
        <v>11.7</v>
      </c>
      <c r="I25" s="9">
        <v>0</v>
      </c>
      <c r="J25" s="11">
        <v>1</v>
      </c>
      <c r="K25" s="9">
        <v>0</v>
      </c>
      <c r="L25" s="9">
        <v>1</v>
      </c>
      <c r="M25" s="9">
        <v>0</v>
      </c>
      <c r="N25" s="9">
        <v>0</v>
      </c>
      <c r="O25" s="11">
        <v>0</v>
      </c>
      <c r="P25" s="5"/>
      <c r="Q25">
        <f t="shared" si="2"/>
        <v>1</v>
      </c>
      <c r="R25">
        <f t="shared" si="3"/>
        <v>16</v>
      </c>
      <c r="S25">
        <f t="shared" si="4"/>
        <v>3.5</v>
      </c>
      <c r="T25">
        <f t="shared" si="5"/>
        <v>47.5</v>
      </c>
      <c r="U25">
        <f t="shared" si="6"/>
        <v>14.2</v>
      </c>
      <c r="V25" s="31">
        <f t="shared" si="7"/>
        <v>0</v>
      </c>
      <c r="W25">
        <f t="shared" si="8"/>
        <v>1</v>
      </c>
      <c r="X25" s="32">
        <f t="shared" si="9"/>
        <v>1</v>
      </c>
      <c r="Y25">
        <f t="shared" si="10"/>
        <v>0</v>
      </c>
      <c r="Z25">
        <f t="shared" si="11"/>
        <v>0.14134326635715874</v>
      </c>
      <c r="AA25" s="31">
        <f t="shared" si="12"/>
        <v>0.14134326635715874</v>
      </c>
      <c r="AB25" s="32">
        <f t="shared" si="13"/>
        <v>0.85865673364284123</v>
      </c>
      <c r="AC25" s="31">
        <f t="shared" si="14"/>
        <v>-0.15238604845544151</v>
      </c>
      <c r="AD25" s="32">
        <f t="shared" si="15"/>
        <v>100</v>
      </c>
      <c r="AZ25">
        <v>7.0227083635300308E-2</v>
      </c>
      <c r="BA25">
        <v>1</v>
      </c>
      <c r="BB25">
        <v>0</v>
      </c>
      <c r="BC25">
        <f t="shared" si="22"/>
        <v>18</v>
      </c>
      <c r="BD25">
        <f t="shared" si="23"/>
        <v>2</v>
      </c>
      <c r="BE25">
        <f t="shared" si="17"/>
        <v>0.88</v>
      </c>
      <c r="BF25">
        <f t="shared" si="18"/>
        <v>0.95</v>
      </c>
      <c r="BG25">
        <f t="shared" si="19"/>
        <v>6.3333333333333739E-3</v>
      </c>
      <c r="BK25" s="53">
        <v>0.87850467289719625</v>
      </c>
      <c r="BL25" s="53">
        <v>0.9156626506024097</v>
      </c>
      <c r="BY25" s="53">
        <v>0.85542168674698793</v>
      </c>
      <c r="BZ25" s="53">
        <v>0.92523364485981308</v>
      </c>
      <c r="CB25">
        <v>0.87857142857142856</v>
      </c>
      <c r="CC25">
        <v>0.94</v>
      </c>
      <c r="CE25">
        <v>0.85714285714285721</v>
      </c>
      <c r="CF25">
        <v>1</v>
      </c>
      <c r="CH25">
        <v>0.88</v>
      </c>
      <c r="CI25">
        <v>0.95</v>
      </c>
    </row>
    <row r="26" spans="1:87" ht="15" customHeight="1">
      <c r="A26" s="8">
        <v>25</v>
      </c>
      <c r="B26" s="9">
        <v>1009716273</v>
      </c>
      <c r="C26" s="10" t="s">
        <v>115</v>
      </c>
      <c r="D26" s="9">
        <v>1</v>
      </c>
      <c r="E26" s="9">
        <v>14</v>
      </c>
      <c r="F26" s="9">
        <v>14.7</v>
      </c>
      <c r="G26" s="9">
        <v>47.8</v>
      </c>
      <c r="H26" s="9">
        <v>10.9</v>
      </c>
      <c r="I26" s="9">
        <v>0</v>
      </c>
      <c r="J26" s="11">
        <v>1</v>
      </c>
      <c r="K26" s="9">
        <v>0</v>
      </c>
      <c r="L26" s="9">
        <v>1</v>
      </c>
      <c r="M26" s="9">
        <v>0</v>
      </c>
      <c r="N26" s="9">
        <v>0</v>
      </c>
      <c r="O26" s="11">
        <v>0</v>
      </c>
      <c r="P26" s="5"/>
      <c r="Q26">
        <f t="shared" si="2"/>
        <v>1</v>
      </c>
      <c r="R26">
        <f t="shared" si="3"/>
        <v>14</v>
      </c>
      <c r="S26">
        <f t="shared" si="4"/>
        <v>3.2</v>
      </c>
      <c r="T26">
        <f t="shared" si="5"/>
        <v>43.2</v>
      </c>
      <c r="U26">
        <f t="shared" si="6"/>
        <v>11.5</v>
      </c>
      <c r="V26" s="31">
        <f t="shared" si="7"/>
        <v>0</v>
      </c>
      <c r="W26">
        <f t="shared" si="8"/>
        <v>1</v>
      </c>
      <c r="X26" s="32">
        <f t="shared" si="9"/>
        <v>1</v>
      </c>
      <c r="Y26">
        <f t="shared" si="10"/>
        <v>0</v>
      </c>
      <c r="Z26">
        <f t="shared" si="11"/>
        <v>0.17951478132311213</v>
      </c>
      <c r="AA26" s="31">
        <f t="shared" si="12"/>
        <v>0.17951478132311213</v>
      </c>
      <c r="AB26" s="32">
        <f t="shared" si="13"/>
        <v>0.82048521867688784</v>
      </c>
      <c r="AC26" s="31">
        <f t="shared" si="14"/>
        <v>-0.19785938363329147</v>
      </c>
      <c r="AD26" s="32">
        <f t="shared" si="15"/>
        <v>100</v>
      </c>
      <c r="AZ26">
        <v>7.0726331375774151E-2</v>
      </c>
      <c r="BA26">
        <v>1</v>
      </c>
      <c r="BB26">
        <v>0</v>
      </c>
      <c r="BC26">
        <f t="shared" si="22"/>
        <v>19</v>
      </c>
      <c r="BD26">
        <f t="shared" si="23"/>
        <v>2</v>
      </c>
      <c r="BE26">
        <f t="shared" si="17"/>
        <v>0.87333333333333329</v>
      </c>
      <c r="BF26">
        <f t="shared" si="18"/>
        <v>0.95</v>
      </c>
      <c r="BG26">
        <f t="shared" si="19"/>
        <v>6.3333333333332681E-3</v>
      </c>
      <c r="BK26" s="53">
        <v>0.86915887850467288</v>
      </c>
      <c r="BL26" s="53">
        <v>0.9156626506024097</v>
      </c>
      <c r="BY26" s="53">
        <v>0.84337349397590367</v>
      </c>
      <c r="BZ26" s="53">
        <v>0.92523364485981308</v>
      </c>
      <c r="CB26">
        <v>0.87142857142857144</v>
      </c>
      <c r="CC26">
        <v>0.94</v>
      </c>
      <c r="CE26">
        <v>0.85</v>
      </c>
      <c r="CF26">
        <v>1</v>
      </c>
      <c r="CH26">
        <v>0.87333333333333329</v>
      </c>
      <c r="CI26">
        <v>0.95</v>
      </c>
    </row>
    <row r="27" spans="1:87" ht="15" customHeight="1">
      <c r="A27" s="8">
        <v>26</v>
      </c>
      <c r="B27" s="9">
        <v>1069712284</v>
      </c>
      <c r="C27" s="10" t="s">
        <v>116</v>
      </c>
      <c r="D27" s="9">
        <v>0</v>
      </c>
      <c r="E27" s="9">
        <v>14</v>
      </c>
      <c r="F27" s="9">
        <v>8.6999999999999993</v>
      </c>
      <c r="G27" s="9">
        <v>40.4</v>
      </c>
      <c r="H27" s="9">
        <v>13.9</v>
      </c>
      <c r="I27" s="9">
        <v>0</v>
      </c>
      <c r="J27" s="11">
        <v>1</v>
      </c>
      <c r="K27" s="9">
        <v>0</v>
      </c>
      <c r="L27" s="9">
        <v>1</v>
      </c>
      <c r="M27" s="9">
        <v>0</v>
      </c>
      <c r="N27" s="9">
        <v>0</v>
      </c>
      <c r="O27" s="11">
        <v>0</v>
      </c>
      <c r="P27" s="5"/>
      <c r="Q27">
        <f t="shared" si="2"/>
        <v>1</v>
      </c>
      <c r="R27">
        <f t="shared" si="3"/>
        <v>17</v>
      </c>
      <c r="S27">
        <f t="shared" si="4"/>
        <v>0</v>
      </c>
      <c r="T27">
        <f t="shared" si="5"/>
        <v>34.9</v>
      </c>
      <c r="U27">
        <f t="shared" si="6"/>
        <v>15.4</v>
      </c>
      <c r="V27" s="31">
        <f t="shared" si="7"/>
        <v>0</v>
      </c>
      <c r="W27">
        <f t="shared" si="8"/>
        <v>1</v>
      </c>
      <c r="X27" s="32">
        <f t="shared" si="9"/>
        <v>1</v>
      </c>
      <c r="Y27">
        <f t="shared" si="10"/>
        <v>0</v>
      </c>
      <c r="Z27">
        <f t="shared" si="11"/>
        <v>1.375770641978076E-2</v>
      </c>
      <c r="AA27" s="31">
        <f t="shared" si="12"/>
        <v>1.375770641978076E-2</v>
      </c>
      <c r="AB27" s="32">
        <f t="shared" si="13"/>
        <v>0.9862422935802192</v>
      </c>
      <c r="AC27" s="31">
        <f t="shared" si="14"/>
        <v>-1.3853220712942182E-2</v>
      </c>
      <c r="AD27" s="32">
        <f t="shared" si="15"/>
        <v>100</v>
      </c>
      <c r="AZ27">
        <v>7.2107279938216307E-2</v>
      </c>
      <c r="BA27">
        <v>1</v>
      </c>
      <c r="BB27">
        <v>0</v>
      </c>
      <c r="BC27">
        <f t="shared" si="22"/>
        <v>20</v>
      </c>
      <c r="BD27">
        <f t="shared" si="23"/>
        <v>2</v>
      </c>
      <c r="BE27">
        <f t="shared" si="17"/>
        <v>0.8666666666666667</v>
      </c>
      <c r="BF27">
        <f t="shared" si="18"/>
        <v>0.95</v>
      </c>
      <c r="BG27">
        <f t="shared" si="19"/>
        <v>6.3333333333333739E-3</v>
      </c>
      <c r="BK27" s="53">
        <v>0.85981308411214952</v>
      </c>
      <c r="BL27" s="53">
        <v>0.9156626506024097</v>
      </c>
      <c r="BY27" s="53">
        <v>0.84337349397590367</v>
      </c>
      <c r="BZ27" s="53">
        <v>0.91588785046728971</v>
      </c>
      <c r="CB27">
        <v>0.86428571428571432</v>
      </c>
      <c r="CC27">
        <v>0.94</v>
      </c>
      <c r="CE27">
        <v>0.84285714285714286</v>
      </c>
      <c r="CF27">
        <v>1</v>
      </c>
      <c r="CH27">
        <v>0.8666666666666667</v>
      </c>
      <c r="CI27">
        <v>0.95</v>
      </c>
    </row>
    <row r="28" spans="1:87" ht="15" customHeight="1">
      <c r="A28" s="8">
        <v>27</v>
      </c>
      <c r="B28" s="9">
        <v>1003518896</v>
      </c>
      <c r="C28" s="10" t="s">
        <v>117</v>
      </c>
      <c r="D28" s="9">
        <v>1</v>
      </c>
      <c r="E28" s="9">
        <v>15</v>
      </c>
      <c r="F28" s="9">
        <v>24</v>
      </c>
      <c r="G28" s="9">
        <v>44</v>
      </c>
      <c r="H28" s="9">
        <v>12.7</v>
      </c>
      <c r="I28" s="9">
        <v>0</v>
      </c>
      <c r="J28" s="11">
        <v>1</v>
      </c>
      <c r="K28" s="9">
        <v>1</v>
      </c>
      <c r="L28" s="9">
        <v>0</v>
      </c>
      <c r="M28" s="9">
        <v>0</v>
      </c>
      <c r="N28" s="9">
        <v>0</v>
      </c>
      <c r="O28" s="11">
        <v>0</v>
      </c>
      <c r="P28" s="5"/>
      <c r="Q28">
        <f t="shared" si="2"/>
        <v>1</v>
      </c>
      <c r="R28">
        <f t="shared" si="3"/>
        <v>15</v>
      </c>
      <c r="S28">
        <f t="shared" si="4"/>
        <v>0</v>
      </c>
      <c r="T28">
        <f t="shared" si="5"/>
        <v>43.9</v>
      </c>
      <c r="U28">
        <f t="shared" si="6"/>
        <v>11.7</v>
      </c>
      <c r="V28" s="31">
        <f t="shared" si="7"/>
        <v>0</v>
      </c>
      <c r="W28">
        <f t="shared" si="8"/>
        <v>1</v>
      </c>
      <c r="X28" s="32">
        <f t="shared" si="9"/>
        <v>1</v>
      </c>
      <c r="Y28">
        <f t="shared" si="10"/>
        <v>0</v>
      </c>
      <c r="Z28">
        <f t="shared" si="11"/>
        <v>0.15246996410034916</v>
      </c>
      <c r="AA28" s="31">
        <f t="shared" si="12"/>
        <v>0.15246996410034916</v>
      </c>
      <c r="AB28" s="32">
        <f t="shared" si="13"/>
        <v>0.84753003589965081</v>
      </c>
      <c r="AC28" s="31">
        <f t="shared" si="14"/>
        <v>-0.16542899976597611</v>
      </c>
      <c r="AD28" s="32">
        <f t="shared" si="15"/>
        <v>100</v>
      </c>
      <c r="AZ28">
        <v>7.2215743993813655E-2</v>
      </c>
      <c r="BA28">
        <v>1</v>
      </c>
      <c r="BB28">
        <v>0</v>
      </c>
      <c r="BC28">
        <f t="shared" si="22"/>
        <v>21</v>
      </c>
      <c r="BD28">
        <f t="shared" si="23"/>
        <v>2</v>
      </c>
      <c r="BE28">
        <f t="shared" si="17"/>
        <v>0.86</v>
      </c>
      <c r="BF28">
        <f t="shared" si="18"/>
        <v>0.95</v>
      </c>
      <c r="BG28">
        <f t="shared" si="19"/>
        <v>6.3333333333333739E-3</v>
      </c>
      <c r="BK28" s="53">
        <v>0.85046728971962615</v>
      </c>
      <c r="BL28" s="53">
        <v>0.9156626506024097</v>
      </c>
      <c r="BY28" s="53">
        <v>0.83132530120481929</v>
      </c>
      <c r="BZ28" s="53">
        <v>0.91588785046728971</v>
      </c>
      <c r="CB28">
        <v>0.86428571428571432</v>
      </c>
      <c r="CC28">
        <v>0.92</v>
      </c>
      <c r="CE28">
        <v>0.83571428571428574</v>
      </c>
      <c r="CF28">
        <v>1</v>
      </c>
      <c r="CH28">
        <v>0.86</v>
      </c>
      <c r="CI28">
        <v>0.95</v>
      </c>
    </row>
    <row r="29" spans="1:87" ht="15" customHeight="1">
      <c r="A29" s="8">
        <v>28</v>
      </c>
      <c r="B29" s="9">
        <v>1003519242</v>
      </c>
      <c r="C29" s="10" t="s">
        <v>118</v>
      </c>
      <c r="D29" s="9">
        <v>0</v>
      </c>
      <c r="E29" s="9">
        <v>15</v>
      </c>
      <c r="F29" s="12">
        <v>9.6999999999999993</v>
      </c>
      <c r="G29" s="9">
        <v>43</v>
      </c>
      <c r="H29" s="9">
        <v>13.7</v>
      </c>
      <c r="I29" s="9">
        <v>0</v>
      </c>
      <c r="J29" s="11">
        <v>0</v>
      </c>
      <c r="K29" s="9">
        <v>1</v>
      </c>
      <c r="L29" s="9">
        <v>0</v>
      </c>
      <c r="M29" s="9">
        <v>0</v>
      </c>
      <c r="N29" s="9">
        <v>0</v>
      </c>
      <c r="O29" s="11">
        <v>1</v>
      </c>
      <c r="P29" s="5"/>
      <c r="Q29">
        <f t="shared" si="2"/>
        <v>1</v>
      </c>
      <c r="R29">
        <f t="shared" si="3"/>
        <v>14</v>
      </c>
      <c r="S29">
        <f t="shared" si="4"/>
        <v>14.7</v>
      </c>
      <c r="T29">
        <f t="shared" si="5"/>
        <v>47.8</v>
      </c>
      <c r="U29">
        <f t="shared" si="6"/>
        <v>10.9</v>
      </c>
      <c r="V29" s="31">
        <f t="shared" si="7"/>
        <v>0</v>
      </c>
      <c r="W29">
        <f t="shared" si="8"/>
        <v>1</v>
      </c>
      <c r="X29" s="32">
        <f t="shared" si="9"/>
        <v>1</v>
      </c>
      <c r="Y29">
        <f t="shared" si="10"/>
        <v>0</v>
      </c>
      <c r="Z29">
        <f t="shared" si="11"/>
        <v>0.36584700167733258</v>
      </c>
      <c r="AA29" s="31">
        <f t="shared" si="12"/>
        <v>0.36584700167733258</v>
      </c>
      <c r="AB29" s="32">
        <f t="shared" si="13"/>
        <v>0.63415299832266747</v>
      </c>
      <c r="AC29" s="31">
        <f t="shared" si="14"/>
        <v>-0.45546503138294697</v>
      </c>
      <c r="AD29" s="32">
        <f t="shared" si="15"/>
        <v>100</v>
      </c>
      <c r="AZ29">
        <v>8.1357994339339545E-2</v>
      </c>
      <c r="BA29">
        <v>1</v>
      </c>
      <c r="BB29">
        <v>0</v>
      </c>
      <c r="BC29">
        <f t="shared" si="22"/>
        <v>22</v>
      </c>
      <c r="BD29">
        <f t="shared" si="23"/>
        <v>2</v>
      </c>
      <c r="BE29">
        <f t="shared" si="17"/>
        <v>0.85333333333333328</v>
      </c>
      <c r="BF29">
        <f t="shared" si="18"/>
        <v>0.95</v>
      </c>
      <c r="BG29">
        <f t="shared" si="19"/>
        <v>6.3333333333332681E-3</v>
      </c>
      <c r="BK29" s="53">
        <v>0.84112149532710279</v>
      </c>
      <c r="BL29" s="53">
        <v>0.9156626506024097</v>
      </c>
      <c r="BY29" s="53">
        <v>0.81927710843373491</v>
      </c>
      <c r="BZ29" s="53">
        <v>0.91588785046728971</v>
      </c>
      <c r="CB29">
        <v>0.85714285714285721</v>
      </c>
      <c r="CC29">
        <v>0.92</v>
      </c>
      <c r="CE29">
        <v>0.82857142857142851</v>
      </c>
      <c r="CF29">
        <v>1</v>
      </c>
      <c r="CH29">
        <v>0.85333333333333328</v>
      </c>
      <c r="CI29">
        <v>0.95</v>
      </c>
    </row>
    <row r="30" spans="1:87" ht="15" customHeight="1">
      <c r="A30" s="8">
        <v>29</v>
      </c>
      <c r="B30" s="9">
        <v>1007847153</v>
      </c>
      <c r="C30" s="10" t="s">
        <v>119</v>
      </c>
      <c r="D30" s="9">
        <v>0</v>
      </c>
      <c r="E30" s="9">
        <v>18</v>
      </c>
      <c r="F30" s="9">
        <v>7.9</v>
      </c>
      <c r="G30" s="9">
        <v>39.700000000000003</v>
      </c>
      <c r="H30" s="9">
        <v>17.7</v>
      </c>
      <c r="I30" s="9">
        <v>0</v>
      </c>
      <c r="J30" s="11">
        <v>0</v>
      </c>
      <c r="K30" s="9">
        <v>1</v>
      </c>
      <c r="L30" s="9">
        <v>0</v>
      </c>
      <c r="M30" s="9">
        <v>0</v>
      </c>
      <c r="N30" s="9">
        <v>0</v>
      </c>
      <c r="O30" s="11">
        <v>1</v>
      </c>
      <c r="P30" s="5"/>
      <c r="Q30">
        <f t="shared" si="2"/>
        <v>0</v>
      </c>
      <c r="R30">
        <f t="shared" si="3"/>
        <v>14</v>
      </c>
      <c r="S30">
        <f t="shared" si="4"/>
        <v>8.6999999999999993</v>
      </c>
      <c r="T30">
        <f t="shared" si="5"/>
        <v>40.4</v>
      </c>
      <c r="U30">
        <f t="shared" si="6"/>
        <v>13.9</v>
      </c>
      <c r="V30" s="31">
        <f t="shared" si="7"/>
        <v>0</v>
      </c>
      <c r="W30">
        <f t="shared" si="8"/>
        <v>1</v>
      </c>
      <c r="X30" s="32">
        <f t="shared" si="9"/>
        <v>1</v>
      </c>
      <c r="Y30">
        <f t="shared" si="10"/>
        <v>0</v>
      </c>
      <c r="Z30">
        <f t="shared" si="11"/>
        <v>0.11742221236308129</v>
      </c>
      <c r="AA30" s="31">
        <f t="shared" si="12"/>
        <v>0.11742221236308129</v>
      </c>
      <c r="AB30" s="32">
        <f t="shared" si="13"/>
        <v>0.88257778763691874</v>
      </c>
      <c r="AC30" s="31">
        <f t="shared" si="14"/>
        <v>-0.12490834942812555</v>
      </c>
      <c r="AD30" s="32">
        <f t="shared" si="15"/>
        <v>100</v>
      </c>
      <c r="AZ30">
        <v>8.1960062880321066E-2</v>
      </c>
      <c r="BA30">
        <v>1</v>
      </c>
      <c r="BB30">
        <v>0</v>
      </c>
      <c r="BC30">
        <f t="shared" si="22"/>
        <v>23</v>
      </c>
      <c r="BD30">
        <f t="shared" si="23"/>
        <v>2</v>
      </c>
      <c r="BE30">
        <f t="shared" si="17"/>
        <v>0.84666666666666668</v>
      </c>
      <c r="BF30">
        <f t="shared" si="18"/>
        <v>0.95</v>
      </c>
      <c r="BG30">
        <f t="shared" si="19"/>
        <v>6.3333333333333739E-3</v>
      </c>
      <c r="BK30" s="53">
        <v>0.83177570093457942</v>
      </c>
      <c r="BL30" s="53">
        <v>0.9156626506024097</v>
      </c>
      <c r="BY30" s="53">
        <v>0.80722891566265065</v>
      </c>
      <c r="BZ30" s="53">
        <v>0.91588785046728971</v>
      </c>
      <c r="CB30">
        <v>0.85</v>
      </c>
      <c r="CC30">
        <v>0.92</v>
      </c>
      <c r="CE30">
        <v>0.8214285714285714</v>
      </c>
      <c r="CF30">
        <v>1</v>
      </c>
      <c r="CH30">
        <v>0.84666666666666668</v>
      </c>
      <c r="CI30">
        <v>0.95</v>
      </c>
    </row>
    <row r="31" spans="1:87" ht="15" customHeight="1">
      <c r="A31" s="8">
        <v>30</v>
      </c>
      <c r="B31" s="9">
        <v>1069713039</v>
      </c>
      <c r="C31" s="10" t="s">
        <v>120</v>
      </c>
      <c r="D31" s="9">
        <v>0</v>
      </c>
      <c r="E31" s="9">
        <v>15</v>
      </c>
      <c r="F31" s="9">
        <v>6.4</v>
      </c>
      <c r="G31" s="9">
        <v>42.2</v>
      </c>
      <c r="H31" s="9">
        <v>12.3</v>
      </c>
      <c r="I31" s="9">
        <v>0</v>
      </c>
      <c r="J31" s="11">
        <v>1</v>
      </c>
      <c r="K31" s="9">
        <v>0</v>
      </c>
      <c r="L31" s="9">
        <v>1</v>
      </c>
      <c r="M31" s="9">
        <v>0</v>
      </c>
      <c r="N31" s="9">
        <v>0</v>
      </c>
      <c r="O31" s="11">
        <v>0</v>
      </c>
      <c r="P31" s="5"/>
      <c r="Q31">
        <f t="shared" si="2"/>
        <v>1</v>
      </c>
      <c r="R31">
        <f t="shared" si="3"/>
        <v>15</v>
      </c>
      <c r="S31">
        <f t="shared" si="4"/>
        <v>24</v>
      </c>
      <c r="T31">
        <f t="shared" si="5"/>
        <v>44</v>
      </c>
      <c r="U31">
        <f t="shared" si="6"/>
        <v>12.7</v>
      </c>
      <c r="V31" s="31">
        <f t="shared" si="7"/>
        <v>0</v>
      </c>
      <c r="W31">
        <f t="shared" si="8"/>
        <v>1</v>
      </c>
      <c r="X31" s="32">
        <f t="shared" si="9"/>
        <v>1</v>
      </c>
      <c r="Y31">
        <f t="shared" si="10"/>
        <v>0</v>
      </c>
      <c r="Z31">
        <f t="shared" si="11"/>
        <v>0.1682158196237932</v>
      </c>
      <c r="AA31" s="31">
        <f t="shared" si="12"/>
        <v>0.1682158196237932</v>
      </c>
      <c r="AB31" s="32">
        <f t="shared" si="13"/>
        <v>0.83178418037620683</v>
      </c>
      <c r="AC31" s="31">
        <f t="shared" si="14"/>
        <v>-0.18418227039685084</v>
      </c>
      <c r="AD31" s="32">
        <f t="shared" si="15"/>
        <v>100</v>
      </c>
      <c r="AZ31">
        <v>8.199183618748547E-2</v>
      </c>
      <c r="BA31">
        <v>1</v>
      </c>
      <c r="BB31">
        <v>0</v>
      </c>
      <c r="BC31">
        <f t="shared" si="22"/>
        <v>24</v>
      </c>
      <c r="BD31">
        <f t="shared" si="23"/>
        <v>2</v>
      </c>
      <c r="BE31">
        <f t="shared" si="17"/>
        <v>0.84</v>
      </c>
      <c r="BF31">
        <f t="shared" si="18"/>
        <v>0.95</v>
      </c>
      <c r="BG31">
        <f t="shared" si="19"/>
        <v>6.3333333333332681E-3</v>
      </c>
      <c r="BK31" s="53">
        <v>0.83177570093457942</v>
      </c>
      <c r="BL31" s="53">
        <v>0.90361445783132532</v>
      </c>
      <c r="BY31" s="53">
        <v>0.80722891566265065</v>
      </c>
      <c r="BZ31" s="53">
        <v>0.90654205607476634</v>
      </c>
      <c r="CB31">
        <v>0.84285714285714286</v>
      </c>
      <c r="CC31">
        <v>0.92</v>
      </c>
      <c r="CE31">
        <v>0.81428571428571428</v>
      </c>
      <c r="CF31">
        <v>1</v>
      </c>
      <c r="CH31">
        <v>0.84</v>
      </c>
      <c r="CI31">
        <v>0.95</v>
      </c>
    </row>
    <row r="32" spans="1:87" ht="15" customHeight="1">
      <c r="A32" s="8">
        <v>31</v>
      </c>
      <c r="B32" s="9">
        <v>1022948517</v>
      </c>
      <c r="C32" s="10" t="s">
        <v>121</v>
      </c>
      <c r="D32" s="9">
        <v>0</v>
      </c>
      <c r="E32" s="9">
        <v>13</v>
      </c>
      <c r="F32" s="9">
        <v>0</v>
      </c>
      <c r="G32" s="9">
        <v>39.9</v>
      </c>
      <c r="H32" s="9">
        <v>11.1</v>
      </c>
      <c r="I32" s="9">
        <v>0</v>
      </c>
      <c r="J32" s="13">
        <v>0</v>
      </c>
      <c r="K32" s="9">
        <v>1</v>
      </c>
      <c r="L32" s="9">
        <v>0</v>
      </c>
      <c r="M32" s="9">
        <v>0</v>
      </c>
      <c r="N32" s="9">
        <v>0</v>
      </c>
      <c r="O32" s="13">
        <v>1</v>
      </c>
      <c r="P32" s="5"/>
      <c r="Q32">
        <f t="shared" si="2"/>
        <v>0</v>
      </c>
      <c r="R32">
        <f t="shared" si="3"/>
        <v>15</v>
      </c>
      <c r="S32">
        <f t="shared" si="4"/>
        <v>9.6999999999999993</v>
      </c>
      <c r="T32">
        <f t="shared" si="5"/>
        <v>43</v>
      </c>
      <c r="U32">
        <f t="shared" si="6"/>
        <v>13.7</v>
      </c>
      <c r="V32" s="31">
        <f t="shared" si="7"/>
        <v>0</v>
      </c>
      <c r="W32">
        <f t="shared" si="8"/>
        <v>1</v>
      </c>
      <c r="X32" s="32">
        <f t="shared" si="9"/>
        <v>1</v>
      </c>
      <c r="Y32">
        <f t="shared" si="10"/>
        <v>0</v>
      </c>
      <c r="Z32">
        <f t="shared" si="11"/>
        <v>0.14299677502362215</v>
      </c>
      <c r="AA32" s="31">
        <f t="shared" si="12"/>
        <v>0.14299677502362215</v>
      </c>
      <c r="AB32" s="32">
        <f t="shared" si="13"/>
        <v>0.85700322497637782</v>
      </c>
      <c r="AC32" s="31">
        <f t="shared" si="14"/>
        <v>-0.15431359729181365</v>
      </c>
      <c r="AD32" s="32">
        <f t="shared" si="15"/>
        <v>100</v>
      </c>
      <c r="AZ32">
        <v>8.2915963408605839E-2</v>
      </c>
      <c r="BA32">
        <v>1</v>
      </c>
      <c r="BB32">
        <v>0</v>
      </c>
      <c r="BC32">
        <f t="shared" si="22"/>
        <v>25</v>
      </c>
      <c r="BD32">
        <f t="shared" si="23"/>
        <v>2</v>
      </c>
      <c r="BE32">
        <f t="shared" si="17"/>
        <v>0.83333333333333337</v>
      </c>
      <c r="BF32">
        <f t="shared" si="18"/>
        <v>0.95</v>
      </c>
      <c r="BG32">
        <f t="shared" si="19"/>
        <v>6.3333333333333739E-3</v>
      </c>
      <c r="BK32" s="53">
        <v>0.82242990654205606</v>
      </c>
      <c r="BL32" s="53">
        <v>0.90361445783132532</v>
      </c>
      <c r="BY32" s="53">
        <v>0.79518072289156627</v>
      </c>
      <c r="BZ32" s="53">
        <v>0.90654205607476634</v>
      </c>
      <c r="CB32">
        <v>0.83571428571428574</v>
      </c>
      <c r="CC32">
        <v>0.92</v>
      </c>
      <c r="CE32">
        <v>0.80714285714285716</v>
      </c>
      <c r="CF32">
        <v>1</v>
      </c>
      <c r="CH32">
        <v>0.83333333333333337</v>
      </c>
      <c r="CI32">
        <v>0.95</v>
      </c>
    </row>
    <row r="33" spans="1:87" ht="15" customHeight="1">
      <c r="A33" s="8">
        <v>32</v>
      </c>
      <c r="B33" s="9">
        <v>1034397017</v>
      </c>
      <c r="C33" s="10" t="s">
        <v>122</v>
      </c>
      <c r="D33" s="9">
        <v>0</v>
      </c>
      <c r="E33" s="9">
        <v>15</v>
      </c>
      <c r="F33" s="9">
        <v>9.1999999999999993</v>
      </c>
      <c r="G33" s="9">
        <v>38.700000000000003</v>
      </c>
      <c r="H33" s="9">
        <v>13.3</v>
      </c>
      <c r="I33" s="9">
        <v>0</v>
      </c>
      <c r="J33" s="14">
        <v>1</v>
      </c>
      <c r="K33" s="9">
        <v>1</v>
      </c>
      <c r="L33" s="9">
        <v>0</v>
      </c>
      <c r="M33" s="9">
        <v>0</v>
      </c>
      <c r="N33" s="9">
        <v>0</v>
      </c>
      <c r="O33" s="14">
        <v>0</v>
      </c>
      <c r="P33" s="5"/>
      <c r="Q33">
        <f t="shared" si="2"/>
        <v>0</v>
      </c>
      <c r="R33">
        <f t="shared" si="3"/>
        <v>18</v>
      </c>
      <c r="S33">
        <f t="shared" si="4"/>
        <v>7.9</v>
      </c>
      <c r="T33">
        <f t="shared" si="5"/>
        <v>39.700000000000003</v>
      </c>
      <c r="U33">
        <f t="shared" si="6"/>
        <v>17.7</v>
      </c>
      <c r="V33" s="31">
        <f t="shared" si="7"/>
        <v>0</v>
      </c>
      <c r="W33">
        <f t="shared" si="8"/>
        <v>1</v>
      </c>
      <c r="X33" s="32">
        <f t="shared" si="9"/>
        <v>1</v>
      </c>
      <c r="Y33">
        <f t="shared" si="10"/>
        <v>0</v>
      </c>
      <c r="Z33">
        <f t="shared" si="11"/>
        <v>2.2708481914950372E-2</v>
      </c>
      <c r="AA33" s="31">
        <f t="shared" si="12"/>
        <v>2.2708481914950372E-2</v>
      </c>
      <c r="AB33" s="32">
        <f t="shared" si="13"/>
        <v>0.97729151808504966</v>
      </c>
      <c r="AC33" s="31">
        <f t="shared" si="14"/>
        <v>-2.2970290601592877E-2</v>
      </c>
      <c r="AD33" s="32">
        <f t="shared" si="15"/>
        <v>100</v>
      </c>
      <c r="AZ33">
        <v>8.3501112830346585E-2</v>
      </c>
      <c r="BA33">
        <v>1</v>
      </c>
      <c r="BB33">
        <v>0</v>
      </c>
      <c r="BC33">
        <f t="shared" si="22"/>
        <v>26</v>
      </c>
      <c r="BD33">
        <f t="shared" si="23"/>
        <v>2</v>
      </c>
      <c r="BE33">
        <f t="shared" si="17"/>
        <v>0.82666666666666666</v>
      </c>
      <c r="BF33">
        <f t="shared" si="18"/>
        <v>0.95</v>
      </c>
      <c r="BG33">
        <f t="shared" si="19"/>
        <v>6.3333333333332681E-3</v>
      </c>
      <c r="BK33" s="53">
        <v>0.81308411214953269</v>
      </c>
      <c r="BL33" s="53">
        <v>0.90361445783132532</v>
      </c>
      <c r="BY33" s="53">
        <v>0.79518072289156627</v>
      </c>
      <c r="BZ33" s="53">
        <v>0.89719626168224298</v>
      </c>
      <c r="CB33">
        <v>0.83571428571428574</v>
      </c>
      <c r="CC33">
        <v>0.9</v>
      </c>
      <c r="CE33">
        <v>0.8</v>
      </c>
      <c r="CF33">
        <v>1</v>
      </c>
      <c r="CH33">
        <v>0.82666666666666666</v>
      </c>
      <c r="CI33">
        <v>0.95</v>
      </c>
    </row>
    <row r="34" spans="1:87" ht="15" customHeight="1">
      <c r="A34" s="8">
        <v>33</v>
      </c>
      <c r="B34" s="9">
        <v>1000574140</v>
      </c>
      <c r="C34" s="10" t="s">
        <v>123</v>
      </c>
      <c r="D34" s="9">
        <v>0</v>
      </c>
      <c r="E34" s="9">
        <v>16</v>
      </c>
      <c r="F34" s="9">
        <v>9.8000000000000007</v>
      </c>
      <c r="G34" s="9">
        <v>36.6</v>
      </c>
      <c r="H34" s="9">
        <v>11.3</v>
      </c>
      <c r="I34" s="9">
        <v>0</v>
      </c>
      <c r="J34" s="14">
        <v>1</v>
      </c>
      <c r="K34" s="9">
        <v>0</v>
      </c>
      <c r="L34" s="9">
        <v>1</v>
      </c>
      <c r="M34" s="9">
        <v>0</v>
      </c>
      <c r="N34" s="9">
        <v>0</v>
      </c>
      <c r="O34" s="14">
        <v>0</v>
      </c>
      <c r="P34" s="5"/>
      <c r="Q34">
        <f t="shared" si="2"/>
        <v>0</v>
      </c>
      <c r="R34">
        <f t="shared" si="3"/>
        <v>15</v>
      </c>
      <c r="S34">
        <f t="shared" si="4"/>
        <v>6.4</v>
      </c>
      <c r="T34">
        <f t="shared" si="5"/>
        <v>42.2</v>
      </c>
      <c r="U34">
        <f t="shared" si="6"/>
        <v>12.3</v>
      </c>
      <c r="V34" s="31">
        <f t="shared" si="7"/>
        <v>0</v>
      </c>
      <c r="W34">
        <f t="shared" si="8"/>
        <v>1</v>
      </c>
      <c r="X34" s="32">
        <f t="shared" si="9"/>
        <v>1</v>
      </c>
      <c r="Y34">
        <f t="shared" si="10"/>
        <v>0</v>
      </c>
      <c r="Z34">
        <f t="shared" si="11"/>
        <v>0.15509194474414428</v>
      </c>
      <c r="AA34" s="31">
        <f t="shared" si="12"/>
        <v>0.15509194474414428</v>
      </c>
      <c r="AB34" s="32">
        <f t="shared" si="13"/>
        <v>0.84490805525585566</v>
      </c>
      <c r="AC34" s="31">
        <f t="shared" si="14"/>
        <v>-0.16852746789333839</v>
      </c>
      <c r="AD34" s="32">
        <f t="shared" si="15"/>
        <v>100</v>
      </c>
      <c r="AZ34">
        <v>8.7146649287621766E-2</v>
      </c>
      <c r="BA34">
        <v>1</v>
      </c>
      <c r="BB34">
        <v>0</v>
      </c>
      <c r="BC34">
        <f t="shared" si="22"/>
        <v>27</v>
      </c>
      <c r="BD34">
        <f t="shared" si="23"/>
        <v>2</v>
      </c>
      <c r="BE34">
        <f t="shared" si="17"/>
        <v>0.82000000000000006</v>
      </c>
      <c r="BF34">
        <f t="shared" si="18"/>
        <v>0.95</v>
      </c>
      <c r="BG34">
        <f t="shared" si="19"/>
        <v>6.3333333333333739E-3</v>
      </c>
      <c r="BK34" s="53">
        <v>0.80373831775700932</v>
      </c>
      <c r="BL34" s="53">
        <v>0.90361445783132532</v>
      </c>
      <c r="BY34" s="53">
        <v>0.7831325301204819</v>
      </c>
      <c r="BZ34" s="53">
        <v>0.89719626168224298</v>
      </c>
      <c r="CB34">
        <v>0.82857142857142851</v>
      </c>
      <c r="CC34">
        <v>0.9</v>
      </c>
      <c r="CE34">
        <v>0.79285714285714282</v>
      </c>
      <c r="CF34">
        <v>1</v>
      </c>
      <c r="CH34">
        <v>0.82000000000000006</v>
      </c>
      <c r="CI34">
        <v>0.95</v>
      </c>
    </row>
    <row r="35" spans="1:87" ht="15" customHeight="1">
      <c r="A35" s="8">
        <v>34</v>
      </c>
      <c r="B35" s="9">
        <v>1005516416</v>
      </c>
      <c r="C35" s="10" t="s">
        <v>124</v>
      </c>
      <c r="D35" s="9">
        <v>0</v>
      </c>
      <c r="E35" s="9">
        <v>17</v>
      </c>
      <c r="F35" s="9">
        <v>1.5</v>
      </c>
      <c r="G35" s="9">
        <v>46.2</v>
      </c>
      <c r="H35" s="9">
        <v>14.4</v>
      </c>
      <c r="I35" s="9">
        <v>0</v>
      </c>
      <c r="J35" s="14">
        <v>1</v>
      </c>
      <c r="K35" s="9">
        <v>0</v>
      </c>
      <c r="L35" s="9">
        <v>0</v>
      </c>
      <c r="M35" s="9">
        <v>1</v>
      </c>
      <c r="N35" s="9">
        <v>0</v>
      </c>
      <c r="O35" s="14">
        <v>0</v>
      </c>
      <c r="P35" s="5"/>
      <c r="Q35">
        <f t="shared" si="2"/>
        <v>0</v>
      </c>
      <c r="R35">
        <f t="shared" si="3"/>
        <v>13</v>
      </c>
      <c r="S35">
        <f t="shared" si="4"/>
        <v>0</v>
      </c>
      <c r="T35">
        <f t="shared" si="5"/>
        <v>39.9</v>
      </c>
      <c r="U35">
        <f t="shared" si="6"/>
        <v>11.1</v>
      </c>
      <c r="V35" s="31">
        <f t="shared" si="7"/>
        <v>0</v>
      </c>
      <c r="W35">
        <f t="shared" si="8"/>
        <v>1</v>
      </c>
      <c r="X35" s="32">
        <f t="shared" si="9"/>
        <v>1</v>
      </c>
      <c r="Y35">
        <f t="shared" si="10"/>
        <v>0</v>
      </c>
      <c r="Z35">
        <f t="shared" si="11"/>
        <v>0.19012077301437774</v>
      </c>
      <c r="AA35" s="31">
        <f t="shared" si="12"/>
        <v>0.19012077301437774</v>
      </c>
      <c r="AB35" s="32">
        <f t="shared" si="13"/>
        <v>0.80987922698562231</v>
      </c>
      <c r="AC35" s="31">
        <f t="shared" si="14"/>
        <v>-0.21087014491941949</v>
      </c>
      <c r="AD35" s="32">
        <f t="shared" si="15"/>
        <v>100</v>
      </c>
      <c r="AZ35">
        <v>8.7321387466828937E-2</v>
      </c>
      <c r="BA35">
        <v>1</v>
      </c>
      <c r="BB35">
        <v>0</v>
      </c>
      <c r="BC35">
        <f t="shared" si="22"/>
        <v>28</v>
      </c>
      <c r="BD35">
        <f t="shared" si="23"/>
        <v>2</v>
      </c>
      <c r="BE35">
        <f t="shared" si="17"/>
        <v>0.81333333333333335</v>
      </c>
      <c r="BF35">
        <f t="shared" si="18"/>
        <v>0.95</v>
      </c>
      <c r="BG35">
        <f t="shared" si="19"/>
        <v>6.3333333333333739E-3</v>
      </c>
      <c r="BK35" s="53">
        <v>0.79439252336448596</v>
      </c>
      <c r="BL35" s="53">
        <v>0.90361445783132532</v>
      </c>
      <c r="BY35" s="53">
        <v>0.7831325301204819</v>
      </c>
      <c r="BZ35" s="53">
        <v>0.88785046728971961</v>
      </c>
      <c r="CB35">
        <v>0.8214285714285714</v>
      </c>
      <c r="CC35">
        <v>0.9</v>
      </c>
      <c r="CE35">
        <v>0.7857142857142857</v>
      </c>
      <c r="CF35">
        <v>1</v>
      </c>
      <c r="CH35">
        <v>0.81333333333333335</v>
      </c>
      <c r="CI35">
        <v>0.95</v>
      </c>
    </row>
    <row r="36" spans="1:87" ht="15" customHeight="1">
      <c r="A36" s="8">
        <v>35</v>
      </c>
      <c r="B36" s="9">
        <v>1007466502</v>
      </c>
      <c r="C36" s="10" t="s">
        <v>125</v>
      </c>
      <c r="D36" s="9">
        <v>0</v>
      </c>
      <c r="E36" s="9">
        <v>17</v>
      </c>
      <c r="F36" s="9">
        <v>7.1</v>
      </c>
      <c r="G36" s="9">
        <v>37.799999999999997</v>
      </c>
      <c r="H36" s="9">
        <v>12.4</v>
      </c>
      <c r="I36" s="9">
        <v>0</v>
      </c>
      <c r="J36" s="14">
        <v>0</v>
      </c>
      <c r="K36" s="9">
        <v>0</v>
      </c>
      <c r="L36" s="9">
        <v>1</v>
      </c>
      <c r="M36" s="9">
        <v>0</v>
      </c>
      <c r="N36" s="9">
        <v>0</v>
      </c>
      <c r="O36" s="14">
        <v>1</v>
      </c>
      <c r="P36" s="5"/>
      <c r="Q36">
        <f t="shared" si="2"/>
        <v>0</v>
      </c>
      <c r="R36">
        <f t="shared" si="3"/>
        <v>15</v>
      </c>
      <c r="S36">
        <f t="shared" si="4"/>
        <v>9.1999999999999993</v>
      </c>
      <c r="T36">
        <f t="shared" si="5"/>
        <v>38.700000000000003</v>
      </c>
      <c r="U36">
        <f t="shared" si="6"/>
        <v>13.3</v>
      </c>
      <c r="V36" s="31">
        <f t="shared" si="7"/>
        <v>0</v>
      </c>
      <c r="W36">
        <f t="shared" si="8"/>
        <v>1</v>
      </c>
      <c r="X36" s="32">
        <f t="shared" si="9"/>
        <v>1</v>
      </c>
      <c r="Y36">
        <f t="shared" si="10"/>
        <v>0</v>
      </c>
      <c r="Z36">
        <f t="shared" si="11"/>
        <v>8.3501112830346585E-2</v>
      </c>
      <c r="AA36" s="31">
        <f t="shared" si="12"/>
        <v>8.3501112830346585E-2</v>
      </c>
      <c r="AB36" s="32">
        <f t="shared" si="13"/>
        <v>0.91649888716965344</v>
      </c>
      <c r="AC36" s="31">
        <f t="shared" si="14"/>
        <v>-8.7194425920623028E-2</v>
      </c>
      <c r="AD36" s="32">
        <f t="shared" si="15"/>
        <v>100</v>
      </c>
      <c r="AZ36">
        <v>8.7605219298006839E-2</v>
      </c>
      <c r="BA36">
        <v>1</v>
      </c>
      <c r="BB36">
        <v>0</v>
      </c>
      <c r="BC36">
        <f t="shared" si="22"/>
        <v>29</v>
      </c>
      <c r="BD36">
        <f t="shared" si="23"/>
        <v>2</v>
      </c>
      <c r="BE36">
        <f t="shared" si="17"/>
        <v>0.80666666666666664</v>
      </c>
      <c r="BF36">
        <f t="shared" si="18"/>
        <v>0.95</v>
      </c>
      <c r="BG36">
        <f t="shared" si="19"/>
        <v>6.3333333333332681E-3</v>
      </c>
      <c r="BK36" s="53">
        <v>0.78504672897196259</v>
      </c>
      <c r="BL36" s="53">
        <v>0.90361445783132532</v>
      </c>
      <c r="BY36" s="53">
        <v>0.77108433734939763</v>
      </c>
      <c r="BZ36" s="53">
        <v>0.88785046728971961</v>
      </c>
      <c r="CB36">
        <v>0.81428571428571428</v>
      </c>
      <c r="CC36">
        <v>0.9</v>
      </c>
      <c r="CE36">
        <v>0.77857142857142858</v>
      </c>
      <c r="CF36">
        <v>1</v>
      </c>
      <c r="CH36">
        <v>0.80666666666666664</v>
      </c>
      <c r="CI36">
        <v>0.95</v>
      </c>
    </row>
    <row r="37" spans="1:87" ht="15" customHeight="1">
      <c r="A37" s="8">
        <v>36</v>
      </c>
      <c r="B37" s="9">
        <v>1003516502</v>
      </c>
      <c r="C37" s="10" t="s">
        <v>126</v>
      </c>
      <c r="D37" s="9">
        <v>0</v>
      </c>
      <c r="E37" s="9">
        <v>17</v>
      </c>
      <c r="F37" s="9">
        <v>34.1</v>
      </c>
      <c r="G37" s="9">
        <v>40.700000000000003</v>
      </c>
      <c r="H37" s="9">
        <v>16.600000000000001</v>
      </c>
      <c r="I37" s="9">
        <v>1</v>
      </c>
      <c r="J37" s="14">
        <v>1</v>
      </c>
      <c r="K37" s="9">
        <v>0</v>
      </c>
      <c r="L37" s="9">
        <v>0</v>
      </c>
      <c r="M37" s="9">
        <v>0</v>
      </c>
      <c r="N37" s="9">
        <v>1</v>
      </c>
      <c r="O37" s="14">
        <v>0</v>
      </c>
      <c r="P37" s="5"/>
      <c r="Q37">
        <f t="shared" si="2"/>
        <v>0</v>
      </c>
      <c r="R37">
        <f t="shared" si="3"/>
        <v>16</v>
      </c>
      <c r="S37">
        <f t="shared" si="4"/>
        <v>9.8000000000000007</v>
      </c>
      <c r="T37">
        <f t="shared" si="5"/>
        <v>36.6</v>
      </c>
      <c r="U37">
        <f t="shared" si="6"/>
        <v>11.3</v>
      </c>
      <c r="V37" s="31">
        <f t="shared" si="7"/>
        <v>0</v>
      </c>
      <c r="W37">
        <f t="shared" si="8"/>
        <v>1</v>
      </c>
      <c r="X37" s="32">
        <f t="shared" si="9"/>
        <v>1</v>
      </c>
      <c r="Y37">
        <f t="shared" si="10"/>
        <v>0</v>
      </c>
      <c r="Z37">
        <f t="shared" si="11"/>
        <v>7.0726331375774151E-2</v>
      </c>
      <c r="AA37" s="31">
        <f t="shared" si="12"/>
        <v>7.0726331375774151E-2</v>
      </c>
      <c r="AB37" s="32">
        <f t="shared" si="13"/>
        <v>0.92927366862422589</v>
      </c>
      <c r="AC37" s="31">
        <f t="shared" si="14"/>
        <v>-7.3351999454704941E-2</v>
      </c>
      <c r="AD37" s="32">
        <f t="shared" si="15"/>
        <v>100</v>
      </c>
      <c r="AZ37">
        <v>9.324760730671422E-2</v>
      </c>
      <c r="BA37">
        <v>1</v>
      </c>
      <c r="BB37">
        <v>0</v>
      </c>
      <c r="BC37">
        <f t="shared" si="22"/>
        <v>30</v>
      </c>
      <c r="BD37">
        <f t="shared" si="23"/>
        <v>2</v>
      </c>
      <c r="BE37">
        <f t="shared" si="17"/>
        <v>0.8</v>
      </c>
      <c r="BF37">
        <f t="shared" si="18"/>
        <v>0.95</v>
      </c>
      <c r="BG37">
        <f t="shared" si="19"/>
        <v>6.3333333333333739E-3</v>
      </c>
      <c r="BK37" s="53">
        <v>0.78504672897196259</v>
      </c>
      <c r="BL37" s="53">
        <v>0.89156626506024095</v>
      </c>
      <c r="BY37" s="53">
        <v>0.75903614457831325</v>
      </c>
      <c r="BZ37" s="53">
        <v>0.88785046728971961</v>
      </c>
      <c r="CB37">
        <v>0.80714285714285716</v>
      </c>
      <c r="CC37">
        <v>0.9</v>
      </c>
      <c r="CE37">
        <v>0.77857142857142858</v>
      </c>
      <c r="CF37">
        <v>0.98</v>
      </c>
      <c r="CH37">
        <v>0.8</v>
      </c>
      <c r="CI37">
        <v>0.95</v>
      </c>
    </row>
    <row r="38" spans="1:87" ht="15" customHeight="1">
      <c r="A38" s="8">
        <v>37</v>
      </c>
      <c r="B38" s="9">
        <v>1111042346</v>
      </c>
      <c r="C38" s="10" t="s">
        <v>127</v>
      </c>
      <c r="D38" s="9">
        <v>1</v>
      </c>
      <c r="E38" s="9">
        <v>15</v>
      </c>
      <c r="F38" s="9">
        <v>28</v>
      </c>
      <c r="G38" s="9">
        <v>40.799999999999997</v>
      </c>
      <c r="H38" s="9">
        <v>14.3</v>
      </c>
      <c r="I38" s="9">
        <v>0</v>
      </c>
      <c r="J38" s="14">
        <v>0</v>
      </c>
      <c r="K38" s="9">
        <v>0</v>
      </c>
      <c r="L38" s="9">
        <v>1</v>
      </c>
      <c r="M38" s="9">
        <v>0</v>
      </c>
      <c r="N38" s="9">
        <v>0</v>
      </c>
      <c r="O38" s="14">
        <v>1</v>
      </c>
      <c r="P38" s="5"/>
      <c r="Q38">
        <f t="shared" si="2"/>
        <v>0</v>
      </c>
      <c r="R38">
        <f t="shared" si="3"/>
        <v>17</v>
      </c>
      <c r="S38">
        <f t="shared" si="4"/>
        <v>1.5</v>
      </c>
      <c r="T38">
        <f t="shared" si="5"/>
        <v>46.2</v>
      </c>
      <c r="U38">
        <f t="shared" si="6"/>
        <v>14.4</v>
      </c>
      <c r="V38" s="31">
        <f t="shared" si="7"/>
        <v>0</v>
      </c>
      <c r="W38">
        <f t="shared" si="8"/>
        <v>1</v>
      </c>
      <c r="X38" s="32">
        <f t="shared" si="9"/>
        <v>1</v>
      </c>
      <c r="Y38">
        <f t="shared" si="10"/>
        <v>0</v>
      </c>
      <c r="Z38">
        <f t="shared" si="11"/>
        <v>0.12159055951935885</v>
      </c>
      <c r="AA38" s="31">
        <f t="shared" si="12"/>
        <v>0.12159055951935885</v>
      </c>
      <c r="AB38" s="32">
        <f t="shared" si="13"/>
        <v>0.87840944048064118</v>
      </c>
      <c r="AC38" s="31">
        <f t="shared" si="14"/>
        <v>-0.12964246092505913</v>
      </c>
      <c r="AD38" s="32">
        <f t="shared" si="15"/>
        <v>100</v>
      </c>
      <c r="AZ38">
        <v>9.5734877429160467E-2</v>
      </c>
      <c r="BA38">
        <v>1</v>
      </c>
      <c r="BB38">
        <v>0</v>
      </c>
      <c r="BC38">
        <f t="shared" si="22"/>
        <v>31</v>
      </c>
      <c r="BD38">
        <f t="shared" si="23"/>
        <v>2</v>
      </c>
      <c r="BE38">
        <f t="shared" si="17"/>
        <v>0.79333333333333333</v>
      </c>
      <c r="BF38">
        <f t="shared" si="18"/>
        <v>0.95</v>
      </c>
      <c r="BG38">
        <f t="shared" si="19"/>
        <v>0</v>
      </c>
      <c r="BK38" s="53">
        <v>0.77570093457943923</v>
      </c>
      <c r="BL38" s="53">
        <v>0.89156626506024095</v>
      </c>
      <c r="BY38" s="53">
        <v>0.75903614457831325</v>
      </c>
      <c r="BZ38" s="53">
        <v>0.87850467289719625</v>
      </c>
      <c r="CB38">
        <v>0.8</v>
      </c>
      <c r="CC38">
        <v>0.9</v>
      </c>
      <c r="CE38">
        <v>0.77142857142857146</v>
      </c>
      <c r="CF38">
        <v>0.98</v>
      </c>
      <c r="CH38">
        <v>0.79333333333333333</v>
      </c>
      <c r="CI38">
        <v>0.95</v>
      </c>
    </row>
    <row r="39" spans="1:87" ht="15" customHeight="1">
      <c r="A39" s="8">
        <v>38</v>
      </c>
      <c r="B39" s="9">
        <v>1003652477</v>
      </c>
      <c r="C39" s="10" t="s">
        <v>128</v>
      </c>
      <c r="D39" s="9">
        <v>0</v>
      </c>
      <c r="E39" s="9">
        <v>17</v>
      </c>
      <c r="F39" s="9">
        <v>11.2</v>
      </c>
      <c r="G39" s="9">
        <v>41.9</v>
      </c>
      <c r="H39" s="9">
        <v>13</v>
      </c>
      <c r="I39" s="9">
        <v>0</v>
      </c>
      <c r="J39" s="14">
        <v>1</v>
      </c>
      <c r="K39" s="9">
        <v>0</v>
      </c>
      <c r="L39" s="9">
        <v>1</v>
      </c>
      <c r="M39" s="9">
        <v>0</v>
      </c>
      <c r="N39" s="9">
        <v>0</v>
      </c>
      <c r="O39" s="14">
        <v>0</v>
      </c>
      <c r="P39" s="5"/>
      <c r="Q39">
        <f t="shared" si="2"/>
        <v>0</v>
      </c>
      <c r="R39">
        <f t="shared" si="3"/>
        <v>17</v>
      </c>
      <c r="S39">
        <f t="shared" si="4"/>
        <v>7.1</v>
      </c>
      <c r="T39">
        <f t="shared" si="5"/>
        <v>37.799999999999997</v>
      </c>
      <c r="U39">
        <f t="shared" si="6"/>
        <v>12.4</v>
      </c>
      <c r="V39" s="31">
        <f t="shared" si="7"/>
        <v>0</v>
      </c>
      <c r="W39">
        <f t="shared" si="8"/>
        <v>1</v>
      </c>
      <c r="X39" s="32">
        <f t="shared" si="9"/>
        <v>1</v>
      </c>
      <c r="Y39">
        <f t="shared" si="10"/>
        <v>0</v>
      </c>
      <c r="Z39">
        <f t="shared" si="11"/>
        <v>5.4460358788994183E-2</v>
      </c>
      <c r="AA39" s="31">
        <f t="shared" si="12"/>
        <v>5.4460358788994183E-2</v>
      </c>
      <c r="AB39" s="32">
        <f t="shared" si="13"/>
        <v>0.94553964121100587</v>
      </c>
      <c r="AC39" s="31">
        <f t="shared" si="14"/>
        <v>-5.5999465574236552E-2</v>
      </c>
      <c r="AD39" s="32">
        <f t="shared" si="15"/>
        <v>100</v>
      </c>
      <c r="AZ39">
        <v>9.6928293255171355E-2</v>
      </c>
      <c r="BA39">
        <v>0</v>
      </c>
      <c r="BB39">
        <v>1</v>
      </c>
      <c r="BC39">
        <f t="shared" si="22"/>
        <v>31</v>
      </c>
      <c r="BD39">
        <f t="shared" si="23"/>
        <v>3</v>
      </c>
      <c r="BE39">
        <f t="shared" si="17"/>
        <v>0.79333333333333333</v>
      </c>
      <c r="BF39">
        <f t="shared" si="18"/>
        <v>0.92500000000000004</v>
      </c>
      <c r="BG39">
        <f t="shared" si="19"/>
        <v>6.1666666666667065E-3</v>
      </c>
      <c r="BK39" s="53">
        <v>0.77570093457943923</v>
      </c>
      <c r="BL39" s="53">
        <v>0.87951807228915668</v>
      </c>
      <c r="BY39" s="53">
        <v>0.74698795180722888</v>
      </c>
      <c r="BZ39" s="53">
        <v>0.87850467289719625</v>
      </c>
      <c r="CB39">
        <v>0.8</v>
      </c>
      <c r="CC39">
        <v>0.88</v>
      </c>
      <c r="CE39">
        <v>0.76428571428571423</v>
      </c>
      <c r="CF39">
        <v>0.98</v>
      </c>
      <c r="CH39">
        <v>0.79333333333333333</v>
      </c>
      <c r="CI39">
        <v>0.92500000000000004</v>
      </c>
    </row>
    <row r="40" spans="1:87" ht="15" customHeight="1">
      <c r="A40" s="8">
        <v>39</v>
      </c>
      <c r="B40" s="9">
        <v>1013098955</v>
      </c>
      <c r="C40" s="10" t="s">
        <v>129</v>
      </c>
      <c r="D40" s="9">
        <v>0</v>
      </c>
      <c r="E40" s="9">
        <v>15</v>
      </c>
      <c r="F40" s="9">
        <v>0</v>
      </c>
      <c r="G40" s="9">
        <v>51.5</v>
      </c>
      <c r="H40" s="9">
        <v>9.1999999999999993</v>
      </c>
      <c r="I40" s="9">
        <v>0</v>
      </c>
      <c r="J40" s="14">
        <v>1</v>
      </c>
      <c r="K40" s="9">
        <v>0</v>
      </c>
      <c r="L40" s="9">
        <v>1</v>
      </c>
      <c r="M40" s="9">
        <v>0</v>
      </c>
      <c r="N40" s="9">
        <v>0</v>
      </c>
      <c r="O40" s="14">
        <v>0</v>
      </c>
      <c r="P40" s="5"/>
      <c r="Q40">
        <f t="shared" si="2"/>
        <v>0</v>
      </c>
      <c r="R40">
        <f t="shared" si="3"/>
        <v>17</v>
      </c>
      <c r="S40">
        <f t="shared" si="4"/>
        <v>34.1</v>
      </c>
      <c r="T40">
        <f t="shared" si="5"/>
        <v>40.700000000000003</v>
      </c>
      <c r="U40">
        <f t="shared" si="6"/>
        <v>16.600000000000001</v>
      </c>
      <c r="V40" s="31">
        <f t="shared" si="7"/>
        <v>1</v>
      </c>
      <c r="W40">
        <f t="shared" si="8"/>
        <v>0</v>
      </c>
      <c r="X40" s="32">
        <f t="shared" si="9"/>
        <v>1</v>
      </c>
      <c r="Y40">
        <f t="shared" si="10"/>
        <v>1</v>
      </c>
      <c r="Z40">
        <f t="shared" si="11"/>
        <v>5.4291958571194829E-2</v>
      </c>
      <c r="AA40" s="31">
        <f t="shared" si="12"/>
        <v>5.4291958571194829E-2</v>
      </c>
      <c r="AB40" s="32">
        <f t="shared" si="13"/>
        <v>0.94570804142880516</v>
      </c>
      <c r="AC40" s="31">
        <f t="shared" si="14"/>
        <v>-2.9133791556205542</v>
      </c>
      <c r="AD40" s="32">
        <f t="shared" si="15"/>
        <v>0</v>
      </c>
      <c r="AZ40">
        <v>9.8210360853941747E-2</v>
      </c>
      <c r="BA40">
        <v>1</v>
      </c>
      <c r="BB40">
        <v>0</v>
      </c>
      <c r="BC40">
        <f t="shared" si="22"/>
        <v>32</v>
      </c>
      <c r="BD40">
        <f t="shared" si="23"/>
        <v>3</v>
      </c>
      <c r="BE40">
        <f t="shared" si="17"/>
        <v>0.78666666666666663</v>
      </c>
      <c r="BF40">
        <f t="shared" si="18"/>
        <v>0.92500000000000004</v>
      </c>
      <c r="BG40">
        <f t="shared" si="19"/>
        <v>6.1666666666666042E-3</v>
      </c>
      <c r="BK40" s="53">
        <v>0.77570093457943923</v>
      </c>
      <c r="BL40" s="53">
        <v>0.86746987951807231</v>
      </c>
      <c r="BY40" s="53">
        <v>0.74698795180722888</v>
      </c>
      <c r="BZ40" s="53">
        <v>0.86915887850467288</v>
      </c>
      <c r="CB40">
        <v>0.79285714285714282</v>
      </c>
      <c r="CC40">
        <v>0.88</v>
      </c>
      <c r="CE40">
        <v>0.75714285714285712</v>
      </c>
      <c r="CF40">
        <v>0.98</v>
      </c>
      <c r="CH40">
        <v>0.78666666666666663</v>
      </c>
      <c r="CI40">
        <v>0.92500000000000004</v>
      </c>
    </row>
    <row r="41" spans="1:87" ht="15" customHeight="1">
      <c r="A41" s="8">
        <v>40</v>
      </c>
      <c r="B41" s="9">
        <v>1003517111</v>
      </c>
      <c r="C41" s="10" t="s">
        <v>130</v>
      </c>
      <c r="D41" s="9">
        <v>0</v>
      </c>
      <c r="E41" s="9">
        <v>17</v>
      </c>
      <c r="F41" s="9">
        <v>13.2</v>
      </c>
      <c r="G41" s="9">
        <v>43.3</v>
      </c>
      <c r="H41" s="9">
        <v>14</v>
      </c>
      <c r="I41" s="9">
        <v>0</v>
      </c>
      <c r="J41" s="14">
        <v>0</v>
      </c>
      <c r="K41" s="9">
        <v>0</v>
      </c>
      <c r="L41" s="9">
        <v>0</v>
      </c>
      <c r="M41" s="9">
        <v>1</v>
      </c>
      <c r="N41" s="9">
        <v>0</v>
      </c>
      <c r="O41" s="14">
        <v>1</v>
      </c>
      <c r="P41" s="5"/>
      <c r="Q41">
        <f t="shared" si="2"/>
        <v>1</v>
      </c>
      <c r="R41">
        <f t="shared" si="3"/>
        <v>15</v>
      </c>
      <c r="S41">
        <f t="shared" si="4"/>
        <v>28</v>
      </c>
      <c r="T41">
        <f t="shared" si="5"/>
        <v>40.799999999999997</v>
      </c>
      <c r="U41">
        <f t="shared" si="6"/>
        <v>14.3</v>
      </c>
      <c r="V41" s="31">
        <f t="shared" si="7"/>
        <v>0</v>
      </c>
      <c r="W41">
        <f t="shared" si="8"/>
        <v>1</v>
      </c>
      <c r="X41" s="32">
        <f t="shared" si="9"/>
        <v>1</v>
      </c>
      <c r="Y41">
        <f t="shared" si="10"/>
        <v>0</v>
      </c>
      <c r="Z41">
        <f t="shared" si="11"/>
        <v>8.7146649287621766E-2</v>
      </c>
      <c r="AA41" s="31">
        <f t="shared" si="12"/>
        <v>8.7146649287621766E-2</v>
      </c>
      <c r="AB41" s="32">
        <f t="shared" si="13"/>
        <v>0.91285335071237828</v>
      </c>
      <c r="AC41" s="31">
        <f t="shared" si="14"/>
        <v>-9.1180034823692746E-2</v>
      </c>
      <c r="AD41" s="32">
        <f t="shared" si="15"/>
        <v>100</v>
      </c>
      <c r="AZ41">
        <v>9.8564632256109286E-2</v>
      </c>
      <c r="BA41">
        <v>1</v>
      </c>
      <c r="BB41">
        <v>0</v>
      </c>
      <c r="BC41">
        <f t="shared" si="22"/>
        <v>33</v>
      </c>
      <c r="BD41">
        <f t="shared" si="23"/>
        <v>3</v>
      </c>
      <c r="BE41">
        <f t="shared" si="17"/>
        <v>0.78</v>
      </c>
      <c r="BF41">
        <f t="shared" si="18"/>
        <v>0.92500000000000004</v>
      </c>
      <c r="BG41">
        <f t="shared" si="19"/>
        <v>6.1666666666667065E-3</v>
      </c>
      <c r="BK41" s="53">
        <v>0.76635514018691586</v>
      </c>
      <c r="BL41" s="53">
        <v>0.86746987951807231</v>
      </c>
      <c r="BY41" s="53">
        <v>0.74698795180722888</v>
      </c>
      <c r="BZ41" s="53">
        <v>0.85981308411214952</v>
      </c>
      <c r="CB41">
        <v>0.7857142857142857</v>
      </c>
      <c r="CC41">
        <v>0.88</v>
      </c>
      <c r="CE41">
        <v>0.75</v>
      </c>
      <c r="CF41">
        <v>0.98</v>
      </c>
      <c r="CH41">
        <v>0.78</v>
      </c>
      <c r="CI41">
        <v>0.92500000000000004</v>
      </c>
    </row>
    <row r="42" spans="1:87" ht="15" customHeight="1">
      <c r="A42" s="8">
        <v>41</v>
      </c>
      <c r="B42" s="9">
        <v>1007782851</v>
      </c>
      <c r="C42" s="10" t="s">
        <v>131</v>
      </c>
      <c r="D42" s="9">
        <v>0</v>
      </c>
      <c r="E42" s="9">
        <v>18</v>
      </c>
      <c r="F42" s="9">
        <v>4.4000000000000004</v>
      </c>
      <c r="G42" s="9">
        <v>44.7</v>
      </c>
      <c r="H42" s="9">
        <v>12.5</v>
      </c>
      <c r="I42" s="9">
        <v>0</v>
      </c>
      <c r="J42" s="14">
        <v>1</v>
      </c>
      <c r="K42" s="9">
        <v>1</v>
      </c>
      <c r="L42" s="9">
        <v>0</v>
      </c>
      <c r="M42" s="9">
        <v>0</v>
      </c>
      <c r="N42" s="9">
        <v>0</v>
      </c>
      <c r="O42" s="14">
        <v>0</v>
      </c>
      <c r="P42" s="5"/>
      <c r="Q42">
        <f t="shared" si="2"/>
        <v>0</v>
      </c>
      <c r="R42">
        <f t="shared" si="3"/>
        <v>17</v>
      </c>
      <c r="S42">
        <f t="shared" si="4"/>
        <v>11.2</v>
      </c>
      <c r="T42">
        <f t="shared" si="5"/>
        <v>41.9</v>
      </c>
      <c r="U42">
        <f t="shared" si="6"/>
        <v>13</v>
      </c>
      <c r="V42" s="31">
        <f t="shared" si="7"/>
        <v>0</v>
      </c>
      <c r="W42">
        <f t="shared" si="8"/>
        <v>1</v>
      </c>
      <c r="X42" s="32">
        <f t="shared" si="9"/>
        <v>1</v>
      </c>
      <c r="Y42">
        <f t="shared" si="10"/>
        <v>0</v>
      </c>
      <c r="Z42">
        <f t="shared" si="11"/>
        <v>9.324760730671422E-2</v>
      </c>
      <c r="AA42" s="31">
        <f t="shared" si="12"/>
        <v>9.324760730671422E-2</v>
      </c>
      <c r="AB42" s="32">
        <f t="shared" si="13"/>
        <v>0.90675239269328578</v>
      </c>
      <c r="AC42" s="31">
        <f t="shared" si="14"/>
        <v>-9.788586206519212E-2</v>
      </c>
      <c r="AD42" s="32">
        <f t="shared" si="15"/>
        <v>100</v>
      </c>
      <c r="AZ42">
        <v>9.9451919811955614E-2</v>
      </c>
      <c r="BA42">
        <v>1</v>
      </c>
      <c r="BB42">
        <v>0</v>
      </c>
      <c r="BC42">
        <f t="shared" si="22"/>
        <v>34</v>
      </c>
      <c r="BD42">
        <f t="shared" si="23"/>
        <v>3</v>
      </c>
      <c r="BE42">
        <f t="shared" si="17"/>
        <v>0.77333333333333332</v>
      </c>
      <c r="BF42">
        <f t="shared" si="18"/>
        <v>0.92500000000000004</v>
      </c>
      <c r="BG42">
        <f t="shared" si="19"/>
        <v>6.1666666666667065E-3</v>
      </c>
      <c r="BK42" s="53">
        <v>0.7570093457943925</v>
      </c>
      <c r="BL42" s="53">
        <v>0.86746987951807231</v>
      </c>
      <c r="BY42" s="53">
        <v>0.73493975903614461</v>
      </c>
      <c r="BZ42" s="53">
        <v>0.85981308411214952</v>
      </c>
      <c r="CB42">
        <v>0.77857142857142858</v>
      </c>
      <c r="CC42">
        <v>0.88</v>
      </c>
      <c r="CE42">
        <v>0.74285714285714288</v>
      </c>
      <c r="CF42">
        <v>0.98</v>
      </c>
      <c r="CH42">
        <v>0.77333333333333332</v>
      </c>
      <c r="CI42">
        <v>0.92500000000000004</v>
      </c>
    </row>
    <row r="43" spans="1:87" ht="15" customHeight="1">
      <c r="A43" s="8">
        <v>42</v>
      </c>
      <c r="B43" s="9">
        <v>1069719662</v>
      </c>
      <c r="C43" s="10" t="s">
        <v>132</v>
      </c>
      <c r="D43" s="9">
        <v>0</v>
      </c>
      <c r="E43" s="9">
        <v>14</v>
      </c>
      <c r="F43" s="9">
        <v>23.9</v>
      </c>
      <c r="G43" s="9">
        <v>52.7</v>
      </c>
      <c r="H43" s="9">
        <v>14.7</v>
      </c>
      <c r="I43" s="9">
        <v>0</v>
      </c>
      <c r="J43" s="14">
        <v>1</v>
      </c>
      <c r="K43" s="9">
        <v>0</v>
      </c>
      <c r="L43" s="9">
        <v>1</v>
      </c>
      <c r="M43" s="9">
        <v>0</v>
      </c>
      <c r="N43" s="9">
        <v>0</v>
      </c>
      <c r="O43" s="14">
        <v>0</v>
      </c>
      <c r="P43" s="5"/>
      <c r="Q43">
        <f t="shared" si="2"/>
        <v>0</v>
      </c>
      <c r="R43">
        <f t="shared" si="3"/>
        <v>15</v>
      </c>
      <c r="S43">
        <f t="shared" si="4"/>
        <v>0</v>
      </c>
      <c r="T43">
        <f t="shared" si="5"/>
        <v>51.5</v>
      </c>
      <c r="U43">
        <f t="shared" si="6"/>
        <v>9.1999999999999993</v>
      </c>
      <c r="V43" s="31">
        <f t="shared" si="7"/>
        <v>0</v>
      </c>
      <c r="W43">
        <f t="shared" si="8"/>
        <v>1</v>
      </c>
      <c r="X43" s="32">
        <f t="shared" si="9"/>
        <v>1</v>
      </c>
      <c r="Y43">
        <f t="shared" si="10"/>
        <v>0</v>
      </c>
      <c r="Z43">
        <f t="shared" si="11"/>
        <v>0.5648448199626126</v>
      </c>
      <c r="AA43" s="31">
        <f t="shared" si="12"/>
        <v>0.5648448199626126</v>
      </c>
      <c r="AB43" s="32">
        <f t="shared" si="13"/>
        <v>0.4351551800373874</v>
      </c>
      <c r="AC43" s="31">
        <f t="shared" si="14"/>
        <v>-0.83205257579037861</v>
      </c>
      <c r="AD43" s="32">
        <f t="shared" si="15"/>
        <v>0</v>
      </c>
      <c r="AZ43">
        <v>9.9456921171539259E-2</v>
      </c>
      <c r="BA43">
        <v>1</v>
      </c>
      <c r="BB43">
        <v>0</v>
      </c>
      <c r="BC43">
        <f t="shared" si="22"/>
        <v>35</v>
      </c>
      <c r="BD43">
        <f t="shared" si="23"/>
        <v>3</v>
      </c>
      <c r="BE43">
        <f t="shared" si="17"/>
        <v>0.76666666666666661</v>
      </c>
      <c r="BF43">
        <f t="shared" si="18"/>
        <v>0.92500000000000004</v>
      </c>
      <c r="BG43">
        <f t="shared" si="19"/>
        <v>6.1666666666666042E-3</v>
      </c>
      <c r="BK43" s="53">
        <v>0.74766355140186924</v>
      </c>
      <c r="BL43" s="53">
        <v>0.86746987951807231</v>
      </c>
      <c r="BY43" s="53">
        <v>0.73493975903614461</v>
      </c>
      <c r="BZ43" s="53">
        <v>0.85046728971962615</v>
      </c>
      <c r="CB43">
        <v>0.77857142857142858</v>
      </c>
      <c r="CC43">
        <v>0.86</v>
      </c>
      <c r="CE43">
        <v>0.74285714285714288</v>
      </c>
      <c r="CF43">
        <v>0.96</v>
      </c>
      <c r="CH43">
        <v>0.76666666666666661</v>
      </c>
      <c r="CI43">
        <v>0.92500000000000004</v>
      </c>
    </row>
    <row r="44" spans="1:87" ht="15" customHeight="1">
      <c r="A44" s="8">
        <v>43</v>
      </c>
      <c r="B44" s="9">
        <v>1003518043</v>
      </c>
      <c r="C44" s="10" t="s">
        <v>133</v>
      </c>
      <c r="D44" s="9">
        <v>0</v>
      </c>
      <c r="E44" s="9">
        <v>17</v>
      </c>
      <c r="F44" s="9">
        <v>23.9</v>
      </c>
      <c r="G44" s="9">
        <v>51.8</v>
      </c>
      <c r="H44" s="9">
        <v>13.9</v>
      </c>
      <c r="I44" s="9">
        <v>0</v>
      </c>
      <c r="J44" s="14">
        <v>0</v>
      </c>
      <c r="K44" s="9">
        <v>0</v>
      </c>
      <c r="L44" s="9">
        <v>1</v>
      </c>
      <c r="M44" s="9">
        <v>0</v>
      </c>
      <c r="N44" s="9">
        <v>0</v>
      </c>
      <c r="O44" s="14">
        <v>1</v>
      </c>
      <c r="P44" s="5"/>
      <c r="Q44">
        <f t="shared" si="2"/>
        <v>0</v>
      </c>
      <c r="R44">
        <f t="shared" si="3"/>
        <v>17</v>
      </c>
      <c r="S44">
        <f t="shared" si="4"/>
        <v>13.2</v>
      </c>
      <c r="T44">
        <f t="shared" si="5"/>
        <v>43.3</v>
      </c>
      <c r="U44">
        <f t="shared" si="6"/>
        <v>14</v>
      </c>
      <c r="V44" s="31">
        <f t="shared" si="7"/>
        <v>0</v>
      </c>
      <c r="W44">
        <f t="shared" si="8"/>
        <v>1</v>
      </c>
      <c r="X44" s="32">
        <f t="shared" si="9"/>
        <v>1</v>
      </c>
      <c r="Y44">
        <f t="shared" si="10"/>
        <v>0</v>
      </c>
      <c r="Z44">
        <f t="shared" si="11"/>
        <v>9.8210360853941747E-2</v>
      </c>
      <c r="AA44" s="31">
        <f t="shared" si="12"/>
        <v>9.8210360853941747E-2</v>
      </c>
      <c r="AB44" s="32">
        <f t="shared" si="13"/>
        <v>0.90178963914605825</v>
      </c>
      <c r="AC44" s="31">
        <f t="shared" si="14"/>
        <v>-0.10337400214292498</v>
      </c>
      <c r="AD44" s="32">
        <f t="shared" si="15"/>
        <v>100</v>
      </c>
      <c r="AZ44">
        <v>0.10070229890829113</v>
      </c>
      <c r="BA44">
        <v>1</v>
      </c>
      <c r="BB44">
        <v>0</v>
      </c>
      <c r="BC44">
        <f t="shared" si="22"/>
        <v>36</v>
      </c>
      <c r="BD44">
        <f t="shared" si="23"/>
        <v>3</v>
      </c>
      <c r="BE44">
        <f t="shared" si="17"/>
        <v>0.76</v>
      </c>
      <c r="BF44">
        <f t="shared" si="18"/>
        <v>0.92500000000000004</v>
      </c>
      <c r="BG44">
        <f t="shared" si="19"/>
        <v>6.1666666666667065E-3</v>
      </c>
      <c r="BK44" s="53">
        <v>0.73831775700934577</v>
      </c>
      <c r="BL44" s="53">
        <v>0.86746987951807231</v>
      </c>
      <c r="BY44" s="53">
        <v>0.72289156626506024</v>
      </c>
      <c r="BZ44" s="53">
        <v>0.85046728971962615</v>
      </c>
      <c r="CB44">
        <v>0.77142857142857146</v>
      </c>
      <c r="CC44">
        <v>0.86</v>
      </c>
      <c r="CE44">
        <v>0.73571428571428577</v>
      </c>
      <c r="CF44">
        <v>0.96</v>
      </c>
      <c r="CH44">
        <v>0.76</v>
      </c>
      <c r="CI44">
        <v>0.92500000000000004</v>
      </c>
    </row>
    <row r="45" spans="1:87" ht="15" customHeight="1">
      <c r="A45" s="8">
        <v>44</v>
      </c>
      <c r="B45" s="9">
        <v>1002614328</v>
      </c>
      <c r="C45" s="10" t="s">
        <v>134</v>
      </c>
      <c r="D45" s="9">
        <v>0</v>
      </c>
      <c r="E45" s="9">
        <v>18</v>
      </c>
      <c r="F45" s="9">
        <v>0</v>
      </c>
      <c r="G45" s="9">
        <v>47.5</v>
      </c>
      <c r="H45" s="9">
        <v>11.5</v>
      </c>
      <c r="I45" s="9">
        <v>0</v>
      </c>
      <c r="J45" s="14">
        <v>0</v>
      </c>
      <c r="K45" s="9">
        <v>0</v>
      </c>
      <c r="L45" s="9">
        <v>1</v>
      </c>
      <c r="M45" s="9">
        <v>0</v>
      </c>
      <c r="N45" s="9">
        <v>0</v>
      </c>
      <c r="O45" s="14">
        <v>1</v>
      </c>
      <c r="P45" s="5"/>
      <c r="Q45">
        <f t="shared" si="2"/>
        <v>0</v>
      </c>
      <c r="R45">
        <f t="shared" si="3"/>
        <v>18</v>
      </c>
      <c r="S45">
        <f t="shared" si="4"/>
        <v>4.4000000000000004</v>
      </c>
      <c r="T45">
        <f t="shared" si="5"/>
        <v>44.7</v>
      </c>
      <c r="U45">
        <f t="shared" si="6"/>
        <v>12.5</v>
      </c>
      <c r="V45" s="31">
        <f t="shared" si="7"/>
        <v>0</v>
      </c>
      <c r="W45">
        <f t="shared" si="8"/>
        <v>1</v>
      </c>
      <c r="X45" s="32">
        <f t="shared" si="9"/>
        <v>1</v>
      </c>
      <c r="Y45">
        <f t="shared" si="10"/>
        <v>0</v>
      </c>
      <c r="Z45">
        <f t="shared" si="11"/>
        <v>0.11360558876834094</v>
      </c>
      <c r="AA45" s="31">
        <f t="shared" si="12"/>
        <v>0.11360558876834094</v>
      </c>
      <c r="AB45" s="32">
        <f t="shared" si="13"/>
        <v>0.88639441123165907</v>
      </c>
      <c r="AC45" s="31">
        <f t="shared" si="14"/>
        <v>-0.12059326802742956</v>
      </c>
      <c r="AD45" s="32">
        <f t="shared" si="15"/>
        <v>100</v>
      </c>
      <c r="AZ45">
        <v>0.10434473308003288</v>
      </c>
      <c r="BA45">
        <v>1</v>
      </c>
      <c r="BB45">
        <v>0</v>
      </c>
      <c r="BC45">
        <f t="shared" si="22"/>
        <v>37</v>
      </c>
      <c r="BD45">
        <f t="shared" si="23"/>
        <v>3</v>
      </c>
      <c r="BE45">
        <f t="shared" si="17"/>
        <v>0.7533333333333333</v>
      </c>
      <c r="BF45">
        <f t="shared" si="18"/>
        <v>0.92500000000000004</v>
      </c>
      <c r="BG45">
        <f t="shared" si="19"/>
        <v>6.1666666666667065E-3</v>
      </c>
      <c r="BK45" s="53">
        <v>0.72897196261682251</v>
      </c>
      <c r="BL45" s="53">
        <v>0.86746987951807231</v>
      </c>
      <c r="BY45" s="53">
        <v>0.71084337349397586</v>
      </c>
      <c r="BZ45" s="53">
        <v>0.85046728971962615</v>
      </c>
      <c r="CB45">
        <v>0.76428571428571423</v>
      </c>
      <c r="CC45">
        <v>0.86</v>
      </c>
      <c r="CE45">
        <v>0.72857142857142865</v>
      </c>
      <c r="CF45">
        <v>0.96</v>
      </c>
      <c r="CH45">
        <v>0.7533333333333333</v>
      </c>
      <c r="CI45">
        <v>0.92500000000000004</v>
      </c>
    </row>
    <row r="46" spans="1:87" ht="15" customHeight="1">
      <c r="A46" s="8">
        <v>45</v>
      </c>
      <c r="B46" s="9">
        <v>1003540629</v>
      </c>
      <c r="C46" s="10" t="s">
        <v>135</v>
      </c>
      <c r="D46" s="9">
        <v>1</v>
      </c>
      <c r="E46" s="9">
        <v>17</v>
      </c>
      <c r="F46" s="9">
        <v>0</v>
      </c>
      <c r="G46" s="9">
        <v>45.2</v>
      </c>
      <c r="H46" s="9">
        <v>13.7</v>
      </c>
      <c r="I46" s="9">
        <v>0</v>
      </c>
      <c r="J46" s="14">
        <v>0</v>
      </c>
      <c r="K46" s="9">
        <v>1</v>
      </c>
      <c r="L46" s="9">
        <v>0</v>
      </c>
      <c r="M46" s="9">
        <v>0</v>
      </c>
      <c r="N46" s="9">
        <v>0</v>
      </c>
      <c r="O46" s="14">
        <v>1</v>
      </c>
      <c r="P46" s="5"/>
      <c r="Q46">
        <f t="shared" si="2"/>
        <v>0</v>
      </c>
      <c r="R46">
        <f t="shared" si="3"/>
        <v>14</v>
      </c>
      <c r="S46">
        <f t="shared" si="4"/>
        <v>23.9</v>
      </c>
      <c r="T46">
        <f t="shared" si="5"/>
        <v>52.7</v>
      </c>
      <c r="U46">
        <f t="shared" si="6"/>
        <v>14.7</v>
      </c>
      <c r="V46" s="31">
        <f t="shared" si="7"/>
        <v>0</v>
      </c>
      <c r="W46">
        <f t="shared" si="8"/>
        <v>1</v>
      </c>
      <c r="X46" s="32">
        <f t="shared" si="9"/>
        <v>1</v>
      </c>
      <c r="Y46">
        <f t="shared" si="10"/>
        <v>0</v>
      </c>
      <c r="Z46">
        <f t="shared" si="11"/>
        <v>0.4856299000394807</v>
      </c>
      <c r="AA46" s="31">
        <f t="shared" si="12"/>
        <v>0.4856299000394807</v>
      </c>
      <c r="AB46" s="32">
        <f t="shared" si="13"/>
        <v>0.5143700999605193</v>
      </c>
      <c r="AC46" s="31">
        <f t="shared" si="14"/>
        <v>-0.66481223379686882</v>
      </c>
      <c r="AD46" s="32">
        <f t="shared" si="15"/>
        <v>100</v>
      </c>
      <c r="AZ46">
        <v>0.10617805692835161</v>
      </c>
      <c r="BA46">
        <v>1</v>
      </c>
      <c r="BB46">
        <v>0</v>
      </c>
      <c r="BC46">
        <f t="shared" si="22"/>
        <v>38</v>
      </c>
      <c r="BD46">
        <f t="shared" si="23"/>
        <v>3</v>
      </c>
      <c r="BE46">
        <f t="shared" si="17"/>
        <v>0.74666666666666659</v>
      </c>
      <c r="BF46">
        <f t="shared" si="18"/>
        <v>0.92500000000000004</v>
      </c>
      <c r="BG46">
        <f t="shared" si="19"/>
        <v>6.1666666666666042E-3</v>
      </c>
      <c r="BK46" s="53">
        <v>0.71962616822429903</v>
      </c>
      <c r="BL46" s="53">
        <v>0.86746987951807231</v>
      </c>
      <c r="BY46" s="53">
        <v>0.6987951807228916</v>
      </c>
      <c r="BZ46" s="53">
        <v>0.85046728971962615</v>
      </c>
      <c r="CB46">
        <v>0.75714285714285712</v>
      </c>
      <c r="CC46">
        <v>0.86</v>
      </c>
      <c r="CE46">
        <v>0.72857142857142865</v>
      </c>
      <c r="CF46">
        <v>0.94</v>
      </c>
      <c r="CH46">
        <v>0.74666666666666659</v>
      </c>
      <c r="CI46">
        <v>0.92500000000000004</v>
      </c>
    </row>
    <row r="47" spans="1:87" ht="15" customHeight="1">
      <c r="A47" s="8">
        <v>46</v>
      </c>
      <c r="B47" s="9">
        <v>1069723370</v>
      </c>
      <c r="C47" s="10" t="s">
        <v>136</v>
      </c>
      <c r="D47" s="9">
        <v>1</v>
      </c>
      <c r="E47" s="9">
        <v>13</v>
      </c>
      <c r="F47" s="9">
        <v>10.9</v>
      </c>
      <c r="G47" s="9">
        <v>43.5</v>
      </c>
      <c r="H47" s="9">
        <v>12.5</v>
      </c>
      <c r="I47" s="9">
        <v>0</v>
      </c>
      <c r="J47" s="14">
        <v>0</v>
      </c>
      <c r="K47" s="9">
        <v>0</v>
      </c>
      <c r="L47" s="9">
        <v>0</v>
      </c>
      <c r="M47" s="9">
        <v>1</v>
      </c>
      <c r="N47" s="9">
        <v>0</v>
      </c>
      <c r="O47" s="14">
        <v>1</v>
      </c>
      <c r="P47" s="5"/>
      <c r="Q47">
        <f t="shared" si="2"/>
        <v>0</v>
      </c>
      <c r="R47">
        <f t="shared" si="3"/>
        <v>17</v>
      </c>
      <c r="S47">
        <f t="shared" si="4"/>
        <v>23.9</v>
      </c>
      <c r="T47">
        <f t="shared" si="5"/>
        <v>51.8</v>
      </c>
      <c r="U47">
        <f t="shared" si="6"/>
        <v>13.9</v>
      </c>
      <c r="V47" s="31">
        <f t="shared" si="7"/>
        <v>0</v>
      </c>
      <c r="W47">
        <f t="shared" si="8"/>
        <v>1</v>
      </c>
      <c r="X47" s="32">
        <f t="shared" si="9"/>
        <v>1</v>
      </c>
      <c r="Y47">
        <f t="shared" si="10"/>
        <v>0</v>
      </c>
      <c r="Z47">
        <f t="shared" si="11"/>
        <v>0.32313235414548719</v>
      </c>
      <c r="AA47" s="31">
        <f t="shared" si="12"/>
        <v>0.32313235414548719</v>
      </c>
      <c r="AB47" s="32">
        <f t="shared" si="13"/>
        <v>0.67686764585451287</v>
      </c>
      <c r="AC47" s="31">
        <f t="shared" si="14"/>
        <v>-0.39027952613611672</v>
      </c>
      <c r="AD47" s="32">
        <f t="shared" si="15"/>
        <v>100</v>
      </c>
      <c r="AZ47">
        <v>0.10830850526373209</v>
      </c>
      <c r="BA47">
        <v>1</v>
      </c>
      <c r="BB47">
        <v>0</v>
      </c>
      <c r="BC47">
        <f t="shared" si="22"/>
        <v>39</v>
      </c>
      <c r="BD47">
        <f t="shared" si="23"/>
        <v>3</v>
      </c>
      <c r="BE47">
        <f t="shared" si="17"/>
        <v>0.74</v>
      </c>
      <c r="BF47">
        <f t="shared" si="18"/>
        <v>0.92500000000000004</v>
      </c>
      <c r="BG47">
        <f t="shared" si="19"/>
        <v>6.1666666666666042E-3</v>
      </c>
      <c r="BK47" s="53">
        <v>0.71028037383177578</v>
      </c>
      <c r="BL47" s="53">
        <v>0.86746987951807231</v>
      </c>
      <c r="BY47" s="53">
        <v>0.68674698795180722</v>
      </c>
      <c r="BZ47" s="53">
        <v>0.85046728971962615</v>
      </c>
      <c r="CB47">
        <v>0.75</v>
      </c>
      <c r="CC47">
        <v>0.86</v>
      </c>
      <c r="CE47">
        <v>0.72142857142857142</v>
      </c>
      <c r="CF47">
        <v>0.94</v>
      </c>
      <c r="CH47">
        <v>0.74</v>
      </c>
      <c r="CI47">
        <v>0.92500000000000004</v>
      </c>
    </row>
    <row r="48" spans="1:87" ht="15" customHeight="1">
      <c r="A48" s="8">
        <v>47</v>
      </c>
      <c r="B48" s="9">
        <v>1069718151</v>
      </c>
      <c r="C48" s="10" t="s">
        <v>137</v>
      </c>
      <c r="D48" s="9">
        <v>0</v>
      </c>
      <c r="E48" s="9">
        <v>15</v>
      </c>
      <c r="F48" s="9">
        <v>19.100000000000001</v>
      </c>
      <c r="G48" s="9">
        <v>56.6</v>
      </c>
      <c r="H48" s="9">
        <v>18.899999999999999</v>
      </c>
      <c r="I48" s="9">
        <v>0</v>
      </c>
      <c r="J48" s="14">
        <v>0</v>
      </c>
      <c r="K48" s="9">
        <v>1</v>
      </c>
      <c r="L48" s="9">
        <v>0</v>
      </c>
      <c r="M48" s="9">
        <v>0</v>
      </c>
      <c r="N48" s="9">
        <v>0</v>
      </c>
      <c r="O48" s="14">
        <v>1</v>
      </c>
      <c r="P48" s="5"/>
      <c r="Q48">
        <f t="shared" si="2"/>
        <v>0</v>
      </c>
      <c r="R48">
        <f t="shared" si="3"/>
        <v>18</v>
      </c>
      <c r="S48">
        <f t="shared" si="4"/>
        <v>0</v>
      </c>
      <c r="T48">
        <f t="shared" si="5"/>
        <v>47.5</v>
      </c>
      <c r="U48">
        <f t="shared" si="6"/>
        <v>11.5</v>
      </c>
      <c r="V48" s="31">
        <f t="shared" si="7"/>
        <v>0</v>
      </c>
      <c r="W48">
        <f t="shared" si="8"/>
        <v>1</v>
      </c>
      <c r="X48" s="32">
        <f t="shared" si="9"/>
        <v>1</v>
      </c>
      <c r="Y48">
        <f t="shared" si="10"/>
        <v>0</v>
      </c>
      <c r="Z48">
        <f t="shared" si="11"/>
        <v>0.18501753610109473</v>
      </c>
      <c r="AA48" s="31">
        <f t="shared" si="12"/>
        <v>0.18501753610109473</v>
      </c>
      <c r="AB48" s="32">
        <f t="shared" si="13"/>
        <v>0.81498246389890527</v>
      </c>
      <c r="AC48" s="31">
        <f t="shared" si="14"/>
        <v>-0.2045886826612214</v>
      </c>
      <c r="AD48" s="32">
        <f t="shared" si="15"/>
        <v>100</v>
      </c>
      <c r="AZ48">
        <v>0.11002884664658949</v>
      </c>
      <c r="BA48">
        <v>1</v>
      </c>
      <c r="BB48">
        <v>0</v>
      </c>
      <c r="BC48">
        <f t="shared" si="22"/>
        <v>40</v>
      </c>
      <c r="BD48">
        <f t="shared" si="23"/>
        <v>3</v>
      </c>
      <c r="BE48">
        <f t="shared" si="17"/>
        <v>0.73333333333333339</v>
      </c>
      <c r="BF48">
        <f t="shared" si="18"/>
        <v>0.92500000000000004</v>
      </c>
      <c r="BG48">
        <f t="shared" si="19"/>
        <v>6.1666666666667065E-3</v>
      </c>
      <c r="BK48" s="53">
        <v>0.7009345794392523</v>
      </c>
      <c r="BL48" s="53">
        <v>0.86746987951807231</v>
      </c>
      <c r="BY48" s="53">
        <v>0.67469879518072284</v>
      </c>
      <c r="BZ48" s="53">
        <v>0.85046728971962615</v>
      </c>
      <c r="CB48">
        <v>0.74285714285714288</v>
      </c>
      <c r="CC48">
        <v>0.86</v>
      </c>
      <c r="CE48">
        <v>0.7142857142857143</v>
      </c>
      <c r="CF48">
        <v>0.94</v>
      </c>
      <c r="CH48">
        <v>0.73333333333333339</v>
      </c>
      <c r="CI48">
        <v>0.92500000000000004</v>
      </c>
    </row>
    <row r="49" spans="1:87" ht="15" customHeight="1">
      <c r="A49" s="8">
        <v>48</v>
      </c>
      <c r="B49" s="9">
        <v>1069718212</v>
      </c>
      <c r="C49" s="10" t="s">
        <v>138</v>
      </c>
      <c r="D49" s="9">
        <v>0</v>
      </c>
      <c r="E49" s="9">
        <v>15</v>
      </c>
      <c r="F49" s="9">
        <v>0</v>
      </c>
      <c r="G49" s="9">
        <v>44.8</v>
      </c>
      <c r="H49" s="9">
        <v>8.8000000000000007</v>
      </c>
      <c r="I49" s="9">
        <v>0</v>
      </c>
      <c r="J49" s="14">
        <v>1</v>
      </c>
      <c r="K49" s="9">
        <v>1</v>
      </c>
      <c r="L49" s="9">
        <v>0</v>
      </c>
      <c r="M49" s="9">
        <v>0</v>
      </c>
      <c r="N49" s="9">
        <v>0</v>
      </c>
      <c r="O49" s="14">
        <v>0</v>
      </c>
      <c r="P49" s="5"/>
      <c r="Q49">
        <f t="shared" si="2"/>
        <v>1</v>
      </c>
      <c r="R49">
        <f t="shared" si="3"/>
        <v>17</v>
      </c>
      <c r="S49">
        <f t="shared" si="4"/>
        <v>0</v>
      </c>
      <c r="T49">
        <f t="shared" si="5"/>
        <v>45.2</v>
      </c>
      <c r="U49">
        <f t="shared" si="6"/>
        <v>13.7</v>
      </c>
      <c r="V49" s="31">
        <f t="shared" si="7"/>
        <v>0</v>
      </c>
      <c r="W49">
        <f t="shared" si="8"/>
        <v>1</v>
      </c>
      <c r="X49" s="32">
        <f t="shared" si="9"/>
        <v>1</v>
      </c>
      <c r="Y49">
        <f t="shared" si="10"/>
        <v>0</v>
      </c>
      <c r="Z49">
        <f t="shared" si="11"/>
        <v>8.7605219298006839E-2</v>
      </c>
      <c r="AA49" s="31">
        <f t="shared" si="12"/>
        <v>8.7605219298006839E-2</v>
      </c>
      <c r="AB49" s="32">
        <f t="shared" si="13"/>
        <v>0.9123947807019932</v>
      </c>
      <c r="AC49" s="31">
        <f t="shared" si="14"/>
        <v>-9.1682508993797013E-2</v>
      </c>
      <c r="AD49" s="32">
        <f t="shared" si="15"/>
        <v>100</v>
      </c>
      <c r="AZ49">
        <v>0.1112669408875287</v>
      </c>
      <c r="BA49">
        <v>1</v>
      </c>
      <c r="BB49">
        <v>0</v>
      </c>
      <c r="BC49">
        <f t="shared" si="22"/>
        <v>41</v>
      </c>
      <c r="BD49">
        <f t="shared" si="23"/>
        <v>3</v>
      </c>
      <c r="BE49">
        <f t="shared" si="17"/>
        <v>0.72666666666666668</v>
      </c>
      <c r="BF49">
        <f t="shared" si="18"/>
        <v>0.92500000000000004</v>
      </c>
      <c r="BG49">
        <f t="shared" si="19"/>
        <v>6.1666666666667065E-3</v>
      </c>
      <c r="BK49" s="53">
        <v>0.69158878504672905</v>
      </c>
      <c r="BL49" s="53">
        <v>0.86746987951807231</v>
      </c>
      <c r="BY49" s="53">
        <v>0.66265060240963858</v>
      </c>
      <c r="BZ49" s="53">
        <v>0.85046728971962615</v>
      </c>
      <c r="CB49">
        <v>0.73571428571428577</v>
      </c>
      <c r="CC49">
        <v>0.86</v>
      </c>
      <c r="CE49">
        <v>0.7142857142857143</v>
      </c>
      <c r="CF49">
        <v>0.92</v>
      </c>
      <c r="CH49">
        <v>0.72666666666666668</v>
      </c>
      <c r="CI49">
        <v>0.92500000000000004</v>
      </c>
    </row>
    <row r="50" spans="1:87" ht="15" customHeight="1">
      <c r="A50" s="8">
        <v>49</v>
      </c>
      <c r="B50" s="9">
        <v>1069720914</v>
      </c>
      <c r="C50" s="10" t="s">
        <v>139</v>
      </c>
      <c r="D50" s="9">
        <v>0</v>
      </c>
      <c r="E50" s="9">
        <v>15</v>
      </c>
      <c r="F50" s="9">
        <v>8.5</v>
      </c>
      <c r="G50" s="9">
        <v>55.1</v>
      </c>
      <c r="H50" s="9">
        <v>13.1</v>
      </c>
      <c r="I50" s="9">
        <v>0</v>
      </c>
      <c r="J50" s="14">
        <v>1</v>
      </c>
      <c r="K50" s="9">
        <v>0</v>
      </c>
      <c r="L50" s="9">
        <v>0</v>
      </c>
      <c r="M50" s="9">
        <v>1</v>
      </c>
      <c r="N50" s="9">
        <v>0</v>
      </c>
      <c r="O50" s="14">
        <v>0</v>
      </c>
      <c r="P50" s="5"/>
      <c r="Q50">
        <f t="shared" si="2"/>
        <v>1</v>
      </c>
      <c r="R50">
        <f t="shared" si="3"/>
        <v>13</v>
      </c>
      <c r="S50">
        <f t="shared" si="4"/>
        <v>10.9</v>
      </c>
      <c r="T50">
        <f t="shared" si="5"/>
        <v>43.5</v>
      </c>
      <c r="U50">
        <f t="shared" si="6"/>
        <v>12.5</v>
      </c>
      <c r="V50" s="31">
        <f t="shared" si="7"/>
        <v>0</v>
      </c>
      <c r="W50">
        <f t="shared" si="8"/>
        <v>1</v>
      </c>
      <c r="X50" s="32">
        <f t="shared" si="9"/>
        <v>1</v>
      </c>
      <c r="Y50">
        <f t="shared" si="10"/>
        <v>0</v>
      </c>
      <c r="Z50">
        <f t="shared" si="11"/>
        <v>0.20809061248501465</v>
      </c>
      <c r="AA50" s="31">
        <f t="shared" si="12"/>
        <v>0.20809061248501465</v>
      </c>
      <c r="AB50" s="32">
        <f t="shared" si="13"/>
        <v>0.79190938751498541</v>
      </c>
      <c r="AC50" s="31">
        <f t="shared" si="14"/>
        <v>-0.23330830341630179</v>
      </c>
      <c r="AD50" s="32">
        <f t="shared" si="15"/>
        <v>100</v>
      </c>
      <c r="AZ50">
        <v>0.11243329242130003</v>
      </c>
      <c r="BA50">
        <v>1</v>
      </c>
      <c r="BB50">
        <v>0</v>
      </c>
      <c r="BC50">
        <f t="shared" si="22"/>
        <v>42</v>
      </c>
      <c r="BD50">
        <f t="shared" si="23"/>
        <v>3</v>
      </c>
      <c r="BE50">
        <f t="shared" si="17"/>
        <v>0.72</v>
      </c>
      <c r="BF50">
        <f t="shared" si="18"/>
        <v>0.92500000000000004</v>
      </c>
      <c r="BG50">
        <f t="shared" si="19"/>
        <v>6.1666666666666042E-3</v>
      </c>
      <c r="BK50" s="53">
        <v>0.69158878504672905</v>
      </c>
      <c r="BL50" s="53">
        <v>0.85542168674698793</v>
      </c>
      <c r="BY50" s="53">
        <v>0.6506024096385542</v>
      </c>
      <c r="BZ50" s="53">
        <v>0.85046728971962615</v>
      </c>
      <c r="CB50">
        <v>0.72857142857142865</v>
      </c>
      <c r="CC50">
        <v>0.86</v>
      </c>
      <c r="CE50">
        <v>0.7142857142857143</v>
      </c>
      <c r="CF50">
        <v>0.9</v>
      </c>
      <c r="CH50">
        <v>0.72</v>
      </c>
      <c r="CI50">
        <v>0.92500000000000004</v>
      </c>
    </row>
    <row r="51" spans="1:87" ht="15" customHeight="1">
      <c r="A51" s="8">
        <v>50</v>
      </c>
      <c r="B51" s="9">
        <v>1019984207</v>
      </c>
      <c r="C51" s="10" t="s">
        <v>140</v>
      </c>
      <c r="D51" s="9">
        <v>1</v>
      </c>
      <c r="E51" s="9">
        <v>17</v>
      </c>
      <c r="F51" s="9">
        <v>0</v>
      </c>
      <c r="G51" s="9">
        <v>50.9</v>
      </c>
      <c r="H51" s="9">
        <v>12.2</v>
      </c>
      <c r="I51" s="9">
        <v>0</v>
      </c>
      <c r="J51" s="14">
        <v>1</v>
      </c>
      <c r="K51" s="9">
        <v>0</v>
      </c>
      <c r="L51" s="9">
        <v>0</v>
      </c>
      <c r="M51" s="9">
        <v>1</v>
      </c>
      <c r="N51" s="9">
        <v>0</v>
      </c>
      <c r="O51" s="14">
        <v>0</v>
      </c>
      <c r="P51" s="5"/>
      <c r="Q51">
        <f t="shared" si="2"/>
        <v>0</v>
      </c>
      <c r="R51">
        <f t="shared" si="3"/>
        <v>15</v>
      </c>
      <c r="S51">
        <f t="shared" si="4"/>
        <v>19.100000000000001</v>
      </c>
      <c r="T51">
        <f t="shared" si="5"/>
        <v>56.6</v>
      </c>
      <c r="U51">
        <f t="shared" si="6"/>
        <v>18.899999999999999</v>
      </c>
      <c r="V51" s="31">
        <f t="shared" si="7"/>
        <v>0</v>
      </c>
      <c r="W51">
        <f t="shared" si="8"/>
        <v>1</v>
      </c>
      <c r="X51" s="32">
        <f t="shared" si="9"/>
        <v>1</v>
      </c>
      <c r="Y51">
        <f t="shared" si="10"/>
        <v>0</v>
      </c>
      <c r="Z51">
        <f t="shared" si="11"/>
        <v>0.3741126334678529</v>
      </c>
      <c r="AA51" s="31">
        <f t="shared" si="12"/>
        <v>0.3741126334678529</v>
      </c>
      <c r="AB51" s="32">
        <f t="shared" si="13"/>
        <v>0.62588736653214716</v>
      </c>
      <c r="AC51" s="31">
        <f t="shared" si="14"/>
        <v>-0.46858484973809983</v>
      </c>
      <c r="AD51" s="32">
        <f t="shared" si="15"/>
        <v>100</v>
      </c>
      <c r="AZ51">
        <v>0.11246686481530373</v>
      </c>
      <c r="BA51">
        <v>1</v>
      </c>
      <c r="BB51">
        <v>0</v>
      </c>
      <c r="BC51">
        <f t="shared" si="22"/>
        <v>43</v>
      </c>
      <c r="BD51">
        <f t="shared" si="23"/>
        <v>3</v>
      </c>
      <c r="BE51">
        <f t="shared" si="17"/>
        <v>0.71333333333333337</v>
      </c>
      <c r="BF51">
        <f t="shared" si="18"/>
        <v>0.92500000000000004</v>
      </c>
      <c r="BG51">
        <f t="shared" si="19"/>
        <v>6.1666666666667065E-3</v>
      </c>
      <c r="BK51" s="53">
        <v>0.68224299065420557</v>
      </c>
      <c r="BL51" s="53">
        <v>0.85542168674698793</v>
      </c>
      <c r="BY51" s="53">
        <v>0.63855421686746983</v>
      </c>
      <c r="BZ51" s="53">
        <v>0.85046728971962615</v>
      </c>
      <c r="CB51">
        <v>0.72857142857142865</v>
      </c>
      <c r="CC51">
        <v>0.84</v>
      </c>
      <c r="CE51">
        <v>0.70714285714285707</v>
      </c>
      <c r="CF51">
        <v>0.9</v>
      </c>
      <c r="CH51">
        <v>0.71333333333333337</v>
      </c>
      <c r="CI51">
        <v>0.92500000000000004</v>
      </c>
    </row>
    <row r="52" spans="1:87" ht="15" customHeight="1">
      <c r="A52" s="8">
        <v>51</v>
      </c>
      <c r="B52" s="9">
        <v>1071548942</v>
      </c>
      <c r="C52" s="10" t="s">
        <v>141</v>
      </c>
      <c r="D52" s="9">
        <v>1</v>
      </c>
      <c r="E52" s="9">
        <v>14</v>
      </c>
      <c r="F52" s="9">
        <v>0</v>
      </c>
      <c r="G52" s="9">
        <v>49.4</v>
      </c>
      <c r="H52" s="9">
        <v>10</v>
      </c>
      <c r="I52" s="9">
        <v>0</v>
      </c>
      <c r="J52" s="14">
        <v>1</v>
      </c>
      <c r="K52" s="9">
        <v>1</v>
      </c>
      <c r="L52" s="9">
        <v>0</v>
      </c>
      <c r="M52" s="9">
        <v>0</v>
      </c>
      <c r="N52" s="9">
        <v>0</v>
      </c>
      <c r="O52" s="14">
        <v>0</v>
      </c>
      <c r="P52" s="5"/>
      <c r="Q52">
        <f t="shared" si="2"/>
        <v>0</v>
      </c>
      <c r="R52">
        <f t="shared" si="3"/>
        <v>15</v>
      </c>
      <c r="S52">
        <f t="shared" si="4"/>
        <v>0</v>
      </c>
      <c r="T52">
        <f t="shared" si="5"/>
        <v>44.8</v>
      </c>
      <c r="U52">
        <f t="shared" si="6"/>
        <v>8.8000000000000007</v>
      </c>
      <c r="V52" s="31">
        <f t="shared" si="7"/>
        <v>0</v>
      </c>
      <c r="W52">
        <f t="shared" si="8"/>
        <v>1</v>
      </c>
      <c r="X52" s="32">
        <f t="shared" si="9"/>
        <v>1</v>
      </c>
      <c r="Y52">
        <f t="shared" si="10"/>
        <v>0</v>
      </c>
      <c r="Z52">
        <f t="shared" si="11"/>
        <v>0.32868870515866344</v>
      </c>
      <c r="AA52" s="31">
        <f t="shared" si="12"/>
        <v>0.32868870515866344</v>
      </c>
      <c r="AB52" s="32">
        <f t="shared" si="13"/>
        <v>0.67131129484133656</v>
      </c>
      <c r="AC52" s="31">
        <f t="shared" si="14"/>
        <v>-0.39852232285298622</v>
      </c>
      <c r="AD52" s="32">
        <f t="shared" si="15"/>
        <v>100</v>
      </c>
      <c r="AZ52">
        <v>0.11288514491836531</v>
      </c>
      <c r="BA52">
        <v>1</v>
      </c>
      <c r="BB52">
        <v>0</v>
      </c>
      <c r="BC52">
        <f t="shared" si="22"/>
        <v>44</v>
      </c>
      <c r="BD52">
        <f t="shared" si="23"/>
        <v>3</v>
      </c>
      <c r="BE52">
        <f t="shared" si="17"/>
        <v>0.70666666666666667</v>
      </c>
      <c r="BF52">
        <f t="shared" si="18"/>
        <v>0.92500000000000004</v>
      </c>
      <c r="BG52">
        <f t="shared" si="19"/>
        <v>6.1666666666667065E-3</v>
      </c>
      <c r="BK52" s="53">
        <v>0.68224299065420557</v>
      </c>
      <c r="BL52" s="53">
        <v>0.84337349397590367</v>
      </c>
      <c r="BY52" s="53">
        <v>0.63855421686746983</v>
      </c>
      <c r="BZ52" s="53">
        <v>0.84112149532710279</v>
      </c>
      <c r="CB52">
        <v>0.72142857142857142</v>
      </c>
      <c r="CC52">
        <v>0.84</v>
      </c>
      <c r="CE52">
        <v>0.7</v>
      </c>
      <c r="CF52">
        <v>0.9</v>
      </c>
      <c r="CH52">
        <v>0.70666666666666667</v>
      </c>
      <c r="CI52">
        <v>0.92500000000000004</v>
      </c>
    </row>
    <row r="53" spans="1:87" ht="15" customHeight="1">
      <c r="A53" s="8">
        <v>52</v>
      </c>
      <c r="B53" s="9">
        <v>1069722923</v>
      </c>
      <c r="C53" s="10" t="s">
        <v>142</v>
      </c>
      <c r="D53" s="9">
        <v>1</v>
      </c>
      <c r="E53" s="9">
        <v>15</v>
      </c>
      <c r="F53" s="9">
        <v>0</v>
      </c>
      <c r="G53" s="9">
        <v>39.5</v>
      </c>
      <c r="H53" s="9">
        <v>12.5</v>
      </c>
      <c r="I53" s="9">
        <v>0</v>
      </c>
      <c r="J53" s="14">
        <v>1</v>
      </c>
      <c r="K53" s="9">
        <v>1</v>
      </c>
      <c r="L53" s="9">
        <v>0</v>
      </c>
      <c r="M53" s="9">
        <v>0</v>
      </c>
      <c r="N53" s="9">
        <v>0</v>
      </c>
      <c r="O53" s="14">
        <v>0</v>
      </c>
      <c r="P53" s="5"/>
      <c r="Q53">
        <f t="shared" si="2"/>
        <v>0</v>
      </c>
      <c r="R53">
        <f t="shared" si="3"/>
        <v>15</v>
      </c>
      <c r="S53">
        <f t="shared" si="4"/>
        <v>8.5</v>
      </c>
      <c r="T53">
        <f t="shared" si="5"/>
        <v>55.1</v>
      </c>
      <c r="U53">
        <f t="shared" si="6"/>
        <v>13.1</v>
      </c>
      <c r="V53" s="31">
        <f t="shared" si="7"/>
        <v>0</v>
      </c>
      <c r="W53">
        <f t="shared" si="8"/>
        <v>1</v>
      </c>
      <c r="X53" s="32">
        <f t="shared" si="9"/>
        <v>1</v>
      </c>
      <c r="Y53">
        <f t="shared" si="10"/>
        <v>0</v>
      </c>
      <c r="Z53">
        <f t="shared" si="11"/>
        <v>0.55021911520225697</v>
      </c>
      <c r="AA53" s="31">
        <f t="shared" si="12"/>
        <v>0.55021911520225697</v>
      </c>
      <c r="AB53" s="32">
        <f t="shared" si="13"/>
        <v>0.44978088479774303</v>
      </c>
      <c r="AC53" s="31">
        <f t="shared" si="14"/>
        <v>-0.79899473747479399</v>
      </c>
      <c r="AD53" s="32">
        <f t="shared" si="15"/>
        <v>0</v>
      </c>
      <c r="AZ53">
        <v>0.11360558876834094</v>
      </c>
      <c r="BA53">
        <v>1</v>
      </c>
      <c r="BB53">
        <v>0</v>
      </c>
      <c r="BC53">
        <f t="shared" si="22"/>
        <v>45</v>
      </c>
      <c r="BD53">
        <f t="shared" si="23"/>
        <v>3</v>
      </c>
      <c r="BE53">
        <f t="shared" si="17"/>
        <v>0.7</v>
      </c>
      <c r="BF53">
        <f t="shared" si="18"/>
        <v>0.92500000000000004</v>
      </c>
      <c r="BG53">
        <f t="shared" si="19"/>
        <v>0</v>
      </c>
      <c r="BK53" s="53">
        <v>0.67289719626168232</v>
      </c>
      <c r="BL53" s="53">
        <v>0.84337349397590367</v>
      </c>
      <c r="BY53" s="53">
        <v>0.63855421686746983</v>
      </c>
      <c r="BZ53" s="53">
        <v>0.83177570093457942</v>
      </c>
      <c r="CB53">
        <v>0.7142857142857143</v>
      </c>
      <c r="CC53">
        <v>0.84</v>
      </c>
      <c r="CE53">
        <v>0.69285714285714284</v>
      </c>
      <c r="CF53">
        <v>0.9</v>
      </c>
      <c r="CH53">
        <v>0.7</v>
      </c>
      <c r="CI53">
        <v>0.92500000000000004</v>
      </c>
    </row>
    <row r="54" spans="1:87" ht="15" customHeight="1">
      <c r="A54" s="8">
        <v>53</v>
      </c>
      <c r="B54" s="9">
        <v>1069712158</v>
      </c>
      <c r="C54" s="10" t="s">
        <v>143</v>
      </c>
      <c r="D54" s="9">
        <v>1</v>
      </c>
      <c r="E54" s="9">
        <v>18</v>
      </c>
      <c r="F54" s="9">
        <v>65</v>
      </c>
      <c r="G54" s="9">
        <v>60.7</v>
      </c>
      <c r="H54" s="9">
        <v>15.8</v>
      </c>
      <c r="I54" s="9">
        <v>0</v>
      </c>
      <c r="J54" s="14">
        <v>1</v>
      </c>
      <c r="K54" s="9">
        <v>0</v>
      </c>
      <c r="L54" s="9">
        <v>0</v>
      </c>
      <c r="M54" s="9">
        <v>1</v>
      </c>
      <c r="N54" s="9">
        <v>0</v>
      </c>
      <c r="O54" s="14">
        <v>0</v>
      </c>
      <c r="P54" s="5"/>
      <c r="Q54">
        <f t="shared" si="2"/>
        <v>1</v>
      </c>
      <c r="R54">
        <f t="shared" si="3"/>
        <v>17</v>
      </c>
      <c r="S54">
        <f t="shared" si="4"/>
        <v>0</v>
      </c>
      <c r="T54">
        <f t="shared" si="5"/>
        <v>50.9</v>
      </c>
      <c r="U54">
        <f t="shared" si="6"/>
        <v>12.2</v>
      </c>
      <c r="V54" s="31">
        <f t="shared" si="7"/>
        <v>0</v>
      </c>
      <c r="W54">
        <f t="shared" si="8"/>
        <v>1</v>
      </c>
      <c r="X54" s="32">
        <f t="shared" si="9"/>
        <v>1</v>
      </c>
      <c r="Y54">
        <f t="shared" si="10"/>
        <v>0</v>
      </c>
      <c r="Z54">
        <f t="shared" si="11"/>
        <v>0.23653793725243441</v>
      </c>
      <c r="AA54" s="31">
        <f t="shared" si="12"/>
        <v>0.23653793725243441</v>
      </c>
      <c r="AB54" s="32">
        <f t="shared" si="13"/>
        <v>0.76346206274756556</v>
      </c>
      <c r="AC54" s="31">
        <f t="shared" si="14"/>
        <v>-0.26989184416626627</v>
      </c>
      <c r="AD54" s="32">
        <f t="shared" si="15"/>
        <v>100</v>
      </c>
      <c r="AZ54">
        <v>0.11737168577878179</v>
      </c>
      <c r="BA54">
        <v>0</v>
      </c>
      <c r="BB54">
        <v>1</v>
      </c>
      <c r="BC54">
        <f t="shared" si="22"/>
        <v>45</v>
      </c>
      <c r="BD54">
        <f t="shared" si="23"/>
        <v>4</v>
      </c>
      <c r="BE54">
        <f t="shared" si="17"/>
        <v>0.7</v>
      </c>
      <c r="BF54">
        <f t="shared" si="18"/>
        <v>0.9</v>
      </c>
      <c r="BG54">
        <f t="shared" si="19"/>
        <v>5.9999999999999385E-3</v>
      </c>
      <c r="BK54" s="53">
        <v>0.66355140186915884</v>
      </c>
      <c r="BL54" s="53">
        <v>0.84337349397590367</v>
      </c>
      <c r="BY54" s="53">
        <v>0.62650602409638556</v>
      </c>
      <c r="BZ54" s="53">
        <v>0.83177570093457942</v>
      </c>
      <c r="CB54">
        <v>0.70714285714285707</v>
      </c>
      <c r="CC54">
        <v>0.84</v>
      </c>
      <c r="CE54">
        <v>0.69285714285714284</v>
      </c>
      <c r="CF54">
        <v>0.88</v>
      </c>
      <c r="CH54">
        <v>0.7</v>
      </c>
      <c r="CI54">
        <v>0.9</v>
      </c>
    </row>
    <row r="55" spans="1:87" ht="15" customHeight="1">
      <c r="A55" s="8">
        <v>54</v>
      </c>
      <c r="B55" s="9">
        <v>1069716723</v>
      </c>
      <c r="C55" s="10" t="s">
        <v>144</v>
      </c>
      <c r="D55" s="9">
        <v>0</v>
      </c>
      <c r="E55" s="9">
        <v>18</v>
      </c>
      <c r="F55" s="9">
        <v>9.1999999999999993</v>
      </c>
      <c r="G55" s="9">
        <v>50.8</v>
      </c>
      <c r="H55" s="9">
        <v>15.8</v>
      </c>
      <c r="I55" s="9">
        <v>0</v>
      </c>
      <c r="J55" s="14">
        <v>0</v>
      </c>
      <c r="K55" s="9">
        <v>1</v>
      </c>
      <c r="L55" s="9">
        <v>0</v>
      </c>
      <c r="M55" s="9">
        <v>0</v>
      </c>
      <c r="N55" s="9">
        <v>0</v>
      </c>
      <c r="O55" s="14">
        <v>1</v>
      </c>
      <c r="P55" s="5"/>
      <c r="Q55">
        <f t="shared" si="2"/>
        <v>1</v>
      </c>
      <c r="R55">
        <f t="shared" si="3"/>
        <v>14</v>
      </c>
      <c r="S55">
        <f t="shared" si="4"/>
        <v>0</v>
      </c>
      <c r="T55">
        <f t="shared" si="5"/>
        <v>49.4</v>
      </c>
      <c r="U55">
        <f t="shared" si="6"/>
        <v>10</v>
      </c>
      <c r="V55" s="31">
        <f t="shared" si="7"/>
        <v>0</v>
      </c>
      <c r="W55">
        <f t="shared" si="8"/>
        <v>1</v>
      </c>
      <c r="X55" s="32">
        <f t="shared" si="9"/>
        <v>1</v>
      </c>
      <c r="Y55">
        <f t="shared" si="10"/>
        <v>0</v>
      </c>
      <c r="Z55">
        <f t="shared" si="11"/>
        <v>0.42356616061325519</v>
      </c>
      <c r="AA55" s="31">
        <f t="shared" si="12"/>
        <v>0.42356616061325519</v>
      </c>
      <c r="AB55" s="32">
        <f t="shared" si="13"/>
        <v>0.57643383938674475</v>
      </c>
      <c r="AC55" s="31">
        <f t="shared" si="14"/>
        <v>-0.5508947084142658</v>
      </c>
      <c r="AD55" s="32">
        <f t="shared" si="15"/>
        <v>100</v>
      </c>
      <c r="AZ55">
        <v>0.11742221236308129</v>
      </c>
      <c r="BA55">
        <v>1</v>
      </c>
      <c r="BB55">
        <v>0</v>
      </c>
      <c r="BC55">
        <f t="shared" si="22"/>
        <v>46</v>
      </c>
      <c r="BD55">
        <f t="shared" si="23"/>
        <v>4</v>
      </c>
      <c r="BE55">
        <f t="shared" si="17"/>
        <v>0.69333333333333336</v>
      </c>
      <c r="BF55">
        <f t="shared" si="18"/>
        <v>0.9</v>
      </c>
      <c r="BG55">
        <f t="shared" si="19"/>
        <v>6.0000000000000392E-3</v>
      </c>
      <c r="BK55" s="53">
        <v>0.66355140186915884</v>
      </c>
      <c r="BL55" s="53">
        <v>0.83132530120481929</v>
      </c>
      <c r="BY55" s="53">
        <v>0.61445783132530118</v>
      </c>
      <c r="BZ55" s="53">
        <v>0.83177570093457942</v>
      </c>
      <c r="CB55">
        <v>0.7</v>
      </c>
      <c r="CC55">
        <v>0.84</v>
      </c>
      <c r="CE55">
        <v>0.68571428571428572</v>
      </c>
      <c r="CF55">
        <v>0.88</v>
      </c>
      <c r="CH55">
        <v>0.69333333333333336</v>
      </c>
      <c r="CI55">
        <v>0.9</v>
      </c>
    </row>
    <row r="56" spans="1:87" ht="15" customHeight="1">
      <c r="A56" s="8">
        <v>55</v>
      </c>
      <c r="B56" s="9">
        <v>1069726480</v>
      </c>
      <c r="C56" s="10" t="s">
        <v>145</v>
      </c>
      <c r="D56" s="9">
        <v>0</v>
      </c>
      <c r="E56" s="9">
        <v>15</v>
      </c>
      <c r="F56" s="9">
        <v>5.9</v>
      </c>
      <c r="G56" s="9">
        <v>45.5</v>
      </c>
      <c r="H56" s="9">
        <v>11.7</v>
      </c>
      <c r="I56" s="9">
        <v>0</v>
      </c>
      <c r="J56" s="14">
        <v>0</v>
      </c>
      <c r="K56" s="9">
        <v>1</v>
      </c>
      <c r="L56" s="9">
        <v>0</v>
      </c>
      <c r="M56" s="9">
        <v>0</v>
      </c>
      <c r="N56" s="9">
        <v>0</v>
      </c>
      <c r="O56" s="14">
        <v>1</v>
      </c>
      <c r="P56" s="5"/>
      <c r="Q56">
        <f t="shared" si="2"/>
        <v>1</v>
      </c>
      <c r="R56">
        <f t="shared" si="3"/>
        <v>15</v>
      </c>
      <c r="S56">
        <f t="shared" si="4"/>
        <v>0</v>
      </c>
      <c r="T56">
        <f t="shared" si="5"/>
        <v>39.5</v>
      </c>
      <c r="U56">
        <f t="shared" si="6"/>
        <v>12.5</v>
      </c>
      <c r="V56" s="31">
        <f t="shared" si="7"/>
        <v>0</v>
      </c>
      <c r="W56">
        <f t="shared" si="8"/>
        <v>1</v>
      </c>
      <c r="X56" s="32">
        <f t="shared" si="9"/>
        <v>1</v>
      </c>
      <c r="Y56">
        <f t="shared" si="10"/>
        <v>0</v>
      </c>
      <c r="Z56">
        <f t="shared" si="11"/>
        <v>7.2215743993813655E-2</v>
      </c>
      <c r="AA56" s="31">
        <f t="shared" si="12"/>
        <v>7.2215743993813655E-2</v>
      </c>
      <c r="AB56" s="32">
        <f t="shared" si="13"/>
        <v>0.9277842560061863</v>
      </c>
      <c r="AC56" s="31">
        <f t="shared" si="14"/>
        <v>-7.4956055976195035E-2</v>
      </c>
      <c r="AD56" s="32">
        <f t="shared" si="15"/>
        <v>100</v>
      </c>
      <c r="AZ56">
        <v>0.11800871231867391</v>
      </c>
      <c r="BA56">
        <v>1</v>
      </c>
      <c r="BB56">
        <v>0</v>
      </c>
      <c r="BC56">
        <f t="shared" si="22"/>
        <v>47</v>
      </c>
      <c r="BD56">
        <f t="shared" si="23"/>
        <v>4</v>
      </c>
      <c r="BE56">
        <f t="shared" si="17"/>
        <v>0.68666666666666665</v>
      </c>
      <c r="BF56">
        <f t="shared" si="18"/>
        <v>0.9</v>
      </c>
      <c r="BG56">
        <f t="shared" si="19"/>
        <v>6.0000000000000392E-3</v>
      </c>
      <c r="BK56" s="53">
        <v>0.65420560747663559</v>
      </c>
      <c r="BL56" s="53">
        <v>0.83132530120481929</v>
      </c>
      <c r="BY56" s="53">
        <v>0.61445783132530118</v>
      </c>
      <c r="BZ56" s="53">
        <v>0.82242990654205606</v>
      </c>
      <c r="CB56">
        <v>0.69285714285714284</v>
      </c>
      <c r="CC56">
        <v>0.84</v>
      </c>
      <c r="CE56">
        <v>0.6785714285714286</v>
      </c>
      <c r="CF56">
        <v>0.88</v>
      </c>
      <c r="CH56">
        <v>0.68666666666666665</v>
      </c>
      <c r="CI56">
        <v>0.9</v>
      </c>
    </row>
    <row r="57" spans="1:87" ht="15" customHeight="1">
      <c r="A57" s="8">
        <v>56</v>
      </c>
      <c r="B57" s="9">
        <v>1003652793</v>
      </c>
      <c r="C57" s="10" t="s">
        <v>146</v>
      </c>
      <c r="D57" s="9">
        <v>0</v>
      </c>
      <c r="E57" s="9">
        <v>16</v>
      </c>
      <c r="F57" s="9">
        <v>7.8</v>
      </c>
      <c r="G57" s="9">
        <v>46.2</v>
      </c>
      <c r="H57" s="9">
        <v>18.399999999999999</v>
      </c>
      <c r="I57" s="9">
        <v>0</v>
      </c>
      <c r="J57" s="14">
        <v>1</v>
      </c>
      <c r="K57" s="9">
        <v>0</v>
      </c>
      <c r="L57" s="9">
        <v>0</v>
      </c>
      <c r="M57" s="9">
        <v>1</v>
      </c>
      <c r="N57" s="9">
        <v>0</v>
      </c>
      <c r="O57" s="14">
        <v>0</v>
      </c>
      <c r="P57" s="5"/>
      <c r="Q57">
        <f t="shared" si="2"/>
        <v>1</v>
      </c>
      <c r="R57">
        <f t="shared" si="3"/>
        <v>18</v>
      </c>
      <c r="S57">
        <f t="shared" si="4"/>
        <v>65</v>
      </c>
      <c r="T57">
        <f t="shared" si="5"/>
        <v>60.7</v>
      </c>
      <c r="U57">
        <f t="shared" si="6"/>
        <v>15.8</v>
      </c>
      <c r="V57" s="31">
        <f t="shared" si="7"/>
        <v>0</v>
      </c>
      <c r="W57">
        <f t="shared" si="8"/>
        <v>1</v>
      </c>
      <c r="X57" s="32">
        <f t="shared" si="9"/>
        <v>1</v>
      </c>
      <c r="Y57">
        <f t="shared" si="10"/>
        <v>0</v>
      </c>
      <c r="Z57">
        <f t="shared" si="11"/>
        <v>0.56020810967271029</v>
      </c>
      <c r="AA57" s="31">
        <f t="shared" si="12"/>
        <v>0.56020810967271029</v>
      </c>
      <c r="AB57" s="32">
        <f t="shared" si="13"/>
        <v>0.43979189032728971</v>
      </c>
      <c r="AC57" s="31">
        <f t="shared" si="14"/>
        <v>-0.82145364048739755</v>
      </c>
      <c r="AD57" s="32">
        <f t="shared" si="15"/>
        <v>0</v>
      </c>
      <c r="AZ57">
        <v>0.11809347320145991</v>
      </c>
      <c r="BA57">
        <v>1</v>
      </c>
      <c r="BB57">
        <v>0</v>
      </c>
      <c r="BC57">
        <f t="shared" si="22"/>
        <v>48</v>
      </c>
      <c r="BD57">
        <f t="shared" si="23"/>
        <v>4</v>
      </c>
      <c r="BE57">
        <f t="shared" si="17"/>
        <v>0.67999999999999994</v>
      </c>
      <c r="BF57">
        <f t="shared" si="18"/>
        <v>0.9</v>
      </c>
      <c r="BG57">
        <f t="shared" si="19"/>
        <v>5.9999999999999385E-3</v>
      </c>
      <c r="BK57" s="53">
        <v>0.64485981308411211</v>
      </c>
      <c r="BL57" s="53">
        <v>0.83132530120481929</v>
      </c>
      <c r="BY57" s="53">
        <v>0.61445783132530118</v>
      </c>
      <c r="BZ57" s="53">
        <v>0.81308411214953269</v>
      </c>
      <c r="CB57">
        <v>0.69285714285714284</v>
      </c>
      <c r="CC57">
        <v>0.82000000000000006</v>
      </c>
      <c r="CE57">
        <v>0.67142857142857149</v>
      </c>
      <c r="CF57">
        <v>0.88</v>
      </c>
      <c r="CH57">
        <v>0.67999999999999994</v>
      </c>
      <c r="CI57">
        <v>0.9</v>
      </c>
    </row>
    <row r="58" spans="1:87" ht="15" customHeight="1">
      <c r="A58" s="8">
        <v>57</v>
      </c>
      <c r="B58" s="9">
        <v>1071788839</v>
      </c>
      <c r="C58" s="10" t="s">
        <v>147</v>
      </c>
      <c r="D58" s="9">
        <v>1</v>
      </c>
      <c r="E58" s="9">
        <v>10</v>
      </c>
      <c r="F58" s="9">
        <v>23.5</v>
      </c>
      <c r="G58" s="9">
        <v>37.799999999999997</v>
      </c>
      <c r="H58" s="9">
        <v>11.2</v>
      </c>
      <c r="I58" s="9">
        <v>0</v>
      </c>
      <c r="J58" s="14">
        <v>1</v>
      </c>
      <c r="K58" s="9">
        <v>0</v>
      </c>
      <c r="L58" s="9">
        <v>0</v>
      </c>
      <c r="M58" s="9">
        <v>1</v>
      </c>
      <c r="N58" s="9">
        <v>0</v>
      </c>
      <c r="O58" s="14">
        <v>0</v>
      </c>
      <c r="P58" s="5"/>
      <c r="Q58">
        <f t="shared" si="2"/>
        <v>0</v>
      </c>
      <c r="R58">
        <f t="shared" si="3"/>
        <v>18</v>
      </c>
      <c r="S58">
        <f t="shared" si="4"/>
        <v>9.1999999999999993</v>
      </c>
      <c r="T58">
        <f t="shared" si="5"/>
        <v>50.8</v>
      </c>
      <c r="U58">
        <f t="shared" si="6"/>
        <v>15.8</v>
      </c>
      <c r="V58" s="31">
        <f t="shared" si="7"/>
        <v>0</v>
      </c>
      <c r="W58">
        <f t="shared" si="8"/>
        <v>1</v>
      </c>
      <c r="X58" s="32">
        <f t="shared" si="9"/>
        <v>1</v>
      </c>
      <c r="Y58">
        <f t="shared" si="10"/>
        <v>0</v>
      </c>
      <c r="Z58">
        <f t="shared" si="11"/>
        <v>0.16044023050399411</v>
      </c>
      <c r="AA58" s="31">
        <f t="shared" si="12"/>
        <v>0.16044023050399411</v>
      </c>
      <c r="AB58" s="32">
        <f t="shared" si="13"/>
        <v>0.83955976949600586</v>
      </c>
      <c r="AC58" s="31">
        <f t="shared" si="14"/>
        <v>-0.17487760845808989</v>
      </c>
      <c r="AD58" s="32">
        <f t="shared" si="15"/>
        <v>100</v>
      </c>
      <c r="AZ58">
        <v>0.1201688442434245</v>
      </c>
      <c r="BA58">
        <v>1</v>
      </c>
      <c r="BB58">
        <v>0</v>
      </c>
      <c r="BC58">
        <f t="shared" si="22"/>
        <v>49</v>
      </c>
      <c r="BD58">
        <f t="shared" si="23"/>
        <v>4</v>
      </c>
      <c r="BE58">
        <f t="shared" si="17"/>
        <v>0.67333333333333334</v>
      </c>
      <c r="BF58">
        <f t="shared" si="18"/>
        <v>0.9</v>
      </c>
      <c r="BG58">
        <f t="shared" si="19"/>
        <v>5.9999999999999385E-3</v>
      </c>
      <c r="BK58" s="53">
        <v>0.63551401869158886</v>
      </c>
      <c r="BL58" s="53">
        <v>0.83132530120481929</v>
      </c>
      <c r="BY58" s="53">
        <v>0.61445783132530118</v>
      </c>
      <c r="BZ58" s="53">
        <v>0.80373831775700932</v>
      </c>
      <c r="CB58">
        <v>0.69285714285714284</v>
      </c>
      <c r="CC58">
        <v>0.8</v>
      </c>
      <c r="CE58">
        <v>0.66428571428571437</v>
      </c>
      <c r="CF58">
        <v>0.88</v>
      </c>
      <c r="CH58">
        <v>0.67333333333333334</v>
      </c>
      <c r="CI58">
        <v>0.9</v>
      </c>
    </row>
    <row r="59" spans="1:87" ht="15" customHeight="1">
      <c r="A59" s="8">
        <v>58</v>
      </c>
      <c r="B59" s="9">
        <v>1031137901</v>
      </c>
      <c r="C59" s="10" t="s">
        <v>148</v>
      </c>
      <c r="D59" s="9">
        <v>1</v>
      </c>
      <c r="E59" s="9">
        <v>11</v>
      </c>
      <c r="F59" s="9">
        <v>28</v>
      </c>
      <c r="G59" s="9">
        <v>40.799999999999997</v>
      </c>
      <c r="H59" s="9">
        <v>14.3</v>
      </c>
      <c r="I59" s="9">
        <v>1</v>
      </c>
      <c r="J59" s="14">
        <v>0</v>
      </c>
      <c r="K59" s="9">
        <v>0</v>
      </c>
      <c r="L59" s="9">
        <v>0</v>
      </c>
      <c r="M59" s="9">
        <v>0</v>
      </c>
      <c r="N59" s="9">
        <v>1</v>
      </c>
      <c r="O59" s="14">
        <v>1</v>
      </c>
      <c r="P59" s="5"/>
      <c r="Q59">
        <f t="shared" si="2"/>
        <v>0</v>
      </c>
      <c r="R59">
        <f t="shared" si="3"/>
        <v>15</v>
      </c>
      <c r="S59">
        <f t="shared" si="4"/>
        <v>5.9</v>
      </c>
      <c r="T59">
        <f t="shared" si="5"/>
        <v>45.5</v>
      </c>
      <c r="U59">
        <f t="shared" si="6"/>
        <v>11.7</v>
      </c>
      <c r="V59" s="31">
        <f t="shared" si="7"/>
        <v>0</v>
      </c>
      <c r="W59">
        <f t="shared" si="8"/>
        <v>1</v>
      </c>
      <c r="X59" s="32">
        <f t="shared" si="9"/>
        <v>1</v>
      </c>
      <c r="Y59">
        <f t="shared" si="10"/>
        <v>0</v>
      </c>
      <c r="Z59">
        <f t="shared" si="11"/>
        <v>0.25486020329167119</v>
      </c>
      <c r="AA59" s="31">
        <f t="shared" si="12"/>
        <v>0.25486020329167119</v>
      </c>
      <c r="AB59" s="32">
        <f t="shared" si="13"/>
        <v>0.74513979670832886</v>
      </c>
      <c r="AC59" s="31">
        <f t="shared" si="14"/>
        <v>-0.2941834316176356</v>
      </c>
      <c r="AD59" s="32">
        <f t="shared" si="15"/>
        <v>100</v>
      </c>
      <c r="AZ59">
        <v>0.12093375986566141</v>
      </c>
      <c r="BA59">
        <v>1</v>
      </c>
      <c r="BB59">
        <v>0</v>
      </c>
      <c r="BC59">
        <f t="shared" si="22"/>
        <v>50</v>
      </c>
      <c r="BD59">
        <f t="shared" si="23"/>
        <v>4</v>
      </c>
      <c r="BE59">
        <f t="shared" si="17"/>
        <v>0.66666666666666674</v>
      </c>
      <c r="BF59">
        <f t="shared" si="18"/>
        <v>0.9</v>
      </c>
      <c r="BG59">
        <f t="shared" si="19"/>
        <v>6.0000000000001389E-3</v>
      </c>
      <c r="BK59" s="53">
        <v>0.62616822429906538</v>
      </c>
      <c r="BL59" s="53">
        <v>0.83132530120481929</v>
      </c>
      <c r="BY59" s="53">
        <v>0.61445783132530118</v>
      </c>
      <c r="BZ59" s="53">
        <v>0.79439252336448596</v>
      </c>
      <c r="CB59">
        <v>0.68571428571428572</v>
      </c>
      <c r="CC59">
        <v>0.8</v>
      </c>
      <c r="CE59">
        <v>0.65714285714285714</v>
      </c>
      <c r="CF59">
        <v>0.88</v>
      </c>
      <c r="CH59">
        <v>0.66666666666666674</v>
      </c>
      <c r="CI59">
        <v>0.9</v>
      </c>
    </row>
    <row r="60" spans="1:87" ht="15" customHeight="1">
      <c r="A60" s="8">
        <v>59</v>
      </c>
      <c r="B60" s="9">
        <v>262744321</v>
      </c>
      <c r="C60" s="10" t="s">
        <v>149</v>
      </c>
      <c r="D60" s="9">
        <v>0</v>
      </c>
      <c r="E60" s="9">
        <v>8</v>
      </c>
      <c r="F60" s="9">
        <v>8.1999999999999993</v>
      </c>
      <c r="G60" s="9">
        <v>37.799999999999997</v>
      </c>
      <c r="H60" s="9">
        <v>12.4</v>
      </c>
      <c r="I60" s="9">
        <v>0</v>
      </c>
      <c r="J60" s="14">
        <v>0</v>
      </c>
      <c r="K60" s="9">
        <v>1</v>
      </c>
      <c r="L60" s="9">
        <v>0</v>
      </c>
      <c r="M60" s="9">
        <v>0</v>
      </c>
      <c r="N60" s="9">
        <v>0</v>
      </c>
      <c r="O60" s="14">
        <v>1</v>
      </c>
      <c r="P60" s="5"/>
      <c r="Q60">
        <f t="shared" si="2"/>
        <v>0</v>
      </c>
      <c r="R60">
        <f t="shared" si="3"/>
        <v>16</v>
      </c>
      <c r="S60">
        <f t="shared" si="4"/>
        <v>7.8</v>
      </c>
      <c r="T60">
        <f t="shared" si="5"/>
        <v>46.2</v>
      </c>
      <c r="U60">
        <f t="shared" si="6"/>
        <v>18.399999999999999</v>
      </c>
      <c r="V60" s="31">
        <f t="shared" si="7"/>
        <v>0</v>
      </c>
      <c r="W60">
        <f t="shared" si="8"/>
        <v>1</v>
      </c>
      <c r="X60" s="32">
        <f t="shared" si="9"/>
        <v>1</v>
      </c>
      <c r="Y60">
        <f t="shared" si="10"/>
        <v>0</v>
      </c>
      <c r="Z60">
        <f t="shared" si="11"/>
        <v>8.199183618748547E-2</v>
      </c>
      <c r="AA60" s="31">
        <f t="shared" si="12"/>
        <v>8.199183618748547E-2</v>
      </c>
      <c r="AB60" s="32">
        <f t="shared" si="13"/>
        <v>0.91800816381251449</v>
      </c>
      <c r="AC60" s="31">
        <f t="shared" si="14"/>
        <v>-8.5548995359234672E-2</v>
      </c>
      <c r="AD60" s="32">
        <f t="shared" si="15"/>
        <v>100</v>
      </c>
      <c r="AZ60">
        <v>0.12159055951935885</v>
      </c>
      <c r="BA60">
        <v>1</v>
      </c>
      <c r="BB60">
        <v>0</v>
      </c>
      <c r="BC60">
        <f t="shared" si="22"/>
        <v>51</v>
      </c>
      <c r="BD60">
        <f t="shared" si="23"/>
        <v>4</v>
      </c>
      <c r="BE60">
        <f t="shared" si="17"/>
        <v>0.65999999999999992</v>
      </c>
      <c r="BF60">
        <f t="shared" si="18"/>
        <v>0.9</v>
      </c>
      <c r="BG60">
        <f t="shared" si="19"/>
        <v>5.9999999999999385E-3</v>
      </c>
      <c r="BK60" s="53">
        <v>0.61682242990654212</v>
      </c>
      <c r="BL60" s="53">
        <v>0.83132530120481929</v>
      </c>
      <c r="BY60" s="53">
        <v>0.60240963855421681</v>
      </c>
      <c r="BZ60" s="53">
        <v>0.79439252336448596</v>
      </c>
      <c r="CB60">
        <v>0.6785714285714286</v>
      </c>
      <c r="CC60">
        <v>0.8</v>
      </c>
      <c r="CE60">
        <v>0.65714285714285714</v>
      </c>
      <c r="CF60">
        <v>0.86</v>
      </c>
      <c r="CH60">
        <v>0.65999999999999992</v>
      </c>
      <c r="CI60">
        <v>0.9</v>
      </c>
    </row>
    <row r="61" spans="1:87" ht="15" customHeight="1">
      <c r="A61" s="8">
        <v>60</v>
      </c>
      <c r="B61" s="9">
        <v>1070590447</v>
      </c>
      <c r="C61" s="10" t="s">
        <v>150</v>
      </c>
      <c r="D61" s="9">
        <v>0</v>
      </c>
      <c r="E61" s="9">
        <v>16</v>
      </c>
      <c r="F61" s="9">
        <v>24</v>
      </c>
      <c r="G61" s="9">
        <v>43.3</v>
      </c>
      <c r="H61" s="9">
        <v>12.9</v>
      </c>
      <c r="I61" s="9">
        <v>0</v>
      </c>
      <c r="J61" s="14">
        <v>1</v>
      </c>
      <c r="K61" s="9">
        <v>1</v>
      </c>
      <c r="L61" s="9">
        <v>0</v>
      </c>
      <c r="M61" s="9">
        <v>0</v>
      </c>
      <c r="N61" s="9">
        <v>0</v>
      </c>
      <c r="O61" s="14">
        <v>0</v>
      </c>
      <c r="P61" s="5"/>
      <c r="Q61">
        <f t="shared" si="2"/>
        <v>1</v>
      </c>
      <c r="R61">
        <f t="shared" si="3"/>
        <v>10</v>
      </c>
      <c r="S61">
        <f t="shared" si="4"/>
        <v>23.5</v>
      </c>
      <c r="T61">
        <f t="shared" si="5"/>
        <v>37.799999999999997</v>
      </c>
      <c r="U61">
        <f t="shared" si="6"/>
        <v>11.2</v>
      </c>
      <c r="V61" s="31">
        <f t="shared" si="7"/>
        <v>0</v>
      </c>
      <c r="W61">
        <f t="shared" si="8"/>
        <v>1</v>
      </c>
      <c r="X61" s="32">
        <f t="shared" si="9"/>
        <v>1</v>
      </c>
      <c r="Y61">
        <f t="shared" si="10"/>
        <v>0</v>
      </c>
      <c r="Z61">
        <f t="shared" si="11"/>
        <v>0.24101529580612099</v>
      </c>
      <c r="AA61" s="31">
        <f t="shared" si="12"/>
        <v>0.24101529580612099</v>
      </c>
      <c r="AB61" s="32">
        <f t="shared" si="13"/>
        <v>0.75898470419387898</v>
      </c>
      <c r="AC61" s="31">
        <f t="shared" si="14"/>
        <v>-0.27577365436680756</v>
      </c>
      <c r="AD61" s="32">
        <f t="shared" si="15"/>
        <v>100</v>
      </c>
      <c r="AZ61">
        <v>0.12268929034070764</v>
      </c>
      <c r="BA61">
        <v>1</v>
      </c>
      <c r="BB61">
        <v>0</v>
      </c>
      <c r="BC61">
        <f t="shared" si="22"/>
        <v>52</v>
      </c>
      <c r="BD61">
        <f t="shared" si="23"/>
        <v>4</v>
      </c>
      <c r="BE61">
        <f t="shared" si="17"/>
        <v>0.65333333333333332</v>
      </c>
      <c r="BF61">
        <f t="shared" si="18"/>
        <v>0.9</v>
      </c>
      <c r="BG61">
        <f t="shared" si="19"/>
        <v>5.9999999999999385E-3</v>
      </c>
      <c r="BK61" s="53">
        <v>0.60747663551401865</v>
      </c>
      <c r="BL61" s="53">
        <v>0.83132530120481929</v>
      </c>
      <c r="BY61" s="53">
        <v>0.59036144578313254</v>
      </c>
      <c r="BZ61" s="53">
        <v>0.79439252336448596</v>
      </c>
      <c r="CB61">
        <v>0.67142857142857149</v>
      </c>
      <c r="CC61">
        <v>0.8</v>
      </c>
      <c r="CE61">
        <v>0.65</v>
      </c>
      <c r="CF61">
        <v>0.86</v>
      </c>
      <c r="CH61">
        <v>0.65333333333333332</v>
      </c>
      <c r="CI61">
        <v>0.9</v>
      </c>
    </row>
    <row r="62" spans="1:87" ht="15" customHeight="1">
      <c r="A62" s="8">
        <v>61</v>
      </c>
      <c r="B62" s="9">
        <v>1069721487</v>
      </c>
      <c r="C62" s="10" t="s">
        <v>151</v>
      </c>
      <c r="D62" s="9">
        <v>0</v>
      </c>
      <c r="E62" s="9">
        <v>15</v>
      </c>
      <c r="F62" s="9">
        <v>5.6</v>
      </c>
      <c r="G62" s="9">
        <v>37.799999999999997</v>
      </c>
      <c r="H62" s="9">
        <v>11.2</v>
      </c>
      <c r="I62" s="9">
        <v>0</v>
      </c>
      <c r="J62" s="14">
        <v>1</v>
      </c>
      <c r="K62" s="9">
        <v>0</v>
      </c>
      <c r="L62" s="9">
        <v>0</v>
      </c>
      <c r="M62" s="9">
        <v>1</v>
      </c>
      <c r="N62" s="9">
        <v>0</v>
      </c>
      <c r="O62" s="14">
        <v>0</v>
      </c>
      <c r="P62" s="5"/>
      <c r="Q62">
        <f t="shared" si="2"/>
        <v>1</v>
      </c>
      <c r="R62">
        <f t="shared" si="3"/>
        <v>11</v>
      </c>
      <c r="S62">
        <f t="shared" si="4"/>
        <v>28</v>
      </c>
      <c r="T62">
        <f t="shared" si="5"/>
        <v>40.799999999999997</v>
      </c>
      <c r="U62">
        <f t="shared" si="6"/>
        <v>14.3</v>
      </c>
      <c r="V62" s="31">
        <f t="shared" si="7"/>
        <v>1</v>
      </c>
      <c r="W62">
        <f t="shared" si="8"/>
        <v>0</v>
      </c>
      <c r="X62" s="32">
        <f t="shared" si="9"/>
        <v>1</v>
      </c>
      <c r="Y62">
        <f t="shared" si="10"/>
        <v>1</v>
      </c>
      <c r="Z62">
        <f t="shared" si="11"/>
        <v>0.19318397987105793</v>
      </c>
      <c r="AA62" s="31">
        <f t="shared" si="12"/>
        <v>0.19318397987105793</v>
      </c>
      <c r="AB62" s="32">
        <f t="shared" si="13"/>
        <v>0.80681602012894205</v>
      </c>
      <c r="AC62" s="31">
        <f t="shared" si="14"/>
        <v>-1.6441122805638266</v>
      </c>
      <c r="AD62" s="32">
        <f t="shared" si="15"/>
        <v>0</v>
      </c>
      <c r="AZ62">
        <v>0.12483189691756409</v>
      </c>
      <c r="BA62">
        <v>1</v>
      </c>
      <c r="BB62">
        <v>0</v>
      </c>
      <c r="BC62">
        <f t="shared" si="22"/>
        <v>53</v>
      </c>
      <c r="BD62">
        <f t="shared" si="23"/>
        <v>4</v>
      </c>
      <c r="BE62">
        <f t="shared" si="17"/>
        <v>0.64666666666666672</v>
      </c>
      <c r="BF62">
        <f t="shared" si="18"/>
        <v>0.9</v>
      </c>
      <c r="BG62">
        <f t="shared" si="19"/>
        <v>6.0000000000000392E-3</v>
      </c>
      <c r="BK62" s="53">
        <v>0.60747663551401865</v>
      </c>
      <c r="BL62" s="53">
        <v>0.81927710843373491</v>
      </c>
      <c r="BY62" s="53">
        <v>0.59036144578313254</v>
      </c>
      <c r="BZ62" s="53">
        <v>0.78504672897196259</v>
      </c>
      <c r="CB62">
        <v>0.66428571428571437</v>
      </c>
      <c r="CC62">
        <v>0.8</v>
      </c>
      <c r="CE62">
        <v>0.65</v>
      </c>
      <c r="CF62">
        <v>0.84</v>
      </c>
      <c r="CH62">
        <v>0.64666666666666672</v>
      </c>
      <c r="CI62">
        <v>0.9</v>
      </c>
    </row>
    <row r="63" spans="1:87" ht="15" customHeight="1">
      <c r="A63" s="8">
        <v>62</v>
      </c>
      <c r="B63" s="9">
        <v>1007086437</v>
      </c>
      <c r="C63" s="10" t="s">
        <v>152</v>
      </c>
      <c r="D63" s="9">
        <v>0</v>
      </c>
      <c r="E63" s="9">
        <v>18</v>
      </c>
      <c r="F63" s="9">
        <v>22</v>
      </c>
      <c r="G63" s="9">
        <v>43.2</v>
      </c>
      <c r="H63" s="9">
        <v>11.9</v>
      </c>
      <c r="I63" s="9">
        <v>0</v>
      </c>
      <c r="J63" s="14">
        <v>0</v>
      </c>
      <c r="K63" s="9">
        <v>1</v>
      </c>
      <c r="L63" s="9">
        <v>0</v>
      </c>
      <c r="M63" s="9">
        <v>0</v>
      </c>
      <c r="N63" s="9">
        <v>0</v>
      </c>
      <c r="O63" s="14">
        <v>1</v>
      </c>
      <c r="P63" s="5"/>
      <c r="Q63">
        <f t="shared" si="2"/>
        <v>0</v>
      </c>
      <c r="R63">
        <f t="shared" si="3"/>
        <v>8</v>
      </c>
      <c r="S63">
        <f t="shared" si="4"/>
        <v>8.1999999999999993</v>
      </c>
      <c r="T63">
        <f t="shared" si="5"/>
        <v>37.799999999999997</v>
      </c>
      <c r="U63">
        <f t="shared" si="6"/>
        <v>12.4</v>
      </c>
      <c r="V63" s="31">
        <f t="shared" si="7"/>
        <v>0</v>
      </c>
      <c r="W63">
        <f t="shared" si="8"/>
        <v>1</v>
      </c>
      <c r="X63" s="32">
        <f t="shared" si="9"/>
        <v>1</v>
      </c>
      <c r="Y63">
        <f t="shared" si="10"/>
        <v>0</v>
      </c>
      <c r="Z63">
        <f t="shared" si="11"/>
        <v>0.31600876032716535</v>
      </c>
      <c r="AA63" s="31">
        <f t="shared" si="12"/>
        <v>0.31600876032716535</v>
      </c>
      <c r="AB63" s="32">
        <f t="shared" si="13"/>
        <v>0.68399123967283471</v>
      </c>
      <c r="AC63" s="31">
        <f t="shared" si="14"/>
        <v>-0.37981016893745895</v>
      </c>
      <c r="AD63" s="32">
        <f t="shared" si="15"/>
        <v>100</v>
      </c>
      <c r="AZ63">
        <v>0.12543726961583743</v>
      </c>
      <c r="BA63">
        <v>1</v>
      </c>
      <c r="BB63">
        <v>0</v>
      </c>
      <c r="BC63">
        <f t="shared" si="22"/>
        <v>54</v>
      </c>
      <c r="BD63">
        <f t="shared" si="23"/>
        <v>4</v>
      </c>
      <c r="BE63">
        <f t="shared" si="17"/>
        <v>0.64</v>
      </c>
      <c r="BF63">
        <f t="shared" si="18"/>
        <v>0.9</v>
      </c>
      <c r="BG63">
        <f t="shared" si="19"/>
        <v>6.0000000000000392E-3</v>
      </c>
      <c r="BK63" s="53">
        <v>0.59813084112149539</v>
      </c>
      <c r="BL63" s="53">
        <v>0.81927710843373491</v>
      </c>
      <c r="BY63" s="53">
        <v>0.59036144578313254</v>
      </c>
      <c r="BZ63" s="53">
        <v>0.77570093457943923</v>
      </c>
      <c r="CB63">
        <v>0.66428571428571437</v>
      </c>
      <c r="CC63">
        <v>0.78</v>
      </c>
      <c r="CE63">
        <v>0.64285714285714279</v>
      </c>
      <c r="CF63">
        <v>0.84</v>
      </c>
      <c r="CH63">
        <v>0.64</v>
      </c>
      <c r="CI63">
        <v>0.9</v>
      </c>
    </row>
    <row r="64" spans="1:87" ht="15" customHeight="1">
      <c r="A64" s="8">
        <v>63</v>
      </c>
      <c r="B64" s="9">
        <v>1069714642</v>
      </c>
      <c r="C64" s="10" t="s">
        <v>153</v>
      </c>
      <c r="D64" s="9">
        <v>0</v>
      </c>
      <c r="E64" s="9">
        <v>17</v>
      </c>
      <c r="F64" s="9">
        <v>17.2</v>
      </c>
      <c r="G64" s="9">
        <v>47.2</v>
      </c>
      <c r="H64" s="9">
        <v>13.8</v>
      </c>
      <c r="I64" s="9">
        <v>0</v>
      </c>
      <c r="J64" s="14">
        <v>0</v>
      </c>
      <c r="K64" s="9">
        <v>1</v>
      </c>
      <c r="L64" s="9">
        <v>0</v>
      </c>
      <c r="M64" s="9">
        <v>0</v>
      </c>
      <c r="N64" s="9">
        <v>0</v>
      </c>
      <c r="O64" s="14">
        <v>1</v>
      </c>
      <c r="P64" s="5"/>
      <c r="Q64">
        <f t="shared" si="2"/>
        <v>0</v>
      </c>
      <c r="R64">
        <f t="shared" si="3"/>
        <v>16</v>
      </c>
      <c r="S64">
        <f t="shared" si="4"/>
        <v>24</v>
      </c>
      <c r="T64">
        <f t="shared" si="5"/>
        <v>43.3</v>
      </c>
      <c r="U64">
        <f t="shared" si="6"/>
        <v>12.9</v>
      </c>
      <c r="V64" s="31">
        <f t="shared" si="7"/>
        <v>0</v>
      </c>
      <c r="W64">
        <f t="shared" si="8"/>
        <v>1</v>
      </c>
      <c r="X64" s="32">
        <f t="shared" si="9"/>
        <v>1</v>
      </c>
      <c r="Y64">
        <f t="shared" si="10"/>
        <v>0</v>
      </c>
      <c r="Z64">
        <f t="shared" si="11"/>
        <v>0.16060987483033021</v>
      </c>
      <c r="AA64" s="31">
        <f t="shared" si="12"/>
        <v>0.16060987483033021</v>
      </c>
      <c r="AB64" s="32">
        <f t="shared" si="13"/>
        <v>0.83939012516966982</v>
      </c>
      <c r="AC64" s="31">
        <f t="shared" si="14"/>
        <v>-0.17507969230520451</v>
      </c>
      <c r="AD64" s="32">
        <f t="shared" si="15"/>
        <v>100</v>
      </c>
      <c r="AZ64">
        <v>0.12621932801546182</v>
      </c>
      <c r="BA64">
        <v>1</v>
      </c>
      <c r="BB64">
        <v>0</v>
      </c>
      <c r="BC64">
        <f t="shared" si="22"/>
        <v>55</v>
      </c>
      <c r="BD64">
        <f t="shared" si="23"/>
        <v>4</v>
      </c>
      <c r="BE64">
        <f t="shared" si="17"/>
        <v>0.6333333333333333</v>
      </c>
      <c r="BF64">
        <f t="shared" si="18"/>
        <v>0.9</v>
      </c>
      <c r="BG64">
        <f t="shared" si="19"/>
        <v>5.9999999999999385E-3</v>
      </c>
      <c r="BK64" s="53">
        <v>0.59813084112149539</v>
      </c>
      <c r="BL64" s="53">
        <v>0.80722891566265065</v>
      </c>
      <c r="BY64" s="53">
        <v>0.59036144578313254</v>
      </c>
      <c r="BZ64" s="53">
        <v>0.76635514018691586</v>
      </c>
      <c r="CB64">
        <v>0.66428571428571437</v>
      </c>
      <c r="CC64">
        <v>0.76</v>
      </c>
      <c r="CE64">
        <v>0.63571428571428568</v>
      </c>
      <c r="CF64">
        <v>0.84</v>
      </c>
      <c r="CH64">
        <v>0.6333333333333333</v>
      </c>
      <c r="CI64">
        <v>0.9</v>
      </c>
    </row>
    <row r="65" spans="1:87" s="5" customFormat="1" ht="15" customHeight="1">
      <c r="A65" s="8">
        <v>64</v>
      </c>
      <c r="B65" s="9">
        <v>1069720627</v>
      </c>
      <c r="C65" s="10" t="s">
        <v>154</v>
      </c>
      <c r="D65" s="9">
        <v>0</v>
      </c>
      <c r="E65" s="9">
        <v>14</v>
      </c>
      <c r="F65" s="9">
        <v>11.2</v>
      </c>
      <c r="G65" s="9">
        <v>41.9</v>
      </c>
      <c r="H65" s="9">
        <v>13</v>
      </c>
      <c r="I65" s="9">
        <v>1</v>
      </c>
      <c r="J65" s="14">
        <v>0</v>
      </c>
      <c r="K65" s="9">
        <v>0</v>
      </c>
      <c r="L65" s="9">
        <v>0</v>
      </c>
      <c r="M65" s="9">
        <v>0</v>
      </c>
      <c r="N65" s="9">
        <v>1</v>
      </c>
      <c r="O65" s="14">
        <v>1</v>
      </c>
      <c r="Q65">
        <f t="shared" si="2"/>
        <v>0</v>
      </c>
      <c r="R65">
        <f t="shared" si="3"/>
        <v>15</v>
      </c>
      <c r="S65">
        <f t="shared" si="4"/>
        <v>5.6</v>
      </c>
      <c r="T65">
        <f t="shared" si="5"/>
        <v>37.799999999999997</v>
      </c>
      <c r="U65">
        <f t="shared" si="6"/>
        <v>11.2</v>
      </c>
      <c r="V65" s="31">
        <f t="shared" si="7"/>
        <v>0</v>
      </c>
      <c r="W65">
        <f t="shared" si="8"/>
        <v>1</v>
      </c>
      <c r="X65" s="32">
        <f t="shared" si="9"/>
        <v>1</v>
      </c>
      <c r="Y65">
        <f t="shared" si="10"/>
        <v>0</v>
      </c>
      <c r="Z65">
        <f t="shared" si="11"/>
        <v>0.10070229890829113</v>
      </c>
      <c r="AA65" s="31">
        <f t="shared" si="12"/>
        <v>0.10070229890829113</v>
      </c>
      <c r="AB65" s="32">
        <f t="shared" si="13"/>
        <v>0.89929770109170892</v>
      </c>
      <c r="AC65" s="31">
        <f t="shared" si="14"/>
        <v>-0.10614115239573763</v>
      </c>
      <c r="AD65" s="32">
        <f t="shared" si="15"/>
        <v>100</v>
      </c>
      <c r="AZ65" s="5">
        <v>0.12787191679076226</v>
      </c>
      <c r="BA65" s="5">
        <v>1</v>
      </c>
      <c r="BB65" s="5">
        <v>0</v>
      </c>
      <c r="BC65">
        <f t="shared" si="22"/>
        <v>56</v>
      </c>
      <c r="BD65">
        <f t="shared" si="23"/>
        <v>4</v>
      </c>
      <c r="BE65">
        <f t="shared" si="17"/>
        <v>0.62666666666666671</v>
      </c>
      <c r="BF65">
        <f t="shared" si="18"/>
        <v>0.9</v>
      </c>
      <c r="BG65">
        <f t="shared" si="19"/>
        <v>6.0000000000000392E-3</v>
      </c>
      <c r="BK65" s="53">
        <v>0.58878504672897192</v>
      </c>
      <c r="BL65" s="53">
        <v>0.80722891566265065</v>
      </c>
      <c r="BY65" s="53">
        <v>0.59036144578313254</v>
      </c>
      <c r="BZ65" s="53">
        <v>0.7570093457943925</v>
      </c>
      <c r="CB65" s="5">
        <v>0.65714285714285714</v>
      </c>
      <c r="CC65" s="5">
        <v>0.76</v>
      </c>
      <c r="CE65">
        <v>0.62857142857142856</v>
      </c>
      <c r="CF65">
        <v>0.84</v>
      </c>
      <c r="CH65">
        <v>0.62666666666666671</v>
      </c>
      <c r="CI65">
        <v>0.9</v>
      </c>
    </row>
    <row r="66" spans="1:87" ht="15" customHeight="1">
      <c r="A66" s="8">
        <v>65</v>
      </c>
      <c r="B66" s="9">
        <v>1034402295</v>
      </c>
      <c r="C66" s="10" t="s">
        <v>155</v>
      </c>
      <c r="D66" s="9">
        <v>1</v>
      </c>
      <c r="E66" s="15">
        <v>10</v>
      </c>
      <c r="F66" s="9">
        <v>1.5</v>
      </c>
      <c r="G66" s="9">
        <v>41.4</v>
      </c>
      <c r="H66" s="9">
        <v>18.5</v>
      </c>
      <c r="I66" s="9">
        <v>0</v>
      </c>
      <c r="J66" s="14">
        <v>0</v>
      </c>
      <c r="K66" s="9">
        <v>0</v>
      </c>
      <c r="L66" s="9">
        <v>0</v>
      </c>
      <c r="M66" s="9">
        <v>1</v>
      </c>
      <c r="N66" s="9">
        <v>0</v>
      </c>
      <c r="O66" s="14">
        <v>1</v>
      </c>
      <c r="P66" s="5"/>
      <c r="Q66">
        <f t="shared" si="2"/>
        <v>0</v>
      </c>
      <c r="R66">
        <f t="shared" si="3"/>
        <v>18</v>
      </c>
      <c r="S66">
        <f t="shared" si="4"/>
        <v>22</v>
      </c>
      <c r="T66">
        <f t="shared" si="5"/>
        <v>43.2</v>
      </c>
      <c r="U66">
        <f t="shared" si="6"/>
        <v>11.9</v>
      </c>
      <c r="V66" s="31">
        <f t="shared" si="7"/>
        <v>0</v>
      </c>
      <c r="W66">
        <f t="shared" si="8"/>
        <v>1</v>
      </c>
      <c r="X66" s="32">
        <f t="shared" si="9"/>
        <v>1</v>
      </c>
      <c r="Y66">
        <f t="shared" si="10"/>
        <v>0</v>
      </c>
      <c r="Z66">
        <f t="shared" si="11"/>
        <v>0.12268929034070764</v>
      </c>
      <c r="AA66" s="31">
        <f t="shared" si="12"/>
        <v>0.12268929034070764</v>
      </c>
      <c r="AB66" s="32">
        <f t="shared" si="13"/>
        <v>0.87731070965929236</v>
      </c>
      <c r="AC66" s="31">
        <f t="shared" si="14"/>
        <v>-0.13089406240003448</v>
      </c>
      <c r="AD66" s="32">
        <f t="shared" si="15"/>
        <v>100</v>
      </c>
      <c r="AZ66">
        <v>0.12903824442121581</v>
      </c>
      <c r="BA66">
        <v>1</v>
      </c>
      <c r="BB66">
        <v>0</v>
      </c>
      <c r="BC66">
        <f t="shared" si="22"/>
        <v>57</v>
      </c>
      <c r="BD66">
        <f t="shared" si="23"/>
        <v>4</v>
      </c>
      <c r="BE66">
        <f t="shared" si="17"/>
        <v>0.62</v>
      </c>
      <c r="BF66">
        <f t="shared" si="18"/>
        <v>0.9</v>
      </c>
      <c r="BG66">
        <f t="shared" si="19"/>
        <v>6.0000000000000392E-3</v>
      </c>
      <c r="BK66" s="53">
        <v>0.57943925233644866</v>
      </c>
      <c r="BL66" s="53">
        <v>0.80722891566265065</v>
      </c>
      <c r="BY66" s="53">
        <v>0.57831325301204817</v>
      </c>
      <c r="BZ66" s="53">
        <v>0.7570093457943925</v>
      </c>
      <c r="CB66">
        <v>0.65714285714285714</v>
      </c>
      <c r="CC66">
        <v>0.74</v>
      </c>
      <c r="CE66">
        <v>0.62142857142857144</v>
      </c>
      <c r="CF66">
        <v>0.84</v>
      </c>
      <c r="CH66">
        <v>0.62</v>
      </c>
      <c r="CI66">
        <v>0.9</v>
      </c>
    </row>
    <row r="67" spans="1:87" ht="15" customHeight="1">
      <c r="A67" s="8">
        <v>66</v>
      </c>
      <c r="B67" s="9">
        <v>1069726673</v>
      </c>
      <c r="C67" s="10" t="s">
        <v>156</v>
      </c>
      <c r="D67" s="9">
        <v>0</v>
      </c>
      <c r="E67" s="9">
        <v>13</v>
      </c>
      <c r="F67" s="9">
        <v>0</v>
      </c>
      <c r="G67" s="9">
        <v>38.200000000000003</v>
      </c>
      <c r="H67" s="9">
        <v>12.2</v>
      </c>
      <c r="I67" s="9">
        <v>0</v>
      </c>
      <c r="J67" s="14">
        <v>1</v>
      </c>
      <c r="K67" s="9">
        <v>1</v>
      </c>
      <c r="L67" s="9">
        <v>0</v>
      </c>
      <c r="M67" s="9">
        <v>0</v>
      </c>
      <c r="N67" s="9">
        <v>0</v>
      </c>
      <c r="O67" s="14">
        <v>0</v>
      </c>
      <c r="P67" s="5"/>
      <c r="Q67">
        <f t="shared" si="2"/>
        <v>0</v>
      </c>
      <c r="R67">
        <f t="shared" si="3"/>
        <v>17</v>
      </c>
      <c r="S67">
        <f t="shared" si="4"/>
        <v>17.2</v>
      </c>
      <c r="T67">
        <f t="shared" si="5"/>
        <v>47.2</v>
      </c>
      <c r="U67">
        <f t="shared" si="6"/>
        <v>13.8</v>
      </c>
      <c r="V67" s="31">
        <f t="shared" si="7"/>
        <v>0</v>
      </c>
      <c r="W67">
        <f t="shared" si="8"/>
        <v>1</v>
      </c>
      <c r="X67" s="32">
        <f t="shared" si="9"/>
        <v>1</v>
      </c>
      <c r="Y67">
        <f t="shared" si="10"/>
        <v>0</v>
      </c>
      <c r="Z67">
        <f t="shared" si="11"/>
        <v>0.17925032278040687</v>
      </c>
      <c r="AA67" s="31">
        <f t="shared" si="12"/>
        <v>0.17925032278040687</v>
      </c>
      <c r="AB67" s="32">
        <f t="shared" si="13"/>
        <v>0.82074967721959313</v>
      </c>
      <c r="AC67" s="31">
        <f t="shared" si="14"/>
        <v>-0.19753711587545217</v>
      </c>
      <c r="AD67" s="32">
        <f t="shared" si="15"/>
        <v>100</v>
      </c>
      <c r="AZ67">
        <v>0.13059157471632041</v>
      </c>
      <c r="BA67">
        <v>1</v>
      </c>
      <c r="BB67">
        <v>0</v>
      </c>
      <c r="BC67">
        <f t="shared" si="22"/>
        <v>58</v>
      </c>
      <c r="BD67">
        <f t="shared" si="23"/>
        <v>4</v>
      </c>
      <c r="BE67">
        <f t="shared" si="17"/>
        <v>0.61333333333333329</v>
      </c>
      <c r="BF67">
        <f t="shared" si="18"/>
        <v>0.9</v>
      </c>
      <c r="BG67">
        <f t="shared" si="19"/>
        <v>5.9999999999999385E-3</v>
      </c>
      <c r="BK67" s="53">
        <v>0.57009345794392519</v>
      </c>
      <c r="BL67" s="53">
        <v>0.80722891566265065</v>
      </c>
      <c r="BY67" s="53">
        <v>0.57831325301204817</v>
      </c>
      <c r="BZ67" s="53">
        <v>0.74766355140186924</v>
      </c>
      <c r="CB67">
        <v>0.65</v>
      </c>
      <c r="CC67">
        <v>0.74</v>
      </c>
      <c r="CE67">
        <v>0.61428571428571432</v>
      </c>
      <c r="CF67">
        <v>0.84</v>
      </c>
      <c r="CH67">
        <v>0.61333333333333329</v>
      </c>
      <c r="CI67">
        <v>0.9</v>
      </c>
    </row>
    <row r="68" spans="1:87" ht="15" customHeight="1">
      <c r="A68" s="8">
        <v>67</v>
      </c>
      <c r="B68" s="9">
        <v>1072420695</v>
      </c>
      <c r="C68" s="10" t="s">
        <v>157</v>
      </c>
      <c r="D68" s="9">
        <v>0</v>
      </c>
      <c r="E68" s="9">
        <v>16</v>
      </c>
      <c r="F68" s="9">
        <v>37.799999999999997</v>
      </c>
      <c r="G68" s="9">
        <v>40.700000000000003</v>
      </c>
      <c r="H68" s="9">
        <v>12.9</v>
      </c>
      <c r="I68" s="9">
        <v>0</v>
      </c>
      <c r="J68" s="14">
        <v>1</v>
      </c>
      <c r="K68" s="9">
        <v>1</v>
      </c>
      <c r="L68" s="9">
        <v>0</v>
      </c>
      <c r="M68" s="9">
        <v>0</v>
      </c>
      <c r="N68" s="9">
        <v>0</v>
      </c>
      <c r="O68" s="14">
        <v>0</v>
      </c>
      <c r="P68" s="5"/>
      <c r="Q68">
        <f t="shared" si="2"/>
        <v>0</v>
      </c>
      <c r="R68">
        <f t="shared" si="3"/>
        <v>14</v>
      </c>
      <c r="S68">
        <f t="shared" si="4"/>
        <v>11.2</v>
      </c>
      <c r="T68">
        <f t="shared" si="5"/>
        <v>41.9</v>
      </c>
      <c r="U68">
        <f t="shared" si="6"/>
        <v>13</v>
      </c>
      <c r="V68" s="31">
        <f t="shared" si="7"/>
        <v>1</v>
      </c>
      <c r="W68">
        <f t="shared" si="8"/>
        <v>0</v>
      </c>
      <c r="X68" s="32">
        <f t="shared" si="9"/>
        <v>1</v>
      </c>
      <c r="Y68">
        <f t="shared" si="10"/>
        <v>1</v>
      </c>
      <c r="Z68">
        <f t="shared" si="11"/>
        <v>0.17009370227126747</v>
      </c>
      <c r="AA68" s="31">
        <f t="shared" si="12"/>
        <v>0.17009370227126747</v>
      </c>
      <c r="AB68" s="32">
        <f t="shared" si="13"/>
        <v>0.82990629772873259</v>
      </c>
      <c r="AC68" s="31">
        <f t="shared" si="14"/>
        <v>-1.7714058039502092</v>
      </c>
      <c r="AD68" s="32">
        <f t="shared" si="15"/>
        <v>0</v>
      </c>
      <c r="AZ68">
        <v>0.1338395603254024</v>
      </c>
      <c r="BA68">
        <v>1</v>
      </c>
      <c r="BB68">
        <v>0</v>
      </c>
      <c r="BC68">
        <f t="shared" si="22"/>
        <v>59</v>
      </c>
      <c r="BD68">
        <f t="shared" si="23"/>
        <v>4</v>
      </c>
      <c r="BE68">
        <f t="shared" si="17"/>
        <v>0.60666666666666669</v>
      </c>
      <c r="BF68">
        <f t="shared" si="18"/>
        <v>0.9</v>
      </c>
      <c r="BG68">
        <f t="shared" si="19"/>
        <v>6.0000000000000392E-3</v>
      </c>
      <c r="BK68" s="53">
        <v>0.57009345794392519</v>
      </c>
      <c r="BL68" s="53">
        <v>0.79518072289156627</v>
      </c>
      <c r="BY68" s="53">
        <v>0.56626506024096379</v>
      </c>
      <c r="BZ68" s="53">
        <v>0.74766355140186924</v>
      </c>
      <c r="CB68">
        <v>0.64285714285714279</v>
      </c>
      <c r="CC68">
        <v>0.74</v>
      </c>
      <c r="CE68">
        <v>0.60714285714285721</v>
      </c>
      <c r="CF68">
        <v>0.84</v>
      </c>
      <c r="CH68">
        <v>0.60666666666666669</v>
      </c>
      <c r="CI68">
        <v>0.9</v>
      </c>
    </row>
    <row r="69" spans="1:87" ht="15" customHeight="1">
      <c r="A69" s="8">
        <v>68</v>
      </c>
      <c r="B69" s="9">
        <v>1069725040</v>
      </c>
      <c r="C69" s="10" t="s">
        <v>158</v>
      </c>
      <c r="D69" s="9">
        <v>1</v>
      </c>
      <c r="E69" s="9">
        <v>15</v>
      </c>
      <c r="F69" s="9">
        <v>0</v>
      </c>
      <c r="G69" s="9">
        <v>51.5</v>
      </c>
      <c r="H69" s="9">
        <v>9.1999999999999993</v>
      </c>
      <c r="I69" s="9">
        <v>1</v>
      </c>
      <c r="J69" s="14">
        <v>0</v>
      </c>
      <c r="K69" s="9">
        <v>0</v>
      </c>
      <c r="L69" s="9">
        <v>0</v>
      </c>
      <c r="M69" s="9">
        <v>0</v>
      </c>
      <c r="N69" s="9">
        <v>1</v>
      </c>
      <c r="O69" s="14">
        <v>1</v>
      </c>
      <c r="P69" s="5"/>
      <c r="Q69">
        <f t="shared" si="2"/>
        <v>1</v>
      </c>
      <c r="R69">
        <f t="shared" si="3"/>
        <v>10</v>
      </c>
      <c r="S69">
        <f t="shared" si="4"/>
        <v>1.5</v>
      </c>
      <c r="T69">
        <f t="shared" si="5"/>
        <v>41.4</v>
      </c>
      <c r="U69">
        <f t="shared" si="6"/>
        <v>18.5</v>
      </c>
      <c r="V69" s="31">
        <f t="shared" si="7"/>
        <v>0</v>
      </c>
      <c r="W69">
        <f t="shared" si="8"/>
        <v>1</v>
      </c>
      <c r="X69" s="32">
        <f t="shared" si="9"/>
        <v>1</v>
      </c>
      <c r="Y69">
        <f t="shared" si="10"/>
        <v>0</v>
      </c>
      <c r="Z69">
        <f t="shared" si="11"/>
        <v>9.9451919811955614E-2</v>
      </c>
      <c r="AA69" s="31">
        <f t="shared" si="12"/>
        <v>9.9451919811955614E-2</v>
      </c>
      <c r="AB69" s="32">
        <f t="shared" si="13"/>
        <v>0.90054808018804433</v>
      </c>
      <c r="AC69" s="31">
        <f t="shared" si="14"/>
        <v>-0.10475172302295822</v>
      </c>
      <c r="AD69" s="32">
        <f t="shared" si="15"/>
        <v>100</v>
      </c>
      <c r="AZ69">
        <v>0.13396216537217639</v>
      </c>
      <c r="BA69">
        <v>1</v>
      </c>
      <c r="BB69">
        <v>0</v>
      </c>
      <c r="BC69">
        <f t="shared" si="22"/>
        <v>60</v>
      </c>
      <c r="BD69">
        <f t="shared" si="23"/>
        <v>4</v>
      </c>
      <c r="BE69">
        <f t="shared" si="17"/>
        <v>0.6</v>
      </c>
      <c r="BF69">
        <f t="shared" si="18"/>
        <v>0.9</v>
      </c>
      <c r="BG69">
        <f t="shared" si="19"/>
        <v>6.0000000000000392E-3</v>
      </c>
      <c r="BK69" s="53">
        <v>0.56074766355140193</v>
      </c>
      <c r="BL69" s="53">
        <v>0.79518072289156627</v>
      </c>
      <c r="BY69" s="53">
        <v>0.55421686746987953</v>
      </c>
      <c r="BZ69" s="53">
        <v>0.74766355140186924</v>
      </c>
      <c r="CB69">
        <v>0.63571428571428568</v>
      </c>
      <c r="CC69">
        <v>0.74</v>
      </c>
      <c r="CE69">
        <v>0.6</v>
      </c>
      <c r="CF69">
        <v>0.84</v>
      </c>
      <c r="CH69">
        <v>0.6</v>
      </c>
      <c r="CI69">
        <v>0.9</v>
      </c>
    </row>
    <row r="70" spans="1:87" ht="15" customHeight="1">
      <c r="A70" s="8">
        <v>69</v>
      </c>
      <c r="B70" s="9">
        <v>1015995722</v>
      </c>
      <c r="C70" s="10" t="s">
        <v>159</v>
      </c>
      <c r="D70" s="9">
        <v>1</v>
      </c>
      <c r="E70" s="9">
        <v>17</v>
      </c>
      <c r="F70" s="9">
        <v>0</v>
      </c>
      <c r="G70" s="9">
        <v>42.9</v>
      </c>
      <c r="H70" s="9">
        <v>12.9</v>
      </c>
      <c r="I70" s="9">
        <v>0</v>
      </c>
      <c r="J70" s="14">
        <v>0</v>
      </c>
      <c r="K70" s="9">
        <v>0</v>
      </c>
      <c r="L70" s="9">
        <v>0</v>
      </c>
      <c r="M70" s="9">
        <v>1</v>
      </c>
      <c r="N70" s="9">
        <v>0</v>
      </c>
      <c r="O70" s="14">
        <v>1</v>
      </c>
      <c r="P70" s="5"/>
      <c r="Q70">
        <f t="shared" ref="Q70:Q133" si="24">D67</f>
        <v>0</v>
      </c>
      <c r="R70">
        <f t="shared" ref="R70:R133" si="25">E67</f>
        <v>13</v>
      </c>
      <c r="S70">
        <f t="shared" ref="S70:S133" si="26">F67</f>
        <v>0</v>
      </c>
      <c r="T70">
        <f t="shared" ref="T70:T133" si="27">G67</f>
        <v>38.200000000000003</v>
      </c>
      <c r="U70">
        <f t="shared" ref="U70:U133" si="28">H67</f>
        <v>12.2</v>
      </c>
      <c r="V70" s="31">
        <f t="shared" ref="V70:V133" si="29">I67</f>
        <v>0</v>
      </c>
      <c r="W70">
        <f t="shared" ref="W70:W133" si="30">1-V70</f>
        <v>1</v>
      </c>
      <c r="X70" s="32">
        <f t="shared" ref="X70:X133" si="31">V70+W70</f>
        <v>1</v>
      </c>
      <c r="Y70">
        <f t="shared" ref="Y70:Y133" si="32">IF(X70=0,"",V70/X70)</f>
        <v>0</v>
      </c>
      <c r="Z70">
        <f t="shared" ref="Z70:Z133" si="33">1/(1+EXP(-$AG$6-MMULT(Q70:U70,$AG$7:$AG$11)))</f>
        <v>0.12787191679076226</v>
      </c>
      <c r="AA70" s="31">
        <f t="shared" ref="AA70:AA133" si="34">X70*Z70</f>
        <v>0.12787191679076226</v>
      </c>
      <c r="AB70" s="32">
        <f t="shared" ref="AB70:AB133" si="35">X70-AA70</f>
        <v>0.87212808320923774</v>
      </c>
      <c r="AC70" s="31">
        <f t="shared" ref="AC70:AC133" si="36">IFERROR(X70*(Y70*LN(Z70)+(1-Y70)*LN(1-Z70)),0)</f>
        <v>-0.13681898144535332</v>
      </c>
      <c r="AD70" s="32">
        <f t="shared" ref="AD70:AD133" si="37">100*IF(Z70&gt;=$AV$11,V70/X70,W70/X70)</f>
        <v>100</v>
      </c>
      <c r="AZ70">
        <v>0.14134326635715874</v>
      </c>
      <c r="BA70">
        <v>1</v>
      </c>
      <c r="BB70">
        <v>0</v>
      </c>
      <c r="BC70">
        <f t="shared" si="22"/>
        <v>61</v>
      </c>
      <c r="BD70">
        <f t="shared" si="23"/>
        <v>4</v>
      </c>
      <c r="BE70">
        <f t="shared" ref="BE70:BE133" si="38">1-BC70/BC$195</f>
        <v>0.59333333333333327</v>
      </c>
      <c r="BF70">
        <f t="shared" ref="BF70:BF133" si="39">1-BD70/BD$195</f>
        <v>0.9</v>
      </c>
      <c r="BG70">
        <f t="shared" ref="BG70:BG133" si="40">(BE70-BE71)*BF70</f>
        <v>5.9999999999999385E-3</v>
      </c>
      <c r="BK70" s="53">
        <v>0.56074766355140193</v>
      </c>
      <c r="BL70" s="53">
        <v>0.7831325301204819</v>
      </c>
      <c r="BY70" s="53">
        <v>0.54216867469879526</v>
      </c>
      <c r="BZ70" s="53">
        <v>0.74766355140186924</v>
      </c>
      <c r="CB70">
        <v>0.62857142857142856</v>
      </c>
      <c r="CC70">
        <v>0.74</v>
      </c>
      <c r="CE70">
        <v>0.6</v>
      </c>
      <c r="CF70">
        <v>0.82000000000000006</v>
      </c>
      <c r="CH70">
        <v>0.59333333333333327</v>
      </c>
      <c r="CI70">
        <v>0.9</v>
      </c>
    </row>
    <row r="71" spans="1:87" ht="15" customHeight="1">
      <c r="A71" s="8">
        <v>70</v>
      </c>
      <c r="B71" s="9">
        <v>1011201955</v>
      </c>
      <c r="C71" s="10" t="s">
        <v>160</v>
      </c>
      <c r="D71" s="9">
        <v>0</v>
      </c>
      <c r="E71" s="9">
        <v>13</v>
      </c>
      <c r="F71" s="9">
        <v>21.2</v>
      </c>
      <c r="G71" s="9">
        <v>38.700000000000003</v>
      </c>
      <c r="H71" s="9">
        <v>11</v>
      </c>
      <c r="I71" s="9">
        <v>0</v>
      </c>
      <c r="J71" s="14">
        <v>0</v>
      </c>
      <c r="K71" s="9">
        <v>0</v>
      </c>
      <c r="L71" s="9">
        <v>0</v>
      </c>
      <c r="M71" s="9">
        <v>1</v>
      </c>
      <c r="N71" s="9">
        <v>0</v>
      </c>
      <c r="O71" s="14">
        <v>1</v>
      </c>
      <c r="P71" s="5"/>
      <c r="Q71">
        <f t="shared" si="24"/>
        <v>0</v>
      </c>
      <c r="R71">
        <f t="shared" si="25"/>
        <v>16</v>
      </c>
      <c r="S71">
        <f t="shared" si="26"/>
        <v>37.799999999999997</v>
      </c>
      <c r="T71">
        <f t="shared" si="27"/>
        <v>40.700000000000003</v>
      </c>
      <c r="U71">
        <f t="shared" si="28"/>
        <v>12.9</v>
      </c>
      <c r="V71" s="31">
        <f t="shared" si="29"/>
        <v>0</v>
      </c>
      <c r="W71">
        <f t="shared" si="30"/>
        <v>1</v>
      </c>
      <c r="X71" s="32">
        <f t="shared" si="31"/>
        <v>1</v>
      </c>
      <c r="Y71">
        <f t="shared" si="32"/>
        <v>0</v>
      </c>
      <c r="Z71">
        <f t="shared" si="33"/>
        <v>0.13059157471632041</v>
      </c>
      <c r="AA71" s="31">
        <f t="shared" si="34"/>
        <v>0.13059157471632041</v>
      </c>
      <c r="AB71" s="32">
        <f t="shared" si="35"/>
        <v>0.86940842528367956</v>
      </c>
      <c r="AC71" s="31">
        <f t="shared" si="36"/>
        <v>-0.13994226955689618</v>
      </c>
      <c r="AD71" s="32">
        <f t="shared" si="37"/>
        <v>100</v>
      </c>
      <c r="AZ71">
        <v>0.14299677502362215</v>
      </c>
      <c r="BA71">
        <v>1</v>
      </c>
      <c r="BB71">
        <v>0</v>
      </c>
      <c r="BC71">
        <f t="shared" ref="BC71:BC134" si="41">BC70+BA71</f>
        <v>62</v>
      </c>
      <c r="BD71">
        <f t="shared" ref="BD71:BD134" si="42">BD70+BB71</f>
        <v>4</v>
      </c>
      <c r="BE71">
        <f t="shared" si="38"/>
        <v>0.58666666666666667</v>
      </c>
      <c r="BF71">
        <f t="shared" si="39"/>
        <v>0.9</v>
      </c>
      <c r="BG71">
        <f t="shared" si="40"/>
        <v>5.9999999999999385E-3</v>
      </c>
      <c r="BK71" s="53">
        <v>0.55140186915887845</v>
      </c>
      <c r="BL71" s="53">
        <v>0.7831325301204819</v>
      </c>
      <c r="BY71" s="53">
        <v>0.54216867469879526</v>
      </c>
      <c r="BZ71" s="53">
        <v>0.73831775700934577</v>
      </c>
      <c r="CB71">
        <v>0.62857142857142856</v>
      </c>
      <c r="CC71">
        <v>0.72</v>
      </c>
      <c r="CE71">
        <v>0.59285714285714286</v>
      </c>
      <c r="CF71">
        <v>0.82000000000000006</v>
      </c>
      <c r="CH71">
        <v>0.58666666666666667</v>
      </c>
      <c r="CI71">
        <v>0.9</v>
      </c>
    </row>
    <row r="72" spans="1:87" ht="15" customHeight="1">
      <c r="A72" s="8">
        <v>71</v>
      </c>
      <c r="B72" s="9">
        <v>1069717973</v>
      </c>
      <c r="C72" s="10" t="s">
        <v>161</v>
      </c>
      <c r="D72" s="9">
        <v>0</v>
      </c>
      <c r="E72" s="9">
        <v>14</v>
      </c>
      <c r="F72" s="9">
        <v>6.3</v>
      </c>
      <c r="G72" s="9">
        <v>37.700000000000003</v>
      </c>
      <c r="H72" s="9">
        <v>17.899999999999999</v>
      </c>
      <c r="I72" s="9">
        <v>0</v>
      </c>
      <c r="J72" s="14">
        <v>0</v>
      </c>
      <c r="K72" s="9">
        <v>0</v>
      </c>
      <c r="L72" s="9">
        <v>0</v>
      </c>
      <c r="M72" s="9">
        <v>1</v>
      </c>
      <c r="N72" s="9">
        <v>0</v>
      </c>
      <c r="O72" s="14">
        <v>1</v>
      </c>
      <c r="P72" s="5"/>
      <c r="Q72">
        <f t="shared" si="24"/>
        <v>1</v>
      </c>
      <c r="R72">
        <f t="shared" si="25"/>
        <v>15</v>
      </c>
      <c r="S72">
        <f t="shared" si="26"/>
        <v>0</v>
      </c>
      <c r="T72">
        <f t="shared" si="27"/>
        <v>51.5</v>
      </c>
      <c r="U72">
        <f t="shared" si="28"/>
        <v>9.1999999999999993</v>
      </c>
      <c r="V72" s="31">
        <f t="shared" si="29"/>
        <v>1</v>
      </c>
      <c r="W72">
        <f t="shared" si="30"/>
        <v>0</v>
      </c>
      <c r="X72" s="32">
        <f t="shared" si="31"/>
        <v>1</v>
      </c>
      <c r="Y72">
        <f t="shared" si="32"/>
        <v>1</v>
      </c>
      <c r="Z72">
        <f t="shared" si="33"/>
        <v>0.4848890268058777</v>
      </c>
      <c r="AA72" s="31">
        <f t="shared" si="34"/>
        <v>0.4848890268058777</v>
      </c>
      <c r="AB72" s="32">
        <f t="shared" si="35"/>
        <v>0.51511097319412236</v>
      </c>
      <c r="AC72" s="31">
        <f t="shared" si="36"/>
        <v>-0.72383522493534858</v>
      </c>
      <c r="AD72" s="32">
        <f t="shared" si="37"/>
        <v>0</v>
      </c>
      <c r="AZ72">
        <v>0.14318525971725071</v>
      </c>
      <c r="BA72">
        <v>1</v>
      </c>
      <c r="BB72">
        <v>0</v>
      </c>
      <c r="BC72">
        <f t="shared" si="41"/>
        <v>63</v>
      </c>
      <c r="BD72">
        <f t="shared" si="42"/>
        <v>4</v>
      </c>
      <c r="BE72">
        <f t="shared" si="38"/>
        <v>0.58000000000000007</v>
      </c>
      <c r="BF72">
        <f t="shared" si="39"/>
        <v>0.9</v>
      </c>
      <c r="BG72">
        <f t="shared" si="40"/>
        <v>6.0000000000001389E-3</v>
      </c>
      <c r="BK72" s="53">
        <v>0.5420560747663552</v>
      </c>
      <c r="BL72" s="53">
        <v>0.7831325301204819</v>
      </c>
      <c r="BY72" s="53">
        <v>0.53012048192771077</v>
      </c>
      <c r="BZ72" s="53">
        <v>0.73831775700934577</v>
      </c>
      <c r="CB72">
        <v>0.62857142857142856</v>
      </c>
      <c r="CC72">
        <v>0.7</v>
      </c>
      <c r="CE72">
        <v>0.59285714285714286</v>
      </c>
      <c r="CF72">
        <v>0.8</v>
      </c>
      <c r="CH72">
        <v>0.58000000000000007</v>
      </c>
      <c r="CI72">
        <v>0.9</v>
      </c>
    </row>
    <row r="73" spans="1:87" ht="15" customHeight="1">
      <c r="A73" s="8">
        <v>72</v>
      </c>
      <c r="B73" s="9">
        <v>1019013335</v>
      </c>
      <c r="C73" s="10" t="s">
        <v>162</v>
      </c>
      <c r="D73" s="9">
        <v>0</v>
      </c>
      <c r="E73" s="9">
        <v>14</v>
      </c>
      <c r="F73" s="9">
        <v>2.2000000000000002</v>
      </c>
      <c r="G73" s="9">
        <v>39.9</v>
      </c>
      <c r="H73" s="9">
        <v>11.3</v>
      </c>
      <c r="I73" s="9">
        <v>0</v>
      </c>
      <c r="J73" s="14">
        <v>1</v>
      </c>
      <c r="K73" s="9">
        <v>0</v>
      </c>
      <c r="L73" s="9">
        <v>0</v>
      </c>
      <c r="M73" s="9">
        <v>1</v>
      </c>
      <c r="N73" s="9">
        <v>0</v>
      </c>
      <c r="O73" s="14">
        <v>0</v>
      </c>
      <c r="P73" s="5"/>
      <c r="Q73">
        <f t="shared" si="24"/>
        <v>1</v>
      </c>
      <c r="R73">
        <f t="shared" si="25"/>
        <v>17</v>
      </c>
      <c r="S73">
        <f t="shared" si="26"/>
        <v>0</v>
      </c>
      <c r="T73">
        <f t="shared" si="27"/>
        <v>42.9</v>
      </c>
      <c r="U73">
        <f t="shared" si="28"/>
        <v>12.9</v>
      </c>
      <c r="V73" s="31">
        <f t="shared" si="29"/>
        <v>0</v>
      </c>
      <c r="W73">
        <f t="shared" si="30"/>
        <v>1</v>
      </c>
      <c r="X73" s="32">
        <f t="shared" si="31"/>
        <v>1</v>
      </c>
      <c r="Y73">
        <f t="shared" si="32"/>
        <v>0</v>
      </c>
      <c r="Z73">
        <f t="shared" si="33"/>
        <v>7.2107279938216307E-2</v>
      </c>
      <c r="AA73" s="31">
        <f t="shared" si="34"/>
        <v>7.2107279938216307E-2</v>
      </c>
      <c r="AB73" s="32">
        <f t="shared" si="35"/>
        <v>0.92789272006178369</v>
      </c>
      <c r="AC73" s="31">
        <f t="shared" si="36"/>
        <v>-7.4839156260221043E-2</v>
      </c>
      <c r="AD73" s="32">
        <f t="shared" si="37"/>
        <v>100</v>
      </c>
      <c r="AZ73">
        <v>0.14435699373753258</v>
      </c>
      <c r="BA73">
        <v>1</v>
      </c>
      <c r="BB73">
        <v>0</v>
      </c>
      <c r="BC73">
        <f t="shared" si="41"/>
        <v>64</v>
      </c>
      <c r="BD73">
        <f t="shared" si="42"/>
        <v>4</v>
      </c>
      <c r="BE73">
        <f t="shared" si="38"/>
        <v>0.57333333333333325</v>
      </c>
      <c r="BF73">
        <f t="shared" si="39"/>
        <v>0.9</v>
      </c>
      <c r="BG73">
        <f t="shared" si="40"/>
        <v>5.9999999999999385E-3</v>
      </c>
      <c r="BK73" s="53">
        <v>0.5420560747663552</v>
      </c>
      <c r="BL73" s="53">
        <v>0.77108433734939763</v>
      </c>
      <c r="BY73" s="53">
        <v>0.53012048192771077</v>
      </c>
      <c r="BZ73" s="53">
        <v>0.72897196261682251</v>
      </c>
      <c r="CB73">
        <v>0.62857142857142856</v>
      </c>
      <c r="CC73">
        <v>0.67999999999999994</v>
      </c>
      <c r="CE73">
        <v>0.58571428571428563</v>
      </c>
      <c r="CF73">
        <v>0.8</v>
      </c>
      <c r="CH73">
        <v>0.57333333333333325</v>
      </c>
      <c r="CI73">
        <v>0.9</v>
      </c>
    </row>
    <row r="74" spans="1:87" ht="15" customHeight="1">
      <c r="A74" s="8">
        <v>73</v>
      </c>
      <c r="B74" s="9">
        <v>1007664660</v>
      </c>
      <c r="C74" s="10" t="s">
        <v>163</v>
      </c>
      <c r="D74" s="9">
        <v>1</v>
      </c>
      <c r="E74" s="9">
        <v>16</v>
      </c>
      <c r="F74" s="9">
        <v>1.6</v>
      </c>
      <c r="G74" s="9">
        <v>42.7</v>
      </c>
      <c r="H74" s="9">
        <v>15.57</v>
      </c>
      <c r="I74" s="9">
        <v>0</v>
      </c>
      <c r="J74" s="14">
        <v>0</v>
      </c>
      <c r="K74" s="9">
        <v>0</v>
      </c>
      <c r="L74" s="9">
        <v>0</v>
      </c>
      <c r="M74" s="9">
        <v>1</v>
      </c>
      <c r="N74" s="9">
        <v>0</v>
      </c>
      <c r="O74" s="14">
        <v>1</v>
      </c>
      <c r="P74" s="5"/>
      <c r="Q74">
        <f t="shared" si="24"/>
        <v>0</v>
      </c>
      <c r="R74">
        <f t="shared" si="25"/>
        <v>13</v>
      </c>
      <c r="S74">
        <f t="shared" si="26"/>
        <v>21.2</v>
      </c>
      <c r="T74">
        <f t="shared" si="27"/>
        <v>38.700000000000003</v>
      </c>
      <c r="U74">
        <f t="shared" si="28"/>
        <v>11</v>
      </c>
      <c r="V74" s="31">
        <f t="shared" si="29"/>
        <v>0</v>
      </c>
      <c r="W74">
        <f t="shared" si="30"/>
        <v>1</v>
      </c>
      <c r="X74" s="32">
        <f t="shared" si="31"/>
        <v>1</v>
      </c>
      <c r="Y74">
        <f t="shared" si="32"/>
        <v>0</v>
      </c>
      <c r="Z74">
        <f t="shared" si="33"/>
        <v>0.203451377277551</v>
      </c>
      <c r="AA74" s="31">
        <f t="shared" si="34"/>
        <v>0.203451377277551</v>
      </c>
      <c r="AB74" s="32">
        <f t="shared" si="35"/>
        <v>0.79654862272244897</v>
      </c>
      <c r="AC74" s="31">
        <f t="shared" si="36"/>
        <v>-0.22746710601820994</v>
      </c>
      <c r="AD74" s="32">
        <f t="shared" si="37"/>
        <v>100</v>
      </c>
      <c r="AZ74">
        <v>0.14675860282639075</v>
      </c>
      <c r="BA74">
        <v>1</v>
      </c>
      <c r="BB74">
        <v>0</v>
      </c>
      <c r="BC74">
        <f t="shared" si="41"/>
        <v>65</v>
      </c>
      <c r="BD74">
        <f t="shared" si="42"/>
        <v>4</v>
      </c>
      <c r="BE74">
        <f t="shared" si="38"/>
        <v>0.56666666666666665</v>
      </c>
      <c r="BF74">
        <f t="shared" si="39"/>
        <v>0.9</v>
      </c>
      <c r="BG74">
        <f t="shared" si="40"/>
        <v>5.9999999999999385E-3</v>
      </c>
      <c r="BK74" s="53">
        <v>0.53271028037383172</v>
      </c>
      <c r="BL74" s="53">
        <v>0.77108433734939763</v>
      </c>
      <c r="BY74" s="53">
        <v>0.51807228915662651</v>
      </c>
      <c r="BZ74" s="53">
        <v>0.72897196261682251</v>
      </c>
      <c r="CB74">
        <v>0.62142857142857144</v>
      </c>
      <c r="CC74">
        <v>0.67999999999999994</v>
      </c>
      <c r="CE74">
        <v>0.57857142857142851</v>
      </c>
      <c r="CF74">
        <v>0.8</v>
      </c>
      <c r="CH74">
        <v>0.56666666666666665</v>
      </c>
      <c r="CI74">
        <v>0.9</v>
      </c>
    </row>
    <row r="75" spans="1:87" ht="15" customHeight="1">
      <c r="A75" s="8">
        <v>74</v>
      </c>
      <c r="B75" s="9">
        <v>99031213955</v>
      </c>
      <c r="C75" s="10" t="s">
        <v>164</v>
      </c>
      <c r="D75" s="9">
        <v>0</v>
      </c>
      <c r="E75" s="9">
        <v>17</v>
      </c>
      <c r="F75" s="9">
        <v>3.1</v>
      </c>
      <c r="G75" s="15">
        <v>41.4</v>
      </c>
      <c r="H75" s="15">
        <v>16.899999999999999</v>
      </c>
      <c r="I75" s="9">
        <v>0</v>
      </c>
      <c r="J75" s="14">
        <v>0</v>
      </c>
      <c r="K75" s="9">
        <v>0</v>
      </c>
      <c r="L75" s="9">
        <v>0</v>
      </c>
      <c r="M75" s="9">
        <v>1</v>
      </c>
      <c r="N75" s="9">
        <v>0</v>
      </c>
      <c r="O75" s="14">
        <v>1</v>
      </c>
      <c r="P75" s="5"/>
      <c r="Q75">
        <f t="shared" si="24"/>
        <v>0</v>
      </c>
      <c r="R75">
        <f t="shared" si="25"/>
        <v>14</v>
      </c>
      <c r="S75">
        <f t="shared" si="26"/>
        <v>6.3</v>
      </c>
      <c r="T75">
        <f t="shared" si="27"/>
        <v>37.700000000000003</v>
      </c>
      <c r="U75">
        <f t="shared" si="28"/>
        <v>17.899999999999999</v>
      </c>
      <c r="V75" s="31">
        <f t="shared" si="29"/>
        <v>0</v>
      </c>
      <c r="W75">
        <f t="shared" si="30"/>
        <v>1</v>
      </c>
      <c r="X75" s="32">
        <f t="shared" si="31"/>
        <v>1</v>
      </c>
      <c r="Y75">
        <f t="shared" si="32"/>
        <v>0</v>
      </c>
      <c r="Z75">
        <f t="shared" si="33"/>
        <v>3.8714305681964954E-2</v>
      </c>
      <c r="AA75" s="31">
        <f t="shared" si="34"/>
        <v>3.8714305681964954E-2</v>
      </c>
      <c r="AB75" s="32">
        <f t="shared" si="35"/>
        <v>0.96128569431803501</v>
      </c>
      <c r="AC75" s="31">
        <f t="shared" si="36"/>
        <v>-3.948362562097904E-2</v>
      </c>
      <c r="AD75" s="32">
        <f t="shared" si="37"/>
        <v>100</v>
      </c>
      <c r="AZ75">
        <v>0.14975172935347283</v>
      </c>
      <c r="BA75">
        <v>1</v>
      </c>
      <c r="BB75">
        <v>0</v>
      </c>
      <c r="BC75">
        <f t="shared" si="41"/>
        <v>66</v>
      </c>
      <c r="BD75">
        <f t="shared" si="42"/>
        <v>4</v>
      </c>
      <c r="BE75">
        <f t="shared" si="38"/>
        <v>0.56000000000000005</v>
      </c>
      <c r="BF75">
        <f t="shared" si="39"/>
        <v>0.9</v>
      </c>
      <c r="BG75">
        <f t="shared" si="40"/>
        <v>6.0000000000000392E-3</v>
      </c>
      <c r="BK75" s="53">
        <v>0.52336448598130847</v>
      </c>
      <c r="BL75" s="53">
        <v>0.77108433734939763</v>
      </c>
      <c r="BY75" s="53">
        <v>0.51807228915662651</v>
      </c>
      <c r="BZ75" s="53">
        <v>0.71962616822429903</v>
      </c>
      <c r="CB75">
        <v>0.61428571428571432</v>
      </c>
      <c r="CC75">
        <v>0.67999999999999994</v>
      </c>
      <c r="CE75">
        <v>0.5714285714285714</v>
      </c>
      <c r="CF75">
        <v>0.8</v>
      </c>
      <c r="CH75">
        <v>0.56000000000000005</v>
      </c>
      <c r="CI75">
        <v>0.9</v>
      </c>
    </row>
    <row r="76" spans="1:87" ht="15" customHeight="1">
      <c r="A76" s="8">
        <v>75</v>
      </c>
      <c r="B76" s="9">
        <v>1069712672</v>
      </c>
      <c r="C76" s="10" t="s">
        <v>165</v>
      </c>
      <c r="D76" s="9">
        <v>1</v>
      </c>
      <c r="E76" s="9">
        <v>13</v>
      </c>
      <c r="F76" s="9">
        <v>13.2</v>
      </c>
      <c r="G76" s="9">
        <v>43.3</v>
      </c>
      <c r="H76" s="9">
        <v>14</v>
      </c>
      <c r="I76" s="9">
        <v>1</v>
      </c>
      <c r="J76" s="14">
        <v>1</v>
      </c>
      <c r="K76" s="9">
        <v>0</v>
      </c>
      <c r="L76" s="9">
        <v>0</v>
      </c>
      <c r="M76" s="9">
        <v>0</v>
      </c>
      <c r="N76" s="9">
        <v>1</v>
      </c>
      <c r="O76" s="14">
        <v>0</v>
      </c>
      <c r="P76" s="5"/>
      <c r="Q76">
        <f t="shared" si="24"/>
        <v>0</v>
      </c>
      <c r="R76">
        <f t="shared" si="25"/>
        <v>14</v>
      </c>
      <c r="S76">
        <f t="shared" si="26"/>
        <v>2.2000000000000002</v>
      </c>
      <c r="T76">
        <f t="shared" si="27"/>
        <v>39.9</v>
      </c>
      <c r="U76">
        <f t="shared" si="28"/>
        <v>11.3</v>
      </c>
      <c r="V76" s="31">
        <f t="shared" si="29"/>
        <v>0</v>
      </c>
      <c r="W76">
        <f t="shared" si="30"/>
        <v>1</v>
      </c>
      <c r="X76" s="32">
        <f t="shared" si="31"/>
        <v>1</v>
      </c>
      <c r="Y76">
        <f t="shared" si="32"/>
        <v>0</v>
      </c>
      <c r="Z76">
        <f t="shared" si="33"/>
        <v>0.15578243909442685</v>
      </c>
      <c r="AA76" s="31">
        <f t="shared" si="34"/>
        <v>0.15578243909442685</v>
      </c>
      <c r="AB76" s="32">
        <f t="shared" si="35"/>
        <v>0.84421756090557309</v>
      </c>
      <c r="AC76" s="31">
        <f t="shared" si="36"/>
        <v>-0.16934504401927986</v>
      </c>
      <c r="AD76" s="32">
        <f t="shared" si="37"/>
        <v>100</v>
      </c>
      <c r="AZ76">
        <v>0.15192131371241674</v>
      </c>
      <c r="BA76">
        <v>1</v>
      </c>
      <c r="BB76">
        <v>0</v>
      </c>
      <c r="BC76">
        <f t="shared" si="41"/>
        <v>67</v>
      </c>
      <c r="BD76">
        <f t="shared" si="42"/>
        <v>4</v>
      </c>
      <c r="BE76">
        <f t="shared" si="38"/>
        <v>0.55333333333333334</v>
      </c>
      <c r="BF76">
        <f t="shared" si="39"/>
        <v>0.9</v>
      </c>
      <c r="BG76">
        <f t="shared" si="40"/>
        <v>6.0000000000000392E-3</v>
      </c>
      <c r="BK76" s="53">
        <v>0.51401869158878499</v>
      </c>
      <c r="BL76" s="53">
        <v>0.77108433734939763</v>
      </c>
      <c r="BY76" s="53">
        <v>0.50602409638554224</v>
      </c>
      <c r="BZ76" s="53">
        <v>0.71962616822429903</v>
      </c>
      <c r="CB76">
        <v>0.60714285714285721</v>
      </c>
      <c r="CC76">
        <v>0.67999999999999994</v>
      </c>
      <c r="CE76">
        <v>0.56428571428571428</v>
      </c>
      <c r="CF76">
        <v>0.8</v>
      </c>
      <c r="CH76">
        <v>0.55333333333333334</v>
      </c>
      <c r="CI76">
        <v>0.9</v>
      </c>
    </row>
    <row r="77" spans="1:87" ht="15" customHeight="1">
      <c r="A77" s="8">
        <v>76</v>
      </c>
      <c r="B77" s="9">
        <v>20000528</v>
      </c>
      <c r="C77" s="10" t="s">
        <v>166</v>
      </c>
      <c r="D77" s="9">
        <v>0</v>
      </c>
      <c r="E77" s="9">
        <v>16</v>
      </c>
      <c r="F77" s="9">
        <v>1.8</v>
      </c>
      <c r="G77" s="9">
        <v>45.2</v>
      </c>
      <c r="H77" s="9">
        <v>13.8</v>
      </c>
      <c r="I77" s="9">
        <v>0</v>
      </c>
      <c r="J77" s="14">
        <v>1</v>
      </c>
      <c r="K77" s="9">
        <v>0</v>
      </c>
      <c r="L77" s="9">
        <v>0</v>
      </c>
      <c r="M77" s="9">
        <v>1</v>
      </c>
      <c r="N77" s="9">
        <v>0</v>
      </c>
      <c r="O77" s="14">
        <v>0</v>
      </c>
      <c r="P77" s="5"/>
      <c r="Q77">
        <f t="shared" si="24"/>
        <v>1</v>
      </c>
      <c r="R77">
        <f t="shared" si="25"/>
        <v>16</v>
      </c>
      <c r="S77">
        <f t="shared" si="26"/>
        <v>1.6</v>
      </c>
      <c r="T77">
        <f t="shared" si="27"/>
        <v>42.7</v>
      </c>
      <c r="U77">
        <f t="shared" si="28"/>
        <v>15.57</v>
      </c>
      <c r="V77" s="31">
        <f t="shared" si="29"/>
        <v>0</v>
      </c>
      <c r="W77">
        <f t="shared" si="30"/>
        <v>1</v>
      </c>
      <c r="X77" s="32">
        <f t="shared" si="31"/>
        <v>1</v>
      </c>
      <c r="Y77">
        <f t="shared" si="32"/>
        <v>0</v>
      </c>
      <c r="Z77">
        <f t="shared" si="33"/>
        <v>5.5552025181970381E-2</v>
      </c>
      <c r="AA77" s="31">
        <f t="shared" si="34"/>
        <v>5.5552025181970381E-2</v>
      </c>
      <c r="AB77" s="32">
        <f t="shared" si="35"/>
        <v>0.94444797481802967</v>
      </c>
      <c r="AC77" s="31">
        <f t="shared" si="36"/>
        <v>-5.7154675804315429E-2</v>
      </c>
      <c r="AD77" s="32">
        <f t="shared" si="37"/>
        <v>100</v>
      </c>
      <c r="AZ77">
        <v>0.15246996410034916</v>
      </c>
      <c r="BA77">
        <v>1</v>
      </c>
      <c r="BB77">
        <v>0</v>
      </c>
      <c r="BC77">
        <f t="shared" si="41"/>
        <v>68</v>
      </c>
      <c r="BD77">
        <f t="shared" si="42"/>
        <v>4</v>
      </c>
      <c r="BE77">
        <f t="shared" si="38"/>
        <v>0.54666666666666663</v>
      </c>
      <c r="BF77">
        <f t="shared" si="39"/>
        <v>0.9</v>
      </c>
      <c r="BG77">
        <f t="shared" si="40"/>
        <v>5.9999999999999385E-3</v>
      </c>
      <c r="BK77" s="53">
        <v>0.50467289719626174</v>
      </c>
      <c r="BL77" s="53">
        <v>0.77108433734939763</v>
      </c>
      <c r="BY77" s="53">
        <v>0.49397590361445787</v>
      </c>
      <c r="BZ77" s="53">
        <v>0.71962616822429903</v>
      </c>
      <c r="CB77">
        <v>0.6</v>
      </c>
      <c r="CC77">
        <v>0.67999999999999994</v>
      </c>
      <c r="CE77">
        <v>0.56428571428571428</v>
      </c>
      <c r="CF77">
        <v>0.78</v>
      </c>
      <c r="CH77">
        <v>0.54666666666666663</v>
      </c>
      <c r="CI77">
        <v>0.9</v>
      </c>
    </row>
    <row r="78" spans="1:87" ht="15" customHeight="1">
      <c r="A78" s="8">
        <v>77</v>
      </c>
      <c r="B78" s="9">
        <v>99121204998</v>
      </c>
      <c r="C78" s="10" t="s">
        <v>167</v>
      </c>
      <c r="D78" s="9">
        <v>0</v>
      </c>
      <c r="E78" s="9">
        <v>17</v>
      </c>
      <c r="F78" s="9">
        <v>0</v>
      </c>
      <c r="G78" s="9">
        <v>41</v>
      </c>
      <c r="H78" s="9">
        <v>17.5</v>
      </c>
      <c r="I78" s="9">
        <v>0</v>
      </c>
      <c r="J78" s="14">
        <v>0</v>
      </c>
      <c r="K78" s="9">
        <v>0</v>
      </c>
      <c r="L78" s="9">
        <v>0</v>
      </c>
      <c r="M78" s="9">
        <v>1</v>
      </c>
      <c r="N78" s="9">
        <v>0</v>
      </c>
      <c r="O78" s="14">
        <v>1</v>
      </c>
      <c r="P78" s="5"/>
      <c r="Q78">
        <f t="shared" si="24"/>
        <v>0</v>
      </c>
      <c r="R78">
        <f t="shared" si="25"/>
        <v>17</v>
      </c>
      <c r="S78">
        <f t="shared" si="26"/>
        <v>3.1</v>
      </c>
      <c r="T78">
        <f t="shared" si="27"/>
        <v>41.4</v>
      </c>
      <c r="U78">
        <f t="shared" si="28"/>
        <v>16.899999999999999</v>
      </c>
      <c r="V78" s="31">
        <f t="shared" si="29"/>
        <v>0</v>
      </c>
      <c r="W78">
        <f t="shared" si="30"/>
        <v>1</v>
      </c>
      <c r="X78" s="32">
        <f t="shared" si="31"/>
        <v>1</v>
      </c>
      <c r="Y78">
        <f t="shared" si="32"/>
        <v>0</v>
      </c>
      <c r="Z78">
        <f t="shared" si="33"/>
        <v>4.0129629227955793E-2</v>
      </c>
      <c r="AA78" s="31">
        <f t="shared" si="34"/>
        <v>4.0129629227955793E-2</v>
      </c>
      <c r="AB78" s="32">
        <f t="shared" si="35"/>
        <v>0.95987037077204418</v>
      </c>
      <c r="AC78" s="31">
        <f t="shared" si="36"/>
        <v>-4.0957034083473849E-2</v>
      </c>
      <c r="AD78" s="32">
        <f t="shared" si="37"/>
        <v>100</v>
      </c>
      <c r="AZ78">
        <v>0.15465220550167491</v>
      </c>
      <c r="BA78">
        <v>1</v>
      </c>
      <c r="BB78">
        <v>0</v>
      </c>
      <c r="BC78">
        <f t="shared" si="41"/>
        <v>69</v>
      </c>
      <c r="BD78">
        <f t="shared" si="42"/>
        <v>4</v>
      </c>
      <c r="BE78">
        <f t="shared" si="38"/>
        <v>0.54</v>
      </c>
      <c r="BF78">
        <f t="shared" si="39"/>
        <v>0.9</v>
      </c>
      <c r="BG78">
        <f t="shared" si="40"/>
        <v>6.0000000000000392E-3</v>
      </c>
      <c r="BK78" s="53">
        <v>0.50467289719626174</v>
      </c>
      <c r="BL78" s="53">
        <v>0.75903614457831325</v>
      </c>
      <c r="BY78" s="53">
        <v>0.48192771084337349</v>
      </c>
      <c r="BZ78" s="53">
        <v>0.71962616822429903</v>
      </c>
      <c r="CB78">
        <v>0.6</v>
      </c>
      <c r="CC78">
        <v>0.65999999999999992</v>
      </c>
      <c r="CE78">
        <v>0.55714285714285716</v>
      </c>
      <c r="CF78">
        <v>0.78</v>
      </c>
      <c r="CH78">
        <v>0.54</v>
      </c>
      <c r="CI78">
        <v>0.9</v>
      </c>
    </row>
    <row r="79" spans="1:87" ht="15" customHeight="1">
      <c r="A79" s="8">
        <v>78</v>
      </c>
      <c r="B79" s="9">
        <v>1007596651</v>
      </c>
      <c r="C79" s="10" t="s">
        <v>168</v>
      </c>
      <c r="D79" s="9">
        <v>1</v>
      </c>
      <c r="E79" s="9">
        <v>16</v>
      </c>
      <c r="F79" s="9">
        <v>5.3</v>
      </c>
      <c r="G79" s="9">
        <v>40.5</v>
      </c>
      <c r="H79" s="9">
        <v>13.5</v>
      </c>
      <c r="I79" s="9">
        <v>0</v>
      </c>
      <c r="J79" s="14">
        <v>1</v>
      </c>
      <c r="K79" s="9">
        <v>0</v>
      </c>
      <c r="L79" s="9">
        <v>0</v>
      </c>
      <c r="M79" s="9">
        <v>1</v>
      </c>
      <c r="N79" s="9">
        <v>0</v>
      </c>
      <c r="O79" s="14">
        <v>0</v>
      </c>
      <c r="P79" s="5"/>
      <c r="Q79">
        <f t="shared" si="24"/>
        <v>1</v>
      </c>
      <c r="R79">
        <f t="shared" si="25"/>
        <v>13</v>
      </c>
      <c r="S79">
        <f t="shared" si="26"/>
        <v>13.2</v>
      </c>
      <c r="T79">
        <f t="shared" si="27"/>
        <v>43.3</v>
      </c>
      <c r="U79">
        <f t="shared" si="28"/>
        <v>14</v>
      </c>
      <c r="V79" s="31">
        <f t="shared" si="29"/>
        <v>1</v>
      </c>
      <c r="W79">
        <f t="shared" si="30"/>
        <v>0</v>
      </c>
      <c r="X79" s="32">
        <f t="shared" si="31"/>
        <v>1</v>
      </c>
      <c r="Y79">
        <f t="shared" si="32"/>
        <v>1</v>
      </c>
      <c r="Z79">
        <f t="shared" si="33"/>
        <v>0.16533593630378068</v>
      </c>
      <c r="AA79" s="31">
        <f t="shared" si="34"/>
        <v>0.16533593630378068</v>
      </c>
      <c r="AB79" s="32">
        <f t="shared" si="35"/>
        <v>0.83466406369621926</v>
      </c>
      <c r="AC79" s="31">
        <f t="shared" si="36"/>
        <v>-1.7997758972763842</v>
      </c>
      <c r="AD79" s="32">
        <f t="shared" si="37"/>
        <v>0</v>
      </c>
      <c r="AZ79">
        <v>0.15472140649008656</v>
      </c>
      <c r="BA79">
        <v>1</v>
      </c>
      <c r="BB79">
        <v>0</v>
      </c>
      <c r="BC79">
        <f t="shared" si="41"/>
        <v>70</v>
      </c>
      <c r="BD79">
        <f t="shared" si="42"/>
        <v>4</v>
      </c>
      <c r="BE79">
        <f t="shared" si="38"/>
        <v>0.53333333333333333</v>
      </c>
      <c r="BF79">
        <f t="shared" si="39"/>
        <v>0.9</v>
      </c>
      <c r="BG79">
        <f t="shared" si="40"/>
        <v>6.0000000000000392E-3</v>
      </c>
      <c r="BK79" s="53">
        <v>0.49532710280373837</v>
      </c>
      <c r="BL79" s="53">
        <v>0.75903614457831325</v>
      </c>
      <c r="BY79" s="53">
        <v>0.46987951807228912</v>
      </c>
      <c r="BZ79" s="53">
        <v>0.71962616822429903</v>
      </c>
      <c r="CB79">
        <v>0.59285714285714286</v>
      </c>
      <c r="CC79">
        <v>0.65999999999999992</v>
      </c>
      <c r="CE79">
        <v>0.55714285714285716</v>
      </c>
      <c r="CF79">
        <v>0.76</v>
      </c>
      <c r="CH79">
        <v>0.53333333333333333</v>
      </c>
      <c r="CI79">
        <v>0.9</v>
      </c>
    </row>
    <row r="80" spans="1:87" ht="15" customHeight="1">
      <c r="A80" s="8">
        <v>79</v>
      </c>
      <c r="B80" s="9">
        <v>99060401930</v>
      </c>
      <c r="C80" s="10" t="s">
        <v>169</v>
      </c>
      <c r="D80" s="9">
        <v>0</v>
      </c>
      <c r="E80" s="9">
        <v>17</v>
      </c>
      <c r="F80" s="9">
        <v>0</v>
      </c>
      <c r="G80" s="9">
        <v>39.299999999999997</v>
      </c>
      <c r="H80" s="9">
        <v>12</v>
      </c>
      <c r="I80" s="9">
        <v>0</v>
      </c>
      <c r="J80" s="14">
        <v>1</v>
      </c>
      <c r="K80" s="9">
        <v>0</v>
      </c>
      <c r="L80" s="9">
        <v>0</v>
      </c>
      <c r="M80" s="9">
        <v>1</v>
      </c>
      <c r="N80" s="9">
        <v>0</v>
      </c>
      <c r="O80" s="14">
        <v>0</v>
      </c>
      <c r="P80" s="5"/>
      <c r="Q80">
        <f t="shared" si="24"/>
        <v>0</v>
      </c>
      <c r="R80">
        <f t="shared" si="25"/>
        <v>16</v>
      </c>
      <c r="S80">
        <f t="shared" si="26"/>
        <v>1.8</v>
      </c>
      <c r="T80">
        <f t="shared" si="27"/>
        <v>45.2</v>
      </c>
      <c r="U80">
        <f t="shared" si="28"/>
        <v>13.8</v>
      </c>
      <c r="V80" s="31">
        <f t="shared" si="29"/>
        <v>0</v>
      </c>
      <c r="W80">
        <f t="shared" si="30"/>
        <v>1</v>
      </c>
      <c r="X80" s="32">
        <f t="shared" si="31"/>
        <v>1</v>
      </c>
      <c r="Y80">
        <f t="shared" si="32"/>
        <v>0</v>
      </c>
      <c r="Z80">
        <f t="shared" si="33"/>
        <v>0.14318525971725071</v>
      </c>
      <c r="AA80" s="31">
        <f t="shared" si="34"/>
        <v>0.14318525971725071</v>
      </c>
      <c r="AB80" s="32">
        <f t="shared" si="35"/>
        <v>0.85681474028274929</v>
      </c>
      <c r="AC80" s="31">
        <f t="shared" si="36"/>
        <v>-0.15453355611849098</v>
      </c>
      <c r="AD80" s="32">
        <f t="shared" si="37"/>
        <v>100</v>
      </c>
      <c r="AZ80">
        <v>0.15509194474414428</v>
      </c>
      <c r="BA80">
        <v>1</v>
      </c>
      <c r="BB80">
        <v>0</v>
      </c>
      <c r="BC80">
        <f t="shared" si="41"/>
        <v>71</v>
      </c>
      <c r="BD80">
        <f t="shared" si="42"/>
        <v>4</v>
      </c>
      <c r="BE80">
        <f t="shared" si="38"/>
        <v>0.52666666666666662</v>
      </c>
      <c r="BF80">
        <f t="shared" si="39"/>
        <v>0.9</v>
      </c>
      <c r="BG80">
        <f t="shared" si="40"/>
        <v>5.9999999999999385E-3</v>
      </c>
      <c r="BK80" s="53">
        <v>0.48598130841121501</v>
      </c>
      <c r="BL80" s="53">
        <v>0.75903614457831325</v>
      </c>
      <c r="BY80" s="53">
        <v>0.46987951807228912</v>
      </c>
      <c r="BZ80" s="53">
        <v>0.71028037383177578</v>
      </c>
      <c r="CB80">
        <v>0.58571428571428563</v>
      </c>
      <c r="CC80">
        <v>0.65999999999999992</v>
      </c>
      <c r="CE80">
        <v>0.55000000000000004</v>
      </c>
      <c r="CF80">
        <v>0.76</v>
      </c>
      <c r="CH80">
        <v>0.52666666666666662</v>
      </c>
      <c r="CI80">
        <v>0.9</v>
      </c>
    </row>
    <row r="81" spans="1:87" ht="15" customHeight="1">
      <c r="A81" s="8">
        <v>80</v>
      </c>
      <c r="B81" s="9">
        <v>99110406319</v>
      </c>
      <c r="C81" s="10" t="s">
        <v>170</v>
      </c>
      <c r="D81" s="9">
        <v>0</v>
      </c>
      <c r="E81" s="9">
        <v>17</v>
      </c>
      <c r="F81" s="9">
        <v>11.5</v>
      </c>
      <c r="G81" s="9">
        <v>40.5</v>
      </c>
      <c r="H81" s="9">
        <v>13.5</v>
      </c>
      <c r="I81" s="9">
        <v>0</v>
      </c>
      <c r="J81" s="14">
        <v>0</v>
      </c>
      <c r="K81" s="9">
        <v>0</v>
      </c>
      <c r="L81" s="9">
        <v>0</v>
      </c>
      <c r="M81" s="9">
        <v>1</v>
      </c>
      <c r="N81" s="9">
        <v>0</v>
      </c>
      <c r="O81" s="14">
        <v>1</v>
      </c>
      <c r="P81" s="5"/>
      <c r="Q81">
        <f t="shared" si="24"/>
        <v>0</v>
      </c>
      <c r="R81">
        <f t="shared" si="25"/>
        <v>17</v>
      </c>
      <c r="S81">
        <f t="shared" si="26"/>
        <v>0</v>
      </c>
      <c r="T81">
        <f t="shared" si="27"/>
        <v>41</v>
      </c>
      <c r="U81">
        <f t="shared" si="28"/>
        <v>17.5</v>
      </c>
      <c r="V81" s="31">
        <f t="shared" si="29"/>
        <v>0</v>
      </c>
      <c r="W81">
        <f t="shared" si="30"/>
        <v>1</v>
      </c>
      <c r="X81" s="32">
        <f t="shared" si="31"/>
        <v>1</v>
      </c>
      <c r="Y81">
        <f t="shared" si="32"/>
        <v>0</v>
      </c>
      <c r="Z81">
        <f t="shared" si="33"/>
        <v>3.2737759431372589E-2</v>
      </c>
      <c r="AA81" s="31">
        <f t="shared" si="34"/>
        <v>3.2737759431372589E-2</v>
      </c>
      <c r="AB81" s="32">
        <f t="shared" si="35"/>
        <v>0.96726224056862742</v>
      </c>
      <c r="AC81" s="31">
        <f t="shared" si="36"/>
        <v>-3.3285630461038357E-2</v>
      </c>
      <c r="AD81" s="32">
        <f t="shared" si="37"/>
        <v>100</v>
      </c>
      <c r="AZ81">
        <v>0.15562255945230793</v>
      </c>
      <c r="BA81">
        <v>1</v>
      </c>
      <c r="BB81">
        <v>0</v>
      </c>
      <c r="BC81">
        <f t="shared" si="41"/>
        <v>72</v>
      </c>
      <c r="BD81">
        <f t="shared" si="42"/>
        <v>4</v>
      </c>
      <c r="BE81">
        <f t="shared" si="38"/>
        <v>0.52</v>
      </c>
      <c r="BF81">
        <f t="shared" si="39"/>
        <v>0.9</v>
      </c>
      <c r="BG81">
        <f t="shared" si="40"/>
        <v>6.0000000000000392E-3</v>
      </c>
      <c r="BK81" s="53">
        <v>0.48598130841121501</v>
      </c>
      <c r="BL81" s="53">
        <v>0.74698795180722888</v>
      </c>
      <c r="BY81" s="53">
        <v>0.46987951807228912</v>
      </c>
      <c r="BZ81" s="53">
        <v>0.7009345794392523</v>
      </c>
      <c r="CB81">
        <v>0.57857142857142851</v>
      </c>
      <c r="CC81">
        <v>0.65999999999999992</v>
      </c>
      <c r="CE81">
        <v>0.54285714285714293</v>
      </c>
      <c r="CF81">
        <v>0.76</v>
      </c>
      <c r="CH81">
        <v>0.52</v>
      </c>
      <c r="CI81">
        <v>0.9</v>
      </c>
    </row>
    <row r="82" spans="1:87" ht="15" customHeight="1">
      <c r="A82" s="8">
        <v>81</v>
      </c>
      <c r="B82" s="9">
        <v>1007847368</v>
      </c>
      <c r="C82" s="10" t="s">
        <v>171</v>
      </c>
      <c r="D82" s="9">
        <v>0</v>
      </c>
      <c r="E82" s="9">
        <v>18</v>
      </c>
      <c r="F82" s="9">
        <v>1</v>
      </c>
      <c r="G82" s="9">
        <v>36.700000000000003</v>
      </c>
      <c r="H82" s="9">
        <v>13</v>
      </c>
      <c r="I82" s="9">
        <v>0</v>
      </c>
      <c r="J82" s="14">
        <v>0</v>
      </c>
      <c r="K82" s="9">
        <v>0</v>
      </c>
      <c r="L82" s="9">
        <v>0</v>
      </c>
      <c r="M82" s="9">
        <v>1</v>
      </c>
      <c r="N82" s="9">
        <v>0</v>
      </c>
      <c r="O82" s="14">
        <v>1</v>
      </c>
      <c r="P82" s="5"/>
      <c r="Q82">
        <f t="shared" si="24"/>
        <v>1</v>
      </c>
      <c r="R82">
        <f t="shared" si="25"/>
        <v>16</v>
      </c>
      <c r="S82">
        <f t="shared" si="26"/>
        <v>5.3</v>
      </c>
      <c r="T82">
        <f t="shared" si="27"/>
        <v>40.5</v>
      </c>
      <c r="U82">
        <f t="shared" si="28"/>
        <v>13.5</v>
      </c>
      <c r="V82" s="31">
        <f t="shared" si="29"/>
        <v>0</v>
      </c>
      <c r="W82">
        <f t="shared" si="30"/>
        <v>1</v>
      </c>
      <c r="X82" s="32">
        <f t="shared" si="31"/>
        <v>1</v>
      </c>
      <c r="Y82">
        <f t="shared" si="32"/>
        <v>0</v>
      </c>
      <c r="Z82">
        <f t="shared" si="33"/>
        <v>6.0152521448655245E-2</v>
      </c>
      <c r="AA82" s="31">
        <f t="shared" si="34"/>
        <v>6.0152521448655245E-2</v>
      </c>
      <c r="AB82" s="32">
        <f t="shared" si="35"/>
        <v>0.93984747855134476</v>
      </c>
      <c r="AC82" s="31">
        <f t="shared" si="36"/>
        <v>-6.2037673743427453E-2</v>
      </c>
      <c r="AD82" s="32">
        <f t="shared" si="37"/>
        <v>100</v>
      </c>
      <c r="AZ82">
        <v>0.15578243909442685</v>
      </c>
      <c r="BA82">
        <v>1</v>
      </c>
      <c r="BB82">
        <v>0</v>
      </c>
      <c r="BC82">
        <f t="shared" si="41"/>
        <v>73</v>
      </c>
      <c r="BD82">
        <f t="shared" si="42"/>
        <v>4</v>
      </c>
      <c r="BE82">
        <f t="shared" si="38"/>
        <v>0.51333333333333331</v>
      </c>
      <c r="BF82">
        <f t="shared" si="39"/>
        <v>0.9</v>
      </c>
      <c r="BG82">
        <f t="shared" si="40"/>
        <v>0</v>
      </c>
      <c r="BK82" s="53">
        <v>0.47663551401869164</v>
      </c>
      <c r="BL82" s="53">
        <v>0.74698795180722888</v>
      </c>
      <c r="BY82" s="53">
        <v>0.45783132530120485</v>
      </c>
      <c r="BZ82" s="53">
        <v>0.7009345794392523</v>
      </c>
      <c r="CB82">
        <v>0.5714285714285714</v>
      </c>
      <c r="CC82">
        <v>0.65999999999999992</v>
      </c>
      <c r="CE82">
        <v>0.54285714285714293</v>
      </c>
      <c r="CF82">
        <v>0.74</v>
      </c>
      <c r="CH82">
        <v>0.51333333333333331</v>
      </c>
      <c r="CI82">
        <v>0.9</v>
      </c>
    </row>
    <row r="83" spans="1:87" ht="15" customHeight="1">
      <c r="A83" s="8">
        <v>82</v>
      </c>
      <c r="B83" s="9">
        <v>1003519165</v>
      </c>
      <c r="C83" s="10" t="s">
        <v>172</v>
      </c>
      <c r="D83" s="9">
        <v>1</v>
      </c>
      <c r="E83" s="9">
        <v>14</v>
      </c>
      <c r="F83" s="9">
        <v>0</v>
      </c>
      <c r="G83" s="9">
        <v>41.5</v>
      </c>
      <c r="H83" s="9">
        <v>12.8</v>
      </c>
      <c r="I83" s="9">
        <v>0</v>
      </c>
      <c r="J83" s="14">
        <v>0</v>
      </c>
      <c r="K83" s="9">
        <v>0</v>
      </c>
      <c r="L83" s="9">
        <v>0</v>
      </c>
      <c r="M83" s="9">
        <v>1</v>
      </c>
      <c r="N83" s="9">
        <v>0</v>
      </c>
      <c r="O83" s="14">
        <v>1</v>
      </c>
      <c r="P83" s="5"/>
      <c r="Q83">
        <f t="shared" si="24"/>
        <v>0</v>
      </c>
      <c r="R83">
        <f t="shared" si="25"/>
        <v>17</v>
      </c>
      <c r="S83">
        <f t="shared" si="26"/>
        <v>0</v>
      </c>
      <c r="T83">
        <f t="shared" si="27"/>
        <v>39.299999999999997</v>
      </c>
      <c r="U83">
        <f t="shared" si="28"/>
        <v>12</v>
      </c>
      <c r="V83" s="31">
        <f t="shared" si="29"/>
        <v>0</v>
      </c>
      <c r="W83">
        <f t="shared" si="30"/>
        <v>1</v>
      </c>
      <c r="X83" s="32">
        <f t="shared" si="31"/>
        <v>1</v>
      </c>
      <c r="Y83">
        <f t="shared" si="32"/>
        <v>0</v>
      </c>
      <c r="Z83">
        <f t="shared" si="33"/>
        <v>6.7232963499280984E-2</v>
      </c>
      <c r="AA83" s="31">
        <f t="shared" si="34"/>
        <v>6.7232963499280984E-2</v>
      </c>
      <c r="AB83" s="32">
        <f t="shared" si="35"/>
        <v>0.93276703650071902</v>
      </c>
      <c r="AC83" s="31">
        <f t="shared" si="36"/>
        <v>-6.9599802238536193E-2</v>
      </c>
      <c r="AD83" s="32">
        <f t="shared" si="37"/>
        <v>100</v>
      </c>
      <c r="AZ83">
        <v>0.1558456654293004</v>
      </c>
      <c r="BA83">
        <v>0</v>
      </c>
      <c r="BB83">
        <v>1</v>
      </c>
      <c r="BC83">
        <f t="shared" si="41"/>
        <v>73</v>
      </c>
      <c r="BD83">
        <f t="shared" si="42"/>
        <v>5</v>
      </c>
      <c r="BE83">
        <f t="shared" si="38"/>
        <v>0.51333333333333331</v>
      </c>
      <c r="BF83">
        <f t="shared" si="39"/>
        <v>0.875</v>
      </c>
      <c r="BG83">
        <f t="shared" si="40"/>
        <v>5.8333333333333709E-3</v>
      </c>
      <c r="BK83" s="53">
        <v>0.46728971962616828</v>
      </c>
      <c r="BL83" s="53">
        <v>0.74698795180722888</v>
      </c>
      <c r="BY83" s="53">
        <v>0.44578313253012047</v>
      </c>
      <c r="BZ83" s="53">
        <v>0.7009345794392523</v>
      </c>
      <c r="CB83">
        <v>0.56428571428571428</v>
      </c>
      <c r="CC83">
        <v>0.65999999999999992</v>
      </c>
      <c r="CE83">
        <v>0.5357142857142857</v>
      </c>
      <c r="CF83">
        <v>0.74</v>
      </c>
      <c r="CH83">
        <v>0.51333333333333331</v>
      </c>
      <c r="CI83">
        <v>0.875</v>
      </c>
    </row>
    <row r="84" spans="1:87" ht="15" customHeight="1">
      <c r="A84" s="8">
        <v>83</v>
      </c>
      <c r="B84" s="9">
        <v>1069722156</v>
      </c>
      <c r="C84" s="10" t="s">
        <v>173</v>
      </c>
      <c r="D84" s="9">
        <v>0</v>
      </c>
      <c r="E84" s="9">
        <v>11</v>
      </c>
      <c r="F84" s="9">
        <v>35.4</v>
      </c>
      <c r="G84" s="9">
        <v>39.799999999999997</v>
      </c>
      <c r="H84" s="9">
        <v>13.6</v>
      </c>
      <c r="I84" s="9">
        <v>1</v>
      </c>
      <c r="J84" s="14">
        <v>0</v>
      </c>
      <c r="K84" s="9">
        <v>0</v>
      </c>
      <c r="L84" s="9">
        <v>0</v>
      </c>
      <c r="M84" s="9">
        <v>0</v>
      </c>
      <c r="N84" s="9">
        <v>1</v>
      </c>
      <c r="O84" s="14">
        <v>1</v>
      </c>
      <c r="P84" s="5"/>
      <c r="Q84">
        <f t="shared" si="24"/>
        <v>0</v>
      </c>
      <c r="R84">
        <f t="shared" si="25"/>
        <v>17</v>
      </c>
      <c r="S84">
        <f t="shared" si="26"/>
        <v>11.5</v>
      </c>
      <c r="T84">
        <f t="shared" si="27"/>
        <v>40.5</v>
      </c>
      <c r="U84">
        <f t="shared" si="28"/>
        <v>13.5</v>
      </c>
      <c r="V84" s="31">
        <f t="shared" si="29"/>
        <v>0</v>
      </c>
      <c r="W84">
        <f t="shared" si="30"/>
        <v>1</v>
      </c>
      <c r="X84" s="32">
        <f t="shared" si="31"/>
        <v>1</v>
      </c>
      <c r="Y84">
        <f t="shared" si="32"/>
        <v>0</v>
      </c>
      <c r="Z84">
        <f t="shared" si="33"/>
        <v>7.0227083635300308E-2</v>
      </c>
      <c r="AA84" s="31">
        <f t="shared" si="34"/>
        <v>7.0227083635300308E-2</v>
      </c>
      <c r="AB84" s="32">
        <f t="shared" si="35"/>
        <v>0.92977291636469972</v>
      </c>
      <c r="AC84" s="31">
        <f t="shared" si="36"/>
        <v>-7.2814898602572606E-2</v>
      </c>
      <c r="AD84" s="32">
        <f t="shared" si="37"/>
        <v>100</v>
      </c>
      <c r="AZ84">
        <v>0.15656397875348368</v>
      </c>
      <c r="BA84">
        <v>1</v>
      </c>
      <c r="BB84">
        <v>0</v>
      </c>
      <c r="BC84">
        <f t="shared" si="41"/>
        <v>74</v>
      </c>
      <c r="BD84">
        <f t="shared" si="42"/>
        <v>5</v>
      </c>
      <c r="BE84">
        <f t="shared" si="38"/>
        <v>0.5066666666666666</v>
      </c>
      <c r="BF84">
        <f t="shared" si="39"/>
        <v>0.875</v>
      </c>
      <c r="BG84">
        <f t="shared" si="40"/>
        <v>5.8333333333332738E-3</v>
      </c>
      <c r="BK84" s="53">
        <v>0.45794392523364491</v>
      </c>
      <c r="BL84" s="53">
        <v>0.74698795180722888</v>
      </c>
      <c r="BY84" s="53">
        <v>0.4337349397590361</v>
      </c>
      <c r="BZ84" s="53">
        <v>0.7009345794392523</v>
      </c>
      <c r="CB84">
        <v>0.55714285714285716</v>
      </c>
      <c r="CC84">
        <v>0.65999999999999992</v>
      </c>
      <c r="CE84">
        <v>0.52857142857142858</v>
      </c>
      <c r="CF84">
        <v>0.74</v>
      </c>
      <c r="CH84">
        <v>0.5066666666666666</v>
      </c>
      <c r="CI84">
        <v>0.875</v>
      </c>
    </row>
    <row r="85" spans="1:87" ht="15" customHeight="1">
      <c r="A85" s="8">
        <v>84</v>
      </c>
      <c r="B85" s="9">
        <v>1003558350</v>
      </c>
      <c r="C85" s="10" t="s">
        <v>174</v>
      </c>
      <c r="D85" s="9">
        <v>1</v>
      </c>
      <c r="E85" s="9">
        <v>15</v>
      </c>
      <c r="F85" s="9">
        <v>4.3</v>
      </c>
      <c r="G85" s="9">
        <v>40.1</v>
      </c>
      <c r="H85" s="9">
        <v>11.4</v>
      </c>
      <c r="I85" s="9">
        <v>0</v>
      </c>
      <c r="J85" s="14">
        <v>0</v>
      </c>
      <c r="K85" s="9">
        <v>0</v>
      </c>
      <c r="L85" s="9">
        <v>0</v>
      </c>
      <c r="M85" s="9">
        <v>1</v>
      </c>
      <c r="N85" s="9">
        <v>0</v>
      </c>
      <c r="O85" s="14">
        <v>1</v>
      </c>
      <c r="P85" s="5"/>
      <c r="Q85">
        <f t="shared" si="24"/>
        <v>0</v>
      </c>
      <c r="R85">
        <f t="shared" si="25"/>
        <v>18</v>
      </c>
      <c r="S85">
        <f t="shared" si="26"/>
        <v>1</v>
      </c>
      <c r="T85">
        <f t="shared" si="27"/>
        <v>36.700000000000003</v>
      </c>
      <c r="U85">
        <f t="shared" si="28"/>
        <v>13</v>
      </c>
      <c r="V85" s="31">
        <f t="shared" si="29"/>
        <v>0</v>
      </c>
      <c r="W85">
        <f t="shared" si="30"/>
        <v>1</v>
      </c>
      <c r="X85" s="32">
        <f t="shared" si="31"/>
        <v>1</v>
      </c>
      <c r="Y85">
        <f t="shared" si="32"/>
        <v>0</v>
      </c>
      <c r="Z85">
        <f t="shared" si="33"/>
        <v>3.1039742131512688E-2</v>
      </c>
      <c r="AA85" s="31">
        <f t="shared" si="34"/>
        <v>3.1039742131512688E-2</v>
      </c>
      <c r="AB85" s="32">
        <f t="shared" si="35"/>
        <v>0.96896025786848727</v>
      </c>
      <c r="AC85" s="31">
        <f t="shared" si="36"/>
        <v>-3.1531681484062248E-2</v>
      </c>
      <c r="AD85" s="32">
        <f t="shared" si="37"/>
        <v>100</v>
      </c>
      <c r="AZ85">
        <v>0.15796973875340234</v>
      </c>
      <c r="BA85">
        <v>1</v>
      </c>
      <c r="BB85">
        <v>0</v>
      </c>
      <c r="BC85">
        <f t="shared" si="41"/>
        <v>75</v>
      </c>
      <c r="BD85">
        <f t="shared" si="42"/>
        <v>5</v>
      </c>
      <c r="BE85">
        <f t="shared" si="38"/>
        <v>0.5</v>
      </c>
      <c r="BF85">
        <f t="shared" si="39"/>
        <v>0.875</v>
      </c>
      <c r="BG85">
        <f t="shared" si="40"/>
        <v>0</v>
      </c>
      <c r="BK85" s="53">
        <v>0.44859813084112155</v>
      </c>
      <c r="BL85" s="53">
        <v>0.74698795180722888</v>
      </c>
      <c r="BY85" s="53">
        <v>0.4337349397590361</v>
      </c>
      <c r="BZ85" s="53">
        <v>0.69158878504672905</v>
      </c>
      <c r="CB85">
        <v>0.55714285714285716</v>
      </c>
      <c r="CC85">
        <v>0.64</v>
      </c>
      <c r="CE85">
        <v>0.52142857142857135</v>
      </c>
      <c r="CF85">
        <v>0.74</v>
      </c>
      <c r="CH85">
        <v>0.5</v>
      </c>
      <c r="CI85">
        <v>0.875</v>
      </c>
    </row>
    <row r="86" spans="1:87" ht="15" customHeight="1">
      <c r="A86" s="8">
        <v>85</v>
      </c>
      <c r="B86" s="9">
        <v>1000255490</v>
      </c>
      <c r="C86" s="10" t="s">
        <v>175</v>
      </c>
      <c r="D86" s="9">
        <v>0</v>
      </c>
      <c r="E86" s="9">
        <v>15</v>
      </c>
      <c r="F86" s="9">
        <v>4.4000000000000004</v>
      </c>
      <c r="G86" s="9">
        <v>44.7</v>
      </c>
      <c r="H86" s="9">
        <v>12.5</v>
      </c>
      <c r="I86" s="9">
        <v>1</v>
      </c>
      <c r="J86" s="14">
        <v>1</v>
      </c>
      <c r="K86" s="9">
        <v>0</v>
      </c>
      <c r="L86" s="9">
        <v>0</v>
      </c>
      <c r="M86" s="9">
        <v>0</v>
      </c>
      <c r="N86" s="9">
        <v>1</v>
      </c>
      <c r="O86" s="14">
        <v>0</v>
      </c>
      <c r="P86" s="5"/>
      <c r="Q86">
        <f t="shared" si="24"/>
        <v>1</v>
      </c>
      <c r="R86">
        <f t="shared" si="25"/>
        <v>14</v>
      </c>
      <c r="S86">
        <f t="shared" si="26"/>
        <v>0</v>
      </c>
      <c r="T86">
        <f t="shared" si="27"/>
        <v>41.5</v>
      </c>
      <c r="U86">
        <f t="shared" si="28"/>
        <v>12.8</v>
      </c>
      <c r="V86" s="31">
        <f t="shared" si="29"/>
        <v>0</v>
      </c>
      <c r="W86">
        <f t="shared" si="30"/>
        <v>1</v>
      </c>
      <c r="X86" s="32">
        <f t="shared" si="31"/>
        <v>1</v>
      </c>
      <c r="Y86">
        <f t="shared" si="32"/>
        <v>0</v>
      </c>
      <c r="Z86">
        <f t="shared" si="33"/>
        <v>0.11246686481530373</v>
      </c>
      <c r="AA86" s="31">
        <f t="shared" si="34"/>
        <v>0.11246686481530373</v>
      </c>
      <c r="AB86" s="32">
        <f t="shared" si="35"/>
        <v>0.88753313518469623</v>
      </c>
      <c r="AC86" s="31">
        <f t="shared" si="36"/>
        <v>-0.11930942291013957</v>
      </c>
      <c r="AD86" s="32">
        <f t="shared" si="37"/>
        <v>100</v>
      </c>
      <c r="AZ86">
        <v>0.15936786159629046</v>
      </c>
      <c r="BA86">
        <v>0</v>
      </c>
      <c r="BB86">
        <v>1</v>
      </c>
      <c r="BC86">
        <f t="shared" si="41"/>
        <v>75</v>
      </c>
      <c r="BD86">
        <f t="shared" si="42"/>
        <v>6</v>
      </c>
      <c r="BE86">
        <f t="shared" si="38"/>
        <v>0.5</v>
      </c>
      <c r="BF86">
        <f t="shared" si="39"/>
        <v>0.85</v>
      </c>
      <c r="BG86">
        <f t="shared" si="40"/>
        <v>5.6666666666667026E-3</v>
      </c>
      <c r="BK86" s="53">
        <v>0.43925233644859818</v>
      </c>
      <c r="BL86" s="53">
        <v>0.74698795180722888</v>
      </c>
      <c r="BY86" s="53">
        <v>0.4337349397590361</v>
      </c>
      <c r="BZ86" s="53">
        <v>0.68224299065420557</v>
      </c>
      <c r="CB86">
        <v>0.55000000000000004</v>
      </c>
      <c r="CC86">
        <v>0.64</v>
      </c>
      <c r="CE86">
        <v>0.51428571428571423</v>
      </c>
      <c r="CF86">
        <v>0.74</v>
      </c>
      <c r="CH86">
        <v>0.5</v>
      </c>
      <c r="CI86">
        <v>0.85</v>
      </c>
    </row>
    <row r="87" spans="1:87" ht="15" customHeight="1">
      <c r="A87" s="8">
        <v>86</v>
      </c>
      <c r="B87" s="9">
        <v>1073130126</v>
      </c>
      <c r="C87" s="10" t="s">
        <v>176</v>
      </c>
      <c r="D87" s="9">
        <v>0</v>
      </c>
      <c r="E87" s="9">
        <v>13</v>
      </c>
      <c r="F87" s="9">
        <v>10.1</v>
      </c>
      <c r="G87" s="9">
        <v>45</v>
      </c>
      <c r="H87" s="9">
        <v>13.6</v>
      </c>
      <c r="I87" s="9">
        <v>1</v>
      </c>
      <c r="J87" s="14">
        <v>1</v>
      </c>
      <c r="K87" s="9">
        <v>0</v>
      </c>
      <c r="L87" s="9">
        <v>0</v>
      </c>
      <c r="M87" s="9">
        <v>0</v>
      </c>
      <c r="N87" s="9">
        <v>1</v>
      </c>
      <c r="O87" s="14">
        <v>0</v>
      </c>
      <c r="P87" s="5"/>
      <c r="Q87">
        <f t="shared" si="24"/>
        <v>0</v>
      </c>
      <c r="R87">
        <f t="shared" si="25"/>
        <v>11</v>
      </c>
      <c r="S87">
        <f t="shared" si="26"/>
        <v>35.4</v>
      </c>
      <c r="T87">
        <f t="shared" si="27"/>
        <v>39.799999999999997</v>
      </c>
      <c r="U87">
        <f t="shared" si="28"/>
        <v>13.6</v>
      </c>
      <c r="V87" s="31">
        <f t="shared" si="29"/>
        <v>1</v>
      </c>
      <c r="W87">
        <f t="shared" si="30"/>
        <v>0</v>
      </c>
      <c r="X87" s="32">
        <f t="shared" si="31"/>
        <v>1</v>
      </c>
      <c r="Y87">
        <f t="shared" si="32"/>
        <v>1</v>
      </c>
      <c r="Z87">
        <f t="shared" si="33"/>
        <v>0.25997520567693377</v>
      </c>
      <c r="AA87" s="31">
        <f t="shared" si="34"/>
        <v>0.25997520567693377</v>
      </c>
      <c r="AB87" s="32">
        <f t="shared" si="35"/>
        <v>0.74002479432306623</v>
      </c>
      <c r="AC87" s="31">
        <f t="shared" si="36"/>
        <v>-1.3471690152949525</v>
      </c>
      <c r="AD87" s="32">
        <f t="shared" si="37"/>
        <v>0</v>
      </c>
      <c r="AZ87">
        <v>0.16044023050399411</v>
      </c>
      <c r="BA87">
        <v>1</v>
      </c>
      <c r="BB87">
        <v>0</v>
      </c>
      <c r="BC87">
        <f t="shared" si="41"/>
        <v>76</v>
      </c>
      <c r="BD87">
        <f t="shared" si="42"/>
        <v>6</v>
      </c>
      <c r="BE87">
        <f t="shared" si="38"/>
        <v>0.49333333333333329</v>
      </c>
      <c r="BF87">
        <f t="shared" si="39"/>
        <v>0.85</v>
      </c>
      <c r="BG87">
        <f t="shared" si="40"/>
        <v>5.666666666666609E-3</v>
      </c>
      <c r="BK87" s="53">
        <v>0.43925233644859818</v>
      </c>
      <c r="BL87" s="53">
        <v>0.73493975903614461</v>
      </c>
      <c r="BY87" s="53">
        <v>0.42168674698795183</v>
      </c>
      <c r="BZ87" s="53">
        <v>0.68224299065420557</v>
      </c>
      <c r="CB87">
        <v>0.54285714285714293</v>
      </c>
      <c r="CC87">
        <v>0.64</v>
      </c>
      <c r="CE87">
        <v>0.51428571428571423</v>
      </c>
      <c r="CF87">
        <v>0.72</v>
      </c>
      <c r="CH87">
        <v>0.49333333333333329</v>
      </c>
      <c r="CI87">
        <v>0.85</v>
      </c>
    </row>
    <row r="88" spans="1:87" ht="15" customHeight="1">
      <c r="A88" s="8">
        <v>87</v>
      </c>
      <c r="B88" s="9">
        <v>1003517733</v>
      </c>
      <c r="C88" s="10" t="s">
        <v>177</v>
      </c>
      <c r="D88" s="9">
        <v>0</v>
      </c>
      <c r="E88" s="9">
        <v>16</v>
      </c>
      <c r="F88" s="9">
        <v>0</v>
      </c>
      <c r="G88" s="15">
        <v>50.2</v>
      </c>
      <c r="H88" s="5">
        <v>16.399999999999999</v>
      </c>
      <c r="I88" s="9">
        <v>1</v>
      </c>
      <c r="J88" s="16">
        <v>0</v>
      </c>
      <c r="K88" s="15">
        <v>0</v>
      </c>
      <c r="L88" s="15">
        <v>0</v>
      </c>
      <c r="M88" s="15">
        <v>0</v>
      </c>
      <c r="N88" s="9">
        <v>1</v>
      </c>
      <c r="O88" s="16">
        <v>1</v>
      </c>
      <c r="P88" s="5"/>
      <c r="Q88">
        <f t="shared" si="24"/>
        <v>1</v>
      </c>
      <c r="R88">
        <f t="shared" si="25"/>
        <v>15</v>
      </c>
      <c r="S88">
        <f t="shared" si="26"/>
        <v>4.3</v>
      </c>
      <c r="T88">
        <f t="shared" si="27"/>
        <v>40.1</v>
      </c>
      <c r="U88">
        <f t="shared" si="28"/>
        <v>11.4</v>
      </c>
      <c r="V88" s="31">
        <f t="shared" si="29"/>
        <v>0</v>
      </c>
      <c r="W88">
        <f t="shared" si="30"/>
        <v>1</v>
      </c>
      <c r="X88" s="32">
        <f t="shared" si="31"/>
        <v>1</v>
      </c>
      <c r="Y88">
        <f t="shared" si="32"/>
        <v>0</v>
      </c>
      <c r="Z88">
        <f t="shared" si="33"/>
        <v>9.9456921171539259E-2</v>
      </c>
      <c r="AA88" s="31">
        <f t="shared" si="34"/>
        <v>9.9456921171539259E-2</v>
      </c>
      <c r="AB88" s="32">
        <f t="shared" si="35"/>
        <v>0.90054307882846074</v>
      </c>
      <c r="AC88" s="31">
        <f t="shared" si="36"/>
        <v>-0.10475727672251259</v>
      </c>
      <c r="AD88" s="32">
        <f t="shared" si="37"/>
        <v>100</v>
      </c>
      <c r="AZ88">
        <v>0.16060987483033021</v>
      </c>
      <c r="BA88">
        <v>1</v>
      </c>
      <c r="BB88">
        <v>0</v>
      </c>
      <c r="BC88">
        <f t="shared" si="41"/>
        <v>77</v>
      </c>
      <c r="BD88">
        <f t="shared" si="42"/>
        <v>6</v>
      </c>
      <c r="BE88">
        <f t="shared" si="38"/>
        <v>0.48666666666666669</v>
      </c>
      <c r="BF88">
        <f t="shared" si="39"/>
        <v>0.85</v>
      </c>
      <c r="BG88">
        <f t="shared" si="40"/>
        <v>5.6666666666667026E-3</v>
      </c>
      <c r="BK88" s="53">
        <v>0.43925233644859818</v>
      </c>
      <c r="BL88" s="53">
        <v>0.72289156626506024</v>
      </c>
      <c r="BY88" s="53">
        <v>0.42168674698795183</v>
      </c>
      <c r="BZ88" s="53">
        <v>0.67289719626168232</v>
      </c>
      <c r="CB88">
        <v>0.5357142857142857</v>
      </c>
      <c r="CC88">
        <v>0.64</v>
      </c>
      <c r="CE88">
        <v>0.50714285714285712</v>
      </c>
      <c r="CF88">
        <v>0.72</v>
      </c>
      <c r="CH88">
        <v>0.48666666666666669</v>
      </c>
      <c r="CI88">
        <v>0.85</v>
      </c>
    </row>
    <row r="89" spans="1:87" ht="15" customHeight="1">
      <c r="A89" s="8">
        <v>88</v>
      </c>
      <c r="B89" s="9">
        <v>1007725800</v>
      </c>
      <c r="C89" s="10" t="s">
        <v>178</v>
      </c>
      <c r="D89" s="9">
        <v>0</v>
      </c>
      <c r="E89" s="9">
        <v>18</v>
      </c>
      <c r="F89" s="9">
        <v>5.6</v>
      </c>
      <c r="G89" s="9">
        <v>48.6</v>
      </c>
      <c r="H89" s="14">
        <v>13.9</v>
      </c>
      <c r="I89" s="9">
        <v>1</v>
      </c>
      <c r="J89" s="14">
        <v>0</v>
      </c>
      <c r="K89" s="9">
        <v>0</v>
      </c>
      <c r="L89" s="9">
        <v>0</v>
      </c>
      <c r="M89" s="9">
        <v>0</v>
      </c>
      <c r="N89" s="9">
        <v>1</v>
      </c>
      <c r="O89" s="14">
        <v>1</v>
      </c>
      <c r="P89" s="5"/>
      <c r="Q89">
        <f t="shared" si="24"/>
        <v>0</v>
      </c>
      <c r="R89">
        <f t="shared" si="25"/>
        <v>15</v>
      </c>
      <c r="S89">
        <f t="shared" si="26"/>
        <v>4.4000000000000004</v>
      </c>
      <c r="T89">
        <f t="shared" si="27"/>
        <v>44.7</v>
      </c>
      <c r="U89">
        <f t="shared" si="28"/>
        <v>12.5</v>
      </c>
      <c r="V89" s="31">
        <f t="shared" si="29"/>
        <v>1</v>
      </c>
      <c r="W89">
        <f t="shared" si="30"/>
        <v>0</v>
      </c>
      <c r="X89" s="32">
        <f t="shared" si="31"/>
        <v>1</v>
      </c>
      <c r="Y89">
        <f t="shared" si="32"/>
        <v>1</v>
      </c>
      <c r="Z89">
        <f t="shared" si="33"/>
        <v>0.20346426329119213</v>
      </c>
      <c r="AA89" s="31">
        <f t="shared" si="34"/>
        <v>0.20346426329119213</v>
      </c>
      <c r="AB89" s="32">
        <f t="shared" si="35"/>
        <v>0.79653573670880784</v>
      </c>
      <c r="AC89" s="31">
        <f t="shared" si="36"/>
        <v>-1.5922648998834847</v>
      </c>
      <c r="AD89" s="32">
        <f t="shared" si="37"/>
        <v>0</v>
      </c>
      <c r="AZ89">
        <v>0.16088643768622246</v>
      </c>
      <c r="BA89">
        <v>1</v>
      </c>
      <c r="BB89">
        <v>0</v>
      </c>
      <c r="BC89">
        <f t="shared" si="41"/>
        <v>78</v>
      </c>
      <c r="BD89">
        <f t="shared" si="42"/>
        <v>6</v>
      </c>
      <c r="BE89">
        <f t="shared" si="38"/>
        <v>0.48</v>
      </c>
      <c r="BF89">
        <f t="shared" si="39"/>
        <v>0.85</v>
      </c>
      <c r="BG89">
        <f t="shared" si="40"/>
        <v>5.666666666666609E-3</v>
      </c>
      <c r="BK89" s="53">
        <v>0.42990654205607481</v>
      </c>
      <c r="BL89" s="53">
        <v>0.72289156626506024</v>
      </c>
      <c r="BY89" s="53">
        <v>0.40963855421686746</v>
      </c>
      <c r="BZ89" s="53">
        <v>0.67289719626168232</v>
      </c>
      <c r="CB89">
        <v>0.5357142857142857</v>
      </c>
      <c r="CC89">
        <v>0.62</v>
      </c>
      <c r="CE89">
        <v>0.50714285714285712</v>
      </c>
      <c r="CF89">
        <v>0.7</v>
      </c>
      <c r="CH89">
        <v>0.48</v>
      </c>
      <c r="CI89">
        <v>0.85</v>
      </c>
    </row>
    <row r="90" spans="1:87" ht="15" customHeight="1">
      <c r="A90" s="8">
        <v>89</v>
      </c>
      <c r="B90" s="9">
        <v>1007664878</v>
      </c>
      <c r="C90" s="10" t="s">
        <v>179</v>
      </c>
      <c r="D90" s="9">
        <v>1</v>
      </c>
      <c r="E90" s="9">
        <v>18</v>
      </c>
      <c r="F90" s="9">
        <v>38.5</v>
      </c>
      <c r="G90" s="9">
        <v>48.9</v>
      </c>
      <c r="H90" s="9">
        <v>16.7</v>
      </c>
      <c r="I90" s="9">
        <v>0</v>
      </c>
      <c r="J90" s="14">
        <v>0</v>
      </c>
      <c r="K90" s="9">
        <v>0</v>
      </c>
      <c r="L90" s="9">
        <v>0</v>
      </c>
      <c r="M90" s="9">
        <v>1</v>
      </c>
      <c r="N90" s="9">
        <v>0</v>
      </c>
      <c r="O90" s="14">
        <v>1</v>
      </c>
      <c r="P90" s="5"/>
      <c r="Q90">
        <f t="shared" si="24"/>
        <v>0</v>
      </c>
      <c r="R90">
        <f t="shared" si="25"/>
        <v>13</v>
      </c>
      <c r="S90">
        <f t="shared" si="26"/>
        <v>10.1</v>
      </c>
      <c r="T90">
        <f t="shared" si="27"/>
        <v>45</v>
      </c>
      <c r="U90">
        <f t="shared" si="28"/>
        <v>13.6</v>
      </c>
      <c r="V90" s="31">
        <f t="shared" si="29"/>
        <v>1</v>
      </c>
      <c r="W90">
        <f t="shared" si="30"/>
        <v>0</v>
      </c>
      <c r="X90" s="32">
        <f t="shared" si="31"/>
        <v>1</v>
      </c>
      <c r="Y90">
        <f t="shared" si="32"/>
        <v>1</v>
      </c>
      <c r="Z90">
        <f t="shared" si="33"/>
        <v>0.27007249486230051</v>
      </c>
      <c r="AA90" s="31">
        <f t="shared" si="34"/>
        <v>0.27007249486230051</v>
      </c>
      <c r="AB90" s="32">
        <f t="shared" si="35"/>
        <v>0.72992750513769944</v>
      </c>
      <c r="AC90" s="31">
        <f t="shared" si="36"/>
        <v>-1.3090648565332976</v>
      </c>
      <c r="AD90" s="32">
        <f t="shared" si="37"/>
        <v>0</v>
      </c>
      <c r="AZ90">
        <v>0.16157607021036485</v>
      </c>
      <c r="BA90">
        <v>1</v>
      </c>
      <c r="BB90">
        <v>0</v>
      </c>
      <c r="BC90">
        <f t="shared" si="41"/>
        <v>79</v>
      </c>
      <c r="BD90">
        <f t="shared" si="42"/>
        <v>6</v>
      </c>
      <c r="BE90">
        <f t="shared" si="38"/>
        <v>0.47333333333333338</v>
      </c>
      <c r="BF90">
        <f t="shared" si="39"/>
        <v>0.85</v>
      </c>
      <c r="BG90">
        <f t="shared" si="40"/>
        <v>0</v>
      </c>
      <c r="BK90" s="53">
        <v>0.42056074766355145</v>
      </c>
      <c r="BL90" s="53">
        <v>0.72289156626506024</v>
      </c>
      <c r="BY90" s="53">
        <v>0.40963855421686746</v>
      </c>
      <c r="BZ90" s="53">
        <v>0.66355140186915884</v>
      </c>
      <c r="CB90">
        <v>0.52857142857142858</v>
      </c>
      <c r="CC90">
        <v>0.62</v>
      </c>
      <c r="CE90">
        <v>0.50714285714285712</v>
      </c>
      <c r="CF90">
        <v>0.67999999999999994</v>
      </c>
      <c r="CH90">
        <v>0.47333333333333338</v>
      </c>
      <c r="CI90">
        <v>0.85</v>
      </c>
    </row>
    <row r="91" spans="1:87" ht="15" customHeight="1">
      <c r="A91" s="8">
        <v>90</v>
      </c>
      <c r="B91" s="9">
        <v>1072497596</v>
      </c>
      <c r="C91" s="10" t="s">
        <v>180</v>
      </c>
      <c r="D91" s="9">
        <v>0</v>
      </c>
      <c r="E91" s="9">
        <v>18</v>
      </c>
      <c r="F91" s="9">
        <v>23.9</v>
      </c>
      <c r="G91" s="9">
        <v>52.7</v>
      </c>
      <c r="H91" s="9">
        <v>14.7</v>
      </c>
      <c r="I91" s="9">
        <v>1</v>
      </c>
      <c r="J91" s="14">
        <v>0</v>
      </c>
      <c r="K91" s="9">
        <v>0</v>
      </c>
      <c r="L91" s="9">
        <v>0</v>
      </c>
      <c r="M91" s="9">
        <v>0</v>
      </c>
      <c r="N91" s="9">
        <v>1</v>
      </c>
      <c r="O91" s="14">
        <v>1</v>
      </c>
      <c r="P91" s="5"/>
      <c r="Q91">
        <f t="shared" si="24"/>
        <v>0</v>
      </c>
      <c r="R91">
        <f t="shared" si="25"/>
        <v>16</v>
      </c>
      <c r="S91">
        <f t="shared" si="26"/>
        <v>0</v>
      </c>
      <c r="T91">
        <f t="shared" si="27"/>
        <v>50.2</v>
      </c>
      <c r="U91">
        <f t="shared" si="28"/>
        <v>16.399999999999999</v>
      </c>
      <c r="V91" s="31">
        <f t="shared" si="29"/>
        <v>1</v>
      </c>
      <c r="W91">
        <f t="shared" si="30"/>
        <v>0</v>
      </c>
      <c r="X91" s="32">
        <f t="shared" si="31"/>
        <v>1</v>
      </c>
      <c r="Y91">
        <f t="shared" si="32"/>
        <v>1</v>
      </c>
      <c r="Z91">
        <f t="shared" si="33"/>
        <v>0.18082410485381509</v>
      </c>
      <c r="AA91" s="31">
        <f t="shared" si="34"/>
        <v>0.18082410485381509</v>
      </c>
      <c r="AB91" s="32">
        <f t="shared" si="35"/>
        <v>0.81917589514618494</v>
      </c>
      <c r="AC91" s="31">
        <f t="shared" si="36"/>
        <v>-1.7102305166043237</v>
      </c>
      <c r="AD91" s="32">
        <f t="shared" si="37"/>
        <v>0</v>
      </c>
      <c r="AZ91">
        <v>0.16533593630378068</v>
      </c>
      <c r="BA91">
        <v>0</v>
      </c>
      <c r="BB91">
        <v>1</v>
      </c>
      <c r="BC91">
        <f t="shared" si="41"/>
        <v>79</v>
      </c>
      <c r="BD91">
        <f t="shared" si="42"/>
        <v>7</v>
      </c>
      <c r="BE91">
        <f t="shared" si="38"/>
        <v>0.47333333333333338</v>
      </c>
      <c r="BF91">
        <f t="shared" si="39"/>
        <v>0.82499999999999996</v>
      </c>
      <c r="BG91">
        <f t="shared" si="40"/>
        <v>5.5000000000000352E-3</v>
      </c>
      <c r="BK91" s="53">
        <v>0.42056074766355145</v>
      </c>
      <c r="BL91" s="53">
        <v>0.71084337349397586</v>
      </c>
      <c r="BY91" s="53">
        <v>0.40963855421686746</v>
      </c>
      <c r="BZ91" s="53">
        <v>0.65420560747663559</v>
      </c>
      <c r="CB91">
        <v>0.52142857142857135</v>
      </c>
      <c r="CC91">
        <v>0.62</v>
      </c>
      <c r="CE91">
        <v>0.5</v>
      </c>
      <c r="CF91">
        <v>0.67999999999999994</v>
      </c>
      <c r="CH91">
        <v>0.47333333333333338</v>
      </c>
      <c r="CI91">
        <v>0.82499999999999996</v>
      </c>
    </row>
    <row r="92" spans="1:87" ht="15" customHeight="1">
      <c r="A92" s="8">
        <v>91</v>
      </c>
      <c r="B92" s="9">
        <v>1069718244</v>
      </c>
      <c r="C92" s="10" t="s">
        <v>181</v>
      </c>
      <c r="D92" s="9">
        <v>0</v>
      </c>
      <c r="E92" s="9">
        <v>13</v>
      </c>
      <c r="F92" s="9">
        <v>23.9</v>
      </c>
      <c r="G92" s="9">
        <v>51.8</v>
      </c>
      <c r="H92" s="9">
        <v>13.9</v>
      </c>
      <c r="I92" s="9">
        <v>1</v>
      </c>
      <c r="J92" s="14">
        <v>0</v>
      </c>
      <c r="K92" s="9">
        <v>0</v>
      </c>
      <c r="L92" s="9">
        <v>0</v>
      </c>
      <c r="M92" s="9">
        <v>0</v>
      </c>
      <c r="N92" s="9">
        <v>1</v>
      </c>
      <c r="O92" s="14">
        <v>1</v>
      </c>
      <c r="P92" s="5"/>
      <c r="Q92">
        <f t="shared" si="24"/>
        <v>0</v>
      </c>
      <c r="R92">
        <f t="shared" si="25"/>
        <v>18</v>
      </c>
      <c r="S92">
        <f t="shared" si="26"/>
        <v>5.6</v>
      </c>
      <c r="T92">
        <f t="shared" si="27"/>
        <v>48.6</v>
      </c>
      <c r="U92">
        <f t="shared" si="28"/>
        <v>13.9</v>
      </c>
      <c r="V92" s="31">
        <f t="shared" si="29"/>
        <v>1</v>
      </c>
      <c r="W92">
        <f t="shared" si="30"/>
        <v>0</v>
      </c>
      <c r="X92" s="32">
        <f t="shared" si="31"/>
        <v>1</v>
      </c>
      <c r="Y92">
        <f t="shared" si="32"/>
        <v>1</v>
      </c>
      <c r="Z92">
        <f t="shared" si="33"/>
        <v>0.1558456654293004</v>
      </c>
      <c r="AA92" s="31">
        <f t="shared" si="34"/>
        <v>0.1558456654293004</v>
      </c>
      <c r="AB92" s="32">
        <f t="shared" si="35"/>
        <v>0.84415433457069966</v>
      </c>
      <c r="AC92" s="31">
        <f t="shared" si="36"/>
        <v>-1.8588890856079199</v>
      </c>
      <c r="AD92" s="32">
        <f t="shared" si="37"/>
        <v>0</v>
      </c>
      <c r="AZ92">
        <v>0.16810067327338432</v>
      </c>
      <c r="BA92">
        <v>1</v>
      </c>
      <c r="BB92">
        <v>0</v>
      </c>
      <c r="BC92">
        <f t="shared" si="41"/>
        <v>80</v>
      </c>
      <c r="BD92">
        <f t="shared" si="42"/>
        <v>7</v>
      </c>
      <c r="BE92">
        <f t="shared" si="38"/>
        <v>0.46666666666666667</v>
      </c>
      <c r="BF92">
        <f t="shared" si="39"/>
        <v>0.82499999999999996</v>
      </c>
      <c r="BG92">
        <f t="shared" si="40"/>
        <v>5.5000000000000352E-3</v>
      </c>
      <c r="BK92" s="53">
        <v>0.41121495327102808</v>
      </c>
      <c r="BL92" s="53">
        <v>0.71084337349397586</v>
      </c>
      <c r="BY92" s="53">
        <v>0.39759036144578308</v>
      </c>
      <c r="BZ92" s="53">
        <v>0.65420560747663559</v>
      </c>
      <c r="CB92">
        <v>0.52142857142857135</v>
      </c>
      <c r="CC92">
        <v>0.6</v>
      </c>
      <c r="CE92">
        <v>0.49285714285714288</v>
      </c>
      <c r="CF92">
        <v>0.67999999999999994</v>
      </c>
      <c r="CH92">
        <v>0.46666666666666667</v>
      </c>
      <c r="CI92">
        <v>0.82499999999999996</v>
      </c>
    </row>
    <row r="93" spans="1:87" ht="15" customHeight="1">
      <c r="A93" s="8">
        <v>92</v>
      </c>
      <c r="B93" s="9">
        <v>1003519146</v>
      </c>
      <c r="C93" s="10" t="s">
        <v>182</v>
      </c>
      <c r="D93" s="9">
        <v>0</v>
      </c>
      <c r="E93" s="9">
        <v>15</v>
      </c>
      <c r="F93" s="9">
        <v>0</v>
      </c>
      <c r="G93" s="9">
        <v>47.5</v>
      </c>
      <c r="H93" s="9">
        <v>11.5</v>
      </c>
      <c r="I93" s="9">
        <v>1</v>
      </c>
      <c r="J93" s="14">
        <v>0</v>
      </c>
      <c r="K93" s="9">
        <v>0</v>
      </c>
      <c r="L93" s="9">
        <v>0</v>
      </c>
      <c r="M93" s="9">
        <v>0</v>
      </c>
      <c r="N93" s="9">
        <v>1</v>
      </c>
      <c r="O93" s="14">
        <v>1</v>
      </c>
      <c r="P93" s="5"/>
      <c r="Q93">
        <f t="shared" si="24"/>
        <v>1</v>
      </c>
      <c r="R93">
        <f t="shared" si="25"/>
        <v>18</v>
      </c>
      <c r="S93">
        <f t="shared" si="26"/>
        <v>38.5</v>
      </c>
      <c r="T93">
        <f t="shared" si="27"/>
        <v>48.9</v>
      </c>
      <c r="U93">
        <f t="shared" si="28"/>
        <v>16.7</v>
      </c>
      <c r="V93" s="31">
        <f t="shared" si="29"/>
        <v>0</v>
      </c>
      <c r="W93">
        <f t="shared" si="30"/>
        <v>1</v>
      </c>
      <c r="X93" s="32">
        <f t="shared" si="31"/>
        <v>1</v>
      </c>
      <c r="Y93">
        <f t="shared" si="32"/>
        <v>0</v>
      </c>
      <c r="Z93">
        <f t="shared" si="33"/>
        <v>0.11002884664658949</v>
      </c>
      <c r="AA93" s="31">
        <f t="shared" si="34"/>
        <v>0.11002884664658949</v>
      </c>
      <c r="AB93" s="32">
        <f t="shared" si="35"/>
        <v>0.88997115335341048</v>
      </c>
      <c r="AC93" s="31">
        <f t="shared" si="36"/>
        <v>-0.11656622874369067</v>
      </c>
      <c r="AD93" s="32">
        <f t="shared" si="37"/>
        <v>100</v>
      </c>
      <c r="AZ93">
        <v>0.1682158196237932</v>
      </c>
      <c r="BA93">
        <v>1</v>
      </c>
      <c r="BB93">
        <v>0</v>
      </c>
      <c r="BC93">
        <f t="shared" si="41"/>
        <v>81</v>
      </c>
      <c r="BD93">
        <f t="shared" si="42"/>
        <v>7</v>
      </c>
      <c r="BE93">
        <f t="shared" si="38"/>
        <v>0.45999999999999996</v>
      </c>
      <c r="BF93">
        <f t="shared" si="39"/>
        <v>0.82499999999999996</v>
      </c>
      <c r="BG93">
        <f t="shared" si="40"/>
        <v>0</v>
      </c>
      <c r="BK93" s="53">
        <v>0.41121495327102808</v>
      </c>
      <c r="BL93" s="53">
        <v>0.6987951807228916</v>
      </c>
      <c r="BY93" s="53">
        <v>0.38554216867469882</v>
      </c>
      <c r="BZ93" s="53">
        <v>0.65420560747663559</v>
      </c>
      <c r="CB93">
        <v>0.51428571428571423</v>
      </c>
      <c r="CC93">
        <v>0.6</v>
      </c>
      <c r="CE93">
        <v>0.48571428571428577</v>
      </c>
      <c r="CF93">
        <v>0.67999999999999994</v>
      </c>
      <c r="CH93">
        <v>0.45999999999999996</v>
      </c>
      <c r="CI93">
        <v>0.82499999999999996</v>
      </c>
    </row>
    <row r="94" spans="1:87" ht="15" customHeight="1">
      <c r="A94" s="8">
        <v>93</v>
      </c>
      <c r="B94" s="9">
        <v>1069736932</v>
      </c>
      <c r="C94" s="10" t="s">
        <v>183</v>
      </c>
      <c r="D94" s="9">
        <v>1</v>
      </c>
      <c r="E94" s="9">
        <v>9</v>
      </c>
      <c r="F94" s="9">
        <v>0</v>
      </c>
      <c r="G94" s="9">
        <v>45.2</v>
      </c>
      <c r="H94" s="9">
        <v>13.7</v>
      </c>
      <c r="I94" s="9">
        <v>1</v>
      </c>
      <c r="J94" s="14">
        <v>1</v>
      </c>
      <c r="K94" s="9">
        <v>0</v>
      </c>
      <c r="L94" s="9">
        <v>0</v>
      </c>
      <c r="M94" s="9">
        <v>0</v>
      </c>
      <c r="N94" s="9">
        <v>1</v>
      </c>
      <c r="O94" s="14">
        <v>0</v>
      </c>
      <c r="P94" s="5"/>
      <c r="Q94">
        <f t="shared" si="24"/>
        <v>0</v>
      </c>
      <c r="R94">
        <f t="shared" si="25"/>
        <v>18</v>
      </c>
      <c r="S94">
        <f t="shared" si="26"/>
        <v>23.9</v>
      </c>
      <c r="T94">
        <f t="shared" si="27"/>
        <v>52.7</v>
      </c>
      <c r="U94">
        <f t="shared" si="28"/>
        <v>14.7</v>
      </c>
      <c r="V94" s="31">
        <f t="shared" si="29"/>
        <v>1</v>
      </c>
      <c r="W94">
        <f t="shared" si="30"/>
        <v>0</v>
      </c>
      <c r="X94" s="32">
        <f t="shared" si="31"/>
        <v>1</v>
      </c>
      <c r="Y94">
        <f t="shared" si="32"/>
        <v>1</v>
      </c>
      <c r="Z94">
        <f t="shared" si="33"/>
        <v>0.27348219117641859</v>
      </c>
      <c r="AA94" s="31">
        <f t="shared" si="34"/>
        <v>0.27348219117641859</v>
      </c>
      <c r="AB94" s="32">
        <f t="shared" si="35"/>
        <v>0.72651780882358141</v>
      </c>
      <c r="AC94" s="31">
        <f t="shared" si="36"/>
        <v>-1.2965187737687782</v>
      </c>
      <c r="AD94" s="32">
        <f t="shared" si="37"/>
        <v>0</v>
      </c>
      <c r="AZ94">
        <v>0.17009370227126747</v>
      </c>
      <c r="BA94">
        <v>0</v>
      </c>
      <c r="BB94">
        <v>1</v>
      </c>
      <c r="BC94">
        <f t="shared" si="41"/>
        <v>81</v>
      </c>
      <c r="BD94">
        <f t="shared" si="42"/>
        <v>8</v>
      </c>
      <c r="BE94">
        <f t="shared" si="38"/>
        <v>0.45999999999999996</v>
      </c>
      <c r="BF94">
        <f t="shared" si="39"/>
        <v>0.8</v>
      </c>
      <c r="BG94">
        <f t="shared" si="40"/>
        <v>5.3333333333332794E-3</v>
      </c>
      <c r="BK94" s="53">
        <v>0.41121495327102808</v>
      </c>
      <c r="BL94" s="53">
        <v>0.68674698795180722</v>
      </c>
      <c r="BY94" s="53">
        <v>0.38554216867469882</v>
      </c>
      <c r="BZ94" s="53">
        <v>0.64485981308411211</v>
      </c>
      <c r="CB94">
        <v>0.50714285714285712</v>
      </c>
      <c r="CC94">
        <v>0.6</v>
      </c>
      <c r="CE94">
        <v>0.47857142857142854</v>
      </c>
      <c r="CF94">
        <v>0.67999999999999994</v>
      </c>
      <c r="CH94">
        <v>0.45999999999999996</v>
      </c>
      <c r="CI94">
        <v>0.8</v>
      </c>
    </row>
    <row r="95" spans="1:87" ht="15" customHeight="1">
      <c r="A95" s="8">
        <v>94</v>
      </c>
      <c r="B95" s="9">
        <v>1003515963</v>
      </c>
      <c r="C95" s="10" t="s">
        <v>184</v>
      </c>
      <c r="D95" s="9">
        <v>1</v>
      </c>
      <c r="E95" s="9">
        <v>17</v>
      </c>
      <c r="F95" s="9">
        <v>0</v>
      </c>
      <c r="G95" s="9">
        <v>52</v>
      </c>
      <c r="H95" s="9">
        <v>12.5</v>
      </c>
      <c r="I95" s="9">
        <v>0</v>
      </c>
      <c r="J95" s="14">
        <v>1</v>
      </c>
      <c r="K95" s="9">
        <v>0</v>
      </c>
      <c r="L95" s="9">
        <v>1</v>
      </c>
      <c r="M95" s="9">
        <v>0</v>
      </c>
      <c r="N95" s="9">
        <v>0</v>
      </c>
      <c r="O95" s="14">
        <v>0</v>
      </c>
      <c r="P95" s="5"/>
      <c r="Q95">
        <f t="shared" si="24"/>
        <v>0</v>
      </c>
      <c r="R95">
        <f t="shared" si="25"/>
        <v>13</v>
      </c>
      <c r="S95">
        <f t="shared" si="26"/>
        <v>23.9</v>
      </c>
      <c r="T95">
        <f t="shared" si="27"/>
        <v>51.8</v>
      </c>
      <c r="U95">
        <f t="shared" si="28"/>
        <v>13.9</v>
      </c>
      <c r="V95" s="31">
        <f t="shared" si="29"/>
        <v>1</v>
      </c>
      <c r="W95">
        <f t="shared" si="30"/>
        <v>0</v>
      </c>
      <c r="X95" s="32">
        <f t="shared" si="31"/>
        <v>1</v>
      </c>
      <c r="Y95">
        <f t="shared" si="32"/>
        <v>1</v>
      </c>
      <c r="Z95">
        <f t="shared" si="33"/>
        <v>0.5449077846446635</v>
      </c>
      <c r="AA95" s="31">
        <f t="shared" si="34"/>
        <v>0.5449077846446635</v>
      </c>
      <c r="AB95" s="32">
        <f t="shared" si="35"/>
        <v>0.4550922153553365</v>
      </c>
      <c r="AC95" s="31">
        <f t="shared" si="36"/>
        <v>-0.60713870112210466</v>
      </c>
      <c r="AD95" s="32">
        <f t="shared" si="37"/>
        <v>100</v>
      </c>
      <c r="AZ95">
        <v>0.17732238986720256</v>
      </c>
      <c r="BA95">
        <v>1</v>
      </c>
      <c r="BB95">
        <v>0</v>
      </c>
      <c r="BC95">
        <f t="shared" si="41"/>
        <v>82</v>
      </c>
      <c r="BD95">
        <f t="shared" si="42"/>
        <v>8</v>
      </c>
      <c r="BE95">
        <f t="shared" si="38"/>
        <v>0.45333333333333337</v>
      </c>
      <c r="BF95">
        <f t="shared" si="39"/>
        <v>0.8</v>
      </c>
      <c r="BG95">
        <f t="shared" si="40"/>
        <v>0</v>
      </c>
      <c r="BK95" s="53">
        <v>0.40186915887850472</v>
      </c>
      <c r="BL95" s="53">
        <v>0.68674698795180722</v>
      </c>
      <c r="BY95" s="53">
        <v>0.37349397590361444</v>
      </c>
      <c r="BZ95" s="53">
        <v>0.64485981308411211</v>
      </c>
      <c r="CB95">
        <v>0.50714285714285712</v>
      </c>
      <c r="CC95">
        <v>0.58000000000000007</v>
      </c>
      <c r="CE95">
        <v>0.47142857142857142</v>
      </c>
      <c r="CF95">
        <v>0.67999999999999994</v>
      </c>
      <c r="CH95">
        <v>0.45333333333333337</v>
      </c>
      <c r="CI95">
        <v>0.8</v>
      </c>
    </row>
    <row r="96" spans="1:87" ht="15" customHeight="1">
      <c r="A96" s="8">
        <v>95</v>
      </c>
      <c r="B96" s="9">
        <v>1069728826</v>
      </c>
      <c r="C96" s="10" t="s">
        <v>185</v>
      </c>
      <c r="D96" s="9">
        <v>0</v>
      </c>
      <c r="E96" s="9">
        <v>13</v>
      </c>
      <c r="F96" s="9">
        <v>33.9</v>
      </c>
      <c r="G96" s="9">
        <v>48.5</v>
      </c>
      <c r="H96" s="9">
        <v>14</v>
      </c>
      <c r="I96" s="9">
        <v>0</v>
      </c>
      <c r="J96" s="14">
        <v>0</v>
      </c>
      <c r="K96" s="9">
        <v>1</v>
      </c>
      <c r="L96" s="9">
        <v>0</v>
      </c>
      <c r="M96" s="9">
        <v>0</v>
      </c>
      <c r="N96" s="9">
        <v>0</v>
      </c>
      <c r="O96" s="14">
        <v>1</v>
      </c>
      <c r="P96" s="5"/>
      <c r="Q96">
        <f t="shared" si="24"/>
        <v>0</v>
      </c>
      <c r="R96">
        <f t="shared" si="25"/>
        <v>15</v>
      </c>
      <c r="S96">
        <f t="shared" si="26"/>
        <v>0</v>
      </c>
      <c r="T96">
        <f t="shared" si="27"/>
        <v>47.5</v>
      </c>
      <c r="U96">
        <f t="shared" si="28"/>
        <v>11.5</v>
      </c>
      <c r="V96" s="31">
        <f t="shared" si="29"/>
        <v>1</v>
      </c>
      <c r="W96">
        <f t="shared" si="30"/>
        <v>0</v>
      </c>
      <c r="X96" s="32">
        <f t="shared" si="31"/>
        <v>1</v>
      </c>
      <c r="Y96">
        <f t="shared" si="32"/>
        <v>1</v>
      </c>
      <c r="Z96">
        <f t="shared" si="33"/>
        <v>0.31151022730625283</v>
      </c>
      <c r="AA96" s="31">
        <f t="shared" si="34"/>
        <v>0.31151022730625283</v>
      </c>
      <c r="AB96" s="32">
        <f t="shared" si="35"/>
        <v>0.68848977269374712</v>
      </c>
      <c r="AC96" s="31">
        <f t="shared" si="36"/>
        <v>-1.1663231088497727</v>
      </c>
      <c r="AD96" s="32">
        <f t="shared" si="37"/>
        <v>0</v>
      </c>
      <c r="AZ96">
        <v>0.17761040847442777</v>
      </c>
      <c r="BA96">
        <v>0</v>
      </c>
      <c r="BB96">
        <v>1</v>
      </c>
      <c r="BC96">
        <f t="shared" si="41"/>
        <v>82</v>
      </c>
      <c r="BD96">
        <f t="shared" si="42"/>
        <v>9</v>
      </c>
      <c r="BE96">
        <f t="shared" si="38"/>
        <v>0.45333333333333337</v>
      </c>
      <c r="BF96">
        <f t="shared" si="39"/>
        <v>0.77500000000000002</v>
      </c>
      <c r="BG96">
        <f t="shared" si="40"/>
        <v>5.1666666666667005E-3</v>
      </c>
      <c r="BK96" s="53">
        <v>0.39252336448598135</v>
      </c>
      <c r="BL96" s="53">
        <v>0.68674698795180722</v>
      </c>
      <c r="BY96" s="53">
        <v>0.36144578313253017</v>
      </c>
      <c r="BZ96" s="53">
        <v>0.64485981308411211</v>
      </c>
      <c r="CB96">
        <v>0.5</v>
      </c>
      <c r="CC96">
        <v>0.58000000000000007</v>
      </c>
      <c r="CE96">
        <v>0.4642857142857143</v>
      </c>
      <c r="CF96">
        <v>0.67999999999999994</v>
      </c>
      <c r="CH96">
        <v>0.45333333333333337</v>
      </c>
      <c r="CI96">
        <v>0.77500000000000002</v>
      </c>
    </row>
    <row r="97" spans="1:87" ht="15" customHeight="1">
      <c r="A97" s="8">
        <v>96</v>
      </c>
      <c r="B97" s="9">
        <v>1071788195</v>
      </c>
      <c r="C97" s="10" t="s">
        <v>186</v>
      </c>
      <c r="D97" s="9">
        <v>0</v>
      </c>
      <c r="E97" s="9">
        <v>15</v>
      </c>
      <c r="F97" s="9">
        <v>8.4</v>
      </c>
      <c r="G97" s="9">
        <v>42.8</v>
      </c>
      <c r="H97" s="9">
        <v>12.7</v>
      </c>
      <c r="I97" s="9">
        <v>0</v>
      </c>
      <c r="J97" s="14">
        <v>1</v>
      </c>
      <c r="K97" s="9">
        <v>1</v>
      </c>
      <c r="L97" s="9">
        <v>0</v>
      </c>
      <c r="M97" s="9">
        <v>0</v>
      </c>
      <c r="N97" s="9">
        <v>0</v>
      </c>
      <c r="O97" s="14">
        <v>0</v>
      </c>
      <c r="P97" s="5"/>
      <c r="Q97">
        <f t="shared" si="24"/>
        <v>1</v>
      </c>
      <c r="R97">
        <f t="shared" si="25"/>
        <v>9</v>
      </c>
      <c r="S97">
        <f t="shared" si="26"/>
        <v>0</v>
      </c>
      <c r="T97">
        <f t="shared" si="27"/>
        <v>45.2</v>
      </c>
      <c r="U97">
        <f t="shared" si="28"/>
        <v>13.7</v>
      </c>
      <c r="V97" s="31">
        <f t="shared" si="29"/>
        <v>1</v>
      </c>
      <c r="W97">
        <f t="shared" si="30"/>
        <v>0</v>
      </c>
      <c r="X97" s="32">
        <f t="shared" si="31"/>
        <v>1</v>
      </c>
      <c r="Y97">
        <f t="shared" si="32"/>
        <v>1</v>
      </c>
      <c r="Z97">
        <f t="shared" si="33"/>
        <v>0.37656081066170971</v>
      </c>
      <c r="AA97" s="31">
        <f t="shared" si="34"/>
        <v>0.37656081066170971</v>
      </c>
      <c r="AB97" s="32">
        <f t="shared" si="35"/>
        <v>0.62343918933829023</v>
      </c>
      <c r="AC97" s="31">
        <f t="shared" si="36"/>
        <v>-0.97667572908269318</v>
      </c>
      <c r="AD97" s="32">
        <f t="shared" si="37"/>
        <v>0</v>
      </c>
      <c r="AZ97">
        <v>0.17802138776233087</v>
      </c>
      <c r="BA97">
        <v>1</v>
      </c>
      <c r="BB97">
        <v>0</v>
      </c>
      <c r="BC97">
        <f t="shared" si="41"/>
        <v>83</v>
      </c>
      <c r="BD97">
        <f t="shared" si="42"/>
        <v>9</v>
      </c>
      <c r="BE97">
        <f t="shared" si="38"/>
        <v>0.44666666666666666</v>
      </c>
      <c r="BF97">
        <f t="shared" si="39"/>
        <v>0.77500000000000002</v>
      </c>
      <c r="BG97">
        <f t="shared" si="40"/>
        <v>5.1666666666667005E-3</v>
      </c>
      <c r="BK97" s="53">
        <v>0.39252336448598135</v>
      </c>
      <c r="BL97" s="53">
        <v>0.67469879518072284</v>
      </c>
      <c r="BY97" s="53">
        <v>0.3493975903614458</v>
      </c>
      <c r="BZ97" s="53">
        <v>0.64485981308411211</v>
      </c>
      <c r="CB97">
        <v>0.49285714285714288</v>
      </c>
      <c r="CC97">
        <v>0.58000000000000007</v>
      </c>
      <c r="CE97">
        <v>0.45714285714285718</v>
      </c>
      <c r="CF97">
        <v>0.67999999999999994</v>
      </c>
      <c r="CH97">
        <v>0.44666666666666666</v>
      </c>
      <c r="CI97">
        <v>0.77500000000000002</v>
      </c>
    </row>
    <row r="98" spans="1:87" ht="15" customHeight="1">
      <c r="A98" s="8">
        <v>97</v>
      </c>
      <c r="B98" s="9">
        <v>1016010239</v>
      </c>
      <c r="C98" s="10" t="s">
        <v>187</v>
      </c>
      <c r="D98" s="9">
        <v>1</v>
      </c>
      <c r="E98" s="9">
        <v>16</v>
      </c>
      <c r="F98" s="9">
        <v>14.8</v>
      </c>
      <c r="G98" s="9">
        <v>47.1</v>
      </c>
      <c r="H98" s="9">
        <v>16</v>
      </c>
      <c r="I98" s="9">
        <v>0</v>
      </c>
      <c r="J98" s="14">
        <v>1</v>
      </c>
      <c r="K98" s="9">
        <v>0</v>
      </c>
      <c r="L98" s="9">
        <v>1</v>
      </c>
      <c r="M98" s="9">
        <v>0</v>
      </c>
      <c r="N98" s="9">
        <v>0</v>
      </c>
      <c r="O98" s="14">
        <v>0</v>
      </c>
      <c r="P98" s="5"/>
      <c r="Q98">
        <f t="shared" si="24"/>
        <v>1</v>
      </c>
      <c r="R98">
        <f t="shared" si="25"/>
        <v>17</v>
      </c>
      <c r="S98">
        <f t="shared" si="26"/>
        <v>0</v>
      </c>
      <c r="T98">
        <f t="shared" si="27"/>
        <v>52</v>
      </c>
      <c r="U98">
        <f t="shared" si="28"/>
        <v>12.5</v>
      </c>
      <c r="V98" s="31">
        <f t="shared" si="29"/>
        <v>0</v>
      </c>
      <c r="W98">
        <f t="shared" si="30"/>
        <v>1</v>
      </c>
      <c r="X98" s="32">
        <f t="shared" si="31"/>
        <v>1</v>
      </c>
      <c r="Y98">
        <f t="shared" si="32"/>
        <v>0</v>
      </c>
      <c r="Z98">
        <f t="shared" si="33"/>
        <v>0.25822096254276961</v>
      </c>
      <c r="AA98" s="31">
        <f t="shared" si="34"/>
        <v>0.25822096254276961</v>
      </c>
      <c r="AB98" s="32">
        <f t="shared" si="35"/>
        <v>0.74177903745723039</v>
      </c>
      <c r="AC98" s="31">
        <f t="shared" si="36"/>
        <v>-0.29870387334827736</v>
      </c>
      <c r="AD98" s="32">
        <f t="shared" si="37"/>
        <v>100</v>
      </c>
      <c r="AZ98">
        <v>0.17925032278040687</v>
      </c>
      <c r="BA98">
        <v>1</v>
      </c>
      <c r="BB98">
        <v>0</v>
      </c>
      <c r="BC98">
        <f t="shared" si="41"/>
        <v>84</v>
      </c>
      <c r="BD98">
        <f t="shared" si="42"/>
        <v>9</v>
      </c>
      <c r="BE98">
        <f t="shared" si="38"/>
        <v>0.43999999999999995</v>
      </c>
      <c r="BF98">
        <f t="shared" si="39"/>
        <v>0.77500000000000002</v>
      </c>
      <c r="BG98">
        <f t="shared" si="40"/>
        <v>5.1666666666666137E-3</v>
      </c>
      <c r="BK98" s="53">
        <v>0.39252336448598135</v>
      </c>
      <c r="BL98" s="53">
        <v>0.66265060240963858</v>
      </c>
      <c r="BY98" s="53">
        <v>0.3493975903614458</v>
      </c>
      <c r="BZ98" s="53">
        <v>0.63551401869158886</v>
      </c>
      <c r="CB98">
        <v>0.48571428571428577</v>
      </c>
      <c r="CC98">
        <v>0.58000000000000007</v>
      </c>
      <c r="CE98">
        <v>0.44999999999999996</v>
      </c>
      <c r="CF98">
        <v>0.67999999999999994</v>
      </c>
      <c r="CH98">
        <v>0.43999999999999995</v>
      </c>
      <c r="CI98">
        <v>0.77500000000000002</v>
      </c>
    </row>
    <row r="99" spans="1:87" ht="15" customHeight="1">
      <c r="A99" s="8">
        <v>98</v>
      </c>
      <c r="B99" s="9">
        <v>1069733591</v>
      </c>
      <c r="C99" s="10" t="s">
        <v>188</v>
      </c>
      <c r="D99" s="9">
        <v>0</v>
      </c>
      <c r="E99" s="9">
        <v>13</v>
      </c>
      <c r="F99" s="9">
        <v>0</v>
      </c>
      <c r="G99" s="9">
        <v>45.6</v>
      </c>
      <c r="H99" s="9">
        <v>15.2</v>
      </c>
      <c r="I99" s="9">
        <v>0</v>
      </c>
      <c r="J99" s="14">
        <v>1</v>
      </c>
      <c r="K99" s="9">
        <v>0</v>
      </c>
      <c r="L99" s="9">
        <v>1</v>
      </c>
      <c r="M99" s="9">
        <v>0</v>
      </c>
      <c r="N99" s="9">
        <v>0</v>
      </c>
      <c r="O99" s="14">
        <v>0</v>
      </c>
      <c r="P99" s="5"/>
      <c r="Q99">
        <f t="shared" si="24"/>
        <v>0</v>
      </c>
      <c r="R99">
        <f t="shared" si="25"/>
        <v>13</v>
      </c>
      <c r="S99">
        <f t="shared" si="26"/>
        <v>33.9</v>
      </c>
      <c r="T99">
        <f t="shared" si="27"/>
        <v>48.5</v>
      </c>
      <c r="U99">
        <f t="shared" si="28"/>
        <v>14</v>
      </c>
      <c r="V99" s="31">
        <f t="shared" si="29"/>
        <v>0</v>
      </c>
      <c r="W99">
        <f t="shared" si="30"/>
        <v>1</v>
      </c>
      <c r="X99" s="32">
        <f t="shared" si="31"/>
        <v>1</v>
      </c>
      <c r="Y99">
        <f t="shared" si="32"/>
        <v>0</v>
      </c>
      <c r="Z99">
        <f t="shared" si="33"/>
        <v>0.44136683443026642</v>
      </c>
      <c r="AA99" s="31">
        <f t="shared" si="34"/>
        <v>0.44136683443026642</v>
      </c>
      <c r="AB99" s="32">
        <f t="shared" si="35"/>
        <v>0.55863316556973364</v>
      </c>
      <c r="AC99" s="31">
        <f t="shared" si="36"/>
        <v>-0.58226225457022196</v>
      </c>
      <c r="AD99" s="32">
        <f t="shared" si="37"/>
        <v>100</v>
      </c>
      <c r="AZ99">
        <v>0.17951478132311213</v>
      </c>
      <c r="BA99">
        <v>1</v>
      </c>
      <c r="BB99">
        <v>0</v>
      </c>
      <c r="BC99">
        <f t="shared" si="41"/>
        <v>85</v>
      </c>
      <c r="BD99">
        <f t="shared" si="42"/>
        <v>9</v>
      </c>
      <c r="BE99">
        <f t="shared" si="38"/>
        <v>0.43333333333333335</v>
      </c>
      <c r="BF99">
        <f t="shared" si="39"/>
        <v>0.77500000000000002</v>
      </c>
      <c r="BG99">
        <f t="shared" si="40"/>
        <v>5.1666666666667005E-3</v>
      </c>
      <c r="BK99" s="53">
        <v>0.38317757009345799</v>
      </c>
      <c r="BL99" s="53">
        <v>0.66265060240963858</v>
      </c>
      <c r="BY99" s="53">
        <v>0.33734939759036142</v>
      </c>
      <c r="BZ99" s="53">
        <v>0.63551401869158886</v>
      </c>
      <c r="CB99">
        <v>0.47857142857142854</v>
      </c>
      <c r="CC99">
        <v>0.58000000000000007</v>
      </c>
      <c r="CE99">
        <v>0.44285714285714284</v>
      </c>
      <c r="CF99">
        <v>0.67999999999999994</v>
      </c>
      <c r="CH99">
        <v>0.43333333333333335</v>
      </c>
      <c r="CI99">
        <v>0.77500000000000002</v>
      </c>
    </row>
    <row r="100" spans="1:87" ht="15" customHeight="1">
      <c r="A100" s="8">
        <v>99</v>
      </c>
      <c r="B100" s="9">
        <v>1141324890</v>
      </c>
      <c r="C100" s="10" t="s">
        <v>189</v>
      </c>
      <c r="D100" s="9">
        <v>1</v>
      </c>
      <c r="E100" s="9">
        <v>13</v>
      </c>
      <c r="F100" s="9">
        <v>27</v>
      </c>
      <c r="G100" s="9">
        <v>44.3</v>
      </c>
      <c r="H100" s="9">
        <v>18.2</v>
      </c>
      <c r="I100" s="9">
        <v>0</v>
      </c>
      <c r="J100" s="14">
        <v>1</v>
      </c>
      <c r="K100" s="9">
        <v>1</v>
      </c>
      <c r="L100" s="9">
        <v>0</v>
      </c>
      <c r="M100" s="9">
        <v>0</v>
      </c>
      <c r="N100" s="9">
        <v>0</v>
      </c>
      <c r="O100" s="14">
        <v>0</v>
      </c>
      <c r="P100" s="5"/>
      <c r="Q100">
        <f t="shared" si="24"/>
        <v>0</v>
      </c>
      <c r="R100">
        <f t="shared" si="25"/>
        <v>15</v>
      </c>
      <c r="S100">
        <f t="shared" si="26"/>
        <v>8.4</v>
      </c>
      <c r="T100">
        <f t="shared" si="27"/>
        <v>42.8</v>
      </c>
      <c r="U100">
        <f t="shared" si="28"/>
        <v>12.7</v>
      </c>
      <c r="V100" s="31">
        <f t="shared" si="29"/>
        <v>0</v>
      </c>
      <c r="W100">
        <f t="shared" si="30"/>
        <v>1</v>
      </c>
      <c r="X100" s="32">
        <f t="shared" si="31"/>
        <v>1</v>
      </c>
      <c r="Y100">
        <f t="shared" si="32"/>
        <v>0</v>
      </c>
      <c r="Z100">
        <f t="shared" si="33"/>
        <v>0.16088643768622246</v>
      </c>
      <c r="AA100" s="31">
        <f t="shared" si="34"/>
        <v>0.16088643768622246</v>
      </c>
      <c r="AB100" s="32">
        <f t="shared" si="35"/>
        <v>0.83911356231377754</v>
      </c>
      <c r="AC100" s="31">
        <f t="shared" si="36"/>
        <v>-0.17540922730766811</v>
      </c>
      <c r="AD100" s="32">
        <f t="shared" si="37"/>
        <v>100</v>
      </c>
      <c r="AZ100">
        <v>0.17972634307745963</v>
      </c>
      <c r="BA100">
        <v>1</v>
      </c>
      <c r="BB100">
        <v>0</v>
      </c>
      <c r="BC100">
        <f t="shared" si="41"/>
        <v>86</v>
      </c>
      <c r="BD100">
        <f t="shared" si="42"/>
        <v>9</v>
      </c>
      <c r="BE100">
        <f t="shared" si="38"/>
        <v>0.42666666666666664</v>
      </c>
      <c r="BF100">
        <f t="shared" si="39"/>
        <v>0.77500000000000002</v>
      </c>
      <c r="BG100">
        <f t="shared" si="40"/>
        <v>5.1666666666666137E-3</v>
      </c>
      <c r="BK100" s="53">
        <v>0.37383177570093462</v>
      </c>
      <c r="BL100" s="53">
        <v>0.66265060240963858</v>
      </c>
      <c r="BY100" s="53">
        <v>0.33734939759036142</v>
      </c>
      <c r="BZ100" s="53">
        <v>0.62616822429906538</v>
      </c>
      <c r="CB100">
        <v>0.47142857142857142</v>
      </c>
      <c r="CC100">
        <v>0.58000000000000007</v>
      </c>
      <c r="CE100">
        <v>0.43571428571428572</v>
      </c>
      <c r="CF100">
        <v>0.67999999999999994</v>
      </c>
      <c r="CH100">
        <v>0.42666666666666664</v>
      </c>
      <c r="CI100">
        <v>0.77500000000000002</v>
      </c>
    </row>
    <row r="101" spans="1:87" ht="15" customHeight="1">
      <c r="A101" s="8">
        <v>100</v>
      </c>
      <c r="B101" s="9">
        <v>1070466181</v>
      </c>
      <c r="C101" s="10" t="s">
        <v>190</v>
      </c>
      <c r="D101" s="9">
        <v>0</v>
      </c>
      <c r="E101" s="9">
        <v>10</v>
      </c>
      <c r="F101" s="9">
        <v>0</v>
      </c>
      <c r="G101" s="9">
        <v>41.9</v>
      </c>
      <c r="H101" s="9">
        <v>11.8</v>
      </c>
      <c r="I101" s="9">
        <v>0</v>
      </c>
      <c r="J101" s="14">
        <v>1</v>
      </c>
      <c r="K101" s="9">
        <v>0</v>
      </c>
      <c r="L101" s="9">
        <v>1</v>
      </c>
      <c r="M101" s="9">
        <v>0</v>
      </c>
      <c r="N101" s="9">
        <v>0</v>
      </c>
      <c r="O101" s="14">
        <v>0</v>
      </c>
      <c r="P101" s="5"/>
      <c r="Q101">
        <f t="shared" si="24"/>
        <v>1</v>
      </c>
      <c r="R101">
        <f t="shared" si="25"/>
        <v>16</v>
      </c>
      <c r="S101">
        <f t="shared" si="26"/>
        <v>14.8</v>
      </c>
      <c r="T101">
        <f t="shared" si="27"/>
        <v>47.1</v>
      </c>
      <c r="U101">
        <f t="shared" si="28"/>
        <v>16</v>
      </c>
      <c r="V101" s="31">
        <f t="shared" si="29"/>
        <v>0</v>
      </c>
      <c r="W101">
        <f t="shared" si="30"/>
        <v>1</v>
      </c>
      <c r="X101" s="32">
        <f t="shared" si="31"/>
        <v>1</v>
      </c>
      <c r="Y101">
        <f t="shared" si="32"/>
        <v>0</v>
      </c>
      <c r="Z101">
        <f t="shared" si="33"/>
        <v>0.11243329242130003</v>
      </c>
      <c r="AA101" s="31">
        <f t="shared" si="34"/>
        <v>0.11243329242130003</v>
      </c>
      <c r="AB101" s="32">
        <f t="shared" si="35"/>
        <v>0.88756670757869993</v>
      </c>
      <c r="AC101" s="31">
        <f t="shared" si="36"/>
        <v>-0.11927159698824051</v>
      </c>
      <c r="AD101" s="32">
        <f t="shared" si="37"/>
        <v>100</v>
      </c>
      <c r="AZ101">
        <v>0.18071818166549028</v>
      </c>
      <c r="BA101">
        <v>1</v>
      </c>
      <c r="BB101">
        <v>0</v>
      </c>
      <c r="BC101">
        <f t="shared" si="41"/>
        <v>87</v>
      </c>
      <c r="BD101">
        <f t="shared" si="42"/>
        <v>9</v>
      </c>
      <c r="BE101">
        <f t="shared" si="38"/>
        <v>0.42000000000000004</v>
      </c>
      <c r="BF101">
        <f t="shared" si="39"/>
        <v>0.77500000000000002</v>
      </c>
      <c r="BG101">
        <f t="shared" si="40"/>
        <v>0</v>
      </c>
      <c r="BK101" s="53">
        <v>0.36448598130841126</v>
      </c>
      <c r="BL101" s="53">
        <v>0.66265060240963858</v>
      </c>
      <c r="BY101" s="53">
        <v>0.33734939759036142</v>
      </c>
      <c r="BZ101" s="53">
        <v>0.61682242990654212</v>
      </c>
      <c r="CB101">
        <v>0.4642857142857143</v>
      </c>
      <c r="CC101">
        <v>0.58000000000000007</v>
      </c>
      <c r="CE101">
        <v>0.4285714285714286</v>
      </c>
      <c r="CF101">
        <v>0.67999999999999994</v>
      </c>
      <c r="CH101">
        <v>0.42000000000000004</v>
      </c>
      <c r="CI101">
        <v>0.77500000000000002</v>
      </c>
    </row>
    <row r="102" spans="1:87" ht="15" customHeight="1">
      <c r="A102" s="8">
        <v>101</v>
      </c>
      <c r="B102" s="9">
        <v>1069722847</v>
      </c>
      <c r="C102" s="10" t="s">
        <v>191</v>
      </c>
      <c r="D102" s="9">
        <v>1</v>
      </c>
      <c r="E102" s="9">
        <v>13</v>
      </c>
      <c r="F102" s="9">
        <v>20.6</v>
      </c>
      <c r="G102" s="9">
        <v>50.4</v>
      </c>
      <c r="H102" s="9">
        <v>16.7</v>
      </c>
      <c r="I102" s="9">
        <v>0</v>
      </c>
      <c r="J102" s="14">
        <v>0</v>
      </c>
      <c r="K102" s="9">
        <v>1</v>
      </c>
      <c r="L102" s="9">
        <v>0</v>
      </c>
      <c r="M102" s="9">
        <v>0</v>
      </c>
      <c r="N102" s="9">
        <v>0</v>
      </c>
      <c r="O102" s="14">
        <v>1</v>
      </c>
      <c r="P102" s="5"/>
      <c r="Q102">
        <f t="shared" si="24"/>
        <v>0</v>
      </c>
      <c r="R102">
        <f t="shared" si="25"/>
        <v>13</v>
      </c>
      <c r="S102">
        <f t="shared" si="26"/>
        <v>0</v>
      </c>
      <c r="T102">
        <f t="shared" si="27"/>
        <v>45.6</v>
      </c>
      <c r="U102">
        <f t="shared" si="28"/>
        <v>15.2</v>
      </c>
      <c r="V102" s="31">
        <f t="shared" si="29"/>
        <v>0</v>
      </c>
      <c r="W102">
        <f t="shared" si="30"/>
        <v>1</v>
      </c>
      <c r="X102" s="32">
        <f t="shared" si="31"/>
        <v>1</v>
      </c>
      <c r="Y102">
        <f t="shared" si="32"/>
        <v>0</v>
      </c>
      <c r="Z102">
        <f t="shared" si="33"/>
        <v>0.21106372587452502</v>
      </c>
      <c r="AA102" s="31">
        <f t="shared" si="34"/>
        <v>0.21106372587452502</v>
      </c>
      <c r="AB102" s="32">
        <f t="shared" si="35"/>
        <v>0.78893627412547496</v>
      </c>
      <c r="AC102" s="31">
        <f t="shared" si="36"/>
        <v>-0.23706972929997158</v>
      </c>
      <c r="AD102" s="32">
        <f t="shared" si="37"/>
        <v>100</v>
      </c>
      <c r="AZ102">
        <v>0.18082410485381509</v>
      </c>
      <c r="BA102">
        <v>0</v>
      </c>
      <c r="BB102">
        <v>1</v>
      </c>
      <c r="BC102">
        <f t="shared" si="41"/>
        <v>87</v>
      </c>
      <c r="BD102">
        <f t="shared" si="42"/>
        <v>10</v>
      </c>
      <c r="BE102">
        <f t="shared" si="38"/>
        <v>0.42000000000000004</v>
      </c>
      <c r="BF102">
        <f t="shared" si="39"/>
        <v>0.75</v>
      </c>
      <c r="BG102">
        <f t="shared" si="40"/>
        <v>0</v>
      </c>
      <c r="BK102" s="53">
        <v>0.36448598130841126</v>
      </c>
      <c r="BL102" s="53">
        <v>0.6506024096385542</v>
      </c>
      <c r="BY102" s="53">
        <v>0.33734939759036142</v>
      </c>
      <c r="BZ102" s="53">
        <v>0.60747663551401865</v>
      </c>
      <c r="CB102">
        <v>0.45714285714285718</v>
      </c>
      <c r="CC102">
        <v>0.58000000000000007</v>
      </c>
      <c r="CE102">
        <v>0.42142857142857137</v>
      </c>
      <c r="CF102">
        <v>0.67999999999999994</v>
      </c>
      <c r="CH102">
        <v>0.42000000000000004</v>
      </c>
      <c r="CI102">
        <v>0.75</v>
      </c>
    </row>
    <row r="103" spans="1:87" ht="15" customHeight="1">
      <c r="A103" s="8">
        <v>102</v>
      </c>
      <c r="B103" s="9">
        <v>1003516450</v>
      </c>
      <c r="C103" s="10" t="s">
        <v>192</v>
      </c>
      <c r="D103" s="9">
        <v>1</v>
      </c>
      <c r="E103" s="9">
        <v>15</v>
      </c>
      <c r="F103" s="9">
        <v>13.2</v>
      </c>
      <c r="G103" s="9">
        <v>51.3</v>
      </c>
      <c r="H103" s="9">
        <v>14.8</v>
      </c>
      <c r="I103" s="9">
        <v>0</v>
      </c>
      <c r="J103" s="14">
        <v>1</v>
      </c>
      <c r="K103" s="9">
        <v>1</v>
      </c>
      <c r="L103" s="9">
        <v>0</v>
      </c>
      <c r="M103" s="9">
        <v>0</v>
      </c>
      <c r="N103" s="9">
        <v>0</v>
      </c>
      <c r="O103" s="14">
        <v>0</v>
      </c>
      <c r="P103" s="5"/>
      <c r="Q103">
        <f t="shared" si="24"/>
        <v>1</v>
      </c>
      <c r="R103">
        <f t="shared" si="25"/>
        <v>13</v>
      </c>
      <c r="S103">
        <f t="shared" si="26"/>
        <v>27</v>
      </c>
      <c r="T103">
        <f t="shared" si="27"/>
        <v>44.3</v>
      </c>
      <c r="U103">
        <f t="shared" si="28"/>
        <v>18.2</v>
      </c>
      <c r="V103" s="31">
        <f t="shared" si="29"/>
        <v>0</v>
      </c>
      <c r="W103">
        <f t="shared" si="30"/>
        <v>1</v>
      </c>
      <c r="X103" s="32">
        <f t="shared" si="31"/>
        <v>1</v>
      </c>
      <c r="Y103">
        <f t="shared" si="32"/>
        <v>0</v>
      </c>
      <c r="Z103">
        <f t="shared" si="33"/>
        <v>0.1112669408875287</v>
      </c>
      <c r="AA103" s="31">
        <f t="shared" si="34"/>
        <v>0.1112669408875287</v>
      </c>
      <c r="AB103" s="32">
        <f t="shared" si="35"/>
        <v>0.88873305911247136</v>
      </c>
      <c r="AC103" s="31">
        <f t="shared" si="36"/>
        <v>-0.11795835952318415</v>
      </c>
      <c r="AD103" s="32">
        <f t="shared" si="37"/>
        <v>100</v>
      </c>
      <c r="AZ103">
        <v>0.18253138332230642</v>
      </c>
      <c r="BA103">
        <v>0</v>
      </c>
      <c r="BB103">
        <v>1</v>
      </c>
      <c r="BC103">
        <f t="shared" si="41"/>
        <v>87</v>
      </c>
      <c r="BD103">
        <f t="shared" si="42"/>
        <v>11</v>
      </c>
      <c r="BE103">
        <f t="shared" si="38"/>
        <v>0.42000000000000004</v>
      </c>
      <c r="BF103">
        <f t="shared" si="39"/>
        <v>0.72499999999999998</v>
      </c>
      <c r="BG103">
        <f t="shared" si="40"/>
        <v>4.8333333333333639E-3</v>
      </c>
      <c r="BK103" s="53">
        <v>0.35514018691588789</v>
      </c>
      <c r="BL103" s="53">
        <v>0.6506024096385542</v>
      </c>
      <c r="BY103" s="53">
        <v>0.32530120481927716</v>
      </c>
      <c r="BZ103" s="53">
        <v>0.60747663551401865</v>
      </c>
      <c r="CB103">
        <v>0.44999999999999996</v>
      </c>
      <c r="CC103">
        <v>0.58000000000000007</v>
      </c>
      <c r="CE103">
        <v>0.41428571428571426</v>
      </c>
      <c r="CF103">
        <v>0.67999999999999994</v>
      </c>
      <c r="CH103">
        <v>0.42000000000000004</v>
      </c>
      <c r="CI103">
        <v>0.72499999999999998</v>
      </c>
    </row>
    <row r="104" spans="1:87" ht="15" customHeight="1">
      <c r="A104" s="8">
        <v>103</v>
      </c>
      <c r="B104" s="9">
        <v>1000573239</v>
      </c>
      <c r="C104" s="10" t="s">
        <v>193</v>
      </c>
      <c r="D104" s="9">
        <v>0</v>
      </c>
      <c r="E104" s="9">
        <v>15</v>
      </c>
      <c r="F104" s="9">
        <v>16.399999999999999</v>
      </c>
      <c r="G104" s="9">
        <v>51</v>
      </c>
      <c r="H104" s="9">
        <v>14.8</v>
      </c>
      <c r="I104" s="9">
        <v>0</v>
      </c>
      <c r="J104" s="14">
        <v>0</v>
      </c>
      <c r="K104" s="9">
        <v>0</v>
      </c>
      <c r="L104" s="9">
        <v>0</v>
      </c>
      <c r="M104" s="9">
        <v>1</v>
      </c>
      <c r="N104" s="9">
        <v>0</v>
      </c>
      <c r="O104" s="14">
        <v>1</v>
      </c>
      <c r="P104" s="5"/>
      <c r="Q104">
        <f t="shared" si="24"/>
        <v>0</v>
      </c>
      <c r="R104">
        <f t="shared" si="25"/>
        <v>10</v>
      </c>
      <c r="S104">
        <f t="shared" si="26"/>
        <v>0</v>
      </c>
      <c r="T104">
        <f t="shared" si="27"/>
        <v>41.9</v>
      </c>
      <c r="U104">
        <f t="shared" si="28"/>
        <v>11.8</v>
      </c>
      <c r="V104" s="31">
        <f t="shared" si="29"/>
        <v>0</v>
      </c>
      <c r="W104">
        <f t="shared" si="30"/>
        <v>1</v>
      </c>
      <c r="X104" s="32">
        <f t="shared" si="31"/>
        <v>1</v>
      </c>
      <c r="Y104">
        <f t="shared" si="32"/>
        <v>0</v>
      </c>
      <c r="Z104">
        <f t="shared" si="33"/>
        <v>0.35975036635534713</v>
      </c>
      <c r="AA104" s="31">
        <f t="shared" si="34"/>
        <v>0.35975036635534713</v>
      </c>
      <c r="AB104" s="32">
        <f t="shared" si="35"/>
        <v>0.64024963364465282</v>
      </c>
      <c r="AC104" s="31">
        <f t="shared" si="36"/>
        <v>-0.44589712610937787</v>
      </c>
      <c r="AD104" s="32">
        <f t="shared" si="37"/>
        <v>100</v>
      </c>
      <c r="AZ104">
        <v>0.18501753610109473</v>
      </c>
      <c r="BA104">
        <v>1</v>
      </c>
      <c r="BB104">
        <v>0</v>
      </c>
      <c r="BC104">
        <f t="shared" si="41"/>
        <v>88</v>
      </c>
      <c r="BD104">
        <f t="shared" si="42"/>
        <v>11</v>
      </c>
      <c r="BE104">
        <f t="shared" si="38"/>
        <v>0.41333333333333333</v>
      </c>
      <c r="BF104">
        <f t="shared" si="39"/>
        <v>0.72499999999999998</v>
      </c>
      <c r="BG104">
        <f t="shared" si="40"/>
        <v>4.8333333333333639E-3</v>
      </c>
      <c r="BK104" s="53">
        <v>0.35514018691588789</v>
      </c>
      <c r="BL104" s="53">
        <v>0.63855421686746983</v>
      </c>
      <c r="BY104" s="53">
        <v>0.31325301204819278</v>
      </c>
      <c r="BZ104" s="53">
        <v>0.60747663551401865</v>
      </c>
      <c r="CB104">
        <v>0.44285714285714284</v>
      </c>
      <c r="CC104">
        <v>0.58000000000000007</v>
      </c>
      <c r="CE104">
        <v>0.40714285714285714</v>
      </c>
      <c r="CF104">
        <v>0.67999999999999994</v>
      </c>
      <c r="CH104">
        <v>0.41333333333333333</v>
      </c>
      <c r="CI104">
        <v>0.72499999999999998</v>
      </c>
    </row>
    <row r="105" spans="1:87" ht="15" customHeight="1">
      <c r="A105" s="8">
        <v>104</v>
      </c>
      <c r="B105" s="9">
        <v>1003540513</v>
      </c>
      <c r="C105" s="10" t="s">
        <v>194</v>
      </c>
      <c r="D105" s="9">
        <v>1</v>
      </c>
      <c r="E105" s="9">
        <v>13</v>
      </c>
      <c r="F105" s="9">
        <v>14.4</v>
      </c>
      <c r="G105" s="9">
        <v>50.7</v>
      </c>
      <c r="H105" s="9">
        <v>15.9</v>
      </c>
      <c r="I105" s="9">
        <v>0</v>
      </c>
      <c r="J105" s="14">
        <v>0</v>
      </c>
      <c r="K105" s="9">
        <v>0</v>
      </c>
      <c r="L105" s="9">
        <v>1</v>
      </c>
      <c r="M105" s="9">
        <v>0</v>
      </c>
      <c r="N105" s="9">
        <v>0</v>
      </c>
      <c r="O105" s="14">
        <v>1</v>
      </c>
      <c r="P105" s="5"/>
      <c r="Q105">
        <f t="shared" si="24"/>
        <v>1</v>
      </c>
      <c r="R105">
        <f t="shared" si="25"/>
        <v>13</v>
      </c>
      <c r="S105">
        <f t="shared" si="26"/>
        <v>20.6</v>
      </c>
      <c r="T105">
        <f t="shared" si="27"/>
        <v>50.4</v>
      </c>
      <c r="U105">
        <f t="shared" si="28"/>
        <v>16.7</v>
      </c>
      <c r="V105" s="31">
        <f t="shared" si="29"/>
        <v>0</v>
      </c>
      <c r="W105">
        <f t="shared" si="30"/>
        <v>1</v>
      </c>
      <c r="X105" s="32">
        <f t="shared" si="31"/>
        <v>1</v>
      </c>
      <c r="Y105">
        <f t="shared" si="32"/>
        <v>0</v>
      </c>
      <c r="Z105">
        <f t="shared" si="33"/>
        <v>0.28488958256351288</v>
      </c>
      <c r="AA105" s="31">
        <f t="shared" si="34"/>
        <v>0.28488958256351288</v>
      </c>
      <c r="AB105" s="32">
        <f t="shared" si="35"/>
        <v>0.71511041743648707</v>
      </c>
      <c r="AC105" s="31">
        <f t="shared" si="36"/>
        <v>-0.33531831823011066</v>
      </c>
      <c r="AD105" s="32">
        <f t="shared" si="37"/>
        <v>100</v>
      </c>
      <c r="AZ105">
        <v>0.18549673041537232</v>
      </c>
      <c r="BA105">
        <v>1</v>
      </c>
      <c r="BB105">
        <v>0</v>
      </c>
      <c r="BC105">
        <f t="shared" si="41"/>
        <v>89</v>
      </c>
      <c r="BD105">
        <f t="shared" si="42"/>
        <v>11</v>
      </c>
      <c r="BE105">
        <f t="shared" si="38"/>
        <v>0.40666666666666662</v>
      </c>
      <c r="BF105">
        <f t="shared" si="39"/>
        <v>0.72499999999999998</v>
      </c>
      <c r="BG105">
        <f t="shared" si="40"/>
        <v>4.8333333333332841E-3</v>
      </c>
      <c r="BK105" s="53">
        <v>0.35514018691588789</v>
      </c>
      <c r="BL105" s="53">
        <v>0.62650602409638556</v>
      </c>
      <c r="BY105" s="53">
        <v>0.31325301204819278</v>
      </c>
      <c r="BZ105" s="53">
        <v>0.59813084112149539</v>
      </c>
      <c r="CB105">
        <v>0.43571428571428572</v>
      </c>
      <c r="CC105">
        <v>0.58000000000000007</v>
      </c>
      <c r="CE105">
        <v>0.4</v>
      </c>
      <c r="CF105">
        <v>0.67999999999999994</v>
      </c>
      <c r="CH105">
        <v>0.40666666666666662</v>
      </c>
      <c r="CI105">
        <v>0.72499999999999998</v>
      </c>
    </row>
    <row r="106" spans="1:87" ht="15" customHeight="1">
      <c r="A106" s="8">
        <v>105</v>
      </c>
      <c r="B106" s="9">
        <v>1014667665</v>
      </c>
      <c r="C106" s="10" t="s">
        <v>195</v>
      </c>
      <c r="D106" s="9">
        <v>0</v>
      </c>
      <c r="E106" s="9">
        <v>9</v>
      </c>
      <c r="F106" s="9">
        <v>23.6</v>
      </c>
      <c r="G106" s="9">
        <v>45.9</v>
      </c>
      <c r="H106" s="9">
        <v>15.6</v>
      </c>
      <c r="I106" s="9">
        <v>1</v>
      </c>
      <c r="J106" s="14">
        <v>0</v>
      </c>
      <c r="K106" s="9">
        <v>0</v>
      </c>
      <c r="L106" s="9">
        <v>0</v>
      </c>
      <c r="M106" s="9">
        <v>0</v>
      </c>
      <c r="N106" s="9">
        <v>1</v>
      </c>
      <c r="O106" s="14">
        <v>1</v>
      </c>
      <c r="P106" s="5"/>
      <c r="Q106">
        <f t="shared" si="24"/>
        <v>1</v>
      </c>
      <c r="R106">
        <f t="shared" si="25"/>
        <v>15</v>
      </c>
      <c r="S106">
        <f t="shared" si="26"/>
        <v>13.2</v>
      </c>
      <c r="T106">
        <f t="shared" si="27"/>
        <v>51.3</v>
      </c>
      <c r="U106">
        <f t="shared" si="28"/>
        <v>14.8</v>
      </c>
      <c r="V106" s="31">
        <f t="shared" si="29"/>
        <v>0</v>
      </c>
      <c r="W106">
        <f t="shared" si="30"/>
        <v>1</v>
      </c>
      <c r="X106" s="32">
        <f t="shared" si="31"/>
        <v>1</v>
      </c>
      <c r="Y106">
        <f t="shared" si="32"/>
        <v>0</v>
      </c>
      <c r="Z106">
        <f t="shared" si="33"/>
        <v>0.27396688377558537</v>
      </c>
      <c r="AA106" s="31">
        <f t="shared" si="34"/>
        <v>0.27396688377558537</v>
      </c>
      <c r="AB106" s="32">
        <f t="shared" si="35"/>
        <v>0.72603311622441469</v>
      </c>
      <c r="AC106" s="31">
        <f t="shared" si="36"/>
        <v>-0.32015965056347673</v>
      </c>
      <c r="AD106" s="32">
        <f t="shared" si="37"/>
        <v>100</v>
      </c>
      <c r="AZ106">
        <v>0.18612162886622055</v>
      </c>
      <c r="BA106">
        <v>1</v>
      </c>
      <c r="BB106">
        <v>0</v>
      </c>
      <c r="BC106">
        <f t="shared" si="41"/>
        <v>90</v>
      </c>
      <c r="BD106">
        <f t="shared" si="42"/>
        <v>11</v>
      </c>
      <c r="BE106">
        <f t="shared" si="38"/>
        <v>0.4</v>
      </c>
      <c r="BF106">
        <f t="shared" si="39"/>
        <v>0.72499999999999998</v>
      </c>
      <c r="BG106">
        <f t="shared" si="40"/>
        <v>4.8333333333333639E-3</v>
      </c>
      <c r="BK106" s="53">
        <v>0.35514018691588789</v>
      </c>
      <c r="BL106" s="53">
        <v>0.61445783132530118</v>
      </c>
      <c r="BY106" s="53">
        <v>0.31325301204819278</v>
      </c>
      <c r="BZ106" s="53">
        <v>0.58878504672897192</v>
      </c>
      <c r="CB106">
        <v>0.4285714285714286</v>
      </c>
      <c r="CC106">
        <v>0.58000000000000007</v>
      </c>
      <c r="CE106">
        <v>0.3928571428571429</v>
      </c>
      <c r="CF106">
        <v>0.67999999999999994</v>
      </c>
      <c r="CH106">
        <v>0.4</v>
      </c>
      <c r="CI106">
        <v>0.72499999999999998</v>
      </c>
    </row>
    <row r="107" spans="1:87" ht="15" customHeight="1">
      <c r="A107" s="8">
        <v>106</v>
      </c>
      <c r="B107" s="9">
        <v>1193234042</v>
      </c>
      <c r="C107" s="10" t="s">
        <v>196</v>
      </c>
      <c r="D107" s="9">
        <v>1</v>
      </c>
      <c r="E107" s="9">
        <v>14</v>
      </c>
      <c r="F107" s="9">
        <v>0</v>
      </c>
      <c r="G107" s="9">
        <v>43.7</v>
      </c>
      <c r="H107" s="9">
        <v>11.3</v>
      </c>
      <c r="I107" s="9">
        <v>0</v>
      </c>
      <c r="J107" s="14">
        <v>1</v>
      </c>
      <c r="K107" s="9">
        <v>0</v>
      </c>
      <c r="L107" s="9">
        <v>1</v>
      </c>
      <c r="M107" s="9">
        <v>0</v>
      </c>
      <c r="N107" s="9">
        <v>0</v>
      </c>
      <c r="O107" s="14">
        <v>0</v>
      </c>
      <c r="P107" s="5"/>
      <c r="Q107">
        <f t="shared" si="24"/>
        <v>0</v>
      </c>
      <c r="R107">
        <f t="shared" si="25"/>
        <v>15</v>
      </c>
      <c r="S107">
        <f t="shared" si="26"/>
        <v>16.399999999999999</v>
      </c>
      <c r="T107">
        <f t="shared" si="27"/>
        <v>51</v>
      </c>
      <c r="U107">
        <f t="shared" si="28"/>
        <v>14.8</v>
      </c>
      <c r="V107" s="31">
        <f t="shared" si="29"/>
        <v>0</v>
      </c>
      <c r="W107">
        <f t="shared" si="30"/>
        <v>1</v>
      </c>
      <c r="X107" s="32">
        <f t="shared" si="31"/>
        <v>1</v>
      </c>
      <c r="Y107">
        <f t="shared" si="32"/>
        <v>0</v>
      </c>
      <c r="Z107">
        <f t="shared" si="33"/>
        <v>0.34029830465600547</v>
      </c>
      <c r="AA107" s="31">
        <f t="shared" si="34"/>
        <v>0.34029830465600547</v>
      </c>
      <c r="AB107" s="32">
        <f t="shared" si="35"/>
        <v>0.65970169534399448</v>
      </c>
      <c r="AC107" s="31">
        <f t="shared" si="36"/>
        <v>-0.41596752288546879</v>
      </c>
      <c r="AD107" s="32">
        <f t="shared" si="37"/>
        <v>100</v>
      </c>
      <c r="AZ107">
        <v>0.18670117344806936</v>
      </c>
      <c r="BA107">
        <v>1</v>
      </c>
      <c r="BB107">
        <v>0</v>
      </c>
      <c r="BC107">
        <f t="shared" si="41"/>
        <v>91</v>
      </c>
      <c r="BD107">
        <f t="shared" si="42"/>
        <v>11</v>
      </c>
      <c r="BE107">
        <f t="shared" si="38"/>
        <v>0.39333333333333331</v>
      </c>
      <c r="BF107">
        <f t="shared" si="39"/>
        <v>0.72499999999999998</v>
      </c>
      <c r="BG107">
        <f t="shared" si="40"/>
        <v>4.8333333333332841E-3</v>
      </c>
      <c r="BK107" s="53">
        <v>0.34579439252336452</v>
      </c>
      <c r="BL107" s="53">
        <v>0.61445783132530118</v>
      </c>
      <c r="BY107" s="53">
        <v>0.3012048192771084</v>
      </c>
      <c r="BZ107" s="53">
        <v>0.58878504672897192</v>
      </c>
      <c r="CB107">
        <v>0.42142857142857137</v>
      </c>
      <c r="CC107">
        <v>0.58000000000000007</v>
      </c>
      <c r="CE107">
        <v>0.3928571428571429</v>
      </c>
      <c r="CF107">
        <v>0.65999999999999992</v>
      </c>
      <c r="CH107">
        <v>0.39333333333333331</v>
      </c>
      <c r="CI107">
        <v>0.72499999999999998</v>
      </c>
    </row>
    <row r="108" spans="1:87" ht="15" customHeight="1">
      <c r="A108" s="8">
        <v>107</v>
      </c>
      <c r="B108" s="9">
        <v>79641611</v>
      </c>
      <c r="C108" s="10" t="s">
        <v>197</v>
      </c>
      <c r="D108" s="9">
        <v>1</v>
      </c>
      <c r="E108" s="9">
        <v>15</v>
      </c>
      <c r="F108" s="9">
        <v>26.8</v>
      </c>
      <c r="G108" s="9">
        <v>53</v>
      </c>
      <c r="H108" s="9">
        <v>17.600000000000001</v>
      </c>
      <c r="I108" s="9">
        <v>0</v>
      </c>
      <c r="J108" s="14">
        <v>0</v>
      </c>
      <c r="K108" s="9">
        <v>0</v>
      </c>
      <c r="L108" s="9">
        <v>0</v>
      </c>
      <c r="M108" s="9">
        <v>1</v>
      </c>
      <c r="N108" s="9">
        <v>0</v>
      </c>
      <c r="O108" s="14">
        <v>1</v>
      </c>
      <c r="P108" s="5"/>
      <c r="Q108">
        <f t="shared" si="24"/>
        <v>1</v>
      </c>
      <c r="R108">
        <f t="shared" si="25"/>
        <v>13</v>
      </c>
      <c r="S108">
        <f t="shared" si="26"/>
        <v>14.4</v>
      </c>
      <c r="T108">
        <f t="shared" si="27"/>
        <v>50.7</v>
      </c>
      <c r="U108">
        <f t="shared" si="28"/>
        <v>15.9</v>
      </c>
      <c r="V108" s="31">
        <f t="shared" si="29"/>
        <v>0</v>
      </c>
      <c r="W108">
        <f t="shared" si="30"/>
        <v>1</v>
      </c>
      <c r="X108" s="32">
        <f t="shared" si="31"/>
        <v>1</v>
      </c>
      <c r="Y108">
        <f t="shared" si="32"/>
        <v>0</v>
      </c>
      <c r="Z108">
        <f t="shared" si="33"/>
        <v>0.31026759524632197</v>
      </c>
      <c r="AA108" s="31">
        <f t="shared" si="34"/>
        <v>0.31026759524632197</v>
      </c>
      <c r="AB108" s="32">
        <f t="shared" si="35"/>
        <v>0.68973240475367803</v>
      </c>
      <c r="AC108" s="31">
        <f t="shared" si="36"/>
        <v>-0.37145157580971389</v>
      </c>
      <c r="AD108" s="32">
        <f t="shared" si="37"/>
        <v>100</v>
      </c>
      <c r="AZ108">
        <v>0.19012077301437774</v>
      </c>
      <c r="BA108">
        <v>1</v>
      </c>
      <c r="BB108">
        <v>0</v>
      </c>
      <c r="BC108">
        <f t="shared" si="41"/>
        <v>92</v>
      </c>
      <c r="BD108">
        <f t="shared" si="42"/>
        <v>11</v>
      </c>
      <c r="BE108">
        <f t="shared" si="38"/>
        <v>0.38666666666666671</v>
      </c>
      <c r="BF108">
        <f t="shared" si="39"/>
        <v>0.72499999999999998</v>
      </c>
      <c r="BG108">
        <f t="shared" si="40"/>
        <v>4.8333333333333639E-3</v>
      </c>
      <c r="BK108" s="53">
        <v>0.34579439252336452</v>
      </c>
      <c r="BL108" s="53">
        <v>0.60240963855421681</v>
      </c>
      <c r="BY108" s="53">
        <v>0.28915662650602414</v>
      </c>
      <c r="BZ108" s="53">
        <v>0.58878504672897192</v>
      </c>
      <c r="CB108">
        <v>0.41428571428571426</v>
      </c>
      <c r="CC108">
        <v>0.58000000000000007</v>
      </c>
      <c r="CE108">
        <v>0.38571428571428568</v>
      </c>
      <c r="CF108">
        <v>0.65999999999999992</v>
      </c>
      <c r="CH108">
        <v>0.38666666666666671</v>
      </c>
      <c r="CI108">
        <v>0.72499999999999998</v>
      </c>
    </row>
    <row r="109" spans="1:87" ht="15" customHeight="1">
      <c r="A109" s="8">
        <v>108</v>
      </c>
      <c r="B109" s="9">
        <v>1192784925</v>
      </c>
      <c r="C109" s="10" t="s">
        <v>198</v>
      </c>
      <c r="D109" s="9">
        <v>0</v>
      </c>
      <c r="E109" s="9">
        <v>17</v>
      </c>
      <c r="F109" s="9">
        <v>0</v>
      </c>
      <c r="G109" s="9">
        <v>52</v>
      </c>
      <c r="H109" s="9">
        <v>15</v>
      </c>
      <c r="I109" s="9">
        <v>0</v>
      </c>
      <c r="J109" s="14">
        <v>1</v>
      </c>
      <c r="K109" s="9">
        <v>1</v>
      </c>
      <c r="L109" s="9">
        <v>0</v>
      </c>
      <c r="M109" s="9">
        <v>0</v>
      </c>
      <c r="N109" s="9">
        <v>0</v>
      </c>
      <c r="O109" s="14">
        <v>0</v>
      </c>
      <c r="P109" s="5"/>
      <c r="Q109">
        <f t="shared" si="24"/>
        <v>0</v>
      </c>
      <c r="R109">
        <f t="shared" si="25"/>
        <v>9</v>
      </c>
      <c r="S109">
        <f t="shared" si="26"/>
        <v>23.6</v>
      </c>
      <c r="T109">
        <f t="shared" si="27"/>
        <v>45.9</v>
      </c>
      <c r="U109">
        <f t="shared" si="28"/>
        <v>15.6</v>
      </c>
      <c r="V109" s="31">
        <f t="shared" si="29"/>
        <v>1</v>
      </c>
      <c r="W109">
        <f t="shared" si="30"/>
        <v>0</v>
      </c>
      <c r="X109" s="32">
        <f t="shared" si="31"/>
        <v>1</v>
      </c>
      <c r="Y109">
        <f t="shared" si="32"/>
        <v>1</v>
      </c>
      <c r="Z109">
        <f t="shared" si="33"/>
        <v>0.46408340460699848</v>
      </c>
      <c r="AA109" s="31">
        <f t="shared" si="34"/>
        <v>0.46408340460699848</v>
      </c>
      <c r="AB109" s="32">
        <f t="shared" si="35"/>
        <v>0.53591659539300152</v>
      </c>
      <c r="AC109" s="31">
        <f t="shared" si="36"/>
        <v>-0.76769099160102605</v>
      </c>
      <c r="AD109" s="32">
        <f t="shared" si="37"/>
        <v>0</v>
      </c>
      <c r="AZ109">
        <v>0.19116506428119262</v>
      </c>
      <c r="BA109">
        <v>1</v>
      </c>
      <c r="BB109">
        <v>0</v>
      </c>
      <c r="BC109">
        <f t="shared" si="41"/>
        <v>93</v>
      </c>
      <c r="BD109">
        <f t="shared" si="42"/>
        <v>11</v>
      </c>
      <c r="BE109">
        <f t="shared" si="38"/>
        <v>0.38</v>
      </c>
      <c r="BF109">
        <f t="shared" si="39"/>
        <v>0.72499999999999998</v>
      </c>
      <c r="BG109">
        <f t="shared" si="40"/>
        <v>4.8333333333333639E-3</v>
      </c>
      <c r="BK109" s="53">
        <v>0.34579439252336452</v>
      </c>
      <c r="BL109" s="53">
        <v>0.59036144578313254</v>
      </c>
      <c r="BY109" s="53">
        <v>0.28915662650602414</v>
      </c>
      <c r="BZ109" s="53">
        <v>0.57943925233644866</v>
      </c>
      <c r="CB109">
        <v>0.40714285714285714</v>
      </c>
      <c r="CC109">
        <v>0.58000000000000007</v>
      </c>
      <c r="CE109">
        <v>0.37857142857142856</v>
      </c>
      <c r="CF109">
        <v>0.65999999999999992</v>
      </c>
      <c r="CH109">
        <v>0.38</v>
      </c>
      <c r="CI109">
        <v>0.72499999999999998</v>
      </c>
    </row>
    <row r="110" spans="1:87" ht="15" customHeight="1">
      <c r="A110" s="8">
        <v>109</v>
      </c>
      <c r="B110" s="9">
        <v>1192771181</v>
      </c>
      <c r="C110" s="10" t="s">
        <v>199</v>
      </c>
      <c r="D110" s="9">
        <v>1</v>
      </c>
      <c r="E110" s="9">
        <v>17</v>
      </c>
      <c r="F110" s="9">
        <v>54.8</v>
      </c>
      <c r="G110" s="9">
        <v>46.6</v>
      </c>
      <c r="H110" s="9">
        <v>14.9</v>
      </c>
      <c r="I110" s="9">
        <v>0</v>
      </c>
      <c r="J110" s="14">
        <v>1</v>
      </c>
      <c r="K110" s="9">
        <v>1</v>
      </c>
      <c r="L110" s="9">
        <v>0</v>
      </c>
      <c r="M110" s="9">
        <v>0</v>
      </c>
      <c r="N110" s="9">
        <v>0</v>
      </c>
      <c r="O110" s="14">
        <v>0</v>
      </c>
      <c r="P110" s="5"/>
      <c r="Q110">
        <f t="shared" si="24"/>
        <v>1</v>
      </c>
      <c r="R110">
        <f t="shared" si="25"/>
        <v>14</v>
      </c>
      <c r="S110">
        <f t="shared" si="26"/>
        <v>0</v>
      </c>
      <c r="T110">
        <f t="shared" si="27"/>
        <v>43.7</v>
      </c>
      <c r="U110">
        <f t="shared" si="28"/>
        <v>11.3</v>
      </c>
      <c r="V110" s="31">
        <f t="shared" si="29"/>
        <v>0</v>
      </c>
      <c r="W110">
        <f t="shared" si="30"/>
        <v>1</v>
      </c>
      <c r="X110" s="32">
        <f t="shared" si="31"/>
        <v>1</v>
      </c>
      <c r="Y110">
        <f t="shared" si="32"/>
        <v>0</v>
      </c>
      <c r="Z110">
        <f t="shared" si="33"/>
        <v>0.19116506428119262</v>
      </c>
      <c r="AA110" s="31">
        <f t="shared" si="34"/>
        <v>0.19116506428119262</v>
      </c>
      <c r="AB110" s="32">
        <f t="shared" si="35"/>
        <v>0.80883493571880738</v>
      </c>
      <c r="AC110" s="31">
        <f t="shared" si="36"/>
        <v>-0.21216041769982014</v>
      </c>
      <c r="AD110" s="32">
        <f t="shared" si="37"/>
        <v>100</v>
      </c>
      <c r="AZ110">
        <v>0.19161373217997404</v>
      </c>
      <c r="BA110">
        <v>1</v>
      </c>
      <c r="BB110">
        <v>0</v>
      </c>
      <c r="BC110">
        <f t="shared" si="41"/>
        <v>94</v>
      </c>
      <c r="BD110">
        <f t="shared" si="42"/>
        <v>11</v>
      </c>
      <c r="BE110">
        <f t="shared" si="38"/>
        <v>0.37333333333333329</v>
      </c>
      <c r="BF110">
        <f t="shared" si="39"/>
        <v>0.72499999999999998</v>
      </c>
      <c r="BG110">
        <f t="shared" si="40"/>
        <v>0</v>
      </c>
      <c r="BK110" s="53">
        <v>0.33644859813084116</v>
      </c>
      <c r="BL110" s="53">
        <v>0.59036144578313254</v>
      </c>
      <c r="BY110" s="53">
        <v>0.27710843373493976</v>
      </c>
      <c r="BZ110" s="53">
        <v>0.57943925233644866</v>
      </c>
      <c r="CB110">
        <v>0.4</v>
      </c>
      <c r="CC110">
        <v>0.58000000000000007</v>
      </c>
      <c r="CE110">
        <v>0.37857142857142856</v>
      </c>
      <c r="CF110">
        <v>0.64</v>
      </c>
      <c r="CH110">
        <v>0.37333333333333329</v>
      </c>
      <c r="CI110">
        <v>0.72499999999999998</v>
      </c>
    </row>
    <row r="111" spans="1:87" ht="15" customHeight="1">
      <c r="A111" s="8">
        <v>110</v>
      </c>
      <c r="B111" s="9">
        <v>1000858526</v>
      </c>
      <c r="C111" s="10" t="s">
        <v>200</v>
      </c>
      <c r="D111" s="9">
        <v>0</v>
      </c>
      <c r="E111" s="9">
        <v>15</v>
      </c>
      <c r="F111" s="9">
        <v>19.5</v>
      </c>
      <c r="G111" s="9">
        <v>48.5</v>
      </c>
      <c r="H111" s="9">
        <v>17.5</v>
      </c>
      <c r="I111" s="9">
        <v>0</v>
      </c>
      <c r="J111" s="14">
        <v>0</v>
      </c>
      <c r="K111" s="9">
        <v>1</v>
      </c>
      <c r="L111" s="9">
        <v>0</v>
      </c>
      <c r="M111" s="9">
        <v>0</v>
      </c>
      <c r="N111" s="9">
        <v>0</v>
      </c>
      <c r="O111" s="14">
        <v>1</v>
      </c>
      <c r="P111" s="5"/>
      <c r="Q111">
        <f t="shared" si="24"/>
        <v>1</v>
      </c>
      <c r="R111">
        <f t="shared" si="25"/>
        <v>15</v>
      </c>
      <c r="S111">
        <f t="shared" si="26"/>
        <v>26.8</v>
      </c>
      <c r="T111">
        <f t="shared" si="27"/>
        <v>53</v>
      </c>
      <c r="U111">
        <f t="shared" si="28"/>
        <v>17.600000000000001</v>
      </c>
      <c r="V111" s="31">
        <f t="shared" si="29"/>
        <v>0</v>
      </c>
      <c r="W111">
        <f t="shared" si="30"/>
        <v>1</v>
      </c>
      <c r="X111" s="32">
        <f t="shared" si="31"/>
        <v>1</v>
      </c>
      <c r="Y111">
        <f t="shared" si="32"/>
        <v>0</v>
      </c>
      <c r="Z111">
        <f t="shared" si="33"/>
        <v>0.256169685835057</v>
      </c>
      <c r="AA111" s="31">
        <f t="shared" si="34"/>
        <v>0.256169685835057</v>
      </c>
      <c r="AB111" s="32">
        <f t="shared" si="35"/>
        <v>0.74383031416494294</v>
      </c>
      <c r="AC111" s="31">
        <f t="shared" si="36"/>
        <v>-0.29594234252044854</v>
      </c>
      <c r="AD111" s="32">
        <f t="shared" si="37"/>
        <v>100</v>
      </c>
      <c r="AZ111">
        <v>0.19318397987105793</v>
      </c>
      <c r="BA111">
        <v>0</v>
      </c>
      <c r="BB111">
        <v>1</v>
      </c>
      <c r="BC111">
        <f t="shared" si="41"/>
        <v>94</v>
      </c>
      <c r="BD111">
        <f t="shared" si="42"/>
        <v>12</v>
      </c>
      <c r="BE111">
        <f t="shared" si="38"/>
        <v>0.37333333333333329</v>
      </c>
      <c r="BF111">
        <f t="shared" si="39"/>
        <v>0.7</v>
      </c>
      <c r="BG111">
        <f t="shared" si="40"/>
        <v>4.6666666666666185E-3</v>
      </c>
      <c r="BK111" s="53">
        <v>0.32710280373831779</v>
      </c>
      <c r="BL111" s="53">
        <v>0.59036144578313254</v>
      </c>
      <c r="BY111" s="53">
        <v>0.27710843373493976</v>
      </c>
      <c r="BZ111" s="53">
        <v>0.57009345794392519</v>
      </c>
      <c r="CB111">
        <v>0.3928571428571429</v>
      </c>
      <c r="CC111">
        <v>0.58000000000000007</v>
      </c>
      <c r="CE111">
        <v>0.37142857142857144</v>
      </c>
      <c r="CF111">
        <v>0.64</v>
      </c>
      <c r="CH111">
        <v>0.37333333333333329</v>
      </c>
      <c r="CI111">
        <v>0.7</v>
      </c>
    </row>
    <row r="112" spans="1:87" ht="15" customHeight="1">
      <c r="A112" s="8">
        <v>111</v>
      </c>
      <c r="B112" s="9">
        <v>1007705439</v>
      </c>
      <c r="C112" s="10" t="s">
        <v>201</v>
      </c>
      <c r="D112" s="9">
        <v>1</v>
      </c>
      <c r="E112" s="9">
        <v>17</v>
      </c>
      <c r="F112" s="9">
        <v>7.2</v>
      </c>
      <c r="G112" s="9">
        <v>49</v>
      </c>
      <c r="H112" s="9">
        <v>14.8</v>
      </c>
      <c r="I112" s="9">
        <v>0</v>
      </c>
      <c r="J112" s="14">
        <v>1</v>
      </c>
      <c r="K112" s="9">
        <v>1</v>
      </c>
      <c r="L112" s="9">
        <v>0</v>
      </c>
      <c r="M112" s="9">
        <v>0</v>
      </c>
      <c r="N112" s="9">
        <v>0</v>
      </c>
      <c r="O112" s="14">
        <v>0</v>
      </c>
      <c r="P112" s="5"/>
      <c r="Q112">
        <f t="shared" si="24"/>
        <v>0</v>
      </c>
      <c r="R112">
        <f t="shared" si="25"/>
        <v>17</v>
      </c>
      <c r="S112">
        <f t="shared" si="26"/>
        <v>0</v>
      </c>
      <c r="T112">
        <f t="shared" si="27"/>
        <v>52</v>
      </c>
      <c r="U112">
        <f t="shared" si="28"/>
        <v>15</v>
      </c>
      <c r="V112" s="31">
        <f t="shared" si="29"/>
        <v>0</v>
      </c>
      <c r="W112">
        <f t="shared" si="30"/>
        <v>1</v>
      </c>
      <c r="X112" s="32">
        <f t="shared" si="31"/>
        <v>1</v>
      </c>
      <c r="Y112">
        <f t="shared" si="32"/>
        <v>0</v>
      </c>
      <c r="Z112">
        <f t="shared" si="33"/>
        <v>0.2317318792472646</v>
      </c>
      <c r="AA112" s="31">
        <f t="shared" si="34"/>
        <v>0.2317318792472646</v>
      </c>
      <c r="AB112" s="32">
        <f t="shared" si="35"/>
        <v>0.76826812075273543</v>
      </c>
      <c r="AC112" s="31">
        <f t="shared" si="36"/>
        <v>-0.26361649119766573</v>
      </c>
      <c r="AD112" s="32">
        <f t="shared" si="37"/>
        <v>100</v>
      </c>
      <c r="AZ112">
        <v>0.19380412111568973</v>
      </c>
      <c r="BA112">
        <v>1</v>
      </c>
      <c r="BB112">
        <v>0</v>
      </c>
      <c r="BC112">
        <f t="shared" si="41"/>
        <v>95</v>
      </c>
      <c r="BD112">
        <f t="shared" si="42"/>
        <v>12</v>
      </c>
      <c r="BE112">
        <f t="shared" si="38"/>
        <v>0.3666666666666667</v>
      </c>
      <c r="BF112">
        <f t="shared" si="39"/>
        <v>0.7</v>
      </c>
      <c r="BG112">
        <f t="shared" si="40"/>
        <v>0</v>
      </c>
      <c r="BK112" s="53">
        <v>0.32710280373831779</v>
      </c>
      <c r="BL112" s="53">
        <v>0.57831325301204817</v>
      </c>
      <c r="BY112" s="53">
        <v>0.27710843373493976</v>
      </c>
      <c r="BZ112" s="53">
        <v>0.56074766355140193</v>
      </c>
      <c r="CB112">
        <v>0.38571428571428568</v>
      </c>
      <c r="CC112">
        <v>0.58000000000000007</v>
      </c>
      <c r="CE112">
        <v>0.36428571428571432</v>
      </c>
      <c r="CF112">
        <v>0.64</v>
      </c>
      <c r="CH112">
        <v>0.3666666666666667</v>
      </c>
      <c r="CI112">
        <v>0.7</v>
      </c>
    </row>
    <row r="113" spans="1:87" ht="15" customHeight="1">
      <c r="A113" s="8">
        <v>112</v>
      </c>
      <c r="B113" s="9">
        <v>1006723360</v>
      </c>
      <c r="C113" s="10" t="s">
        <v>202</v>
      </c>
      <c r="D113" s="9">
        <v>1</v>
      </c>
      <c r="E113" s="9">
        <v>16</v>
      </c>
      <c r="F113" s="9">
        <v>2.2000000000000002</v>
      </c>
      <c r="G113" s="9">
        <v>48</v>
      </c>
      <c r="H113" s="9">
        <v>12.5</v>
      </c>
      <c r="I113" s="9">
        <v>0</v>
      </c>
      <c r="J113" s="14">
        <v>1</v>
      </c>
      <c r="K113" s="9">
        <v>0</v>
      </c>
      <c r="L113" s="9">
        <v>1</v>
      </c>
      <c r="M113" s="9">
        <v>0</v>
      </c>
      <c r="N113" s="9">
        <v>0</v>
      </c>
      <c r="O113" s="14">
        <v>0</v>
      </c>
      <c r="P113" s="5"/>
      <c r="Q113">
        <f t="shared" si="24"/>
        <v>1</v>
      </c>
      <c r="R113">
        <f t="shared" si="25"/>
        <v>17</v>
      </c>
      <c r="S113">
        <f t="shared" si="26"/>
        <v>54.8</v>
      </c>
      <c r="T113">
        <f t="shared" si="27"/>
        <v>46.6</v>
      </c>
      <c r="U113">
        <f t="shared" si="28"/>
        <v>14.9</v>
      </c>
      <c r="V113" s="31">
        <f t="shared" si="29"/>
        <v>0</v>
      </c>
      <c r="W113">
        <f t="shared" si="30"/>
        <v>1</v>
      </c>
      <c r="X113" s="32">
        <f t="shared" si="31"/>
        <v>1</v>
      </c>
      <c r="Y113">
        <f t="shared" si="32"/>
        <v>0</v>
      </c>
      <c r="Z113">
        <f t="shared" si="33"/>
        <v>0.15562255945230793</v>
      </c>
      <c r="AA113" s="31">
        <f t="shared" si="34"/>
        <v>0.15562255945230793</v>
      </c>
      <c r="AB113" s="32">
        <f t="shared" si="35"/>
        <v>0.84437744054769204</v>
      </c>
      <c r="AC113" s="31">
        <f t="shared" si="36"/>
        <v>-0.16915567991188987</v>
      </c>
      <c r="AD113" s="32">
        <f t="shared" si="37"/>
        <v>100</v>
      </c>
      <c r="AZ113">
        <v>0.19507972489401887</v>
      </c>
      <c r="BA113">
        <v>0</v>
      </c>
      <c r="BB113">
        <v>1</v>
      </c>
      <c r="BC113">
        <f t="shared" si="41"/>
        <v>95</v>
      </c>
      <c r="BD113">
        <f t="shared" si="42"/>
        <v>13</v>
      </c>
      <c r="BE113">
        <f t="shared" si="38"/>
        <v>0.3666666666666667</v>
      </c>
      <c r="BF113">
        <f t="shared" si="39"/>
        <v>0.67500000000000004</v>
      </c>
      <c r="BG113">
        <f t="shared" si="40"/>
        <v>4.5000000000000292E-3</v>
      </c>
      <c r="BK113" s="53">
        <v>0.31775700934579443</v>
      </c>
      <c r="BL113" s="53">
        <v>0.57831325301204817</v>
      </c>
      <c r="BY113" s="53">
        <v>0.26506024096385539</v>
      </c>
      <c r="BZ113" s="53">
        <v>0.56074766355140193</v>
      </c>
      <c r="CB113">
        <v>0.37857142857142856</v>
      </c>
      <c r="CC113">
        <v>0.58000000000000007</v>
      </c>
      <c r="CE113">
        <v>0.3571428571428571</v>
      </c>
      <c r="CF113">
        <v>0.64</v>
      </c>
      <c r="CH113">
        <v>0.3666666666666667</v>
      </c>
      <c r="CI113">
        <v>0.67500000000000004</v>
      </c>
    </row>
    <row r="114" spans="1:87" ht="15" customHeight="1">
      <c r="A114" s="8">
        <v>113</v>
      </c>
      <c r="B114" s="9">
        <v>1003515923</v>
      </c>
      <c r="C114" s="10" t="s">
        <v>203</v>
      </c>
      <c r="D114" s="9">
        <v>1</v>
      </c>
      <c r="E114" s="9">
        <v>15</v>
      </c>
      <c r="F114" s="9">
        <v>6.1</v>
      </c>
      <c r="G114" s="9">
        <v>49.5</v>
      </c>
      <c r="H114" s="9">
        <v>14.4</v>
      </c>
      <c r="I114" s="9">
        <v>0</v>
      </c>
      <c r="J114" s="14">
        <v>1</v>
      </c>
      <c r="K114" s="9">
        <v>0</v>
      </c>
      <c r="L114" s="9">
        <v>1</v>
      </c>
      <c r="M114" s="9">
        <v>0</v>
      </c>
      <c r="N114" s="9">
        <v>0</v>
      </c>
      <c r="O114" s="14">
        <v>0</v>
      </c>
      <c r="P114" s="5"/>
      <c r="Q114">
        <f t="shared" si="24"/>
        <v>0</v>
      </c>
      <c r="R114">
        <f t="shared" si="25"/>
        <v>15</v>
      </c>
      <c r="S114">
        <f t="shared" si="26"/>
        <v>19.5</v>
      </c>
      <c r="T114">
        <f t="shared" si="27"/>
        <v>48.5</v>
      </c>
      <c r="U114">
        <f t="shared" si="28"/>
        <v>17.5</v>
      </c>
      <c r="V114" s="31">
        <f t="shared" si="29"/>
        <v>0</v>
      </c>
      <c r="W114">
        <f t="shared" si="30"/>
        <v>1</v>
      </c>
      <c r="X114" s="32">
        <f t="shared" si="31"/>
        <v>1</v>
      </c>
      <c r="Y114">
        <f t="shared" si="32"/>
        <v>0</v>
      </c>
      <c r="Z114">
        <f t="shared" si="33"/>
        <v>0.17972634307745963</v>
      </c>
      <c r="AA114" s="31">
        <f t="shared" si="34"/>
        <v>0.17972634307745963</v>
      </c>
      <c r="AB114" s="32">
        <f t="shared" si="35"/>
        <v>0.8202736569225404</v>
      </c>
      <c r="AC114" s="31">
        <f t="shared" si="36"/>
        <v>-0.19811726644430797</v>
      </c>
      <c r="AD114" s="32">
        <f t="shared" si="37"/>
        <v>100</v>
      </c>
      <c r="AZ114">
        <v>0.203451377277551</v>
      </c>
      <c r="BA114">
        <v>1</v>
      </c>
      <c r="BB114">
        <v>0</v>
      </c>
      <c r="BC114">
        <f t="shared" si="41"/>
        <v>96</v>
      </c>
      <c r="BD114">
        <f t="shared" si="42"/>
        <v>13</v>
      </c>
      <c r="BE114">
        <f t="shared" si="38"/>
        <v>0.36</v>
      </c>
      <c r="BF114">
        <f t="shared" si="39"/>
        <v>0.67500000000000004</v>
      </c>
      <c r="BG114">
        <f t="shared" si="40"/>
        <v>0</v>
      </c>
      <c r="BK114" s="53">
        <v>0.31775700934579443</v>
      </c>
      <c r="BL114" s="53">
        <v>0.56626506024096379</v>
      </c>
      <c r="BY114" s="53">
        <v>0.25301204819277112</v>
      </c>
      <c r="BZ114" s="53">
        <v>0.56074766355140193</v>
      </c>
      <c r="CB114">
        <v>0.37142857142857144</v>
      </c>
      <c r="CC114">
        <v>0.58000000000000007</v>
      </c>
      <c r="CE114">
        <v>0.3571428571428571</v>
      </c>
      <c r="CF114">
        <v>0.62</v>
      </c>
      <c r="CH114">
        <v>0.36</v>
      </c>
      <c r="CI114">
        <v>0.67500000000000004</v>
      </c>
    </row>
    <row r="115" spans="1:87" ht="15" customHeight="1">
      <c r="A115" s="8">
        <v>114</v>
      </c>
      <c r="B115" s="9">
        <v>1007142915</v>
      </c>
      <c r="C115" s="10" t="s">
        <v>204</v>
      </c>
      <c r="D115" s="9">
        <v>0</v>
      </c>
      <c r="E115" s="9">
        <v>18</v>
      </c>
      <c r="F115" s="9">
        <v>8.6999999999999993</v>
      </c>
      <c r="G115" s="9">
        <v>38.1</v>
      </c>
      <c r="H115" s="9">
        <v>15.2</v>
      </c>
      <c r="I115" s="9">
        <v>0</v>
      </c>
      <c r="J115" s="9">
        <v>1</v>
      </c>
      <c r="K115" s="9">
        <v>1</v>
      </c>
      <c r="L115" s="9">
        <v>0</v>
      </c>
      <c r="M115" s="9">
        <v>0</v>
      </c>
      <c r="N115" s="9">
        <v>0</v>
      </c>
      <c r="O115" s="9">
        <v>0</v>
      </c>
      <c r="P115" s="5"/>
      <c r="Q115">
        <f t="shared" si="24"/>
        <v>1</v>
      </c>
      <c r="R115">
        <f t="shared" si="25"/>
        <v>17</v>
      </c>
      <c r="S115">
        <f t="shared" si="26"/>
        <v>7.2</v>
      </c>
      <c r="T115">
        <f t="shared" si="27"/>
        <v>49</v>
      </c>
      <c r="U115">
        <f t="shared" si="28"/>
        <v>14.8</v>
      </c>
      <c r="V115" s="31">
        <f t="shared" si="29"/>
        <v>0</v>
      </c>
      <c r="W115">
        <f t="shared" si="30"/>
        <v>1</v>
      </c>
      <c r="X115" s="32">
        <f t="shared" si="31"/>
        <v>1</v>
      </c>
      <c r="Y115">
        <f t="shared" si="32"/>
        <v>0</v>
      </c>
      <c r="Z115">
        <f t="shared" si="33"/>
        <v>0.13396216537217639</v>
      </c>
      <c r="AA115" s="31">
        <f t="shared" si="34"/>
        <v>0.13396216537217639</v>
      </c>
      <c r="AB115" s="32">
        <f t="shared" si="35"/>
        <v>0.86603783462782358</v>
      </c>
      <c r="AC115" s="31">
        <f t="shared" si="36"/>
        <v>-0.14382668242735763</v>
      </c>
      <c r="AD115" s="32">
        <f t="shared" si="37"/>
        <v>100</v>
      </c>
      <c r="AZ115">
        <v>0.20346426329119213</v>
      </c>
      <c r="BA115">
        <v>0</v>
      </c>
      <c r="BB115">
        <v>1</v>
      </c>
      <c r="BC115">
        <f t="shared" si="41"/>
        <v>96</v>
      </c>
      <c r="BD115">
        <f t="shared" si="42"/>
        <v>14</v>
      </c>
      <c r="BE115">
        <f t="shared" si="38"/>
        <v>0.36</v>
      </c>
      <c r="BF115">
        <f t="shared" si="39"/>
        <v>0.65</v>
      </c>
      <c r="BG115">
        <f t="shared" si="40"/>
        <v>4.3333333333332889E-3</v>
      </c>
      <c r="BK115" s="53">
        <v>0.30841121495327106</v>
      </c>
      <c r="BL115" s="53">
        <v>0.56626506024096379</v>
      </c>
      <c r="BY115" s="53">
        <v>0.25301204819277112</v>
      </c>
      <c r="BZ115" s="53">
        <v>0.55140186915887845</v>
      </c>
      <c r="CB115">
        <v>0.37142857142857144</v>
      </c>
      <c r="CC115">
        <v>0.56000000000000005</v>
      </c>
      <c r="CE115">
        <v>0.3571428571428571</v>
      </c>
      <c r="CF115">
        <v>0.6</v>
      </c>
      <c r="CH115">
        <v>0.36</v>
      </c>
      <c r="CI115">
        <v>0.65</v>
      </c>
    </row>
    <row r="116" spans="1:87" ht="15" customHeight="1">
      <c r="A116" s="8">
        <v>115</v>
      </c>
      <c r="B116" s="9">
        <v>1007726010</v>
      </c>
      <c r="C116" s="10" t="s">
        <v>205</v>
      </c>
      <c r="D116" s="9">
        <v>1</v>
      </c>
      <c r="E116" s="9">
        <v>17</v>
      </c>
      <c r="F116" s="9">
        <v>8.6</v>
      </c>
      <c r="G116" s="9">
        <v>52.3</v>
      </c>
      <c r="H116" s="9">
        <v>17.100000000000001</v>
      </c>
      <c r="I116" s="9">
        <v>0</v>
      </c>
      <c r="J116" s="9">
        <v>0</v>
      </c>
      <c r="K116" s="9">
        <v>0</v>
      </c>
      <c r="L116" s="9">
        <v>1</v>
      </c>
      <c r="M116" s="9">
        <v>0</v>
      </c>
      <c r="N116" s="9">
        <v>0</v>
      </c>
      <c r="O116" s="9">
        <v>1</v>
      </c>
      <c r="P116" s="5"/>
      <c r="Q116">
        <f t="shared" si="24"/>
        <v>1</v>
      </c>
      <c r="R116">
        <f t="shared" si="25"/>
        <v>16</v>
      </c>
      <c r="S116">
        <f t="shared" si="26"/>
        <v>2.2000000000000002</v>
      </c>
      <c r="T116">
        <f t="shared" si="27"/>
        <v>48</v>
      </c>
      <c r="U116">
        <f t="shared" si="28"/>
        <v>12.5</v>
      </c>
      <c r="V116" s="31">
        <f t="shared" si="29"/>
        <v>0</v>
      </c>
      <c r="W116">
        <f t="shared" si="30"/>
        <v>1</v>
      </c>
      <c r="X116" s="32">
        <f t="shared" si="31"/>
        <v>1</v>
      </c>
      <c r="Y116">
        <f t="shared" si="32"/>
        <v>0</v>
      </c>
      <c r="Z116">
        <f t="shared" si="33"/>
        <v>0.19380412111568973</v>
      </c>
      <c r="AA116" s="31">
        <f t="shared" si="34"/>
        <v>0.19380412111568973</v>
      </c>
      <c r="AB116" s="32">
        <f t="shared" si="35"/>
        <v>0.80619587888431021</v>
      </c>
      <c r="AC116" s="31">
        <f t="shared" si="36"/>
        <v>-0.215428540090467</v>
      </c>
      <c r="AD116" s="32">
        <f t="shared" si="37"/>
        <v>100</v>
      </c>
      <c r="AZ116">
        <v>0.20809061248501465</v>
      </c>
      <c r="BA116">
        <v>1</v>
      </c>
      <c r="BB116">
        <v>0</v>
      </c>
      <c r="BC116">
        <f t="shared" si="41"/>
        <v>97</v>
      </c>
      <c r="BD116">
        <f t="shared" si="42"/>
        <v>14</v>
      </c>
      <c r="BE116">
        <f t="shared" si="38"/>
        <v>0.35333333333333339</v>
      </c>
      <c r="BF116">
        <f t="shared" si="39"/>
        <v>0.65</v>
      </c>
      <c r="BG116">
        <f t="shared" si="40"/>
        <v>4.3333333333333618E-3</v>
      </c>
      <c r="BK116" s="53">
        <v>0.2990654205607477</v>
      </c>
      <c r="BL116" s="53">
        <v>0.56626506024096379</v>
      </c>
      <c r="BY116" s="53">
        <v>0.25301204819277112</v>
      </c>
      <c r="BZ116" s="53">
        <v>0.5420560747663552</v>
      </c>
      <c r="CB116">
        <v>0.37142857142857144</v>
      </c>
      <c r="CC116">
        <v>0.54</v>
      </c>
      <c r="CE116">
        <v>0.35</v>
      </c>
      <c r="CF116">
        <v>0.6</v>
      </c>
      <c r="CH116">
        <v>0.35333333333333339</v>
      </c>
      <c r="CI116">
        <v>0.65</v>
      </c>
    </row>
    <row r="117" spans="1:87" ht="15" customHeight="1">
      <c r="A117" s="8">
        <v>116</v>
      </c>
      <c r="B117" s="9">
        <v>1007466563</v>
      </c>
      <c r="C117" s="10" t="s">
        <v>206</v>
      </c>
      <c r="D117" s="9">
        <v>0</v>
      </c>
      <c r="E117" s="9">
        <v>15</v>
      </c>
      <c r="F117" s="9">
        <v>6.8</v>
      </c>
      <c r="G117" s="9">
        <v>46.6</v>
      </c>
      <c r="H117" s="9">
        <v>13.7</v>
      </c>
      <c r="I117" s="9">
        <v>0</v>
      </c>
      <c r="J117" s="9">
        <v>1</v>
      </c>
      <c r="K117" s="9">
        <v>0</v>
      </c>
      <c r="L117" s="9">
        <v>1</v>
      </c>
      <c r="M117" s="9">
        <v>0</v>
      </c>
      <c r="N117" s="9">
        <v>0</v>
      </c>
      <c r="O117" s="9">
        <v>0</v>
      </c>
      <c r="P117" s="5"/>
      <c r="Q117">
        <f t="shared" si="24"/>
        <v>1</v>
      </c>
      <c r="R117">
        <f t="shared" si="25"/>
        <v>15</v>
      </c>
      <c r="S117">
        <f t="shared" si="26"/>
        <v>6.1</v>
      </c>
      <c r="T117">
        <f t="shared" si="27"/>
        <v>49.5</v>
      </c>
      <c r="U117">
        <f t="shared" si="28"/>
        <v>14.4</v>
      </c>
      <c r="V117" s="31">
        <f t="shared" si="29"/>
        <v>0</v>
      </c>
      <c r="W117">
        <f t="shared" si="30"/>
        <v>1</v>
      </c>
      <c r="X117" s="32">
        <f t="shared" si="31"/>
        <v>1</v>
      </c>
      <c r="Y117">
        <f t="shared" si="32"/>
        <v>0</v>
      </c>
      <c r="Z117">
        <f t="shared" si="33"/>
        <v>0.21975023169976507</v>
      </c>
      <c r="AA117" s="31">
        <f t="shared" si="34"/>
        <v>0.21975023169976507</v>
      </c>
      <c r="AB117" s="32">
        <f t="shared" si="35"/>
        <v>0.78024976830023496</v>
      </c>
      <c r="AC117" s="31">
        <f t="shared" si="36"/>
        <v>-0.24814119478709501</v>
      </c>
      <c r="AD117" s="32">
        <f t="shared" si="37"/>
        <v>100</v>
      </c>
      <c r="AZ117">
        <v>0.21106372587452502</v>
      </c>
      <c r="BA117">
        <v>1</v>
      </c>
      <c r="BB117">
        <v>0</v>
      </c>
      <c r="BC117">
        <f t="shared" si="41"/>
        <v>98</v>
      </c>
      <c r="BD117">
        <f t="shared" si="42"/>
        <v>14</v>
      </c>
      <c r="BE117">
        <f t="shared" si="38"/>
        <v>0.34666666666666668</v>
      </c>
      <c r="BF117">
        <f t="shared" si="39"/>
        <v>0.65</v>
      </c>
      <c r="BG117">
        <f t="shared" si="40"/>
        <v>4.3333333333333618E-3</v>
      </c>
      <c r="BK117" s="53">
        <v>0.2990654205607477</v>
      </c>
      <c r="BL117" s="53">
        <v>0.55421686746987953</v>
      </c>
      <c r="BY117" s="53">
        <v>0.25301204819277112</v>
      </c>
      <c r="BZ117" s="53">
        <v>0.53271028037383172</v>
      </c>
      <c r="CB117">
        <v>0.36428571428571432</v>
      </c>
      <c r="CC117">
        <v>0.54</v>
      </c>
      <c r="CE117">
        <v>0.35</v>
      </c>
      <c r="CF117">
        <v>0.58000000000000007</v>
      </c>
      <c r="CH117">
        <v>0.34666666666666668</v>
      </c>
      <c r="CI117">
        <v>0.65</v>
      </c>
    </row>
    <row r="118" spans="1:87" ht="15" customHeight="1">
      <c r="A118" s="8">
        <v>117</v>
      </c>
      <c r="B118" s="9">
        <v>46362213</v>
      </c>
      <c r="C118" s="10" t="s">
        <v>207</v>
      </c>
      <c r="D118" s="9">
        <v>0</v>
      </c>
      <c r="E118" s="9">
        <v>12</v>
      </c>
      <c r="F118" s="9">
        <v>0</v>
      </c>
      <c r="G118" s="9">
        <v>45.8</v>
      </c>
      <c r="H118" s="9">
        <v>14.8</v>
      </c>
      <c r="I118" s="9">
        <v>0</v>
      </c>
      <c r="J118" s="9">
        <v>1</v>
      </c>
      <c r="K118" s="9">
        <v>1</v>
      </c>
      <c r="L118" s="9">
        <v>0</v>
      </c>
      <c r="M118" s="9">
        <v>0</v>
      </c>
      <c r="N118" s="9">
        <v>0</v>
      </c>
      <c r="O118" s="9">
        <v>0</v>
      </c>
      <c r="P118" s="5"/>
      <c r="Q118">
        <f t="shared" si="24"/>
        <v>0</v>
      </c>
      <c r="R118">
        <f t="shared" si="25"/>
        <v>18</v>
      </c>
      <c r="S118">
        <f t="shared" si="26"/>
        <v>8.6999999999999993</v>
      </c>
      <c r="T118">
        <f t="shared" si="27"/>
        <v>38.1</v>
      </c>
      <c r="U118">
        <f t="shared" si="28"/>
        <v>15.2</v>
      </c>
      <c r="V118" s="31">
        <f t="shared" si="29"/>
        <v>0</v>
      </c>
      <c r="W118">
        <f t="shared" si="30"/>
        <v>1</v>
      </c>
      <c r="X118" s="32">
        <f t="shared" si="31"/>
        <v>1</v>
      </c>
      <c r="Y118">
        <f t="shared" si="32"/>
        <v>0</v>
      </c>
      <c r="Z118">
        <f t="shared" si="33"/>
        <v>2.8238572638861811E-2</v>
      </c>
      <c r="AA118" s="31">
        <f t="shared" si="34"/>
        <v>2.8238572638861811E-2</v>
      </c>
      <c r="AB118" s="32">
        <f t="shared" si="35"/>
        <v>0.97176142736113824</v>
      </c>
      <c r="AC118" s="31">
        <f t="shared" si="36"/>
        <v>-2.8644949749986295E-2</v>
      </c>
      <c r="AD118" s="32">
        <f t="shared" si="37"/>
        <v>100</v>
      </c>
      <c r="AZ118">
        <v>0.21194386950968003</v>
      </c>
      <c r="BA118">
        <v>1</v>
      </c>
      <c r="BB118">
        <v>0</v>
      </c>
      <c r="BC118">
        <f t="shared" si="41"/>
        <v>99</v>
      </c>
      <c r="BD118">
        <f t="shared" si="42"/>
        <v>14</v>
      </c>
      <c r="BE118">
        <f t="shared" si="38"/>
        <v>0.33999999999999997</v>
      </c>
      <c r="BF118">
        <f t="shared" si="39"/>
        <v>0.65</v>
      </c>
      <c r="BG118">
        <f t="shared" si="40"/>
        <v>0</v>
      </c>
      <c r="BK118" s="53">
        <v>0.2990654205607477</v>
      </c>
      <c r="BL118" s="53">
        <v>0.54216867469879526</v>
      </c>
      <c r="BY118" s="53">
        <v>0.25301204819277112</v>
      </c>
      <c r="BZ118" s="53">
        <v>0.52336448598130847</v>
      </c>
      <c r="CB118">
        <v>0.3571428571428571</v>
      </c>
      <c r="CC118">
        <v>0.54</v>
      </c>
      <c r="CE118">
        <v>0.35</v>
      </c>
      <c r="CF118">
        <v>0.56000000000000005</v>
      </c>
      <c r="CH118">
        <v>0.33999999999999997</v>
      </c>
      <c r="CI118">
        <v>0.65</v>
      </c>
    </row>
    <row r="119" spans="1:87" ht="15" customHeight="1">
      <c r="A119" s="8">
        <v>118</v>
      </c>
      <c r="B119" s="9">
        <v>1003614588</v>
      </c>
      <c r="C119" s="10" t="s">
        <v>208</v>
      </c>
      <c r="D119" s="9">
        <v>0</v>
      </c>
      <c r="E119" s="9">
        <v>15</v>
      </c>
      <c r="F119" s="9">
        <v>3.4</v>
      </c>
      <c r="G119" s="9">
        <v>40.700000000000003</v>
      </c>
      <c r="H119" s="9">
        <v>12.2</v>
      </c>
      <c r="I119" s="9">
        <v>0</v>
      </c>
      <c r="J119" s="9">
        <v>1</v>
      </c>
      <c r="K119" s="9">
        <v>0</v>
      </c>
      <c r="L119" s="9">
        <v>0</v>
      </c>
      <c r="M119" s="9">
        <v>1</v>
      </c>
      <c r="N119" s="9">
        <v>0</v>
      </c>
      <c r="O119" s="9">
        <v>0</v>
      </c>
      <c r="P119" s="5"/>
      <c r="Q119">
        <f t="shared" si="24"/>
        <v>1</v>
      </c>
      <c r="R119">
        <f t="shared" si="25"/>
        <v>17</v>
      </c>
      <c r="S119">
        <f t="shared" si="26"/>
        <v>8.6</v>
      </c>
      <c r="T119">
        <f t="shared" si="27"/>
        <v>52.3</v>
      </c>
      <c r="U119">
        <f t="shared" si="28"/>
        <v>17.100000000000001</v>
      </c>
      <c r="V119" s="31">
        <f t="shared" si="29"/>
        <v>0</v>
      </c>
      <c r="W119">
        <f t="shared" si="30"/>
        <v>1</v>
      </c>
      <c r="X119" s="32">
        <f t="shared" si="31"/>
        <v>1</v>
      </c>
      <c r="Y119">
        <f t="shared" si="32"/>
        <v>0</v>
      </c>
      <c r="Z119">
        <f t="shared" si="33"/>
        <v>0.14675860282639075</v>
      </c>
      <c r="AA119" s="31">
        <f t="shared" si="34"/>
        <v>0.14675860282639075</v>
      </c>
      <c r="AB119" s="32">
        <f t="shared" si="35"/>
        <v>0.85324139717360925</v>
      </c>
      <c r="AC119" s="31">
        <f t="shared" si="36"/>
        <v>-0.15871277366793674</v>
      </c>
      <c r="AD119" s="32">
        <f t="shared" si="37"/>
        <v>100</v>
      </c>
      <c r="AZ119">
        <v>0.21642560599986049</v>
      </c>
      <c r="BA119">
        <v>0</v>
      </c>
      <c r="BB119">
        <v>1</v>
      </c>
      <c r="BC119">
        <f t="shared" si="41"/>
        <v>99</v>
      </c>
      <c r="BD119">
        <f t="shared" si="42"/>
        <v>15</v>
      </c>
      <c r="BE119">
        <f t="shared" si="38"/>
        <v>0.33999999999999997</v>
      </c>
      <c r="BF119">
        <f t="shared" si="39"/>
        <v>0.625</v>
      </c>
      <c r="BG119">
        <f t="shared" si="40"/>
        <v>0</v>
      </c>
      <c r="BK119" s="53">
        <v>0.2990654205607477</v>
      </c>
      <c r="BL119" s="53">
        <v>0.53012048192771077</v>
      </c>
      <c r="BY119" s="53">
        <v>0.25301204819277112</v>
      </c>
      <c r="BZ119" s="53">
        <v>0.51401869158878499</v>
      </c>
      <c r="CB119">
        <v>0.35</v>
      </c>
      <c r="CC119">
        <v>0.54</v>
      </c>
      <c r="CE119">
        <v>0.35</v>
      </c>
      <c r="CF119">
        <v>0.54</v>
      </c>
      <c r="CH119">
        <v>0.33999999999999997</v>
      </c>
      <c r="CI119">
        <v>0.625</v>
      </c>
    </row>
    <row r="120" spans="1:87" ht="15" customHeight="1">
      <c r="A120" s="8">
        <v>119</v>
      </c>
      <c r="B120" s="9">
        <v>1025062237</v>
      </c>
      <c r="C120" s="10" t="s">
        <v>209</v>
      </c>
      <c r="D120" s="9">
        <v>0</v>
      </c>
      <c r="E120" s="9">
        <v>10</v>
      </c>
      <c r="F120" s="9">
        <v>0</v>
      </c>
      <c r="G120" s="9">
        <v>33.9</v>
      </c>
      <c r="H120" s="9">
        <v>13.3</v>
      </c>
      <c r="I120" s="9">
        <v>0</v>
      </c>
      <c r="J120" s="9">
        <v>1</v>
      </c>
      <c r="K120" s="9">
        <v>1</v>
      </c>
      <c r="L120" s="9">
        <v>0</v>
      </c>
      <c r="M120" s="9">
        <v>0</v>
      </c>
      <c r="N120" s="9">
        <v>0</v>
      </c>
      <c r="O120" s="9">
        <v>0</v>
      </c>
      <c r="P120" s="5"/>
      <c r="Q120">
        <f t="shared" si="24"/>
        <v>0</v>
      </c>
      <c r="R120">
        <f t="shared" si="25"/>
        <v>15</v>
      </c>
      <c r="S120">
        <f t="shared" si="26"/>
        <v>6.8</v>
      </c>
      <c r="T120">
        <f t="shared" si="27"/>
        <v>46.6</v>
      </c>
      <c r="U120">
        <f t="shared" si="28"/>
        <v>13.7</v>
      </c>
      <c r="V120" s="31">
        <f t="shared" si="29"/>
        <v>0</v>
      </c>
      <c r="W120">
        <f t="shared" si="30"/>
        <v>1</v>
      </c>
      <c r="X120" s="32">
        <f t="shared" si="31"/>
        <v>1</v>
      </c>
      <c r="Y120">
        <f t="shared" si="32"/>
        <v>0</v>
      </c>
      <c r="Z120">
        <f t="shared" si="33"/>
        <v>0.2207128828328678</v>
      </c>
      <c r="AA120" s="31">
        <f t="shared" si="34"/>
        <v>0.2207128828328678</v>
      </c>
      <c r="AB120" s="32">
        <f t="shared" si="35"/>
        <v>0.77928711716713217</v>
      </c>
      <c r="AC120" s="31">
        <f t="shared" si="36"/>
        <v>-0.24937572955743115</v>
      </c>
      <c r="AD120" s="32">
        <f t="shared" si="37"/>
        <v>100</v>
      </c>
      <c r="AZ120">
        <v>0.21655413885764227</v>
      </c>
      <c r="BA120">
        <v>0</v>
      </c>
      <c r="BB120">
        <v>1</v>
      </c>
      <c r="BC120">
        <f t="shared" si="41"/>
        <v>99</v>
      </c>
      <c r="BD120">
        <f t="shared" si="42"/>
        <v>16</v>
      </c>
      <c r="BE120">
        <f t="shared" si="38"/>
        <v>0.33999999999999997</v>
      </c>
      <c r="BF120">
        <f t="shared" si="39"/>
        <v>0.6</v>
      </c>
      <c r="BG120">
        <f t="shared" si="40"/>
        <v>3.9999999999999593E-3</v>
      </c>
      <c r="BK120" s="53">
        <v>0.28971962616822433</v>
      </c>
      <c r="BL120" s="53">
        <v>0.53012048192771077</v>
      </c>
      <c r="BY120" s="53">
        <v>0.24096385542168675</v>
      </c>
      <c r="BZ120" s="53">
        <v>0.51401869158878499</v>
      </c>
      <c r="CB120">
        <v>0.35</v>
      </c>
      <c r="CC120">
        <v>0.52</v>
      </c>
      <c r="CE120">
        <v>0.34285714285714286</v>
      </c>
      <c r="CF120">
        <v>0.54</v>
      </c>
      <c r="CH120">
        <v>0.33999999999999997</v>
      </c>
      <c r="CI120">
        <v>0.6</v>
      </c>
    </row>
    <row r="121" spans="1:87" ht="15" customHeight="1">
      <c r="A121" s="8">
        <v>120</v>
      </c>
      <c r="B121" s="9">
        <v>1112039666</v>
      </c>
      <c r="C121" s="10" t="s">
        <v>210</v>
      </c>
      <c r="D121" s="9">
        <v>0</v>
      </c>
      <c r="E121" s="9">
        <v>13</v>
      </c>
      <c r="F121" s="9">
        <v>30.1</v>
      </c>
      <c r="G121" s="9">
        <v>45.7</v>
      </c>
      <c r="H121" s="9">
        <v>16.8</v>
      </c>
      <c r="I121" s="9">
        <v>0</v>
      </c>
      <c r="J121" s="9">
        <v>0</v>
      </c>
      <c r="K121" s="9">
        <v>1</v>
      </c>
      <c r="L121" s="9">
        <v>0</v>
      </c>
      <c r="M121" s="9">
        <v>0</v>
      </c>
      <c r="N121" s="9">
        <v>0</v>
      </c>
      <c r="O121" s="9">
        <v>1</v>
      </c>
      <c r="P121" s="5"/>
      <c r="Q121">
        <f t="shared" si="24"/>
        <v>0</v>
      </c>
      <c r="R121">
        <f t="shared" si="25"/>
        <v>12</v>
      </c>
      <c r="S121">
        <f t="shared" si="26"/>
        <v>0</v>
      </c>
      <c r="T121">
        <f t="shared" si="27"/>
        <v>45.8</v>
      </c>
      <c r="U121">
        <f t="shared" si="28"/>
        <v>14.8</v>
      </c>
      <c r="V121" s="31">
        <f t="shared" si="29"/>
        <v>0</v>
      </c>
      <c r="W121">
        <f t="shared" si="30"/>
        <v>1</v>
      </c>
      <c r="X121" s="32">
        <f t="shared" si="31"/>
        <v>1</v>
      </c>
      <c r="Y121">
        <f t="shared" si="32"/>
        <v>0</v>
      </c>
      <c r="Z121">
        <f t="shared" si="33"/>
        <v>0.27230110029710369</v>
      </c>
      <c r="AA121" s="31">
        <f t="shared" si="34"/>
        <v>0.27230110029710369</v>
      </c>
      <c r="AB121" s="32">
        <f t="shared" si="35"/>
        <v>0.72769889970289636</v>
      </c>
      <c r="AC121" s="31">
        <f t="shared" si="36"/>
        <v>-0.31786791565044503</v>
      </c>
      <c r="AD121" s="32">
        <f t="shared" si="37"/>
        <v>100</v>
      </c>
      <c r="AZ121">
        <v>0.21729600068473301</v>
      </c>
      <c r="BA121">
        <v>1</v>
      </c>
      <c r="BB121">
        <v>0</v>
      </c>
      <c r="BC121">
        <f t="shared" si="41"/>
        <v>100</v>
      </c>
      <c r="BD121">
        <f t="shared" si="42"/>
        <v>16</v>
      </c>
      <c r="BE121">
        <f t="shared" si="38"/>
        <v>0.33333333333333337</v>
      </c>
      <c r="BF121">
        <f t="shared" si="39"/>
        <v>0.6</v>
      </c>
      <c r="BG121">
        <f t="shared" si="40"/>
        <v>4.0000000000000252E-3</v>
      </c>
      <c r="BK121" s="53">
        <v>0.28037383177570097</v>
      </c>
      <c r="BL121" s="53">
        <v>0.53012048192771077</v>
      </c>
      <c r="BY121" s="53">
        <v>0.24096385542168675</v>
      </c>
      <c r="BZ121" s="53">
        <v>0.50467289719626174</v>
      </c>
      <c r="CB121">
        <v>0.34285714285714286</v>
      </c>
      <c r="CC121">
        <v>0.52</v>
      </c>
      <c r="CE121">
        <v>0.34285714285714286</v>
      </c>
      <c r="CF121">
        <v>0.52</v>
      </c>
      <c r="CH121">
        <v>0.33333333333333337</v>
      </c>
      <c r="CI121">
        <v>0.6</v>
      </c>
    </row>
    <row r="122" spans="1:87" ht="15" customHeight="1">
      <c r="A122" s="8">
        <v>121</v>
      </c>
      <c r="B122" s="9">
        <v>1070730623</v>
      </c>
      <c r="C122" s="10" t="s">
        <v>211</v>
      </c>
      <c r="D122" s="9">
        <v>0</v>
      </c>
      <c r="E122" s="9">
        <v>13</v>
      </c>
      <c r="F122" s="9">
        <v>41</v>
      </c>
      <c r="G122" s="9">
        <v>47.8</v>
      </c>
      <c r="H122" s="9">
        <v>19.100000000000001</v>
      </c>
      <c r="I122" s="9">
        <v>0</v>
      </c>
      <c r="J122" s="9">
        <v>0</v>
      </c>
      <c r="K122" s="9">
        <v>0</v>
      </c>
      <c r="L122" s="9">
        <v>0</v>
      </c>
      <c r="M122" s="9">
        <v>1</v>
      </c>
      <c r="N122" s="9">
        <v>0</v>
      </c>
      <c r="O122" s="9">
        <v>1</v>
      </c>
      <c r="P122" s="5"/>
      <c r="Q122">
        <f t="shared" si="24"/>
        <v>0</v>
      </c>
      <c r="R122">
        <f t="shared" si="25"/>
        <v>15</v>
      </c>
      <c r="S122">
        <f t="shared" si="26"/>
        <v>3.4</v>
      </c>
      <c r="T122">
        <f t="shared" si="27"/>
        <v>40.700000000000003</v>
      </c>
      <c r="U122">
        <f t="shared" si="28"/>
        <v>12.2</v>
      </c>
      <c r="V122" s="31">
        <f t="shared" si="29"/>
        <v>0</v>
      </c>
      <c r="W122">
        <f t="shared" si="30"/>
        <v>1</v>
      </c>
      <c r="X122" s="32">
        <f t="shared" si="31"/>
        <v>1</v>
      </c>
      <c r="Y122">
        <f t="shared" si="32"/>
        <v>0</v>
      </c>
      <c r="Z122">
        <f t="shared" si="33"/>
        <v>0.12483189691756409</v>
      </c>
      <c r="AA122" s="31">
        <f t="shared" si="34"/>
        <v>0.12483189691756409</v>
      </c>
      <c r="AB122" s="32">
        <f t="shared" si="35"/>
        <v>0.87516810308243587</v>
      </c>
      <c r="AC122" s="31">
        <f t="shared" si="36"/>
        <v>-0.13333929326828736</v>
      </c>
      <c r="AD122" s="32">
        <f t="shared" si="37"/>
        <v>100</v>
      </c>
      <c r="AZ122">
        <v>0.21975023169976507</v>
      </c>
      <c r="BA122">
        <v>1</v>
      </c>
      <c r="BB122">
        <v>0</v>
      </c>
      <c r="BC122">
        <f t="shared" si="41"/>
        <v>101</v>
      </c>
      <c r="BD122">
        <f t="shared" si="42"/>
        <v>16</v>
      </c>
      <c r="BE122">
        <f t="shared" si="38"/>
        <v>0.32666666666666666</v>
      </c>
      <c r="BF122">
        <f t="shared" si="39"/>
        <v>0.6</v>
      </c>
      <c r="BG122">
        <f t="shared" si="40"/>
        <v>4.0000000000000252E-3</v>
      </c>
      <c r="BK122" s="53">
        <v>0.28037383177570097</v>
      </c>
      <c r="BL122" s="53">
        <v>0.51807228915662651</v>
      </c>
      <c r="BY122" s="53">
        <v>0.24096385542168675</v>
      </c>
      <c r="BZ122" s="53">
        <v>0.49532710280373837</v>
      </c>
      <c r="CB122">
        <v>0.33571428571428574</v>
      </c>
      <c r="CC122">
        <v>0.52</v>
      </c>
      <c r="CE122">
        <v>0.33571428571428574</v>
      </c>
      <c r="CF122">
        <v>0.52</v>
      </c>
      <c r="CH122">
        <v>0.32666666666666666</v>
      </c>
      <c r="CI122">
        <v>0.6</v>
      </c>
    </row>
    <row r="123" spans="1:87" ht="15" customHeight="1">
      <c r="A123" s="8">
        <v>122</v>
      </c>
      <c r="B123" s="9">
        <v>79380545</v>
      </c>
      <c r="C123" s="10" t="s">
        <v>212</v>
      </c>
      <c r="D123" s="9">
        <v>1</v>
      </c>
      <c r="E123" s="9">
        <v>15</v>
      </c>
      <c r="F123" s="9">
        <v>7.7</v>
      </c>
      <c r="G123" s="9">
        <v>50.3</v>
      </c>
      <c r="H123" s="9">
        <v>12.9</v>
      </c>
      <c r="I123" s="9">
        <v>0</v>
      </c>
      <c r="J123" s="9">
        <v>0</v>
      </c>
      <c r="K123" s="9">
        <v>0</v>
      </c>
      <c r="L123" s="9">
        <v>1</v>
      </c>
      <c r="M123" s="9">
        <v>0</v>
      </c>
      <c r="N123" s="9">
        <v>0</v>
      </c>
      <c r="O123" s="9">
        <v>1</v>
      </c>
      <c r="P123" s="5"/>
      <c r="Q123">
        <f t="shared" si="24"/>
        <v>0</v>
      </c>
      <c r="R123">
        <f t="shared" si="25"/>
        <v>10</v>
      </c>
      <c r="S123">
        <f t="shared" si="26"/>
        <v>0</v>
      </c>
      <c r="T123">
        <f t="shared" si="27"/>
        <v>33.9</v>
      </c>
      <c r="U123">
        <f t="shared" si="28"/>
        <v>13.3</v>
      </c>
      <c r="V123" s="31">
        <f t="shared" si="29"/>
        <v>0</v>
      </c>
      <c r="W123">
        <f t="shared" si="30"/>
        <v>1</v>
      </c>
      <c r="X123" s="32">
        <f t="shared" si="31"/>
        <v>1</v>
      </c>
      <c r="Y123">
        <f t="shared" si="32"/>
        <v>0</v>
      </c>
      <c r="Z123">
        <f t="shared" si="33"/>
        <v>0.10830850526373209</v>
      </c>
      <c r="AA123" s="31">
        <f t="shared" si="34"/>
        <v>0.10830850526373209</v>
      </c>
      <c r="AB123" s="32">
        <f t="shared" si="35"/>
        <v>0.89169149473626796</v>
      </c>
      <c r="AC123" s="31">
        <f t="shared" si="36"/>
        <v>-0.11463506414375366</v>
      </c>
      <c r="AD123" s="32">
        <f t="shared" si="37"/>
        <v>100</v>
      </c>
      <c r="AZ123">
        <v>0.2207128828328678</v>
      </c>
      <c r="BA123">
        <v>1</v>
      </c>
      <c r="BB123">
        <v>0</v>
      </c>
      <c r="BC123">
        <f t="shared" si="41"/>
        <v>102</v>
      </c>
      <c r="BD123">
        <f t="shared" si="42"/>
        <v>16</v>
      </c>
      <c r="BE123">
        <f t="shared" si="38"/>
        <v>0.31999999999999995</v>
      </c>
      <c r="BF123">
        <f t="shared" si="39"/>
        <v>0.6</v>
      </c>
      <c r="BG123">
        <f t="shared" si="40"/>
        <v>0</v>
      </c>
      <c r="BK123" s="53">
        <v>0.28037383177570097</v>
      </c>
      <c r="BL123" s="53">
        <v>0.50602409638554224</v>
      </c>
      <c r="BY123" s="53">
        <v>0.22891566265060237</v>
      </c>
      <c r="BZ123" s="53">
        <v>0.49532710280373837</v>
      </c>
      <c r="CB123">
        <v>0.32857142857142863</v>
      </c>
      <c r="CC123">
        <v>0.52</v>
      </c>
      <c r="CE123">
        <v>0.32857142857142863</v>
      </c>
      <c r="CF123">
        <v>0.52</v>
      </c>
      <c r="CH123">
        <v>0.31999999999999995</v>
      </c>
      <c r="CI123">
        <v>0.6</v>
      </c>
    </row>
    <row r="124" spans="1:87" ht="15" customHeight="1">
      <c r="A124" s="8">
        <v>123</v>
      </c>
      <c r="B124" s="9">
        <v>1069716387</v>
      </c>
      <c r="C124" s="10" t="s">
        <v>213</v>
      </c>
      <c r="D124" s="9">
        <v>0</v>
      </c>
      <c r="E124" s="9">
        <v>12</v>
      </c>
      <c r="F124" s="9">
        <v>12.5</v>
      </c>
      <c r="G124" s="9">
        <v>46.1</v>
      </c>
      <c r="H124" s="9">
        <v>18.8</v>
      </c>
      <c r="I124" s="9">
        <v>0</v>
      </c>
      <c r="J124" s="9">
        <v>1</v>
      </c>
      <c r="K124" s="9">
        <v>1</v>
      </c>
      <c r="L124" s="9">
        <v>0</v>
      </c>
      <c r="M124" s="9">
        <v>0</v>
      </c>
      <c r="N124" s="9">
        <v>0</v>
      </c>
      <c r="O124" s="9">
        <v>0</v>
      </c>
      <c r="P124" s="5"/>
      <c r="Q124">
        <f t="shared" si="24"/>
        <v>0</v>
      </c>
      <c r="R124">
        <f t="shared" si="25"/>
        <v>13</v>
      </c>
      <c r="S124">
        <f t="shared" si="26"/>
        <v>30.1</v>
      </c>
      <c r="T124">
        <f t="shared" si="27"/>
        <v>45.7</v>
      </c>
      <c r="U124">
        <f t="shared" si="28"/>
        <v>16.8</v>
      </c>
      <c r="V124" s="31">
        <f t="shared" si="29"/>
        <v>0</v>
      </c>
      <c r="W124">
        <f t="shared" si="30"/>
        <v>1</v>
      </c>
      <c r="X124" s="32">
        <f t="shared" si="31"/>
        <v>1</v>
      </c>
      <c r="Y124">
        <f t="shared" si="32"/>
        <v>0</v>
      </c>
      <c r="Z124">
        <f t="shared" si="33"/>
        <v>0.22443585002410488</v>
      </c>
      <c r="AA124" s="31">
        <f t="shared" si="34"/>
        <v>0.22443585002410488</v>
      </c>
      <c r="AB124" s="32">
        <f t="shared" si="35"/>
        <v>0.77556414997589518</v>
      </c>
      <c r="AC124" s="31">
        <f t="shared" si="36"/>
        <v>-0.2541645789925287</v>
      </c>
      <c r="AD124" s="32">
        <f t="shared" si="37"/>
        <v>100</v>
      </c>
      <c r="AZ124">
        <v>0.22355900331206477</v>
      </c>
      <c r="BA124">
        <v>0</v>
      </c>
      <c r="BB124">
        <v>1</v>
      </c>
      <c r="BC124">
        <f t="shared" si="41"/>
        <v>102</v>
      </c>
      <c r="BD124">
        <f t="shared" si="42"/>
        <v>17</v>
      </c>
      <c r="BE124">
        <f t="shared" si="38"/>
        <v>0.31999999999999995</v>
      </c>
      <c r="BF124">
        <f t="shared" si="39"/>
        <v>0.57499999999999996</v>
      </c>
      <c r="BG124">
        <f t="shared" si="40"/>
        <v>3.8333333333332941E-3</v>
      </c>
      <c r="BK124" s="53">
        <v>0.28037383177570097</v>
      </c>
      <c r="BL124" s="53">
        <v>0.49397590361445787</v>
      </c>
      <c r="BY124" s="53">
        <v>0.22891566265060237</v>
      </c>
      <c r="BZ124" s="53">
        <v>0.48598130841121501</v>
      </c>
      <c r="CB124">
        <v>0.3214285714285714</v>
      </c>
      <c r="CC124">
        <v>0.52</v>
      </c>
      <c r="CE124">
        <v>0.32857142857142863</v>
      </c>
      <c r="CF124">
        <v>0.5</v>
      </c>
      <c r="CH124">
        <v>0.31999999999999995</v>
      </c>
      <c r="CI124">
        <v>0.57499999999999996</v>
      </c>
    </row>
    <row r="125" spans="1:87" ht="15" customHeight="1">
      <c r="A125" s="8">
        <v>124</v>
      </c>
      <c r="B125" s="9">
        <v>35334078</v>
      </c>
      <c r="C125" s="10" t="s">
        <v>214</v>
      </c>
      <c r="D125" s="9">
        <v>1</v>
      </c>
      <c r="E125" s="9">
        <v>16</v>
      </c>
      <c r="F125" s="9">
        <v>9.8000000000000007</v>
      </c>
      <c r="G125" s="9">
        <v>52.3</v>
      </c>
      <c r="H125" s="9">
        <v>17.2</v>
      </c>
      <c r="I125" s="9">
        <v>0</v>
      </c>
      <c r="J125" s="9">
        <v>0</v>
      </c>
      <c r="K125" s="9">
        <v>0</v>
      </c>
      <c r="L125" s="9">
        <v>1</v>
      </c>
      <c r="M125" s="9">
        <v>0</v>
      </c>
      <c r="N125" s="9">
        <v>0</v>
      </c>
      <c r="O125" s="9">
        <v>1</v>
      </c>
      <c r="P125" s="5"/>
      <c r="Q125">
        <f t="shared" si="24"/>
        <v>0</v>
      </c>
      <c r="R125">
        <f t="shared" si="25"/>
        <v>13</v>
      </c>
      <c r="S125">
        <f t="shared" si="26"/>
        <v>41</v>
      </c>
      <c r="T125">
        <f t="shared" si="27"/>
        <v>47.8</v>
      </c>
      <c r="U125">
        <f t="shared" si="28"/>
        <v>19.100000000000001</v>
      </c>
      <c r="V125" s="31">
        <f t="shared" si="29"/>
        <v>0</v>
      </c>
      <c r="W125">
        <f t="shared" si="30"/>
        <v>1</v>
      </c>
      <c r="X125" s="32">
        <f t="shared" si="31"/>
        <v>1</v>
      </c>
      <c r="Y125">
        <f t="shared" si="32"/>
        <v>0</v>
      </c>
      <c r="Z125">
        <f t="shared" si="33"/>
        <v>0.23003278349234474</v>
      </c>
      <c r="AA125" s="31">
        <f t="shared" si="34"/>
        <v>0.23003278349234474</v>
      </c>
      <c r="AB125" s="32">
        <f t="shared" si="35"/>
        <v>0.76996721650765521</v>
      </c>
      <c r="AC125" s="31">
        <f t="shared" si="36"/>
        <v>-0.26140734100487373</v>
      </c>
      <c r="AD125" s="32">
        <f t="shared" si="37"/>
        <v>100</v>
      </c>
      <c r="AZ125">
        <v>0.22443585002410488</v>
      </c>
      <c r="BA125">
        <v>1</v>
      </c>
      <c r="BB125">
        <v>0</v>
      </c>
      <c r="BC125">
        <f t="shared" si="41"/>
        <v>103</v>
      </c>
      <c r="BD125">
        <f t="shared" si="42"/>
        <v>17</v>
      </c>
      <c r="BE125">
        <f t="shared" si="38"/>
        <v>0.31333333333333335</v>
      </c>
      <c r="BF125">
        <f t="shared" si="39"/>
        <v>0.57499999999999996</v>
      </c>
      <c r="BG125">
        <f t="shared" si="40"/>
        <v>3.8333333333333578E-3</v>
      </c>
      <c r="BK125" s="53">
        <v>0.28037383177570097</v>
      </c>
      <c r="BL125" s="53">
        <v>0.48192771084337349</v>
      </c>
      <c r="BY125" s="53">
        <v>0.22891566265060237</v>
      </c>
      <c r="BZ125" s="53">
        <v>0.47663551401869164</v>
      </c>
      <c r="CB125">
        <v>0.31428571428571428</v>
      </c>
      <c r="CC125">
        <v>0.52</v>
      </c>
      <c r="CE125">
        <v>0.3214285714285714</v>
      </c>
      <c r="CF125">
        <v>0.5</v>
      </c>
      <c r="CH125">
        <v>0.31333333333333335</v>
      </c>
      <c r="CI125">
        <v>0.57499999999999996</v>
      </c>
    </row>
    <row r="126" spans="1:87" ht="15" customHeight="1">
      <c r="A126" s="8">
        <v>125</v>
      </c>
      <c r="B126" s="9">
        <v>1071788568</v>
      </c>
      <c r="C126" s="10" t="s">
        <v>215</v>
      </c>
      <c r="D126" s="9">
        <v>0</v>
      </c>
      <c r="E126" s="9">
        <v>9</v>
      </c>
      <c r="F126" s="9">
        <v>6.4</v>
      </c>
      <c r="G126" s="9">
        <v>41.5</v>
      </c>
      <c r="H126" s="9">
        <v>14.4</v>
      </c>
      <c r="I126" s="9">
        <v>0</v>
      </c>
      <c r="J126" s="9">
        <v>1</v>
      </c>
      <c r="K126" s="9">
        <v>0</v>
      </c>
      <c r="L126" s="9">
        <v>1</v>
      </c>
      <c r="M126" s="9">
        <v>0</v>
      </c>
      <c r="N126" s="9">
        <v>0</v>
      </c>
      <c r="O126" s="9">
        <v>0</v>
      </c>
      <c r="P126" s="5"/>
      <c r="Q126">
        <f t="shared" si="24"/>
        <v>1</v>
      </c>
      <c r="R126">
        <f t="shared" si="25"/>
        <v>15</v>
      </c>
      <c r="S126">
        <f t="shared" si="26"/>
        <v>7.7</v>
      </c>
      <c r="T126">
        <f t="shared" si="27"/>
        <v>50.3</v>
      </c>
      <c r="U126">
        <f t="shared" si="28"/>
        <v>12.9</v>
      </c>
      <c r="V126" s="31">
        <f t="shared" si="29"/>
        <v>0</v>
      </c>
      <c r="W126">
        <f t="shared" si="30"/>
        <v>1</v>
      </c>
      <c r="X126" s="32">
        <f t="shared" si="31"/>
        <v>1</v>
      </c>
      <c r="Y126">
        <f t="shared" si="32"/>
        <v>0</v>
      </c>
      <c r="Z126">
        <f t="shared" si="33"/>
        <v>0.30071327161082007</v>
      </c>
      <c r="AA126" s="31">
        <f t="shared" si="34"/>
        <v>0.30071327161082007</v>
      </c>
      <c r="AB126" s="32">
        <f t="shared" si="35"/>
        <v>0.69928672838917993</v>
      </c>
      <c r="AC126" s="31">
        <f t="shared" si="36"/>
        <v>-0.35769442287485959</v>
      </c>
      <c r="AD126" s="32">
        <f t="shared" si="37"/>
        <v>100</v>
      </c>
      <c r="AZ126">
        <v>0.23003278349234474</v>
      </c>
      <c r="BA126">
        <v>1</v>
      </c>
      <c r="BB126">
        <v>0</v>
      </c>
      <c r="BC126">
        <f t="shared" si="41"/>
        <v>104</v>
      </c>
      <c r="BD126">
        <f t="shared" si="42"/>
        <v>17</v>
      </c>
      <c r="BE126">
        <f t="shared" si="38"/>
        <v>0.30666666666666664</v>
      </c>
      <c r="BF126">
        <f t="shared" si="39"/>
        <v>0.57499999999999996</v>
      </c>
      <c r="BG126">
        <f t="shared" si="40"/>
        <v>3.8333333333332941E-3</v>
      </c>
      <c r="BK126" s="53">
        <v>0.2710280373831776</v>
      </c>
      <c r="BL126" s="53">
        <v>0.48192771084337349</v>
      </c>
      <c r="BY126" s="53">
        <v>0.22891566265060237</v>
      </c>
      <c r="BZ126" s="53">
        <v>0.46728971962616828</v>
      </c>
      <c r="CB126">
        <v>0.30714285714285716</v>
      </c>
      <c r="CC126">
        <v>0.52</v>
      </c>
      <c r="CE126">
        <v>0.31428571428571428</v>
      </c>
      <c r="CF126">
        <v>0.5</v>
      </c>
      <c r="CH126">
        <v>0.30666666666666664</v>
      </c>
      <c r="CI126">
        <v>0.57499999999999996</v>
      </c>
    </row>
    <row r="127" spans="1:87" ht="15" customHeight="1">
      <c r="A127" s="8">
        <v>126</v>
      </c>
      <c r="B127" s="9">
        <v>1003752503</v>
      </c>
      <c r="C127" s="10" t="s">
        <v>216</v>
      </c>
      <c r="D127" s="9">
        <v>0</v>
      </c>
      <c r="E127" s="9">
        <v>14</v>
      </c>
      <c r="F127" s="9">
        <v>0</v>
      </c>
      <c r="G127" s="9">
        <v>42.7</v>
      </c>
      <c r="H127" s="9">
        <v>14</v>
      </c>
      <c r="I127" s="9">
        <v>0</v>
      </c>
      <c r="J127" s="9">
        <v>1</v>
      </c>
      <c r="K127" s="9">
        <v>0</v>
      </c>
      <c r="L127" s="9">
        <v>1</v>
      </c>
      <c r="M127" s="9">
        <v>0</v>
      </c>
      <c r="N127" s="9">
        <v>0</v>
      </c>
      <c r="O127" s="9">
        <v>0</v>
      </c>
      <c r="P127" s="5"/>
      <c r="Q127">
        <f t="shared" si="24"/>
        <v>0</v>
      </c>
      <c r="R127">
        <f t="shared" si="25"/>
        <v>12</v>
      </c>
      <c r="S127">
        <f t="shared" si="26"/>
        <v>12.5</v>
      </c>
      <c r="T127">
        <f t="shared" si="27"/>
        <v>46.1</v>
      </c>
      <c r="U127">
        <f t="shared" si="28"/>
        <v>18.8</v>
      </c>
      <c r="V127" s="31">
        <f t="shared" si="29"/>
        <v>0</v>
      </c>
      <c r="W127">
        <f t="shared" si="30"/>
        <v>1</v>
      </c>
      <c r="X127" s="32">
        <f t="shared" si="31"/>
        <v>1</v>
      </c>
      <c r="Y127">
        <f t="shared" si="32"/>
        <v>0</v>
      </c>
      <c r="Z127">
        <f t="shared" si="33"/>
        <v>0.17802138776233087</v>
      </c>
      <c r="AA127" s="31">
        <f t="shared" si="34"/>
        <v>0.17802138776233087</v>
      </c>
      <c r="AB127" s="32">
        <f t="shared" si="35"/>
        <v>0.8219786122376691</v>
      </c>
      <c r="AC127" s="31">
        <f t="shared" si="36"/>
        <v>-0.19604090344004679</v>
      </c>
      <c r="AD127" s="32">
        <f t="shared" si="37"/>
        <v>100</v>
      </c>
      <c r="AZ127">
        <v>0.23025892280773108</v>
      </c>
      <c r="BA127">
        <v>1</v>
      </c>
      <c r="BB127">
        <v>0</v>
      </c>
      <c r="BC127">
        <f t="shared" si="41"/>
        <v>105</v>
      </c>
      <c r="BD127">
        <f t="shared" si="42"/>
        <v>17</v>
      </c>
      <c r="BE127">
        <f t="shared" si="38"/>
        <v>0.30000000000000004</v>
      </c>
      <c r="BF127">
        <f t="shared" si="39"/>
        <v>0.57499999999999996</v>
      </c>
      <c r="BG127">
        <f t="shared" si="40"/>
        <v>3.8333333333333578E-3</v>
      </c>
      <c r="BK127" s="53">
        <v>0.2710280373831776</v>
      </c>
      <c r="BL127" s="53">
        <v>0.46987951807228912</v>
      </c>
      <c r="BY127" s="53">
        <v>0.22891566265060237</v>
      </c>
      <c r="BZ127" s="53">
        <v>0.45794392523364491</v>
      </c>
      <c r="CB127">
        <v>0.30000000000000004</v>
      </c>
      <c r="CC127">
        <v>0.52</v>
      </c>
      <c r="CE127">
        <v>0.31428571428571428</v>
      </c>
      <c r="CF127">
        <v>0.48</v>
      </c>
      <c r="CH127">
        <v>0.30000000000000004</v>
      </c>
      <c r="CI127">
        <v>0.57499999999999996</v>
      </c>
    </row>
    <row r="128" spans="1:87" ht="15" customHeight="1">
      <c r="A128" s="8">
        <v>127</v>
      </c>
      <c r="B128" s="9">
        <v>1003540793</v>
      </c>
      <c r="C128" s="10" t="s">
        <v>217</v>
      </c>
      <c r="D128" s="9">
        <v>1</v>
      </c>
      <c r="E128" s="9">
        <v>14</v>
      </c>
      <c r="F128" s="9">
        <v>37</v>
      </c>
      <c r="G128" s="9">
        <v>50.8</v>
      </c>
      <c r="H128" s="9">
        <v>17.899999999999999</v>
      </c>
      <c r="I128" s="9">
        <v>0</v>
      </c>
      <c r="J128" s="9">
        <v>1</v>
      </c>
      <c r="K128" s="9">
        <v>1</v>
      </c>
      <c r="L128" s="9">
        <v>0</v>
      </c>
      <c r="M128" s="9">
        <v>0</v>
      </c>
      <c r="N128" s="9">
        <v>0</v>
      </c>
      <c r="O128" s="9">
        <v>0</v>
      </c>
      <c r="P128" s="5"/>
      <c r="Q128">
        <f t="shared" si="24"/>
        <v>1</v>
      </c>
      <c r="R128">
        <f t="shared" si="25"/>
        <v>16</v>
      </c>
      <c r="S128">
        <f t="shared" si="26"/>
        <v>9.8000000000000007</v>
      </c>
      <c r="T128">
        <f t="shared" si="27"/>
        <v>52.3</v>
      </c>
      <c r="U128">
        <f t="shared" si="28"/>
        <v>17.2</v>
      </c>
      <c r="V128" s="31">
        <f t="shared" si="29"/>
        <v>0</v>
      </c>
      <c r="W128">
        <f t="shared" si="30"/>
        <v>1</v>
      </c>
      <c r="X128" s="32">
        <f t="shared" si="31"/>
        <v>1</v>
      </c>
      <c r="Y128">
        <f t="shared" si="32"/>
        <v>0</v>
      </c>
      <c r="Z128">
        <f t="shared" si="33"/>
        <v>0.17732238986720256</v>
      </c>
      <c r="AA128" s="31">
        <f t="shared" si="34"/>
        <v>0.17732238986720256</v>
      </c>
      <c r="AB128" s="32">
        <f t="shared" si="35"/>
        <v>0.8226776101327975</v>
      </c>
      <c r="AC128" s="31">
        <f t="shared" si="36"/>
        <v>-0.19519088028297787</v>
      </c>
      <c r="AD128" s="32">
        <f t="shared" si="37"/>
        <v>100</v>
      </c>
      <c r="AZ128">
        <v>0.2317318792472646</v>
      </c>
      <c r="BA128">
        <v>1</v>
      </c>
      <c r="BB128">
        <v>0</v>
      </c>
      <c r="BC128">
        <f t="shared" si="41"/>
        <v>106</v>
      </c>
      <c r="BD128">
        <f t="shared" si="42"/>
        <v>17</v>
      </c>
      <c r="BE128">
        <f t="shared" si="38"/>
        <v>0.29333333333333333</v>
      </c>
      <c r="BF128">
        <f t="shared" si="39"/>
        <v>0.57499999999999996</v>
      </c>
      <c r="BG128">
        <f t="shared" si="40"/>
        <v>3.8333333333333578E-3</v>
      </c>
      <c r="BK128" s="53">
        <v>0.26168224299065423</v>
      </c>
      <c r="BL128" s="53">
        <v>0.46987951807228912</v>
      </c>
      <c r="BY128" s="53">
        <v>0.2168674698795181</v>
      </c>
      <c r="BZ128" s="53">
        <v>0.45794392523364491</v>
      </c>
      <c r="CB128">
        <v>0.30000000000000004</v>
      </c>
      <c r="CC128">
        <v>0.5</v>
      </c>
      <c r="CE128">
        <v>0.30714285714285716</v>
      </c>
      <c r="CF128">
        <v>0.48</v>
      </c>
      <c r="CH128">
        <v>0.29333333333333333</v>
      </c>
      <c r="CI128">
        <v>0.57499999999999996</v>
      </c>
    </row>
    <row r="129" spans="1:87" ht="14.45">
      <c r="A129" s="8">
        <v>128</v>
      </c>
      <c r="B129" s="9">
        <v>1000698674</v>
      </c>
      <c r="C129" s="10" t="s">
        <v>218</v>
      </c>
      <c r="D129" s="9">
        <v>0</v>
      </c>
      <c r="E129" s="9">
        <v>16</v>
      </c>
      <c r="F129" s="9">
        <v>21.3</v>
      </c>
      <c r="G129" s="9">
        <v>52.6</v>
      </c>
      <c r="H129" s="9">
        <v>13.7</v>
      </c>
      <c r="I129" s="9">
        <v>0</v>
      </c>
      <c r="J129" s="9">
        <v>1</v>
      </c>
      <c r="K129" s="9">
        <v>0</v>
      </c>
      <c r="L129" s="9">
        <v>1</v>
      </c>
      <c r="M129" s="9">
        <v>0</v>
      </c>
      <c r="N129" s="9">
        <v>0</v>
      </c>
      <c r="O129" s="9">
        <v>0</v>
      </c>
      <c r="P129" s="5"/>
      <c r="Q129">
        <f t="shared" si="24"/>
        <v>0</v>
      </c>
      <c r="R129">
        <f t="shared" si="25"/>
        <v>9</v>
      </c>
      <c r="S129">
        <f t="shared" si="26"/>
        <v>6.4</v>
      </c>
      <c r="T129">
        <f t="shared" si="27"/>
        <v>41.5</v>
      </c>
      <c r="U129">
        <f t="shared" si="28"/>
        <v>14.4</v>
      </c>
      <c r="V129" s="31">
        <f t="shared" si="29"/>
        <v>0</v>
      </c>
      <c r="W129">
        <f t="shared" si="30"/>
        <v>1</v>
      </c>
      <c r="X129" s="32">
        <f t="shared" si="31"/>
        <v>1</v>
      </c>
      <c r="Y129">
        <f t="shared" si="32"/>
        <v>0</v>
      </c>
      <c r="Z129">
        <f t="shared" si="33"/>
        <v>0.30664842684512672</v>
      </c>
      <c r="AA129" s="31">
        <f t="shared" si="34"/>
        <v>0.30664842684512672</v>
      </c>
      <c r="AB129" s="32">
        <f t="shared" si="35"/>
        <v>0.69335157315487328</v>
      </c>
      <c r="AC129" s="31">
        <f t="shared" si="36"/>
        <v>-0.36621808786600418</v>
      </c>
      <c r="AD129" s="32">
        <f t="shared" si="37"/>
        <v>100</v>
      </c>
      <c r="AZ129">
        <v>0.23347993422458574</v>
      </c>
      <c r="BA129">
        <v>1</v>
      </c>
      <c r="BB129">
        <v>0</v>
      </c>
      <c r="BC129">
        <f t="shared" si="41"/>
        <v>107</v>
      </c>
      <c r="BD129">
        <f t="shared" si="42"/>
        <v>17</v>
      </c>
      <c r="BE129">
        <f t="shared" si="38"/>
        <v>0.28666666666666663</v>
      </c>
      <c r="BF129">
        <f t="shared" si="39"/>
        <v>0.57499999999999996</v>
      </c>
      <c r="BG129">
        <f t="shared" si="40"/>
        <v>3.8333333333332941E-3</v>
      </c>
      <c r="BK129" s="53">
        <v>0.26168224299065423</v>
      </c>
      <c r="BL129" s="53">
        <v>0.45783132530120485</v>
      </c>
      <c r="BY129" s="53">
        <v>0.2168674698795181</v>
      </c>
      <c r="BZ129" s="53">
        <v>0.44859813084112155</v>
      </c>
      <c r="CB129">
        <v>0.29285714285714282</v>
      </c>
      <c r="CC129">
        <v>0.5</v>
      </c>
      <c r="CE129">
        <v>0.30714285714285716</v>
      </c>
      <c r="CF129">
        <v>0.45999999999999996</v>
      </c>
      <c r="CH129">
        <v>0.28666666666666663</v>
      </c>
      <c r="CI129">
        <v>0.57499999999999996</v>
      </c>
    </row>
    <row r="130" spans="1:87" ht="15" customHeight="1">
      <c r="A130" s="8">
        <v>129</v>
      </c>
      <c r="B130" s="9">
        <v>92096370</v>
      </c>
      <c r="C130" s="10" t="s">
        <v>219</v>
      </c>
      <c r="D130" s="9">
        <v>1</v>
      </c>
      <c r="E130" s="9">
        <v>14</v>
      </c>
      <c r="F130" s="9">
        <v>10.5</v>
      </c>
      <c r="G130" s="9">
        <v>49.1</v>
      </c>
      <c r="H130" s="9">
        <v>13.1</v>
      </c>
      <c r="I130" s="9">
        <v>0</v>
      </c>
      <c r="J130" s="9">
        <v>1</v>
      </c>
      <c r="K130" s="9">
        <v>1</v>
      </c>
      <c r="L130" s="9">
        <v>0</v>
      </c>
      <c r="M130" s="9">
        <v>0</v>
      </c>
      <c r="N130" s="9">
        <v>0</v>
      </c>
      <c r="O130" s="9">
        <v>0</v>
      </c>
      <c r="P130" s="5"/>
      <c r="Q130">
        <f t="shared" si="24"/>
        <v>0</v>
      </c>
      <c r="R130">
        <f t="shared" si="25"/>
        <v>14</v>
      </c>
      <c r="S130">
        <f t="shared" si="26"/>
        <v>0</v>
      </c>
      <c r="T130">
        <f t="shared" si="27"/>
        <v>42.7</v>
      </c>
      <c r="U130">
        <f t="shared" si="28"/>
        <v>14</v>
      </c>
      <c r="V130" s="31">
        <f t="shared" si="29"/>
        <v>0</v>
      </c>
      <c r="W130">
        <f t="shared" si="30"/>
        <v>1</v>
      </c>
      <c r="X130" s="32">
        <f t="shared" si="31"/>
        <v>1</v>
      </c>
      <c r="Y130">
        <f t="shared" si="32"/>
        <v>0</v>
      </c>
      <c r="Z130">
        <f t="shared" si="33"/>
        <v>0.14435699373753258</v>
      </c>
      <c r="AA130" s="31">
        <f t="shared" si="34"/>
        <v>0.14435699373753258</v>
      </c>
      <c r="AB130" s="32">
        <f t="shared" si="35"/>
        <v>0.85564300626246736</v>
      </c>
      <c r="AC130" s="31">
        <f t="shared" si="36"/>
        <v>-0.15590203858821497</v>
      </c>
      <c r="AD130" s="32">
        <f t="shared" si="37"/>
        <v>100</v>
      </c>
      <c r="AZ130">
        <v>0.2354758615183612</v>
      </c>
      <c r="BA130">
        <v>1</v>
      </c>
      <c r="BB130">
        <v>0</v>
      </c>
      <c r="BC130">
        <f t="shared" si="41"/>
        <v>108</v>
      </c>
      <c r="BD130">
        <f t="shared" si="42"/>
        <v>17</v>
      </c>
      <c r="BE130">
        <f t="shared" si="38"/>
        <v>0.28000000000000003</v>
      </c>
      <c r="BF130">
        <f t="shared" si="39"/>
        <v>0.57499999999999996</v>
      </c>
      <c r="BG130">
        <f t="shared" si="40"/>
        <v>3.8333333333333578E-3</v>
      </c>
      <c r="BK130" s="53">
        <v>0.25233644859813087</v>
      </c>
      <c r="BL130" s="53">
        <v>0.45783132530120485</v>
      </c>
      <c r="BY130" s="53">
        <v>0.2168674698795181</v>
      </c>
      <c r="BZ130" s="53">
        <v>0.43925233644859818</v>
      </c>
      <c r="CB130">
        <v>0.2857142857142857</v>
      </c>
      <c r="CC130">
        <v>0.5</v>
      </c>
      <c r="CE130">
        <v>0.30000000000000004</v>
      </c>
      <c r="CF130">
        <v>0.45999999999999996</v>
      </c>
      <c r="CH130">
        <v>0.28000000000000003</v>
      </c>
      <c r="CI130">
        <v>0.57499999999999996</v>
      </c>
    </row>
    <row r="131" spans="1:87" ht="15" customHeight="1">
      <c r="A131" s="8">
        <v>130</v>
      </c>
      <c r="B131" s="9">
        <v>1010760626</v>
      </c>
      <c r="C131" s="10" t="s">
        <v>220</v>
      </c>
      <c r="D131" s="9">
        <v>0</v>
      </c>
      <c r="E131" s="9">
        <v>13</v>
      </c>
      <c r="F131" s="9">
        <v>0</v>
      </c>
      <c r="G131" s="9">
        <v>45.2</v>
      </c>
      <c r="H131" s="9">
        <v>13.5</v>
      </c>
      <c r="I131" s="9">
        <v>0</v>
      </c>
      <c r="J131" s="9">
        <v>1</v>
      </c>
      <c r="K131" s="9">
        <v>0</v>
      </c>
      <c r="L131" s="9">
        <v>1</v>
      </c>
      <c r="M131" s="9">
        <v>0</v>
      </c>
      <c r="N131" s="9">
        <v>0</v>
      </c>
      <c r="O131" s="9">
        <v>0</v>
      </c>
      <c r="P131" s="5"/>
      <c r="Q131">
        <f t="shared" si="24"/>
        <v>1</v>
      </c>
      <c r="R131">
        <f t="shared" si="25"/>
        <v>14</v>
      </c>
      <c r="S131">
        <f t="shared" si="26"/>
        <v>37</v>
      </c>
      <c r="T131">
        <f t="shared" si="27"/>
        <v>50.8</v>
      </c>
      <c r="U131">
        <f t="shared" si="28"/>
        <v>17.899999999999999</v>
      </c>
      <c r="V131" s="31">
        <f t="shared" si="29"/>
        <v>0</v>
      </c>
      <c r="W131">
        <f t="shared" si="30"/>
        <v>1</v>
      </c>
      <c r="X131" s="32">
        <f t="shared" si="31"/>
        <v>1</v>
      </c>
      <c r="Y131">
        <f t="shared" si="32"/>
        <v>0</v>
      </c>
      <c r="Z131">
        <f t="shared" si="33"/>
        <v>0.24706535100953461</v>
      </c>
      <c r="AA131" s="31">
        <f t="shared" si="34"/>
        <v>0.24706535100953461</v>
      </c>
      <c r="AB131" s="32">
        <f t="shared" si="35"/>
        <v>0.75293464899046536</v>
      </c>
      <c r="AC131" s="31">
        <f t="shared" si="36"/>
        <v>-0.28377684247776147</v>
      </c>
      <c r="AD131" s="32">
        <f t="shared" si="37"/>
        <v>100</v>
      </c>
      <c r="AZ131">
        <v>0.23653793725243441</v>
      </c>
      <c r="BA131">
        <v>1</v>
      </c>
      <c r="BB131">
        <v>0</v>
      </c>
      <c r="BC131">
        <f t="shared" si="41"/>
        <v>109</v>
      </c>
      <c r="BD131">
        <f t="shared" si="42"/>
        <v>17</v>
      </c>
      <c r="BE131">
        <f t="shared" si="38"/>
        <v>0.27333333333333332</v>
      </c>
      <c r="BF131">
        <f t="shared" si="39"/>
        <v>0.57499999999999996</v>
      </c>
      <c r="BG131">
        <f t="shared" si="40"/>
        <v>0</v>
      </c>
      <c r="BK131" s="53">
        <v>0.25233644859813087</v>
      </c>
      <c r="BL131" s="53">
        <v>0.44578313253012047</v>
      </c>
      <c r="BY131" s="53">
        <v>0.20481927710843373</v>
      </c>
      <c r="BZ131" s="53">
        <v>0.43925233644859818</v>
      </c>
      <c r="CB131">
        <v>0.27857142857142858</v>
      </c>
      <c r="CC131">
        <v>0.5</v>
      </c>
      <c r="CE131">
        <v>0.29285714285714282</v>
      </c>
      <c r="CF131">
        <v>0.45999999999999996</v>
      </c>
      <c r="CH131">
        <v>0.27333333333333332</v>
      </c>
      <c r="CI131">
        <v>0.57499999999999996</v>
      </c>
    </row>
    <row r="132" spans="1:87" ht="15" customHeight="1">
      <c r="A132" s="8">
        <v>131</v>
      </c>
      <c r="B132" s="9">
        <v>1028942163</v>
      </c>
      <c r="C132" s="10" t="s">
        <v>221</v>
      </c>
      <c r="D132" s="9">
        <v>0</v>
      </c>
      <c r="E132" s="9">
        <v>15</v>
      </c>
      <c r="F132" s="9">
        <v>7.5</v>
      </c>
      <c r="G132" s="9">
        <v>51.9</v>
      </c>
      <c r="H132" s="9">
        <v>14.5</v>
      </c>
      <c r="I132" s="9">
        <v>0</v>
      </c>
      <c r="J132" s="9">
        <v>0</v>
      </c>
      <c r="K132" s="9">
        <v>0</v>
      </c>
      <c r="L132" s="9">
        <v>1</v>
      </c>
      <c r="M132" s="9">
        <v>0</v>
      </c>
      <c r="N132" s="9">
        <v>0</v>
      </c>
      <c r="O132" s="9">
        <v>1</v>
      </c>
      <c r="P132" s="5"/>
      <c r="Q132">
        <f t="shared" si="24"/>
        <v>0</v>
      </c>
      <c r="R132">
        <f t="shared" si="25"/>
        <v>16</v>
      </c>
      <c r="S132">
        <f t="shared" si="26"/>
        <v>21.3</v>
      </c>
      <c r="T132">
        <f t="shared" si="27"/>
        <v>52.6</v>
      </c>
      <c r="U132">
        <f t="shared" si="28"/>
        <v>13.7</v>
      </c>
      <c r="V132" s="31">
        <f t="shared" si="29"/>
        <v>0</v>
      </c>
      <c r="W132">
        <f t="shared" si="30"/>
        <v>1</v>
      </c>
      <c r="X132" s="32">
        <f t="shared" si="31"/>
        <v>1</v>
      </c>
      <c r="Y132">
        <f t="shared" si="32"/>
        <v>0</v>
      </c>
      <c r="Z132">
        <f t="shared" si="33"/>
        <v>0.40656455502326905</v>
      </c>
      <c r="AA132" s="31">
        <f t="shared" si="34"/>
        <v>0.40656455502326905</v>
      </c>
      <c r="AB132" s="32">
        <f t="shared" si="35"/>
        <v>0.59343544497673095</v>
      </c>
      <c r="AC132" s="31">
        <f t="shared" si="36"/>
        <v>-0.52182684089593601</v>
      </c>
      <c r="AD132" s="32">
        <f t="shared" si="37"/>
        <v>100</v>
      </c>
      <c r="AZ132">
        <v>0.23653793725243441</v>
      </c>
      <c r="BA132">
        <v>0</v>
      </c>
      <c r="BB132">
        <v>1</v>
      </c>
      <c r="BC132">
        <f t="shared" si="41"/>
        <v>109</v>
      </c>
      <c r="BD132">
        <f t="shared" si="42"/>
        <v>18</v>
      </c>
      <c r="BE132">
        <f t="shared" si="38"/>
        <v>0.27333333333333332</v>
      </c>
      <c r="BF132">
        <f t="shared" si="39"/>
        <v>0.55000000000000004</v>
      </c>
      <c r="BG132">
        <f t="shared" si="40"/>
        <v>3.6666666666666293E-3</v>
      </c>
      <c r="BK132" s="53">
        <v>0.25233644859813087</v>
      </c>
      <c r="BL132" s="53">
        <v>0.4337349397590361</v>
      </c>
      <c r="BY132" s="53">
        <v>0.20481927710843373</v>
      </c>
      <c r="BZ132" s="53">
        <v>0.42990654205607481</v>
      </c>
      <c r="CB132">
        <v>0.27857142857142858</v>
      </c>
      <c r="CC132">
        <v>0.48</v>
      </c>
      <c r="CE132">
        <v>0.29285714285714282</v>
      </c>
      <c r="CF132">
        <v>0.43999999999999995</v>
      </c>
      <c r="CH132">
        <v>0.27333333333333332</v>
      </c>
      <c r="CI132">
        <v>0.55000000000000004</v>
      </c>
    </row>
    <row r="133" spans="1:87" ht="15" customHeight="1">
      <c r="A133" s="8">
        <v>132</v>
      </c>
      <c r="B133" s="9">
        <v>1072493929</v>
      </c>
      <c r="C133" s="10" t="s">
        <v>222</v>
      </c>
      <c r="D133" s="9">
        <v>0</v>
      </c>
      <c r="E133" s="9">
        <v>15</v>
      </c>
      <c r="F133" s="9">
        <v>4.7</v>
      </c>
      <c r="G133" s="9">
        <v>51.2</v>
      </c>
      <c r="H133" s="9">
        <v>16.8</v>
      </c>
      <c r="I133" s="9">
        <v>0</v>
      </c>
      <c r="J133" s="9">
        <v>1</v>
      </c>
      <c r="K133" s="9">
        <v>1</v>
      </c>
      <c r="L133" s="9">
        <v>0</v>
      </c>
      <c r="M133" s="9">
        <v>0</v>
      </c>
      <c r="N133" s="9">
        <v>0</v>
      </c>
      <c r="O133" s="9">
        <v>0</v>
      </c>
      <c r="P133" s="5"/>
      <c r="Q133">
        <f t="shared" si="24"/>
        <v>1</v>
      </c>
      <c r="R133">
        <f t="shared" si="25"/>
        <v>14</v>
      </c>
      <c r="S133">
        <f t="shared" si="26"/>
        <v>10.5</v>
      </c>
      <c r="T133">
        <f t="shared" si="27"/>
        <v>49.1</v>
      </c>
      <c r="U133">
        <f t="shared" si="28"/>
        <v>13.1</v>
      </c>
      <c r="V133" s="31">
        <f t="shared" si="29"/>
        <v>0</v>
      </c>
      <c r="W133">
        <f t="shared" si="30"/>
        <v>1</v>
      </c>
      <c r="X133" s="32">
        <f t="shared" si="31"/>
        <v>1</v>
      </c>
      <c r="Y133">
        <f t="shared" si="32"/>
        <v>0</v>
      </c>
      <c r="Z133">
        <f t="shared" si="33"/>
        <v>0.30882496241599527</v>
      </c>
      <c r="AA133" s="31">
        <f t="shared" si="34"/>
        <v>0.30882496241599527</v>
      </c>
      <c r="AB133" s="32">
        <f t="shared" si="35"/>
        <v>0.69117503758400467</v>
      </c>
      <c r="AC133" s="31">
        <f t="shared" si="36"/>
        <v>-0.36936217675091404</v>
      </c>
      <c r="AD133" s="32">
        <f t="shared" si="37"/>
        <v>100</v>
      </c>
      <c r="AZ133">
        <v>0.24101529580612099</v>
      </c>
      <c r="BA133">
        <v>1</v>
      </c>
      <c r="BB133">
        <v>0</v>
      </c>
      <c r="BC133">
        <f t="shared" si="41"/>
        <v>110</v>
      </c>
      <c r="BD133">
        <f t="shared" si="42"/>
        <v>18</v>
      </c>
      <c r="BE133">
        <f t="shared" si="38"/>
        <v>0.26666666666666672</v>
      </c>
      <c r="BF133">
        <f t="shared" si="39"/>
        <v>0.55000000000000004</v>
      </c>
      <c r="BG133">
        <f t="shared" si="40"/>
        <v>3.6666666666666905E-3</v>
      </c>
      <c r="BK133" s="53">
        <v>0.25233644859813087</v>
      </c>
      <c r="BL133" s="53">
        <v>0.42168674698795183</v>
      </c>
      <c r="BY133" s="53">
        <v>0.19277108433734935</v>
      </c>
      <c r="BZ133" s="53">
        <v>0.42990654205607481</v>
      </c>
      <c r="CB133">
        <v>0.27857142857142858</v>
      </c>
      <c r="CC133">
        <v>0.45999999999999996</v>
      </c>
      <c r="CE133">
        <v>0.2857142857142857</v>
      </c>
      <c r="CF133">
        <v>0.43999999999999995</v>
      </c>
      <c r="CH133">
        <v>0.26666666666666672</v>
      </c>
      <c r="CI133">
        <v>0.55000000000000004</v>
      </c>
    </row>
    <row r="134" spans="1:87" ht="15" customHeight="1">
      <c r="A134" s="8">
        <v>133</v>
      </c>
      <c r="B134" s="9">
        <v>1069716014</v>
      </c>
      <c r="C134" s="10" t="s">
        <v>223</v>
      </c>
      <c r="D134" s="9">
        <v>0</v>
      </c>
      <c r="E134" s="9">
        <v>16</v>
      </c>
      <c r="F134" s="9">
        <v>18.899999999999999</v>
      </c>
      <c r="G134" s="9">
        <v>46.9</v>
      </c>
      <c r="H134" s="9">
        <v>17.8</v>
      </c>
      <c r="I134" s="9">
        <v>0</v>
      </c>
      <c r="J134" s="9">
        <v>1</v>
      </c>
      <c r="K134" s="9">
        <v>1</v>
      </c>
      <c r="L134" s="9">
        <v>0</v>
      </c>
      <c r="M134" s="9">
        <v>0</v>
      </c>
      <c r="N134" s="9">
        <v>0</v>
      </c>
      <c r="O134" s="9">
        <v>0</v>
      </c>
      <c r="P134" s="5"/>
      <c r="Q134">
        <f t="shared" ref="Q134:Q194" si="43">D131</f>
        <v>0</v>
      </c>
      <c r="R134">
        <f t="shared" ref="R134:R194" si="44">E131</f>
        <v>13</v>
      </c>
      <c r="S134">
        <f t="shared" ref="S134:S194" si="45">F131</f>
        <v>0</v>
      </c>
      <c r="T134">
        <f t="shared" ref="T134:T194" si="46">G131</f>
        <v>45.2</v>
      </c>
      <c r="U134">
        <f t="shared" ref="U134:U194" si="47">H131</f>
        <v>13.5</v>
      </c>
      <c r="V134" s="31">
        <f t="shared" ref="V134:V194" si="48">I131</f>
        <v>0</v>
      </c>
      <c r="W134">
        <f t="shared" ref="W134:W194" si="49">1-V134</f>
        <v>1</v>
      </c>
      <c r="X134" s="32">
        <f t="shared" ref="X134:X194" si="50">V134+W134</f>
        <v>1</v>
      </c>
      <c r="Y134">
        <f t="shared" ref="Y134:Y194" si="51">IF(X134=0,"",V134/X134)</f>
        <v>0</v>
      </c>
      <c r="Z134">
        <f t="shared" ref="Z134:Z194" si="52">1/(1+EXP(-$AG$6-MMULT(Q134:U134,$AG$7:$AG$11)))</f>
        <v>0.25631304041832825</v>
      </c>
      <c r="AA134" s="31">
        <f t="shared" ref="AA134:AA194" si="53">X134*Z134</f>
        <v>0.25631304041832825</v>
      </c>
      <c r="AB134" s="32">
        <f t="shared" ref="AB134:AB194" si="54">X134-AA134</f>
        <v>0.74368695958167175</v>
      </c>
      <c r="AC134" s="31">
        <f t="shared" ref="AC134:AC194" si="55">IFERROR(X134*(Y134*LN(Z134)+(1-Y134)*LN(1-Z134)),0)</f>
        <v>-0.29613508594097221</v>
      </c>
      <c r="AD134" s="32">
        <f t="shared" ref="AD134:AD194" si="56">100*IF(Z134&gt;=$AV$11,V134/X134,W134/X134)</f>
        <v>100</v>
      </c>
      <c r="AZ134">
        <v>0.24188533982205862</v>
      </c>
      <c r="BA134">
        <v>1</v>
      </c>
      <c r="BB134">
        <v>0</v>
      </c>
      <c r="BC134">
        <f t="shared" si="41"/>
        <v>111</v>
      </c>
      <c r="BD134">
        <f t="shared" si="42"/>
        <v>18</v>
      </c>
      <c r="BE134">
        <f t="shared" ref="BE134:BE195" si="57">1-BC134/BC$195</f>
        <v>0.26</v>
      </c>
      <c r="BF134">
        <f t="shared" ref="BF134:BF195" si="58">1-BD134/BD$195</f>
        <v>0.55000000000000004</v>
      </c>
      <c r="BG134">
        <f t="shared" ref="BG134:BG195" si="59">(BE134-BE135)*BF134</f>
        <v>0</v>
      </c>
      <c r="BK134" s="53">
        <v>0.2429906542056075</v>
      </c>
      <c r="BL134" s="53">
        <v>0.42168674698795183</v>
      </c>
      <c r="BY134" s="53">
        <v>0.19277108433734935</v>
      </c>
      <c r="BZ134" s="53">
        <v>0.42056074766355145</v>
      </c>
      <c r="CB134">
        <v>0.27857142857142858</v>
      </c>
      <c r="CC134">
        <v>0.43999999999999995</v>
      </c>
      <c r="CE134">
        <v>0.27857142857142858</v>
      </c>
      <c r="CF134">
        <v>0.43999999999999995</v>
      </c>
      <c r="CH134">
        <v>0.26</v>
      </c>
      <c r="CI134">
        <v>0.55000000000000004</v>
      </c>
    </row>
    <row r="135" spans="1:87" ht="15" customHeight="1">
      <c r="A135" s="8">
        <v>134</v>
      </c>
      <c r="B135" s="9">
        <v>1069756898</v>
      </c>
      <c r="C135" s="10" t="s">
        <v>224</v>
      </c>
      <c r="D135" s="9">
        <v>0</v>
      </c>
      <c r="E135" s="9">
        <v>9</v>
      </c>
      <c r="F135" s="9">
        <v>4.2</v>
      </c>
      <c r="G135" s="9">
        <v>36</v>
      </c>
      <c r="H135" s="9">
        <v>12.3</v>
      </c>
      <c r="I135" s="9">
        <v>0</v>
      </c>
      <c r="J135" s="9">
        <v>1</v>
      </c>
      <c r="K135" s="9">
        <v>0</v>
      </c>
      <c r="L135" s="9">
        <v>0</v>
      </c>
      <c r="M135" s="9">
        <v>1</v>
      </c>
      <c r="N135" s="9">
        <v>0</v>
      </c>
      <c r="O135" s="9">
        <v>0</v>
      </c>
      <c r="P135" s="5"/>
      <c r="Q135">
        <f t="shared" si="43"/>
        <v>0</v>
      </c>
      <c r="R135">
        <f t="shared" si="44"/>
        <v>15</v>
      </c>
      <c r="S135">
        <f t="shared" si="45"/>
        <v>7.5</v>
      </c>
      <c r="T135">
        <f t="shared" si="46"/>
        <v>51.9</v>
      </c>
      <c r="U135">
        <f t="shared" si="47"/>
        <v>14.5</v>
      </c>
      <c r="V135" s="31">
        <f t="shared" si="48"/>
        <v>0</v>
      </c>
      <c r="W135">
        <f t="shared" si="49"/>
        <v>1</v>
      </c>
      <c r="X135" s="32">
        <f t="shared" si="50"/>
        <v>1</v>
      </c>
      <c r="Y135">
        <f t="shared" si="51"/>
        <v>0</v>
      </c>
      <c r="Z135">
        <f t="shared" si="52"/>
        <v>0.36082859502396886</v>
      </c>
      <c r="AA135" s="31">
        <f t="shared" si="53"/>
        <v>0.36082859502396886</v>
      </c>
      <c r="AB135" s="32">
        <f t="shared" si="54"/>
        <v>0.63917140497603109</v>
      </c>
      <c r="AC135" s="31">
        <f t="shared" si="55"/>
        <v>-0.447582621175248</v>
      </c>
      <c r="AD135" s="32">
        <f t="shared" si="56"/>
        <v>100</v>
      </c>
      <c r="AZ135">
        <v>0.24475327299243674</v>
      </c>
      <c r="BA135">
        <v>0</v>
      </c>
      <c r="BB135">
        <v>1</v>
      </c>
      <c r="BC135">
        <f t="shared" ref="BC135:BC195" si="60">BC134+BA135</f>
        <v>111</v>
      </c>
      <c r="BD135">
        <f t="shared" ref="BD135:BD195" si="61">BD134+BB135</f>
        <v>19</v>
      </c>
      <c r="BE135">
        <f t="shared" si="57"/>
        <v>0.26</v>
      </c>
      <c r="BF135">
        <f t="shared" si="58"/>
        <v>0.52500000000000002</v>
      </c>
      <c r="BG135">
        <f t="shared" si="59"/>
        <v>0</v>
      </c>
      <c r="BK135" s="53">
        <v>0.2429906542056075</v>
      </c>
      <c r="BL135" s="53">
        <v>0.40963855421686746</v>
      </c>
      <c r="BY135" s="53">
        <v>0.19277108433734935</v>
      </c>
      <c r="BZ135" s="53">
        <v>0.41121495327102808</v>
      </c>
      <c r="CB135">
        <v>0.27142857142857146</v>
      </c>
      <c r="CC135">
        <v>0.43999999999999995</v>
      </c>
      <c r="CE135">
        <v>0.27857142857142858</v>
      </c>
      <c r="CF135">
        <v>0.42000000000000004</v>
      </c>
      <c r="CH135">
        <v>0.26</v>
      </c>
      <c r="CI135">
        <v>0.52500000000000002</v>
      </c>
    </row>
    <row r="136" spans="1:87" ht="15" customHeight="1">
      <c r="A136" s="8">
        <v>135</v>
      </c>
      <c r="B136" s="9">
        <v>1069718913</v>
      </c>
      <c r="C136" s="10" t="s">
        <v>225</v>
      </c>
      <c r="D136" s="9">
        <v>0</v>
      </c>
      <c r="E136" s="9">
        <v>17</v>
      </c>
      <c r="F136" s="9">
        <v>2.2999999999999998</v>
      </c>
      <c r="G136" s="9">
        <v>41.9</v>
      </c>
      <c r="H136" s="9">
        <v>10.9</v>
      </c>
      <c r="I136" s="9">
        <v>0</v>
      </c>
      <c r="J136" s="9">
        <v>1</v>
      </c>
      <c r="K136" s="9">
        <v>0</v>
      </c>
      <c r="L136" s="9">
        <v>1</v>
      </c>
      <c r="M136" s="9">
        <v>0</v>
      </c>
      <c r="N136" s="9">
        <v>0</v>
      </c>
      <c r="O136" s="9">
        <v>0</v>
      </c>
      <c r="P136" s="5"/>
      <c r="Q136">
        <f t="shared" si="43"/>
        <v>0</v>
      </c>
      <c r="R136">
        <f t="shared" si="44"/>
        <v>15</v>
      </c>
      <c r="S136">
        <f t="shared" si="45"/>
        <v>4.7</v>
      </c>
      <c r="T136">
        <f t="shared" si="46"/>
        <v>51.2</v>
      </c>
      <c r="U136">
        <f t="shared" si="47"/>
        <v>16.8</v>
      </c>
      <c r="V136" s="31">
        <f t="shared" si="48"/>
        <v>0</v>
      </c>
      <c r="W136">
        <f t="shared" si="49"/>
        <v>1</v>
      </c>
      <c r="X136" s="32">
        <f t="shared" si="50"/>
        <v>1</v>
      </c>
      <c r="Y136">
        <f t="shared" si="51"/>
        <v>0</v>
      </c>
      <c r="Z136">
        <f t="shared" si="52"/>
        <v>0.24188533982205862</v>
      </c>
      <c r="AA136" s="31">
        <f t="shared" si="53"/>
        <v>0.24188533982205862</v>
      </c>
      <c r="AB136" s="32">
        <f t="shared" si="54"/>
        <v>0.75811466017794138</v>
      </c>
      <c r="AC136" s="31">
        <f t="shared" si="55"/>
        <v>-0.2769206380539066</v>
      </c>
      <c r="AD136" s="32">
        <f t="shared" si="56"/>
        <v>100</v>
      </c>
      <c r="AZ136">
        <v>0.24514841376930174</v>
      </c>
      <c r="BA136">
        <v>0</v>
      </c>
      <c r="BB136">
        <v>1</v>
      </c>
      <c r="BC136">
        <f t="shared" si="60"/>
        <v>111</v>
      </c>
      <c r="BD136">
        <f t="shared" si="61"/>
        <v>20</v>
      </c>
      <c r="BE136">
        <f t="shared" si="57"/>
        <v>0.26</v>
      </c>
      <c r="BF136">
        <f t="shared" si="58"/>
        <v>0.5</v>
      </c>
      <c r="BG136">
        <f t="shared" si="59"/>
        <v>3.3333333333333548E-3</v>
      </c>
      <c r="BK136" s="53">
        <v>0.23364485981308414</v>
      </c>
      <c r="BL136" s="53">
        <v>0.40963855421686746</v>
      </c>
      <c r="BY136" s="53">
        <v>0.19277108433734935</v>
      </c>
      <c r="BZ136" s="53">
        <v>0.40186915887850472</v>
      </c>
      <c r="CB136">
        <v>0.26428571428571423</v>
      </c>
      <c r="CC136">
        <v>0.43999999999999995</v>
      </c>
      <c r="CE136">
        <v>0.27857142857142858</v>
      </c>
      <c r="CF136">
        <v>0.4</v>
      </c>
      <c r="CH136">
        <v>0.26</v>
      </c>
      <c r="CI136">
        <v>0.5</v>
      </c>
    </row>
    <row r="137" spans="1:87" ht="15" customHeight="1">
      <c r="A137" s="8">
        <v>136</v>
      </c>
      <c r="B137" s="9">
        <v>1070465522</v>
      </c>
      <c r="C137" s="10" t="s">
        <v>226</v>
      </c>
      <c r="D137" s="9">
        <v>1</v>
      </c>
      <c r="E137" s="9">
        <v>14</v>
      </c>
      <c r="F137" s="9">
        <v>33.299999999999997</v>
      </c>
      <c r="G137" s="9">
        <v>43.8</v>
      </c>
      <c r="H137" s="9">
        <v>13.9</v>
      </c>
      <c r="I137" s="9">
        <v>0</v>
      </c>
      <c r="J137" s="9">
        <v>1</v>
      </c>
      <c r="K137" s="9">
        <v>0</v>
      </c>
      <c r="L137" s="9">
        <v>1</v>
      </c>
      <c r="M137" s="9">
        <v>0</v>
      </c>
      <c r="N137" s="9">
        <v>0</v>
      </c>
      <c r="O137" s="9">
        <v>0</v>
      </c>
      <c r="P137" s="5"/>
      <c r="Q137">
        <f t="shared" si="43"/>
        <v>0</v>
      </c>
      <c r="R137">
        <f t="shared" si="44"/>
        <v>16</v>
      </c>
      <c r="S137">
        <f t="shared" si="45"/>
        <v>18.899999999999999</v>
      </c>
      <c r="T137">
        <f t="shared" si="46"/>
        <v>46.9</v>
      </c>
      <c r="U137">
        <f t="shared" si="47"/>
        <v>17.8</v>
      </c>
      <c r="V137" s="31">
        <f t="shared" si="48"/>
        <v>0</v>
      </c>
      <c r="W137">
        <f t="shared" si="49"/>
        <v>1</v>
      </c>
      <c r="X137" s="32">
        <f t="shared" si="50"/>
        <v>1</v>
      </c>
      <c r="Y137">
        <f t="shared" si="51"/>
        <v>0</v>
      </c>
      <c r="Z137">
        <f t="shared" si="52"/>
        <v>0.11288514491836531</v>
      </c>
      <c r="AA137" s="31">
        <f t="shared" si="53"/>
        <v>0.11288514491836531</v>
      </c>
      <c r="AB137" s="32">
        <f t="shared" si="54"/>
        <v>0.88711485508163468</v>
      </c>
      <c r="AC137" s="31">
        <f t="shared" si="55"/>
        <v>-0.11978081792830811</v>
      </c>
      <c r="AD137" s="32">
        <f t="shared" si="56"/>
        <v>100</v>
      </c>
      <c r="AZ137">
        <v>0.24706535100953461</v>
      </c>
      <c r="BA137">
        <v>1</v>
      </c>
      <c r="BB137">
        <v>0</v>
      </c>
      <c r="BC137">
        <f t="shared" si="60"/>
        <v>112</v>
      </c>
      <c r="BD137">
        <f t="shared" si="61"/>
        <v>20</v>
      </c>
      <c r="BE137">
        <f t="shared" si="57"/>
        <v>0.2533333333333333</v>
      </c>
      <c r="BF137">
        <f t="shared" si="58"/>
        <v>0.5</v>
      </c>
      <c r="BG137">
        <f t="shared" si="59"/>
        <v>3.3333333333332993E-3</v>
      </c>
      <c r="BK137" s="53">
        <v>0.22429906542056077</v>
      </c>
      <c r="BL137" s="53">
        <v>0.40963855421686746</v>
      </c>
      <c r="BY137" s="53">
        <v>0.18072289156626509</v>
      </c>
      <c r="BZ137" s="53">
        <v>0.40186915887850472</v>
      </c>
      <c r="CB137">
        <v>0.26428571428571423</v>
      </c>
      <c r="CC137">
        <v>0.42000000000000004</v>
      </c>
      <c r="CE137">
        <v>0.27142857142857146</v>
      </c>
      <c r="CF137">
        <v>0.4</v>
      </c>
      <c r="CH137">
        <v>0.2533333333333333</v>
      </c>
      <c r="CI137">
        <v>0.5</v>
      </c>
    </row>
    <row r="138" spans="1:87" ht="15" customHeight="1">
      <c r="A138" s="8">
        <v>137</v>
      </c>
      <c r="B138" s="9">
        <v>1069717227</v>
      </c>
      <c r="C138" s="10" t="s">
        <v>227</v>
      </c>
      <c r="D138" s="9">
        <v>1</v>
      </c>
      <c r="E138" s="9">
        <v>18</v>
      </c>
      <c r="F138" s="9">
        <v>91.7</v>
      </c>
      <c r="G138" s="9">
        <v>53.2</v>
      </c>
      <c r="H138" s="9">
        <v>17.100000000000001</v>
      </c>
      <c r="I138" s="9">
        <v>0</v>
      </c>
      <c r="J138" s="9">
        <v>0</v>
      </c>
      <c r="K138" s="9">
        <v>1</v>
      </c>
      <c r="L138" s="9">
        <v>0</v>
      </c>
      <c r="M138" s="9">
        <v>0</v>
      </c>
      <c r="N138" s="9">
        <v>0</v>
      </c>
      <c r="O138" s="9">
        <v>1</v>
      </c>
      <c r="P138" s="5"/>
      <c r="Q138">
        <f t="shared" si="43"/>
        <v>0</v>
      </c>
      <c r="R138">
        <f t="shared" si="44"/>
        <v>9</v>
      </c>
      <c r="S138">
        <f t="shared" si="45"/>
        <v>4.2</v>
      </c>
      <c r="T138">
        <f t="shared" si="46"/>
        <v>36</v>
      </c>
      <c r="U138">
        <f t="shared" si="47"/>
        <v>12.3</v>
      </c>
      <c r="V138" s="31">
        <f t="shared" si="48"/>
        <v>0</v>
      </c>
      <c r="W138">
        <f t="shared" si="49"/>
        <v>1</v>
      </c>
      <c r="X138" s="32">
        <f t="shared" si="50"/>
        <v>1</v>
      </c>
      <c r="Y138">
        <f t="shared" si="51"/>
        <v>0</v>
      </c>
      <c r="Z138">
        <f t="shared" si="52"/>
        <v>0.21194386950968003</v>
      </c>
      <c r="AA138" s="31">
        <f t="shared" si="53"/>
        <v>0.21194386950968003</v>
      </c>
      <c r="AB138" s="32">
        <f t="shared" si="54"/>
        <v>0.78805613049031997</v>
      </c>
      <c r="AC138" s="31">
        <f t="shared" si="55"/>
        <v>-0.23818596007440646</v>
      </c>
      <c r="AD138" s="32">
        <f t="shared" si="56"/>
        <v>100</v>
      </c>
      <c r="AZ138">
        <v>0.25486020329167119</v>
      </c>
      <c r="BA138">
        <v>1</v>
      </c>
      <c r="BB138">
        <v>0</v>
      </c>
      <c r="BC138">
        <f t="shared" si="60"/>
        <v>113</v>
      </c>
      <c r="BD138">
        <f t="shared" si="61"/>
        <v>20</v>
      </c>
      <c r="BE138">
        <f t="shared" si="57"/>
        <v>0.2466666666666667</v>
      </c>
      <c r="BF138">
        <f t="shared" si="58"/>
        <v>0.5</v>
      </c>
      <c r="BG138">
        <f t="shared" si="59"/>
        <v>3.3333333333333548E-3</v>
      </c>
      <c r="BK138" s="53">
        <v>0.21495327102803741</v>
      </c>
      <c r="BL138" s="53">
        <v>0.40963855421686746</v>
      </c>
      <c r="BY138" s="53">
        <v>0.18072289156626509</v>
      </c>
      <c r="BZ138" s="53">
        <v>0.39252336448598135</v>
      </c>
      <c r="CB138">
        <v>0.25714285714285712</v>
      </c>
      <c r="CC138">
        <v>0.42000000000000004</v>
      </c>
      <c r="CE138">
        <v>0.27142857142857146</v>
      </c>
      <c r="CF138">
        <v>0.38</v>
      </c>
      <c r="CH138">
        <v>0.2466666666666667</v>
      </c>
      <c r="CI138">
        <v>0.5</v>
      </c>
    </row>
    <row r="139" spans="1:87" ht="15" customHeight="1">
      <c r="A139" s="8">
        <v>138</v>
      </c>
      <c r="B139" s="9">
        <v>1122925657</v>
      </c>
      <c r="C139" s="10" t="s">
        <v>228</v>
      </c>
      <c r="D139" s="9">
        <v>0</v>
      </c>
      <c r="E139" s="9">
        <v>14</v>
      </c>
      <c r="F139" s="9">
        <v>16.899999999999999</v>
      </c>
      <c r="G139" s="9">
        <v>41.4</v>
      </c>
      <c r="H139" s="9">
        <v>16.5</v>
      </c>
      <c r="I139" s="9">
        <v>0</v>
      </c>
      <c r="J139" s="9">
        <v>1</v>
      </c>
      <c r="K139" s="9">
        <v>0</v>
      </c>
      <c r="L139" s="9">
        <v>0</v>
      </c>
      <c r="M139" s="9">
        <v>1</v>
      </c>
      <c r="N139" s="9">
        <v>0</v>
      </c>
      <c r="O139" s="9">
        <v>0</v>
      </c>
      <c r="P139" s="5"/>
      <c r="Q139">
        <f t="shared" si="43"/>
        <v>0</v>
      </c>
      <c r="R139">
        <f t="shared" si="44"/>
        <v>17</v>
      </c>
      <c r="S139">
        <f t="shared" si="45"/>
        <v>2.2999999999999998</v>
      </c>
      <c r="T139">
        <f t="shared" si="46"/>
        <v>41.9</v>
      </c>
      <c r="U139">
        <f t="shared" si="47"/>
        <v>10.9</v>
      </c>
      <c r="V139" s="31">
        <f t="shared" si="48"/>
        <v>0</v>
      </c>
      <c r="W139">
        <f t="shared" si="49"/>
        <v>1</v>
      </c>
      <c r="X139" s="32">
        <f t="shared" si="50"/>
        <v>1</v>
      </c>
      <c r="Y139">
        <f t="shared" si="51"/>
        <v>0</v>
      </c>
      <c r="Z139">
        <f t="shared" si="52"/>
        <v>0.1201688442434245</v>
      </c>
      <c r="AA139" s="31">
        <f t="shared" si="53"/>
        <v>0.1201688442434245</v>
      </c>
      <c r="AB139" s="32">
        <f t="shared" si="54"/>
        <v>0.87983115575657544</v>
      </c>
      <c r="AC139" s="31">
        <f t="shared" si="55"/>
        <v>-0.12802525837742934</v>
      </c>
      <c r="AD139" s="32">
        <f t="shared" si="56"/>
        <v>100</v>
      </c>
      <c r="AZ139">
        <v>0.256169685835057</v>
      </c>
      <c r="BA139">
        <v>1</v>
      </c>
      <c r="BB139">
        <v>0</v>
      </c>
      <c r="BC139">
        <f t="shared" si="60"/>
        <v>114</v>
      </c>
      <c r="BD139">
        <f t="shared" si="61"/>
        <v>20</v>
      </c>
      <c r="BE139">
        <f t="shared" si="57"/>
        <v>0.24</v>
      </c>
      <c r="BF139">
        <f t="shared" si="58"/>
        <v>0.5</v>
      </c>
      <c r="BG139">
        <f t="shared" si="59"/>
        <v>3.3333333333333548E-3</v>
      </c>
      <c r="BK139" s="53">
        <v>0.20560747663551404</v>
      </c>
      <c r="BL139" s="53">
        <v>0.40963855421686746</v>
      </c>
      <c r="BY139" s="53">
        <v>0.16867469879518071</v>
      </c>
      <c r="BZ139" s="53">
        <v>0.39252336448598135</v>
      </c>
      <c r="CB139">
        <v>0.25</v>
      </c>
      <c r="CC139">
        <v>0.42000000000000004</v>
      </c>
      <c r="CE139">
        <v>0.26428571428571423</v>
      </c>
      <c r="CF139">
        <v>0.38</v>
      </c>
      <c r="CH139">
        <v>0.24</v>
      </c>
      <c r="CI139">
        <v>0.5</v>
      </c>
    </row>
    <row r="140" spans="1:87" ht="15" customHeight="1">
      <c r="A140" s="8">
        <v>139</v>
      </c>
      <c r="B140" s="9">
        <v>1070750557</v>
      </c>
      <c r="C140" s="10" t="s">
        <v>229</v>
      </c>
      <c r="D140" s="9">
        <v>0</v>
      </c>
      <c r="E140" s="9">
        <v>17</v>
      </c>
      <c r="F140" s="9">
        <v>0</v>
      </c>
      <c r="G140" s="9">
        <v>46.2</v>
      </c>
      <c r="H140" s="9">
        <v>12.8</v>
      </c>
      <c r="I140" s="9">
        <v>0</v>
      </c>
      <c r="J140" s="9">
        <v>1</v>
      </c>
      <c r="K140" s="9">
        <v>0</v>
      </c>
      <c r="L140" s="9">
        <v>1</v>
      </c>
      <c r="M140" s="9">
        <v>0</v>
      </c>
      <c r="N140" s="9">
        <v>0</v>
      </c>
      <c r="O140" s="9">
        <v>0</v>
      </c>
      <c r="P140" s="5"/>
      <c r="Q140">
        <f t="shared" si="43"/>
        <v>1</v>
      </c>
      <c r="R140">
        <f t="shared" si="44"/>
        <v>14</v>
      </c>
      <c r="S140">
        <f t="shared" si="45"/>
        <v>33.299999999999997</v>
      </c>
      <c r="T140">
        <f t="shared" si="46"/>
        <v>43.8</v>
      </c>
      <c r="U140">
        <f t="shared" si="47"/>
        <v>13.9</v>
      </c>
      <c r="V140" s="31">
        <f t="shared" si="48"/>
        <v>0</v>
      </c>
      <c r="W140">
        <f t="shared" si="49"/>
        <v>1</v>
      </c>
      <c r="X140" s="32">
        <f t="shared" si="50"/>
        <v>1</v>
      </c>
      <c r="Y140">
        <f t="shared" si="51"/>
        <v>0</v>
      </c>
      <c r="Z140">
        <f t="shared" si="52"/>
        <v>0.18071818166549028</v>
      </c>
      <c r="AA140" s="31">
        <f t="shared" si="53"/>
        <v>0.18071818166549028</v>
      </c>
      <c r="AB140" s="32">
        <f t="shared" si="54"/>
        <v>0.81928181833450975</v>
      </c>
      <c r="AC140" s="31">
        <f t="shared" si="55"/>
        <v>-0.19932715378754065</v>
      </c>
      <c r="AD140" s="32">
        <f t="shared" si="56"/>
        <v>100</v>
      </c>
      <c r="AZ140">
        <v>0.25631304041832825</v>
      </c>
      <c r="BA140">
        <v>1</v>
      </c>
      <c r="BB140">
        <v>0</v>
      </c>
      <c r="BC140">
        <f t="shared" si="60"/>
        <v>115</v>
      </c>
      <c r="BD140">
        <f t="shared" si="61"/>
        <v>20</v>
      </c>
      <c r="BE140">
        <f t="shared" si="57"/>
        <v>0.23333333333333328</v>
      </c>
      <c r="BF140">
        <f t="shared" si="58"/>
        <v>0.5</v>
      </c>
      <c r="BG140">
        <f t="shared" si="59"/>
        <v>3.3333333333332993E-3</v>
      </c>
      <c r="BK140" s="53">
        <v>0.20560747663551404</v>
      </c>
      <c r="BL140" s="53">
        <v>0.39759036144578308</v>
      </c>
      <c r="BY140" s="53">
        <v>0.16867469879518071</v>
      </c>
      <c r="BZ140" s="53">
        <v>0.38317757009345799</v>
      </c>
      <c r="CB140">
        <v>0.25</v>
      </c>
      <c r="CC140">
        <v>0.4</v>
      </c>
      <c r="CE140">
        <v>0.25714285714285712</v>
      </c>
      <c r="CF140">
        <v>0.38</v>
      </c>
      <c r="CH140">
        <v>0.23333333333333328</v>
      </c>
      <c r="CI140">
        <v>0.5</v>
      </c>
    </row>
    <row r="141" spans="1:87" ht="15" customHeight="1">
      <c r="A141" s="8">
        <v>140</v>
      </c>
      <c r="B141" s="9">
        <v>1011513110</v>
      </c>
      <c r="C141" s="10" t="s">
        <v>230</v>
      </c>
      <c r="D141" s="9">
        <v>1</v>
      </c>
      <c r="E141" s="9">
        <v>14</v>
      </c>
      <c r="F141" s="9">
        <v>32.700000000000003</v>
      </c>
      <c r="G141" s="9">
        <v>54.2</v>
      </c>
      <c r="H141" s="9">
        <v>14.9</v>
      </c>
      <c r="I141" s="9">
        <v>0</v>
      </c>
      <c r="J141" s="9">
        <v>1</v>
      </c>
      <c r="K141" s="9">
        <v>0</v>
      </c>
      <c r="L141" s="9">
        <v>1</v>
      </c>
      <c r="M141" s="9">
        <v>0</v>
      </c>
      <c r="N141" s="9">
        <v>0</v>
      </c>
      <c r="O141" s="9">
        <v>0</v>
      </c>
      <c r="P141" s="5"/>
      <c r="Q141">
        <f t="shared" si="43"/>
        <v>1</v>
      </c>
      <c r="R141">
        <f t="shared" si="44"/>
        <v>18</v>
      </c>
      <c r="S141">
        <f t="shared" si="45"/>
        <v>91.7</v>
      </c>
      <c r="T141">
        <f t="shared" si="46"/>
        <v>53.2</v>
      </c>
      <c r="U141">
        <f t="shared" si="47"/>
        <v>17.100000000000001</v>
      </c>
      <c r="V141" s="31">
        <f t="shared" si="48"/>
        <v>0</v>
      </c>
      <c r="W141">
        <f t="shared" si="49"/>
        <v>1</v>
      </c>
      <c r="X141" s="32">
        <f t="shared" si="50"/>
        <v>1</v>
      </c>
      <c r="Y141">
        <f t="shared" si="51"/>
        <v>0</v>
      </c>
      <c r="Z141">
        <f t="shared" si="52"/>
        <v>0.29845484386598492</v>
      </c>
      <c r="AA141" s="31">
        <f t="shared" si="53"/>
        <v>0.29845484386598492</v>
      </c>
      <c r="AB141" s="32">
        <f t="shared" si="54"/>
        <v>0.70154515613401514</v>
      </c>
      <c r="AC141" s="31">
        <f t="shared" si="55"/>
        <v>-0.35447001068593831</v>
      </c>
      <c r="AD141" s="32">
        <f t="shared" si="56"/>
        <v>100</v>
      </c>
      <c r="AZ141">
        <v>0.25822096254276961</v>
      </c>
      <c r="BA141">
        <v>1</v>
      </c>
      <c r="BB141">
        <v>0</v>
      </c>
      <c r="BC141">
        <f t="shared" si="60"/>
        <v>116</v>
      </c>
      <c r="BD141">
        <f t="shared" si="61"/>
        <v>20</v>
      </c>
      <c r="BE141">
        <f t="shared" si="57"/>
        <v>0.22666666666666668</v>
      </c>
      <c r="BF141">
        <f t="shared" si="58"/>
        <v>0.5</v>
      </c>
      <c r="BG141">
        <f t="shared" si="59"/>
        <v>0</v>
      </c>
      <c r="BK141" s="53">
        <v>0.20560747663551404</v>
      </c>
      <c r="BL141" s="53">
        <v>0.38554216867469882</v>
      </c>
      <c r="BY141" s="53">
        <v>0.16867469879518071</v>
      </c>
      <c r="BZ141" s="53">
        <v>0.37383177570093462</v>
      </c>
      <c r="CB141">
        <v>0.25</v>
      </c>
      <c r="CC141">
        <v>0.38</v>
      </c>
      <c r="CE141">
        <v>0.25</v>
      </c>
      <c r="CF141">
        <v>0.38</v>
      </c>
      <c r="CH141">
        <v>0.22666666666666668</v>
      </c>
      <c r="CI141">
        <v>0.5</v>
      </c>
    </row>
    <row r="142" spans="1:87" ht="15" customHeight="1">
      <c r="A142" s="8">
        <v>141</v>
      </c>
      <c r="B142" s="9">
        <v>1069747446</v>
      </c>
      <c r="C142" s="10" t="s">
        <v>231</v>
      </c>
      <c r="D142" s="9">
        <v>0</v>
      </c>
      <c r="E142" s="9">
        <v>10</v>
      </c>
      <c r="F142" s="9">
        <v>0</v>
      </c>
      <c r="G142" s="9">
        <v>26.6</v>
      </c>
      <c r="H142" s="9">
        <v>9.8000000000000007</v>
      </c>
      <c r="I142" s="9">
        <v>0</v>
      </c>
      <c r="J142" s="9">
        <v>1</v>
      </c>
      <c r="K142" s="9">
        <v>0</v>
      </c>
      <c r="L142" s="9">
        <v>0</v>
      </c>
      <c r="M142" s="9">
        <v>1</v>
      </c>
      <c r="N142" s="9">
        <v>0</v>
      </c>
      <c r="O142" s="9">
        <v>0</v>
      </c>
      <c r="P142" s="5"/>
      <c r="Q142">
        <f t="shared" si="43"/>
        <v>0</v>
      </c>
      <c r="R142">
        <f t="shared" si="44"/>
        <v>14</v>
      </c>
      <c r="S142">
        <f t="shared" si="45"/>
        <v>16.899999999999999</v>
      </c>
      <c r="T142">
        <f t="shared" si="46"/>
        <v>41.4</v>
      </c>
      <c r="U142">
        <f t="shared" si="47"/>
        <v>16.5</v>
      </c>
      <c r="V142" s="31">
        <f t="shared" si="48"/>
        <v>0</v>
      </c>
      <c r="W142">
        <f t="shared" si="49"/>
        <v>1</v>
      </c>
      <c r="X142" s="32">
        <f t="shared" si="50"/>
        <v>1</v>
      </c>
      <c r="Y142">
        <f t="shared" si="51"/>
        <v>0</v>
      </c>
      <c r="Z142">
        <f t="shared" si="52"/>
        <v>9.5734877429160467E-2</v>
      </c>
      <c r="AA142" s="31">
        <f t="shared" si="53"/>
        <v>9.5734877429160467E-2</v>
      </c>
      <c r="AB142" s="32">
        <f t="shared" si="54"/>
        <v>0.90426512257083957</v>
      </c>
      <c r="AC142" s="31">
        <f t="shared" si="55"/>
        <v>-0.10063268440717392</v>
      </c>
      <c r="AD142" s="32">
        <f t="shared" si="56"/>
        <v>100</v>
      </c>
      <c r="AZ142">
        <v>0.25997520567693377</v>
      </c>
      <c r="BA142">
        <v>0</v>
      </c>
      <c r="BB142">
        <v>1</v>
      </c>
      <c r="BC142">
        <f t="shared" si="60"/>
        <v>116</v>
      </c>
      <c r="BD142">
        <f t="shared" si="61"/>
        <v>21</v>
      </c>
      <c r="BE142">
        <f t="shared" si="57"/>
        <v>0.22666666666666668</v>
      </c>
      <c r="BF142">
        <f t="shared" si="58"/>
        <v>0.47499999999999998</v>
      </c>
      <c r="BG142">
        <f t="shared" si="59"/>
        <v>3.166666666666687E-3</v>
      </c>
      <c r="BK142" s="53">
        <v>0.19626168224299068</v>
      </c>
      <c r="BL142" s="53">
        <v>0.38554216867469882</v>
      </c>
      <c r="BY142" s="53">
        <v>0.16867469879518071</v>
      </c>
      <c r="BZ142" s="53">
        <v>0.36448598130841126</v>
      </c>
      <c r="CB142">
        <v>0.24285714285714288</v>
      </c>
      <c r="CC142">
        <v>0.38</v>
      </c>
      <c r="CE142">
        <v>0.25</v>
      </c>
      <c r="CF142">
        <v>0.36</v>
      </c>
      <c r="CH142">
        <v>0.22666666666666668</v>
      </c>
      <c r="CI142">
        <v>0.47499999999999998</v>
      </c>
    </row>
    <row r="143" spans="1:87" ht="15" customHeight="1">
      <c r="A143" s="8">
        <v>142</v>
      </c>
      <c r="B143" s="9">
        <v>1003516132</v>
      </c>
      <c r="C143" s="10" t="s">
        <v>232</v>
      </c>
      <c r="D143" s="9">
        <v>0</v>
      </c>
      <c r="E143" s="9">
        <v>16</v>
      </c>
      <c r="F143" s="9">
        <v>3.5</v>
      </c>
      <c r="G143" s="9">
        <v>51.2</v>
      </c>
      <c r="H143" s="9">
        <v>17.3</v>
      </c>
      <c r="I143" s="9">
        <v>0</v>
      </c>
      <c r="J143" s="9">
        <v>1</v>
      </c>
      <c r="K143" s="9">
        <v>0</v>
      </c>
      <c r="L143" s="9">
        <v>1</v>
      </c>
      <c r="M143" s="9">
        <v>0</v>
      </c>
      <c r="N143" s="9">
        <v>0</v>
      </c>
      <c r="O143" s="9">
        <v>0</v>
      </c>
      <c r="P143" s="5"/>
      <c r="Q143">
        <f t="shared" si="43"/>
        <v>0</v>
      </c>
      <c r="R143">
        <f t="shared" si="44"/>
        <v>17</v>
      </c>
      <c r="S143">
        <f t="shared" si="45"/>
        <v>0</v>
      </c>
      <c r="T143">
        <f t="shared" si="46"/>
        <v>46.2</v>
      </c>
      <c r="U143">
        <f t="shared" si="47"/>
        <v>12.8</v>
      </c>
      <c r="V143" s="31">
        <f t="shared" si="48"/>
        <v>0</v>
      </c>
      <c r="W143">
        <f t="shared" si="49"/>
        <v>1</v>
      </c>
      <c r="X143" s="32">
        <f t="shared" si="50"/>
        <v>1</v>
      </c>
      <c r="Y143">
        <f t="shared" si="51"/>
        <v>0</v>
      </c>
      <c r="Z143">
        <f t="shared" si="52"/>
        <v>0.15472140649008656</v>
      </c>
      <c r="AA143" s="31">
        <f t="shared" si="53"/>
        <v>0.15472140649008656</v>
      </c>
      <c r="AB143" s="32">
        <f t="shared" si="54"/>
        <v>0.84527859350991341</v>
      </c>
      <c r="AC143" s="31">
        <f t="shared" si="55"/>
        <v>-0.16808900950146252</v>
      </c>
      <c r="AD143" s="32">
        <f t="shared" si="56"/>
        <v>100</v>
      </c>
      <c r="AZ143">
        <v>0.26705851146267323</v>
      </c>
      <c r="BA143">
        <v>1</v>
      </c>
      <c r="BB143">
        <v>0</v>
      </c>
      <c r="BC143">
        <f t="shared" si="60"/>
        <v>117</v>
      </c>
      <c r="BD143">
        <f t="shared" si="61"/>
        <v>21</v>
      </c>
      <c r="BE143">
        <f t="shared" si="57"/>
        <v>0.21999999999999997</v>
      </c>
      <c r="BF143">
        <f t="shared" si="58"/>
        <v>0.47499999999999998</v>
      </c>
      <c r="BG143">
        <f t="shared" si="59"/>
        <v>0</v>
      </c>
      <c r="BK143" s="53">
        <v>0.18691588785046731</v>
      </c>
      <c r="BL143" s="53">
        <v>0.38554216867469882</v>
      </c>
      <c r="BY143" s="53">
        <v>0.16867469879518071</v>
      </c>
      <c r="BZ143" s="53">
        <v>0.35514018691588789</v>
      </c>
      <c r="CB143">
        <v>0.23571428571428577</v>
      </c>
      <c r="CC143">
        <v>0.38</v>
      </c>
      <c r="CE143">
        <v>0.24285714285714288</v>
      </c>
      <c r="CF143">
        <v>0.36</v>
      </c>
      <c r="CH143">
        <v>0.21999999999999997</v>
      </c>
      <c r="CI143">
        <v>0.47499999999999998</v>
      </c>
    </row>
    <row r="144" spans="1:87" ht="15" customHeight="1">
      <c r="A144" s="8">
        <v>143</v>
      </c>
      <c r="B144" s="9">
        <v>1007628644</v>
      </c>
      <c r="C144" s="10" t="s">
        <v>233</v>
      </c>
      <c r="D144" s="9">
        <v>0</v>
      </c>
      <c r="E144" s="9">
        <v>16</v>
      </c>
      <c r="F144" s="9">
        <v>9.1999999999999993</v>
      </c>
      <c r="G144" s="9">
        <v>44</v>
      </c>
      <c r="H144" s="9">
        <v>12.7</v>
      </c>
      <c r="I144" s="9">
        <v>0</v>
      </c>
      <c r="J144" s="9">
        <v>1</v>
      </c>
      <c r="K144" s="9">
        <v>0</v>
      </c>
      <c r="L144" s="9">
        <v>1</v>
      </c>
      <c r="M144" s="9">
        <v>0</v>
      </c>
      <c r="N144" s="9">
        <v>0</v>
      </c>
      <c r="O144" s="9">
        <v>0</v>
      </c>
      <c r="P144" s="5"/>
      <c r="Q144">
        <f t="shared" si="43"/>
        <v>1</v>
      </c>
      <c r="R144">
        <f t="shared" si="44"/>
        <v>14</v>
      </c>
      <c r="S144">
        <f t="shared" si="45"/>
        <v>32.700000000000003</v>
      </c>
      <c r="T144">
        <f t="shared" si="46"/>
        <v>54.2</v>
      </c>
      <c r="U144">
        <f t="shared" si="47"/>
        <v>14.9</v>
      </c>
      <c r="V144" s="31">
        <f t="shared" si="48"/>
        <v>0</v>
      </c>
      <c r="W144">
        <f t="shared" si="49"/>
        <v>1</v>
      </c>
      <c r="X144" s="32">
        <f t="shared" si="50"/>
        <v>1</v>
      </c>
      <c r="Y144">
        <f t="shared" si="51"/>
        <v>0</v>
      </c>
      <c r="Z144">
        <f t="shared" si="52"/>
        <v>0.48107376288963549</v>
      </c>
      <c r="AA144" s="31">
        <f t="shared" si="53"/>
        <v>0.48107376288963549</v>
      </c>
      <c r="AB144" s="32">
        <f t="shared" si="54"/>
        <v>0.51892623711036445</v>
      </c>
      <c r="AC144" s="31">
        <f t="shared" si="55"/>
        <v>-0.65599353094516677</v>
      </c>
      <c r="AD144" s="32">
        <f t="shared" si="56"/>
        <v>100</v>
      </c>
      <c r="AZ144">
        <v>0.27007249486230051</v>
      </c>
      <c r="BA144">
        <v>0</v>
      </c>
      <c r="BB144">
        <v>1</v>
      </c>
      <c r="BC144">
        <f t="shared" si="60"/>
        <v>117</v>
      </c>
      <c r="BD144">
        <f t="shared" si="61"/>
        <v>22</v>
      </c>
      <c r="BE144">
        <f t="shared" si="57"/>
        <v>0.21999999999999997</v>
      </c>
      <c r="BF144">
        <f t="shared" si="58"/>
        <v>0.44999999999999996</v>
      </c>
      <c r="BG144">
        <f t="shared" si="59"/>
        <v>2.9999999999999693E-3</v>
      </c>
      <c r="BK144" s="53">
        <v>0.17757009345794394</v>
      </c>
      <c r="BL144" s="53">
        <v>0.38554216867469882</v>
      </c>
      <c r="BY144" s="53">
        <v>0.16867469879518071</v>
      </c>
      <c r="BZ144" s="53">
        <v>0.34579439252336452</v>
      </c>
      <c r="CB144">
        <v>0.22857142857142854</v>
      </c>
      <c r="CC144">
        <v>0.38</v>
      </c>
      <c r="CE144">
        <v>0.23571428571428577</v>
      </c>
      <c r="CF144">
        <v>0.36</v>
      </c>
      <c r="CH144">
        <v>0.21999999999999997</v>
      </c>
      <c r="CI144">
        <v>0.44999999999999996</v>
      </c>
    </row>
    <row r="145" spans="1:87" ht="15" customHeight="1">
      <c r="A145" s="8">
        <v>144</v>
      </c>
      <c r="B145" s="9">
        <v>1007429594</v>
      </c>
      <c r="C145" s="10" t="s">
        <v>234</v>
      </c>
      <c r="D145" s="9">
        <v>1</v>
      </c>
      <c r="E145" s="9">
        <v>16</v>
      </c>
      <c r="F145" s="9">
        <v>0</v>
      </c>
      <c r="G145" s="9">
        <v>51.8</v>
      </c>
      <c r="H145" s="9">
        <v>12.9</v>
      </c>
      <c r="I145" s="9">
        <v>0</v>
      </c>
      <c r="J145" s="9">
        <v>1</v>
      </c>
      <c r="K145" s="9">
        <v>1</v>
      </c>
      <c r="L145" s="9">
        <v>0</v>
      </c>
      <c r="M145" s="9">
        <v>0</v>
      </c>
      <c r="N145" s="9">
        <v>0</v>
      </c>
      <c r="O145" s="9">
        <v>0</v>
      </c>
      <c r="P145" s="5"/>
      <c r="Q145">
        <f t="shared" si="43"/>
        <v>0</v>
      </c>
      <c r="R145">
        <f t="shared" si="44"/>
        <v>10</v>
      </c>
      <c r="S145">
        <f t="shared" si="45"/>
        <v>0</v>
      </c>
      <c r="T145">
        <f t="shared" si="46"/>
        <v>26.6</v>
      </c>
      <c r="U145">
        <f t="shared" si="47"/>
        <v>9.8000000000000007</v>
      </c>
      <c r="V145" s="31">
        <f t="shared" si="48"/>
        <v>0</v>
      </c>
      <c r="W145">
        <f t="shared" si="49"/>
        <v>1</v>
      </c>
      <c r="X145" s="32">
        <f t="shared" si="50"/>
        <v>1</v>
      </c>
      <c r="Y145">
        <f t="shared" si="51"/>
        <v>0</v>
      </c>
      <c r="Z145">
        <f t="shared" si="52"/>
        <v>6.9078567199162028E-2</v>
      </c>
      <c r="AA145" s="31">
        <f t="shared" si="53"/>
        <v>6.9078567199162028E-2</v>
      </c>
      <c r="AB145" s="32">
        <f t="shared" si="54"/>
        <v>0.93092143280083794</v>
      </c>
      <c r="AC145" s="31">
        <f t="shared" si="55"/>
        <v>-7.1580395383368745E-2</v>
      </c>
      <c r="AD145" s="32">
        <f t="shared" si="56"/>
        <v>100</v>
      </c>
      <c r="AZ145">
        <v>0.27085887576214568</v>
      </c>
      <c r="BA145">
        <v>1</v>
      </c>
      <c r="BB145">
        <v>0</v>
      </c>
      <c r="BC145">
        <f t="shared" si="60"/>
        <v>118</v>
      </c>
      <c r="BD145">
        <f t="shared" si="61"/>
        <v>22</v>
      </c>
      <c r="BE145">
        <f t="shared" si="57"/>
        <v>0.21333333333333337</v>
      </c>
      <c r="BF145">
        <f t="shared" si="58"/>
        <v>0.44999999999999996</v>
      </c>
      <c r="BG145">
        <f t="shared" si="59"/>
        <v>3.0000000000000191E-3</v>
      </c>
      <c r="BK145" s="53">
        <v>0.16822429906542058</v>
      </c>
      <c r="BL145" s="53">
        <v>0.38554216867469882</v>
      </c>
      <c r="BY145" s="53">
        <v>0.16867469879518071</v>
      </c>
      <c r="BZ145" s="53">
        <v>0.33644859813084116</v>
      </c>
      <c r="CB145">
        <v>0.22142857142857142</v>
      </c>
      <c r="CC145">
        <v>0.38</v>
      </c>
      <c r="CE145">
        <v>0.22857142857142854</v>
      </c>
      <c r="CF145">
        <v>0.36</v>
      </c>
      <c r="CH145">
        <v>0.21333333333333337</v>
      </c>
      <c r="CI145">
        <v>0.44999999999999996</v>
      </c>
    </row>
    <row r="146" spans="1:87" ht="15" customHeight="1">
      <c r="A146" s="8">
        <v>145</v>
      </c>
      <c r="B146" s="9">
        <v>1001200020</v>
      </c>
      <c r="C146" s="10" t="s">
        <v>235</v>
      </c>
      <c r="D146" s="9">
        <v>0</v>
      </c>
      <c r="E146" s="9">
        <v>14</v>
      </c>
      <c r="F146" s="9">
        <v>10.9</v>
      </c>
      <c r="G146" s="9">
        <v>43.5</v>
      </c>
      <c r="H146" s="9">
        <v>12.5</v>
      </c>
      <c r="I146" s="9">
        <v>1</v>
      </c>
      <c r="J146" s="9">
        <v>1</v>
      </c>
      <c r="K146" s="9">
        <v>0</v>
      </c>
      <c r="L146" s="9">
        <v>0</v>
      </c>
      <c r="M146" s="9">
        <v>0</v>
      </c>
      <c r="N146" s="9">
        <v>1</v>
      </c>
      <c r="O146" s="9">
        <v>0</v>
      </c>
      <c r="P146" s="5"/>
      <c r="Q146">
        <f t="shared" si="43"/>
        <v>0</v>
      </c>
      <c r="R146">
        <f t="shared" si="44"/>
        <v>16</v>
      </c>
      <c r="S146">
        <f t="shared" si="45"/>
        <v>3.5</v>
      </c>
      <c r="T146">
        <f t="shared" si="46"/>
        <v>51.2</v>
      </c>
      <c r="U146">
        <f t="shared" si="47"/>
        <v>17.3</v>
      </c>
      <c r="V146" s="31">
        <f t="shared" si="48"/>
        <v>0</v>
      </c>
      <c r="W146">
        <f t="shared" si="49"/>
        <v>1</v>
      </c>
      <c r="X146" s="32">
        <f t="shared" si="50"/>
        <v>1</v>
      </c>
      <c r="Y146">
        <f t="shared" si="51"/>
        <v>0</v>
      </c>
      <c r="Z146">
        <f t="shared" si="52"/>
        <v>0.18549673041537232</v>
      </c>
      <c r="AA146" s="31">
        <f t="shared" si="53"/>
        <v>0.18549673041537232</v>
      </c>
      <c r="AB146" s="32">
        <f t="shared" si="54"/>
        <v>0.81450326958462771</v>
      </c>
      <c r="AC146" s="31">
        <f t="shared" si="55"/>
        <v>-0.20517683672510131</v>
      </c>
      <c r="AD146" s="32">
        <f t="shared" si="56"/>
        <v>100</v>
      </c>
      <c r="AZ146">
        <v>0.27230110029710369</v>
      </c>
      <c r="BA146">
        <v>1</v>
      </c>
      <c r="BB146">
        <v>0</v>
      </c>
      <c r="BC146">
        <f t="shared" si="60"/>
        <v>119</v>
      </c>
      <c r="BD146">
        <f t="shared" si="61"/>
        <v>22</v>
      </c>
      <c r="BE146">
        <f t="shared" si="57"/>
        <v>0.20666666666666667</v>
      </c>
      <c r="BF146">
        <f t="shared" si="58"/>
        <v>0.44999999999999996</v>
      </c>
      <c r="BG146">
        <f t="shared" si="59"/>
        <v>0</v>
      </c>
      <c r="BK146" s="53">
        <v>0.16822429906542058</v>
      </c>
      <c r="BL146" s="53">
        <v>0.37349397590361444</v>
      </c>
      <c r="BY146" s="53">
        <v>0.15662650602409633</v>
      </c>
      <c r="BZ146" s="53">
        <v>0.33644859813084116</v>
      </c>
      <c r="CB146">
        <v>0.2142857142857143</v>
      </c>
      <c r="CC146">
        <v>0.38</v>
      </c>
      <c r="CE146">
        <v>0.22142857142857142</v>
      </c>
      <c r="CF146">
        <v>0.36</v>
      </c>
      <c r="CH146">
        <v>0.20666666666666667</v>
      </c>
      <c r="CI146">
        <v>0.44999999999999996</v>
      </c>
    </row>
    <row r="147" spans="1:87" ht="15" customHeight="1">
      <c r="A147" s="8">
        <v>146</v>
      </c>
      <c r="B147" s="9">
        <v>1007664751</v>
      </c>
      <c r="C147" s="10" t="s">
        <v>236</v>
      </c>
      <c r="D147" s="9">
        <v>1</v>
      </c>
      <c r="E147" s="9">
        <v>16</v>
      </c>
      <c r="F147" s="9">
        <v>20.7</v>
      </c>
      <c r="G147" s="9">
        <v>48.6</v>
      </c>
      <c r="H147" s="9">
        <v>17.2</v>
      </c>
      <c r="I147" s="9">
        <v>0</v>
      </c>
      <c r="J147" s="9">
        <v>1</v>
      </c>
      <c r="K147" s="9">
        <v>1</v>
      </c>
      <c r="L147" s="9">
        <v>0</v>
      </c>
      <c r="M147" s="9">
        <v>0</v>
      </c>
      <c r="N147" s="9">
        <v>0</v>
      </c>
      <c r="O147" s="9">
        <v>0</v>
      </c>
      <c r="P147" s="5"/>
      <c r="Q147">
        <f t="shared" si="43"/>
        <v>0</v>
      </c>
      <c r="R147">
        <f t="shared" si="44"/>
        <v>16</v>
      </c>
      <c r="S147">
        <f t="shared" si="45"/>
        <v>9.1999999999999993</v>
      </c>
      <c r="T147">
        <f t="shared" si="46"/>
        <v>44</v>
      </c>
      <c r="U147">
        <f t="shared" si="47"/>
        <v>12.7</v>
      </c>
      <c r="V147" s="31">
        <f t="shared" si="48"/>
        <v>0</v>
      </c>
      <c r="W147">
        <f t="shared" si="49"/>
        <v>1</v>
      </c>
      <c r="X147" s="32">
        <f t="shared" si="50"/>
        <v>1</v>
      </c>
      <c r="Y147">
        <f t="shared" si="51"/>
        <v>0</v>
      </c>
      <c r="Z147">
        <f t="shared" si="52"/>
        <v>0.15656397875348368</v>
      </c>
      <c r="AA147" s="31">
        <f t="shared" si="53"/>
        <v>0.15656397875348368</v>
      </c>
      <c r="AB147" s="32">
        <f t="shared" si="54"/>
        <v>0.84343602124651629</v>
      </c>
      <c r="AC147" s="31">
        <f t="shared" si="55"/>
        <v>-0.17027122901742203</v>
      </c>
      <c r="AD147" s="32">
        <f t="shared" si="56"/>
        <v>100</v>
      </c>
      <c r="AZ147">
        <v>0.27348219117641859</v>
      </c>
      <c r="BA147">
        <v>0</v>
      </c>
      <c r="BB147">
        <v>1</v>
      </c>
      <c r="BC147">
        <f t="shared" si="60"/>
        <v>119</v>
      </c>
      <c r="BD147">
        <f t="shared" si="61"/>
        <v>23</v>
      </c>
      <c r="BE147">
        <f t="shared" si="57"/>
        <v>0.20666666666666667</v>
      </c>
      <c r="BF147">
        <f t="shared" si="58"/>
        <v>0.42500000000000004</v>
      </c>
      <c r="BG147">
        <f t="shared" si="59"/>
        <v>2.8333333333333518E-3</v>
      </c>
      <c r="BK147" s="53">
        <v>0.16822429906542058</v>
      </c>
      <c r="BL147" s="53">
        <v>0.36144578313253017</v>
      </c>
      <c r="BY147" s="53">
        <v>0.15662650602409633</v>
      </c>
      <c r="BZ147" s="53">
        <v>0.32710280373831779</v>
      </c>
      <c r="CB147">
        <v>0.20714285714285718</v>
      </c>
      <c r="CC147">
        <v>0.38</v>
      </c>
      <c r="CE147">
        <v>0.2142857142857143</v>
      </c>
      <c r="CF147">
        <v>0.36</v>
      </c>
      <c r="CH147">
        <v>0.20666666666666667</v>
      </c>
      <c r="CI147">
        <v>0.42500000000000004</v>
      </c>
    </row>
    <row r="148" spans="1:87" ht="15" customHeight="1">
      <c r="A148" s="8">
        <v>147</v>
      </c>
      <c r="B148" s="9">
        <v>1001345939</v>
      </c>
      <c r="C148" s="10" t="s">
        <v>237</v>
      </c>
      <c r="D148" s="9">
        <v>1</v>
      </c>
      <c r="E148" s="9">
        <v>14</v>
      </c>
      <c r="F148" s="9">
        <v>3</v>
      </c>
      <c r="G148" s="9">
        <v>46.1</v>
      </c>
      <c r="H148" s="9">
        <v>13.5</v>
      </c>
      <c r="I148" s="9">
        <v>0</v>
      </c>
      <c r="J148" s="9">
        <v>0</v>
      </c>
      <c r="K148" s="9">
        <v>0</v>
      </c>
      <c r="L148" s="9">
        <v>1</v>
      </c>
      <c r="M148" s="9">
        <v>0</v>
      </c>
      <c r="N148" s="9">
        <v>0</v>
      </c>
      <c r="O148" s="9">
        <v>1</v>
      </c>
      <c r="P148" s="5"/>
      <c r="Q148">
        <f t="shared" si="43"/>
        <v>1</v>
      </c>
      <c r="R148">
        <f t="shared" si="44"/>
        <v>16</v>
      </c>
      <c r="S148">
        <f t="shared" si="45"/>
        <v>0</v>
      </c>
      <c r="T148">
        <f t="shared" si="46"/>
        <v>51.8</v>
      </c>
      <c r="U148">
        <f t="shared" si="47"/>
        <v>12.9</v>
      </c>
      <c r="V148" s="31">
        <f t="shared" si="48"/>
        <v>0</v>
      </c>
      <c r="W148">
        <f t="shared" si="49"/>
        <v>1</v>
      </c>
      <c r="X148" s="32">
        <f t="shared" si="50"/>
        <v>1</v>
      </c>
      <c r="Y148">
        <f t="shared" si="51"/>
        <v>0</v>
      </c>
      <c r="Z148">
        <f t="shared" si="52"/>
        <v>0.28271840534386045</v>
      </c>
      <c r="AA148" s="31">
        <f t="shared" si="53"/>
        <v>0.28271840534386045</v>
      </c>
      <c r="AB148" s="32">
        <f t="shared" si="54"/>
        <v>0.7172815946561395</v>
      </c>
      <c r="AC148" s="31">
        <f t="shared" si="55"/>
        <v>-0.33228677537853368</v>
      </c>
      <c r="AD148" s="32">
        <f t="shared" si="56"/>
        <v>100</v>
      </c>
      <c r="AZ148">
        <v>0.27396688377558537</v>
      </c>
      <c r="BA148">
        <v>1</v>
      </c>
      <c r="BB148">
        <v>0</v>
      </c>
      <c r="BC148">
        <f t="shared" si="60"/>
        <v>120</v>
      </c>
      <c r="BD148">
        <f t="shared" si="61"/>
        <v>23</v>
      </c>
      <c r="BE148">
        <f t="shared" si="57"/>
        <v>0.19999999999999996</v>
      </c>
      <c r="BF148">
        <f t="shared" si="58"/>
        <v>0.42500000000000004</v>
      </c>
      <c r="BG148">
        <f t="shared" si="59"/>
        <v>2.8333333333333045E-3</v>
      </c>
      <c r="BK148" s="53">
        <v>0.15887850467289721</v>
      </c>
      <c r="BL148" s="53">
        <v>0.36144578313253017</v>
      </c>
      <c r="BY148" s="53">
        <v>0.15662650602409633</v>
      </c>
      <c r="BZ148" s="53">
        <v>0.31775700934579443</v>
      </c>
      <c r="CB148">
        <v>0.20714285714285718</v>
      </c>
      <c r="CC148">
        <v>0.36</v>
      </c>
      <c r="CE148">
        <v>0.20714285714285718</v>
      </c>
      <c r="CF148">
        <v>0.36</v>
      </c>
      <c r="CH148">
        <v>0.19999999999999996</v>
      </c>
      <c r="CI148">
        <v>0.42500000000000004</v>
      </c>
    </row>
    <row r="149" spans="1:87" ht="15" customHeight="1">
      <c r="A149" s="8">
        <v>148</v>
      </c>
      <c r="B149" s="9">
        <v>1000349639</v>
      </c>
      <c r="C149" s="10" t="s">
        <v>238</v>
      </c>
      <c r="D149" s="9">
        <v>0</v>
      </c>
      <c r="E149" s="9">
        <v>15</v>
      </c>
      <c r="F149" s="9">
        <v>0</v>
      </c>
      <c r="G149" s="9">
        <v>45.5</v>
      </c>
      <c r="H149" s="9">
        <v>14.8</v>
      </c>
      <c r="I149" s="9">
        <v>0</v>
      </c>
      <c r="J149" s="9">
        <v>1</v>
      </c>
      <c r="K149" s="9">
        <v>1</v>
      </c>
      <c r="L149" s="9">
        <v>0</v>
      </c>
      <c r="M149" s="9">
        <v>0</v>
      </c>
      <c r="N149" s="9">
        <v>0</v>
      </c>
      <c r="O149" s="9">
        <v>0</v>
      </c>
      <c r="P149" s="5"/>
      <c r="Q149">
        <f t="shared" si="43"/>
        <v>0</v>
      </c>
      <c r="R149">
        <f t="shared" si="44"/>
        <v>14</v>
      </c>
      <c r="S149">
        <f t="shared" si="45"/>
        <v>10.9</v>
      </c>
      <c r="T149">
        <f t="shared" si="46"/>
        <v>43.5</v>
      </c>
      <c r="U149">
        <f t="shared" si="47"/>
        <v>12.5</v>
      </c>
      <c r="V149" s="31">
        <f t="shared" si="48"/>
        <v>1</v>
      </c>
      <c r="W149">
        <f t="shared" si="49"/>
        <v>0</v>
      </c>
      <c r="X149" s="32">
        <f t="shared" si="50"/>
        <v>1</v>
      </c>
      <c r="Y149">
        <f t="shared" si="51"/>
        <v>1</v>
      </c>
      <c r="Z149">
        <f t="shared" si="52"/>
        <v>0.22355900331206477</v>
      </c>
      <c r="AA149" s="31">
        <f t="shared" si="53"/>
        <v>0.22355900331206477</v>
      </c>
      <c r="AB149" s="32">
        <f t="shared" si="54"/>
        <v>0.7764409966879352</v>
      </c>
      <c r="AC149" s="31">
        <f t="shared" si="55"/>
        <v>-1.4980799028475791</v>
      </c>
      <c r="AD149" s="32">
        <f t="shared" si="56"/>
        <v>0</v>
      </c>
      <c r="AZ149">
        <v>0.28271840534386045</v>
      </c>
      <c r="BA149">
        <v>1</v>
      </c>
      <c r="BB149">
        <v>0</v>
      </c>
      <c r="BC149">
        <f t="shared" si="60"/>
        <v>121</v>
      </c>
      <c r="BD149">
        <f t="shared" si="61"/>
        <v>23</v>
      </c>
      <c r="BE149">
        <f t="shared" si="57"/>
        <v>0.19333333333333336</v>
      </c>
      <c r="BF149">
        <f t="shared" si="58"/>
        <v>0.42500000000000004</v>
      </c>
      <c r="BG149">
        <f t="shared" si="59"/>
        <v>2.8333333333333518E-3</v>
      </c>
      <c r="BK149" s="53">
        <v>0.14953271028037385</v>
      </c>
      <c r="BL149" s="53">
        <v>0.36144578313253017</v>
      </c>
      <c r="BY149" s="53">
        <v>0.14457831325301207</v>
      </c>
      <c r="BZ149" s="53">
        <v>0.31775700934579443</v>
      </c>
      <c r="CB149">
        <v>0.19999999999999996</v>
      </c>
      <c r="CC149">
        <v>0.36</v>
      </c>
      <c r="CE149">
        <v>0.19999999999999996</v>
      </c>
      <c r="CF149">
        <v>0.36</v>
      </c>
      <c r="CH149">
        <v>0.19333333333333336</v>
      </c>
      <c r="CI149">
        <v>0.42500000000000004</v>
      </c>
    </row>
    <row r="150" spans="1:87" ht="15" customHeight="1">
      <c r="A150" s="8">
        <v>149</v>
      </c>
      <c r="B150" s="9">
        <v>1003689876</v>
      </c>
      <c r="C150" s="10" t="s">
        <v>239</v>
      </c>
      <c r="D150" s="9">
        <v>0</v>
      </c>
      <c r="E150" s="9">
        <v>14</v>
      </c>
      <c r="F150" s="9">
        <v>13</v>
      </c>
      <c r="G150" s="9">
        <v>46.3</v>
      </c>
      <c r="H150" s="9">
        <v>16.899999999999999</v>
      </c>
      <c r="I150" s="9">
        <v>0</v>
      </c>
      <c r="J150" s="9">
        <v>1</v>
      </c>
      <c r="K150" s="9">
        <v>0</v>
      </c>
      <c r="L150" s="9">
        <v>0</v>
      </c>
      <c r="M150" s="9">
        <v>1</v>
      </c>
      <c r="N150" s="9">
        <v>0</v>
      </c>
      <c r="O150" s="9">
        <v>0</v>
      </c>
      <c r="P150" s="5"/>
      <c r="Q150">
        <f t="shared" si="43"/>
        <v>1</v>
      </c>
      <c r="R150">
        <f t="shared" si="44"/>
        <v>16</v>
      </c>
      <c r="S150">
        <f t="shared" si="45"/>
        <v>20.7</v>
      </c>
      <c r="T150">
        <f t="shared" si="46"/>
        <v>48.6</v>
      </c>
      <c r="U150">
        <f t="shared" si="47"/>
        <v>17.2</v>
      </c>
      <c r="V150" s="31">
        <f t="shared" si="48"/>
        <v>0</v>
      </c>
      <c r="W150">
        <f t="shared" si="49"/>
        <v>1</v>
      </c>
      <c r="X150" s="32">
        <f t="shared" si="50"/>
        <v>1</v>
      </c>
      <c r="Y150">
        <f t="shared" si="51"/>
        <v>0</v>
      </c>
      <c r="Z150">
        <f t="shared" si="52"/>
        <v>0.12093375986566141</v>
      </c>
      <c r="AA150" s="31">
        <f t="shared" si="53"/>
        <v>0.12093375986566141</v>
      </c>
      <c r="AB150" s="32">
        <f t="shared" si="54"/>
        <v>0.87906624013433854</v>
      </c>
      <c r="AC150" s="31">
        <f t="shared" si="55"/>
        <v>-0.12889502562166444</v>
      </c>
      <c r="AD150" s="32">
        <f t="shared" si="56"/>
        <v>100</v>
      </c>
      <c r="AZ150">
        <v>0.28488958256351288</v>
      </c>
      <c r="BA150">
        <v>1</v>
      </c>
      <c r="BB150">
        <v>0</v>
      </c>
      <c r="BC150">
        <f t="shared" si="60"/>
        <v>122</v>
      </c>
      <c r="BD150">
        <f t="shared" si="61"/>
        <v>23</v>
      </c>
      <c r="BE150">
        <f t="shared" si="57"/>
        <v>0.18666666666666665</v>
      </c>
      <c r="BF150">
        <f t="shared" si="58"/>
        <v>0.42500000000000004</v>
      </c>
      <c r="BG150">
        <f t="shared" si="59"/>
        <v>0</v>
      </c>
      <c r="BK150" s="53">
        <v>0.14953271028037385</v>
      </c>
      <c r="BL150" s="53">
        <v>0.3493975903614458</v>
      </c>
      <c r="BY150" s="53">
        <v>0.14457831325301207</v>
      </c>
      <c r="BZ150" s="53">
        <v>0.30841121495327106</v>
      </c>
      <c r="CB150">
        <v>0.19285714285714284</v>
      </c>
      <c r="CC150">
        <v>0.36</v>
      </c>
      <c r="CE150">
        <v>0.19999999999999996</v>
      </c>
      <c r="CF150">
        <v>0.33999999999999997</v>
      </c>
      <c r="CH150">
        <v>0.18666666666666665</v>
      </c>
      <c r="CI150">
        <v>0.42500000000000004</v>
      </c>
    </row>
    <row r="151" spans="1:87" ht="15" customHeight="1">
      <c r="A151" s="8">
        <v>150</v>
      </c>
      <c r="B151" s="9">
        <v>1074576174</v>
      </c>
      <c r="C151" s="10" t="s">
        <v>240</v>
      </c>
      <c r="D151" s="9">
        <v>0</v>
      </c>
      <c r="E151" s="9">
        <v>12</v>
      </c>
      <c r="F151" s="9">
        <v>24</v>
      </c>
      <c r="G151" s="9">
        <v>47.7</v>
      </c>
      <c r="H151" s="9">
        <v>15</v>
      </c>
      <c r="I151" s="9">
        <v>0</v>
      </c>
      <c r="J151" s="9">
        <v>0</v>
      </c>
      <c r="K151" s="9">
        <v>0</v>
      </c>
      <c r="L151" s="9">
        <v>1</v>
      </c>
      <c r="M151" s="9">
        <v>0</v>
      </c>
      <c r="N151" s="9">
        <v>0</v>
      </c>
      <c r="O151" s="9">
        <v>1</v>
      </c>
      <c r="P151" s="5"/>
      <c r="Q151">
        <f t="shared" si="43"/>
        <v>1</v>
      </c>
      <c r="R151">
        <f t="shared" si="44"/>
        <v>14</v>
      </c>
      <c r="S151">
        <f t="shared" si="45"/>
        <v>3</v>
      </c>
      <c r="T151">
        <f t="shared" si="46"/>
        <v>46.1</v>
      </c>
      <c r="U151">
        <f t="shared" si="47"/>
        <v>13.5</v>
      </c>
      <c r="V151" s="31">
        <f t="shared" si="48"/>
        <v>0</v>
      </c>
      <c r="W151">
        <f t="shared" si="49"/>
        <v>1</v>
      </c>
      <c r="X151" s="32">
        <f t="shared" si="50"/>
        <v>1</v>
      </c>
      <c r="Y151">
        <f t="shared" si="51"/>
        <v>0</v>
      </c>
      <c r="Z151">
        <f t="shared" si="52"/>
        <v>0.19161373217997404</v>
      </c>
      <c r="AA151" s="31">
        <f t="shared" si="53"/>
        <v>0.19161373217997404</v>
      </c>
      <c r="AB151" s="32">
        <f t="shared" si="54"/>
        <v>0.80838626782002598</v>
      </c>
      <c r="AC151" s="31">
        <f t="shared" si="55"/>
        <v>-0.21271528045985649</v>
      </c>
      <c r="AD151" s="32">
        <f t="shared" si="56"/>
        <v>100</v>
      </c>
      <c r="AZ151">
        <v>0.28584345334254163</v>
      </c>
      <c r="BA151">
        <v>0</v>
      </c>
      <c r="BB151">
        <v>1</v>
      </c>
      <c r="BC151">
        <f t="shared" si="60"/>
        <v>122</v>
      </c>
      <c r="BD151">
        <f t="shared" si="61"/>
        <v>24</v>
      </c>
      <c r="BE151">
        <f t="shared" si="57"/>
        <v>0.18666666666666665</v>
      </c>
      <c r="BF151">
        <f t="shared" si="58"/>
        <v>0.4</v>
      </c>
      <c r="BG151">
        <f t="shared" si="59"/>
        <v>0</v>
      </c>
      <c r="BK151" s="53">
        <v>0.14953271028037385</v>
      </c>
      <c r="BL151" s="53">
        <v>0.33734939759036142</v>
      </c>
      <c r="BY151" s="53">
        <v>0.13253012048192769</v>
      </c>
      <c r="BZ151" s="53">
        <v>0.30841121495327106</v>
      </c>
      <c r="CB151">
        <v>0.18571428571428572</v>
      </c>
      <c r="CC151">
        <v>0.36</v>
      </c>
      <c r="CE151">
        <v>0.19285714285714284</v>
      </c>
      <c r="CF151">
        <v>0.33999999999999997</v>
      </c>
      <c r="CH151">
        <v>0.18666666666666665</v>
      </c>
      <c r="CI151">
        <v>0.4</v>
      </c>
    </row>
    <row r="152" spans="1:87" ht="15" customHeight="1">
      <c r="A152" s="8">
        <v>151</v>
      </c>
      <c r="B152" s="9">
        <v>1003515950</v>
      </c>
      <c r="C152" s="10" t="s">
        <v>241</v>
      </c>
      <c r="D152" s="9">
        <v>0</v>
      </c>
      <c r="E152" s="9">
        <v>16</v>
      </c>
      <c r="F152" s="9">
        <v>9.6999999999999993</v>
      </c>
      <c r="G152" s="9">
        <v>47.6</v>
      </c>
      <c r="H152" s="9">
        <v>13.6</v>
      </c>
      <c r="I152" s="9">
        <v>0</v>
      </c>
      <c r="J152" s="9">
        <v>1</v>
      </c>
      <c r="K152" s="9">
        <v>0</v>
      </c>
      <c r="L152" s="9">
        <v>0</v>
      </c>
      <c r="M152" s="9">
        <v>1</v>
      </c>
      <c r="N152" s="9">
        <v>0</v>
      </c>
      <c r="O152" s="9">
        <v>0</v>
      </c>
      <c r="P152" s="5"/>
      <c r="Q152">
        <f t="shared" si="43"/>
        <v>0</v>
      </c>
      <c r="R152">
        <f t="shared" si="44"/>
        <v>15</v>
      </c>
      <c r="S152">
        <f t="shared" si="45"/>
        <v>0</v>
      </c>
      <c r="T152">
        <f t="shared" si="46"/>
        <v>45.5</v>
      </c>
      <c r="U152">
        <f t="shared" si="47"/>
        <v>14.8</v>
      </c>
      <c r="V152" s="31">
        <f t="shared" si="48"/>
        <v>0</v>
      </c>
      <c r="W152">
        <f t="shared" si="49"/>
        <v>1</v>
      </c>
      <c r="X152" s="32">
        <f t="shared" si="50"/>
        <v>1</v>
      </c>
      <c r="Y152">
        <f t="shared" si="51"/>
        <v>0</v>
      </c>
      <c r="Z152">
        <f t="shared" si="52"/>
        <v>0.15192131371241674</v>
      </c>
      <c r="AA152" s="31">
        <f t="shared" si="53"/>
        <v>0.15192131371241674</v>
      </c>
      <c r="AB152" s="32">
        <f t="shared" si="54"/>
        <v>0.84807868628758332</v>
      </c>
      <c r="AC152" s="31">
        <f t="shared" si="55"/>
        <v>-0.16478185706152906</v>
      </c>
      <c r="AD152" s="32">
        <f t="shared" si="56"/>
        <v>100</v>
      </c>
      <c r="AZ152">
        <v>0.29261569995016956</v>
      </c>
      <c r="BA152">
        <v>0</v>
      </c>
      <c r="BB152">
        <v>1</v>
      </c>
      <c r="BC152">
        <f t="shared" si="60"/>
        <v>122</v>
      </c>
      <c r="BD152">
        <f t="shared" si="61"/>
        <v>25</v>
      </c>
      <c r="BE152">
        <f t="shared" si="57"/>
        <v>0.18666666666666665</v>
      </c>
      <c r="BF152">
        <f t="shared" si="58"/>
        <v>0.375</v>
      </c>
      <c r="BG152">
        <f t="shared" si="59"/>
        <v>2.4999999999999745E-3</v>
      </c>
      <c r="BK152" s="53">
        <v>0.14953271028037385</v>
      </c>
      <c r="BL152" s="53">
        <v>0.32530120481927716</v>
      </c>
      <c r="BY152" s="53">
        <v>0.13253012048192769</v>
      </c>
      <c r="BZ152" s="53">
        <v>0.2990654205607477</v>
      </c>
      <c r="CB152">
        <v>0.1785714285714286</v>
      </c>
      <c r="CC152">
        <v>0.36</v>
      </c>
      <c r="CE152">
        <v>0.18571428571428572</v>
      </c>
      <c r="CF152">
        <v>0.33999999999999997</v>
      </c>
      <c r="CH152">
        <v>0.18666666666666665</v>
      </c>
      <c r="CI152">
        <v>0.375</v>
      </c>
    </row>
    <row r="153" spans="1:87" ht="15" customHeight="1">
      <c r="A153" s="8">
        <v>152</v>
      </c>
      <c r="B153" s="9">
        <v>1071789016</v>
      </c>
      <c r="C153" s="10" t="s">
        <v>242</v>
      </c>
      <c r="D153" s="9">
        <v>1</v>
      </c>
      <c r="E153" s="9">
        <v>13</v>
      </c>
      <c r="F153" s="9">
        <v>19.100000000000001</v>
      </c>
      <c r="G153" s="9">
        <v>56.6</v>
      </c>
      <c r="H153" s="9">
        <v>18.899999999999999</v>
      </c>
      <c r="I153" s="9">
        <v>1</v>
      </c>
      <c r="J153" s="9">
        <v>1</v>
      </c>
      <c r="K153" s="9">
        <v>0</v>
      </c>
      <c r="L153" s="9">
        <v>0</v>
      </c>
      <c r="M153" s="9">
        <v>0</v>
      </c>
      <c r="N153" s="9">
        <v>1</v>
      </c>
      <c r="O153" s="9">
        <v>0</v>
      </c>
      <c r="P153" s="5"/>
      <c r="Q153">
        <f t="shared" si="43"/>
        <v>0</v>
      </c>
      <c r="R153">
        <f t="shared" si="44"/>
        <v>14</v>
      </c>
      <c r="S153">
        <f t="shared" si="45"/>
        <v>13</v>
      </c>
      <c r="T153">
        <f t="shared" si="46"/>
        <v>46.3</v>
      </c>
      <c r="U153">
        <f t="shared" si="47"/>
        <v>16.899999999999999</v>
      </c>
      <c r="V153" s="31">
        <f t="shared" si="48"/>
        <v>0</v>
      </c>
      <c r="W153">
        <f t="shared" si="49"/>
        <v>1</v>
      </c>
      <c r="X153" s="32">
        <f t="shared" si="50"/>
        <v>1</v>
      </c>
      <c r="Y153">
        <f t="shared" si="51"/>
        <v>0</v>
      </c>
      <c r="Z153">
        <f t="shared" si="52"/>
        <v>0.16810067327338432</v>
      </c>
      <c r="AA153" s="31">
        <f t="shared" si="53"/>
        <v>0.16810067327338432</v>
      </c>
      <c r="AB153" s="32">
        <f t="shared" si="54"/>
        <v>0.83189932672661571</v>
      </c>
      <c r="AC153" s="31">
        <f t="shared" si="55"/>
        <v>-0.18404384701271423</v>
      </c>
      <c r="AD153" s="32">
        <f t="shared" si="56"/>
        <v>100</v>
      </c>
      <c r="AZ153">
        <v>0.29843329724008272</v>
      </c>
      <c r="BA153">
        <v>1</v>
      </c>
      <c r="BB153">
        <v>0</v>
      </c>
      <c r="BC153">
        <f t="shared" si="60"/>
        <v>123</v>
      </c>
      <c r="BD153">
        <f t="shared" si="61"/>
        <v>25</v>
      </c>
      <c r="BE153">
        <f t="shared" si="57"/>
        <v>0.18000000000000005</v>
      </c>
      <c r="BF153">
        <f t="shared" si="58"/>
        <v>0.375</v>
      </c>
      <c r="BG153">
        <f t="shared" si="59"/>
        <v>2.5000000000000161E-3</v>
      </c>
      <c r="BK153" s="53">
        <v>0.14953271028037385</v>
      </c>
      <c r="BL153" s="53">
        <v>0.31325301204819278</v>
      </c>
      <c r="BY153" s="53">
        <v>0.13253012048192769</v>
      </c>
      <c r="BZ153" s="53">
        <v>0.28971962616822433</v>
      </c>
      <c r="CB153">
        <v>0.17142857142857137</v>
      </c>
      <c r="CC153">
        <v>0.36</v>
      </c>
      <c r="CE153">
        <v>0.1785714285714286</v>
      </c>
      <c r="CF153">
        <v>0.33999999999999997</v>
      </c>
      <c r="CH153">
        <v>0.18000000000000005</v>
      </c>
      <c r="CI153">
        <v>0.375</v>
      </c>
    </row>
    <row r="154" spans="1:87" ht="15" customHeight="1">
      <c r="A154" s="8">
        <v>153</v>
      </c>
      <c r="B154" s="9">
        <v>1071550839</v>
      </c>
      <c r="C154" s="10" t="s">
        <v>243</v>
      </c>
      <c r="D154" s="9">
        <v>0</v>
      </c>
      <c r="E154" s="9">
        <v>15</v>
      </c>
      <c r="F154" s="9">
        <v>16.399999999999999</v>
      </c>
      <c r="G154" s="9">
        <v>45.9</v>
      </c>
      <c r="H154" s="9">
        <v>15.8</v>
      </c>
      <c r="I154" s="9">
        <v>0</v>
      </c>
      <c r="J154" s="9">
        <v>1</v>
      </c>
      <c r="K154" s="9">
        <v>1</v>
      </c>
      <c r="L154" s="9">
        <v>0</v>
      </c>
      <c r="M154" s="9">
        <v>0</v>
      </c>
      <c r="N154" s="9">
        <v>0</v>
      </c>
      <c r="O154" s="9">
        <v>0</v>
      </c>
      <c r="P154" s="5"/>
      <c r="Q154">
        <f t="shared" si="43"/>
        <v>0</v>
      </c>
      <c r="R154">
        <f t="shared" si="44"/>
        <v>12</v>
      </c>
      <c r="S154">
        <f t="shared" si="45"/>
        <v>24</v>
      </c>
      <c r="T154">
        <f t="shared" si="46"/>
        <v>47.7</v>
      </c>
      <c r="U154">
        <f t="shared" si="47"/>
        <v>15</v>
      </c>
      <c r="V154" s="31">
        <f t="shared" si="48"/>
        <v>0</v>
      </c>
      <c r="W154">
        <f t="shared" si="49"/>
        <v>1</v>
      </c>
      <c r="X154" s="32">
        <f t="shared" si="50"/>
        <v>1</v>
      </c>
      <c r="Y154">
        <f t="shared" si="51"/>
        <v>0</v>
      </c>
      <c r="Z154">
        <f t="shared" si="52"/>
        <v>0.39284750813974018</v>
      </c>
      <c r="AA154" s="31">
        <f t="shared" si="53"/>
        <v>0.39284750813974018</v>
      </c>
      <c r="AB154" s="32">
        <f t="shared" si="54"/>
        <v>0.60715249186025977</v>
      </c>
      <c r="AC154" s="31">
        <f t="shared" si="55"/>
        <v>-0.49897529729858803</v>
      </c>
      <c r="AD154" s="32">
        <f t="shared" si="56"/>
        <v>100</v>
      </c>
      <c r="AZ154">
        <v>0.29845484386598492</v>
      </c>
      <c r="BA154">
        <v>1</v>
      </c>
      <c r="BB154">
        <v>0</v>
      </c>
      <c r="BC154">
        <f t="shared" si="60"/>
        <v>124</v>
      </c>
      <c r="BD154">
        <f t="shared" si="61"/>
        <v>25</v>
      </c>
      <c r="BE154">
        <f t="shared" si="57"/>
        <v>0.17333333333333334</v>
      </c>
      <c r="BF154">
        <f t="shared" si="58"/>
        <v>0.375</v>
      </c>
      <c r="BG154">
        <f t="shared" si="59"/>
        <v>2.5000000000000161E-3</v>
      </c>
      <c r="BK154" s="53">
        <v>0.14953271028037385</v>
      </c>
      <c r="BL154" s="53">
        <v>0.3012048192771084</v>
      </c>
      <c r="BY154" s="53">
        <v>0.13253012048192769</v>
      </c>
      <c r="BZ154" s="53">
        <v>0.28037383177570097</v>
      </c>
      <c r="CB154">
        <v>0.17142857142857137</v>
      </c>
      <c r="CC154">
        <v>0.33999999999999997</v>
      </c>
      <c r="CE154">
        <v>0.1785714285714286</v>
      </c>
      <c r="CF154">
        <v>0.31999999999999995</v>
      </c>
      <c r="CH154">
        <v>0.17333333333333334</v>
      </c>
      <c r="CI154">
        <v>0.375</v>
      </c>
    </row>
    <row r="155" spans="1:87" ht="15" customHeight="1">
      <c r="A155" s="8">
        <v>154</v>
      </c>
      <c r="B155" s="9">
        <v>1069715265</v>
      </c>
      <c r="C155" s="10" t="s">
        <v>244</v>
      </c>
      <c r="D155" s="9">
        <v>0</v>
      </c>
      <c r="E155" s="9">
        <v>13</v>
      </c>
      <c r="F155" s="9">
        <v>29.3</v>
      </c>
      <c r="G155" s="9">
        <v>46.3</v>
      </c>
      <c r="H155" s="9">
        <v>13.6</v>
      </c>
      <c r="I155" s="9">
        <v>0</v>
      </c>
      <c r="J155" s="9">
        <v>1</v>
      </c>
      <c r="K155" s="9">
        <v>0</v>
      </c>
      <c r="L155" s="9">
        <v>0</v>
      </c>
      <c r="M155" s="9">
        <v>1</v>
      </c>
      <c r="N155" s="9">
        <v>0</v>
      </c>
      <c r="O155" s="9">
        <v>0</v>
      </c>
      <c r="P155" s="5"/>
      <c r="Q155">
        <f t="shared" si="43"/>
        <v>0</v>
      </c>
      <c r="R155">
        <f t="shared" si="44"/>
        <v>16</v>
      </c>
      <c r="S155">
        <f t="shared" si="45"/>
        <v>9.6999999999999993</v>
      </c>
      <c r="T155">
        <f t="shared" si="46"/>
        <v>47.6</v>
      </c>
      <c r="U155">
        <f t="shared" si="47"/>
        <v>13.6</v>
      </c>
      <c r="V155" s="31">
        <f t="shared" si="48"/>
        <v>0</v>
      </c>
      <c r="W155">
        <f t="shared" si="49"/>
        <v>1</v>
      </c>
      <c r="X155" s="32">
        <f t="shared" si="50"/>
        <v>1</v>
      </c>
      <c r="Y155">
        <f t="shared" si="51"/>
        <v>0</v>
      </c>
      <c r="Z155">
        <f t="shared" si="52"/>
        <v>0.21729600068473301</v>
      </c>
      <c r="AA155" s="31">
        <f t="shared" si="53"/>
        <v>0.21729600068473301</v>
      </c>
      <c r="AB155" s="32">
        <f t="shared" si="54"/>
        <v>0.78270399931526702</v>
      </c>
      <c r="AC155" s="31">
        <f t="shared" si="55"/>
        <v>-0.24500068854434892</v>
      </c>
      <c r="AD155" s="32">
        <f t="shared" si="56"/>
        <v>100</v>
      </c>
      <c r="AZ155">
        <v>0.30071327161082007</v>
      </c>
      <c r="BA155">
        <v>1</v>
      </c>
      <c r="BB155">
        <v>0</v>
      </c>
      <c r="BC155">
        <f t="shared" si="60"/>
        <v>125</v>
      </c>
      <c r="BD155">
        <f t="shared" si="61"/>
        <v>25</v>
      </c>
      <c r="BE155">
        <f t="shared" si="57"/>
        <v>0.16666666666666663</v>
      </c>
      <c r="BF155">
        <f t="shared" si="58"/>
        <v>0.375</v>
      </c>
      <c r="BG155">
        <f t="shared" si="59"/>
        <v>2.4999999999999745E-3</v>
      </c>
      <c r="BK155" s="53">
        <v>0.14953271028037385</v>
      </c>
      <c r="BL155" s="53">
        <v>0.28915662650602414</v>
      </c>
      <c r="BY155" s="53">
        <v>0.13253012048192769</v>
      </c>
      <c r="BZ155" s="53">
        <v>0.2710280373831776</v>
      </c>
      <c r="CB155">
        <v>0.17142857142857137</v>
      </c>
      <c r="CC155">
        <v>0.31999999999999995</v>
      </c>
      <c r="CE155">
        <v>0.17142857142857137</v>
      </c>
      <c r="CF155">
        <v>0.31999999999999995</v>
      </c>
      <c r="CH155">
        <v>0.16666666666666663</v>
      </c>
      <c r="CI155">
        <v>0.375</v>
      </c>
    </row>
    <row r="156" spans="1:87" ht="15" customHeight="1">
      <c r="A156" s="8">
        <v>155</v>
      </c>
      <c r="B156" s="9">
        <v>1003619625</v>
      </c>
      <c r="C156" s="10" t="s">
        <v>245</v>
      </c>
      <c r="D156" s="9">
        <v>0</v>
      </c>
      <c r="E156" s="9">
        <v>14</v>
      </c>
      <c r="F156" s="9">
        <v>12.2</v>
      </c>
      <c r="G156" s="9">
        <v>46.6</v>
      </c>
      <c r="H156" s="9">
        <v>12.6</v>
      </c>
      <c r="I156" s="9">
        <v>0</v>
      </c>
      <c r="J156" s="9">
        <v>1</v>
      </c>
      <c r="K156" s="9">
        <v>1</v>
      </c>
      <c r="L156" s="9">
        <v>0</v>
      </c>
      <c r="M156" s="9">
        <v>0</v>
      </c>
      <c r="N156" s="9">
        <v>0</v>
      </c>
      <c r="O156" s="9">
        <v>0</v>
      </c>
      <c r="P156" s="5"/>
      <c r="Q156">
        <f t="shared" si="43"/>
        <v>1</v>
      </c>
      <c r="R156">
        <f t="shared" si="44"/>
        <v>13</v>
      </c>
      <c r="S156">
        <f t="shared" si="45"/>
        <v>19.100000000000001</v>
      </c>
      <c r="T156">
        <f t="shared" si="46"/>
        <v>56.6</v>
      </c>
      <c r="U156">
        <f t="shared" si="47"/>
        <v>18.899999999999999</v>
      </c>
      <c r="V156" s="31">
        <f t="shared" si="48"/>
        <v>1</v>
      </c>
      <c r="W156">
        <f t="shared" si="49"/>
        <v>0</v>
      </c>
      <c r="X156" s="32">
        <f t="shared" si="50"/>
        <v>1</v>
      </c>
      <c r="Y156">
        <f t="shared" si="51"/>
        <v>1</v>
      </c>
      <c r="Z156">
        <f t="shared" si="52"/>
        <v>0.4070536252274618</v>
      </c>
      <c r="AA156" s="31">
        <f t="shared" si="53"/>
        <v>0.4070536252274618</v>
      </c>
      <c r="AB156" s="32">
        <f t="shared" si="54"/>
        <v>0.5929463747725382</v>
      </c>
      <c r="AC156" s="31">
        <f t="shared" si="55"/>
        <v>-0.89881034490314382</v>
      </c>
      <c r="AD156" s="32">
        <f t="shared" si="56"/>
        <v>0</v>
      </c>
      <c r="AZ156">
        <v>0.30664842684512672</v>
      </c>
      <c r="BA156">
        <v>1</v>
      </c>
      <c r="BB156">
        <v>0</v>
      </c>
      <c r="BC156">
        <f t="shared" si="60"/>
        <v>126</v>
      </c>
      <c r="BD156">
        <f t="shared" si="61"/>
        <v>25</v>
      </c>
      <c r="BE156">
        <f t="shared" si="57"/>
        <v>0.16000000000000003</v>
      </c>
      <c r="BF156">
        <f t="shared" si="58"/>
        <v>0.375</v>
      </c>
      <c r="BG156">
        <f t="shared" si="59"/>
        <v>2.5000000000000161E-3</v>
      </c>
      <c r="BK156" s="53">
        <v>0.14953271028037385</v>
      </c>
      <c r="BL156" s="53">
        <v>0.27710843373493976</v>
      </c>
      <c r="BY156" s="53">
        <v>0.13253012048192769</v>
      </c>
      <c r="BZ156" s="53">
        <v>0.26168224299065423</v>
      </c>
      <c r="CB156">
        <v>0.16428571428571426</v>
      </c>
      <c r="CC156">
        <v>0.31999999999999995</v>
      </c>
      <c r="CE156">
        <v>0.16428571428571426</v>
      </c>
      <c r="CF156">
        <v>0.31999999999999995</v>
      </c>
      <c r="CH156">
        <v>0.16000000000000003</v>
      </c>
      <c r="CI156">
        <v>0.375</v>
      </c>
    </row>
    <row r="157" spans="1:87" ht="15" customHeight="1">
      <c r="A157" s="8">
        <v>156</v>
      </c>
      <c r="B157" s="9">
        <v>1003517806</v>
      </c>
      <c r="C157" s="10" t="s">
        <v>246</v>
      </c>
      <c r="D157" s="9">
        <v>0</v>
      </c>
      <c r="E157" s="9">
        <v>15</v>
      </c>
      <c r="F157" s="9">
        <v>7.2</v>
      </c>
      <c r="G157" s="9">
        <v>53.1</v>
      </c>
      <c r="H157" s="9">
        <v>15.4</v>
      </c>
      <c r="I157" s="9">
        <v>0</v>
      </c>
      <c r="J157" s="9">
        <v>1</v>
      </c>
      <c r="K157" s="9">
        <v>1</v>
      </c>
      <c r="L157" s="9">
        <v>0</v>
      </c>
      <c r="M157" s="9">
        <v>0</v>
      </c>
      <c r="N157" s="9">
        <v>0</v>
      </c>
      <c r="O157" s="9">
        <v>0</v>
      </c>
      <c r="P157" s="5"/>
      <c r="Q157">
        <f t="shared" si="43"/>
        <v>0</v>
      </c>
      <c r="R157">
        <f t="shared" si="44"/>
        <v>15</v>
      </c>
      <c r="S157">
        <f t="shared" si="45"/>
        <v>16.399999999999999</v>
      </c>
      <c r="T157">
        <f t="shared" si="46"/>
        <v>45.9</v>
      </c>
      <c r="U157">
        <f t="shared" si="47"/>
        <v>15.8</v>
      </c>
      <c r="V157" s="31">
        <f t="shared" si="48"/>
        <v>0</v>
      </c>
      <c r="W157">
        <f t="shared" si="49"/>
        <v>1</v>
      </c>
      <c r="X157" s="32">
        <f t="shared" si="50"/>
        <v>1</v>
      </c>
      <c r="Y157">
        <f t="shared" si="51"/>
        <v>0</v>
      </c>
      <c r="Z157">
        <f t="shared" si="52"/>
        <v>0.16157607021036485</v>
      </c>
      <c r="AA157" s="31">
        <f t="shared" si="53"/>
        <v>0.16157607021036485</v>
      </c>
      <c r="AB157" s="32">
        <f t="shared" si="54"/>
        <v>0.8384239297896352</v>
      </c>
      <c r="AC157" s="31">
        <f t="shared" si="55"/>
        <v>-0.17623142361176064</v>
      </c>
      <c r="AD157" s="32">
        <f t="shared" si="56"/>
        <v>100</v>
      </c>
      <c r="AZ157">
        <v>0.30882496241599527</v>
      </c>
      <c r="BA157">
        <v>1</v>
      </c>
      <c r="BB157">
        <v>0</v>
      </c>
      <c r="BC157">
        <f t="shared" si="60"/>
        <v>127</v>
      </c>
      <c r="BD157">
        <f t="shared" si="61"/>
        <v>25</v>
      </c>
      <c r="BE157">
        <f t="shared" si="57"/>
        <v>0.15333333333333332</v>
      </c>
      <c r="BF157">
        <f t="shared" si="58"/>
        <v>0.375</v>
      </c>
      <c r="BG157">
        <f t="shared" si="59"/>
        <v>2.5000000000000161E-3</v>
      </c>
      <c r="BK157" s="53">
        <v>0.14953271028037385</v>
      </c>
      <c r="BL157" s="53">
        <v>0.26506024096385539</v>
      </c>
      <c r="BY157" s="53">
        <v>0.13253012048192769</v>
      </c>
      <c r="BZ157" s="53">
        <v>0.25233644859813087</v>
      </c>
      <c r="CB157">
        <v>0.16428571428571426</v>
      </c>
      <c r="CC157">
        <v>0.30000000000000004</v>
      </c>
      <c r="CE157">
        <v>0.15714285714285714</v>
      </c>
      <c r="CF157">
        <v>0.31999999999999995</v>
      </c>
      <c r="CH157">
        <v>0.15333333333333332</v>
      </c>
      <c r="CI157">
        <v>0.375</v>
      </c>
    </row>
    <row r="158" spans="1:87" ht="15" customHeight="1">
      <c r="A158" s="8">
        <v>157</v>
      </c>
      <c r="B158" s="9">
        <v>1003519197</v>
      </c>
      <c r="C158" s="10" t="s">
        <v>247</v>
      </c>
      <c r="D158" s="9">
        <v>0</v>
      </c>
      <c r="E158" s="9">
        <v>14</v>
      </c>
      <c r="F158" s="9">
        <v>0</v>
      </c>
      <c r="G158" s="9">
        <v>45.8</v>
      </c>
      <c r="H158" s="9">
        <v>13.1</v>
      </c>
      <c r="I158" s="9">
        <v>1</v>
      </c>
      <c r="J158" s="9">
        <v>1</v>
      </c>
      <c r="K158" s="9">
        <v>0</v>
      </c>
      <c r="L158" s="9">
        <v>0</v>
      </c>
      <c r="M158" s="9">
        <v>0</v>
      </c>
      <c r="N158" s="9">
        <v>1</v>
      </c>
      <c r="O158" s="9">
        <v>0</v>
      </c>
      <c r="P158" s="5"/>
      <c r="Q158">
        <f t="shared" si="43"/>
        <v>0</v>
      </c>
      <c r="R158">
        <f t="shared" si="44"/>
        <v>13</v>
      </c>
      <c r="S158">
        <f t="shared" si="45"/>
        <v>29.3</v>
      </c>
      <c r="T158">
        <f t="shared" si="46"/>
        <v>46.3</v>
      </c>
      <c r="U158">
        <f t="shared" si="47"/>
        <v>13.6</v>
      </c>
      <c r="V158" s="31">
        <f t="shared" si="48"/>
        <v>0</v>
      </c>
      <c r="W158">
        <f t="shared" si="49"/>
        <v>1</v>
      </c>
      <c r="X158" s="32">
        <f t="shared" si="50"/>
        <v>1</v>
      </c>
      <c r="Y158">
        <f t="shared" si="51"/>
        <v>0</v>
      </c>
      <c r="Z158">
        <f t="shared" si="52"/>
        <v>0.36334457642174439</v>
      </c>
      <c r="AA158" s="31">
        <f t="shared" si="53"/>
        <v>0.36334457642174439</v>
      </c>
      <c r="AB158" s="32">
        <f t="shared" si="54"/>
        <v>0.63665542357825555</v>
      </c>
      <c r="AC158" s="31">
        <f t="shared" si="55"/>
        <v>-0.45152670606666778</v>
      </c>
      <c r="AD158" s="32">
        <f t="shared" si="56"/>
        <v>100</v>
      </c>
      <c r="AZ158">
        <v>0.31026759524632197</v>
      </c>
      <c r="BA158">
        <v>1</v>
      </c>
      <c r="BB158">
        <v>0</v>
      </c>
      <c r="BC158">
        <f t="shared" si="60"/>
        <v>128</v>
      </c>
      <c r="BD158">
        <f t="shared" si="61"/>
        <v>25</v>
      </c>
      <c r="BE158">
        <f t="shared" si="57"/>
        <v>0.14666666666666661</v>
      </c>
      <c r="BF158">
        <f t="shared" si="58"/>
        <v>0.375</v>
      </c>
      <c r="BG158">
        <f t="shared" si="59"/>
        <v>0</v>
      </c>
      <c r="BK158" s="53">
        <v>0.14018691588785048</v>
      </c>
      <c r="BL158" s="53">
        <v>0.26506024096385539</v>
      </c>
      <c r="BY158" s="53">
        <v>0.13253012048192769</v>
      </c>
      <c r="BZ158" s="53">
        <v>0.2429906542056075</v>
      </c>
      <c r="CB158">
        <v>0.15714285714285714</v>
      </c>
      <c r="CC158">
        <v>0.30000000000000004</v>
      </c>
      <c r="CE158">
        <v>0.15000000000000002</v>
      </c>
      <c r="CF158">
        <v>0.31999999999999995</v>
      </c>
      <c r="CH158">
        <v>0.14666666666666661</v>
      </c>
      <c r="CI158">
        <v>0.375</v>
      </c>
    </row>
    <row r="159" spans="1:87" ht="15" customHeight="1">
      <c r="A159" s="8">
        <v>158</v>
      </c>
      <c r="B159" s="9">
        <v>1069714361</v>
      </c>
      <c r="C159" s="10" t="s">
        <v>248</v>
      </c>
      <c r="D159" s="9">
        <v>1</v>
      </c>
      <c r="E159" s="9">
        <v>13</v>
      </c>
      <c r="F159" s="9">
        <v>0</v>
      </c>
      <c r="G159" s="9">
        <v>44.8</v>
      </c>
      <c r="H159" s="9">
        <v>8.8000000000000007</v>
      </c>
      <c r="I159" s="9">
        <v>1</v>
      </c>
      <c r="J159" s="9">
        <v>1</v>
      </c>
      <c r="K159" s="9">
        <v>0</v>
      </c>
      <c r="L159" s="9">
        <v>0</v>
      </c>
      <c r="M159" s="9">
        <v>0</v>
      </c>
      <c r="N159" s="9">
        <v>1</v>
      </c>
      <c r="O159" s="9">
        <v>0</v>
      </c>
      <c r="P159" s="5"/>
      <c r="Q159">
        <f t="shared" si="43"/>
        <v>0</v>
      </c>
      <c r="R159">
        <f t="shared" si="44"/>
        <v>14</v>
      </c>
      <c r="S159">
        <f t="shared" si="45"/>
        <v>12.2</v>
      </c>
      <c r="T159">
        <f t="shared" si="46"/>
        <v>46.6</v>
      </c>
      <c r="U159">
        <f t="shared" si="47"/>
        <v>12.6</v>
      </c>
      <c r="V159" s="31">
        <f t="shared" si="48"/>
        <v>0</v>
      </c>
      <c r="W159">
        <f t="shared" si="49"/>
        <v>1</v>
      </c>
      <c r="X159" s="32">
        <f t="shared" si="50"/>
        <v>1</v>
      </c>
      <c r="Y159">
        <f t="shared" si="51"/>
        <v>0</v>
      </c>
      <c r="Z159">
        <f t="shared" si="52"/>
        <v>0.31808849415421353</v>
      </c>
      <c r="AA159" s="31">
        <f t="shared" si="53"/>
        <v>0.31808849415421353</v>
      </c>
      <c r="AB159" s="32">
        <f t="shared" si="54"/>
        <v>0.68191150584578653</v>
      </c>
      <c r="AC159" s="31">
        <f t="shared" si="55"/>
        <v>-0.38285538638217992</v>
      </c>
      <c r="AD159" s="32">
        <f t="shared" si="56"/>
        <v>100</v>
      </c>
      <c r="AZ159">
        <v>0.31151022730625283</v>
      </c>
      <c r="BA159">
        <v>0</v>
      </c>
      <c r="BB159">
        <v>1</v>
      </c>
      <c r="BC159">
        <f t="shared" si="60"/>
        <v>128</v>
      </c>
      <c r="BD159">
        <f t="shared" si="61"/>
        <v>26</v>
      </c>
      <c r="BE159">
        <f t="shared" si="57"/>
        <v>0.14666666666666661</v>
      </c>
      <c r="BF159">
        <f t="shared" si="58"/>
        <v>0.35</v>
      </c>
      <c r="BG159">
        <f t="shared" si="59"/>
        <v>2.3333333333333092E-3</v>
      </c>
      <c r="BK159" s="53">
        <v>0.14018691588785048</v>
      </c>
      <c r="BL159" s="53">
        <v>0.25301204819277112</v>
      </c>
      <c r="BY159" s="53">
        <v>0.13253012048192769</v>
      </c>
      <c r="BZ159" s="53">
        <v>0.23364485981308414</v>
      </c>
      <c r="CB159">
        <v>0.15000000000000002</v>
      </c>
      <c r="CC159">
        <v>0.30000000000000004</v>
      </c>
      <c r="CE159">
        <v>0.1428571428571429</v>
      </c>
      <c r="CF159">
        <v>0.31999999999999995</v>
      </c>
      <c r="CH159">
        <v>0.14666666666666661</v>
      </c>
      <c r="CI159">
        <v>0.35</v>
      </c>
    </row>
    <row r="160" spans="1:87" ht="15" customHeight="1">
      <c r="A160" s="8">
        <v>159</v>
      </c>
      <c r="B160" s="9">
        <v>1003652596</v>
      </c>
      <c r="C160" s="10" t="s">
        <v>249</v>
      </c>
      <c r="D160" s="9">
        <v>1</v>
      </c>
      <c r="E160" s="9">
        <v>15</v>
      </c>
      <c r="F160" s="9">
        <v>20.399999999999999</v>
      </c>
      <c r="G160" s="9">
        <v>44.5</v>
      </c>
      <c r="H160" s="9">
        <v>14.7</v>
      </c>
      <c r="I160" s="9">
        <v>0</v>
      </c>
      <c r="J160" s="9">
        <v>1</v>
      </c>
      <c r="K160" s="9">
        <v>0</v>
      </c>
      <c r="L160" s="9">
        <v>0</v>
      </c>
      <c r="M160" s="9">
        <v>1</v>
      </c>
      <c r="N160" s="9">
        <v>0</v>
      </c>
      <c r="O160" s="9">
        <v>0</v>
      </c>
      <c r="P160" s="5"/>
      <c r="Q160">
        <f t="shared" si="43"/>
        <v>0</v>
      </c>
      <c r="R160">
        <f t="shared" si="44"/>
        <v>15</v>
      </c>
      <c r="S160">
        <f t="shared" si="45"/>
        <v>7.2</v>
      </c>
      <c r="T160">
        <f t="shared" si="46"/>
        <v>53.1</v>
      </c>
      <c r="U160">
        <f t="shared" si="47"/>
        <v>15.4</v>
      </c>
      <c r="V160" s="31">
        <f t="shared" si="48"/>
        <v>0</v>
      </c>
      <c r="W160">
        <f t="shared" si="49"/>
        <v>1</v>
      </c>
      <c r="X160" s="32">
        <f t="shared" si="50"/>
        <v>1</v>
      </c>
      <c r="Y160">
        <f t="shared" si="51"/>
        <v>0</v>
      </c>
      <c r="Z160">
        <f t="shared" si="52"/>
        <v>0.3647766721799004</v>
      </c>
      <c r="AA160" s="31">
        <f t="shared" si="53"/>
        <v>0.3647766721799004</v>
      </c>
      <c r="AB160" s="32">
        <f t="shared" si="54"/>
        <v>0.6352233278200996</v>
      </c>
      <c r="AC160" s="31">
        <f t="shared" si="55"/>
        <v>-0.45377864456597566</v>
      </c>
      <c r="AD160" s="32">
        <f t="shared" si="56"/>
        <v>100</v>
      </c>
      <c r="AZ160">
        <v>0.31600876032716535</v>
      </c>
      <c r="BA160">
        <v>1</v>
      </c>
      <c r="BB160">
        <v>0</v>
      </c>
      <c r="BC160">
        <f t="shared" si="60"/>
        <v>129</v>
      </c>
      <c r="BD160">
        <f t="shared" si="61"/>
        <v>26</v>
      </c>
      <c r="BE160">
        <f t="shared" si="57"/>
        <v>0.14000000000000001</v>
      </c>
      <c r="BF160">
        <f t="shared" si="58"/>
        <v>0.35</v>
      </c>
      <c r="BG160">
        <f t="shared" si="59"/>
        <v>0</v>
      </c>
      <c r="BK160" s="53">
        <v>0.13084112149532712</v>
      </c>
      <c r="BL160" s="53">
        <v>0.25301204819277112</v>
      </c>
      <c r="BY160" s="53">
        <v>0.13253012048192769</v>
      </c>
      <c r="BZ160" s="53">
        <v>0.22429906542056077</v>
      </c>
      <c r="CB160">
        <v>0.1428571428571429</v>
      </c>
      <c r="CC160">
        <v>0.30000000000000004</v>
      </c>
      <c r="CE160">
        <v>0.1428571428571429</v>
      </c>
      <c r="CF160">
        <v>0.30000000000000004</v>
      </c>
      <c r="CH160">
        <v>0.14000000000000001</v>
      </c>
      <c r="CI160">
        <v>0.35</v>
      </c>
    </row>
    <row r="161" spans="1:87" ht="15" customHeight="1">
      <c r="A161" s="8">
        <v>160</v>
      </c>
      <c r="B161" s="9">
        <v>1003540382</v>
      </c>
      <c r="C161" s="10" t="s">
        <v>250</v>
      </c>
      <c r="D161" s="9">
        <v>1</v>
      </c>
      <c r="E161" s="9">
        <v>13</v>
      </c>
      <c r="F161" s="9">
        <v>8.5</v>
      </c>
      <c r="G161" s="9">
        <v>55.1</v>
      </c>
      <c r="H161" s="9">
        <v>13.1</v>
      </c>
      <c r="I161" s="9">
        <v>1</v>
      </c>
      <c r="J161" s="9">
        <v>1</v>
      </c>
      <c r="K161" s="9">
        <v>0</v>
      </c>
      <c r="L161" s="9">
        <v>0</v>
      </c>
      <c r="M161" s="9">
        <v>0</v>
      </c>
      <c r="N161" s="9">
        <v>1</v>
      </c>
      <c r="O161" s="9">
        <v>0</v>
      </c>
      <c r="P161" s="5"/>
      <c r="Q161">
        <f t="shared" si="43"/>
        <v>0</v>
      </c>
      <c r="R161">
        <f t="shared" si="44"/>
        <v>14</v>
      </c>
      <c r="S161">
        <f t="shared" si="45"/>
        <v>0</v>
      </c>
      <c r="T161">
        <f t="shared" si="46"/>
        <v>45.8</v>
      </c>
      <c r="U161">
        <f t="shared" si="47"/>
        <v>13.1</v>
      </c>
      <c r="V161" s="31">
        <f t="shared" si="48"/>
        <v>1</v>
      </c>
      <c r="W161">
        <f t="shared" si="49"/>
        <v>0</v>
      </c>
      <c r="X161" s="32">
        <f t="shared" si="50"/>
        <v>1</v>
      </c>
      <c r="Y161">
        <f t="shared" si="51"/>
        <v>1</v>
      </c>
      <c r="Z161">
        <f t="shared" si="52"/>
        <v>0.24475327299243674</v>
      </c>
      <c r="AA161" s="31">
        <f t="shared" si="53"/>
        <v>0.24475327299243674</v>
      </c>
      <c r="AB161" s="32">
        <f t="shared" si="54"/>
        <v>0.75524672700756323</v>
      </c>
      <c r="AC161" s="31">
        <f t="shared" si="55"/>
        <v>-1.4075046248624166</v>
      </c>
      <c r="AD161" s="32">
        <f t="shared" si="56"/>
        <v>0</v>
      </c>
      <c r="AZ161">
        <v>0.31693009534004357</v>
      </c>
      <c r="BA161">
        <v>0</v>
      </c>
      <c r="BB161">
        <v>1</v>
      </c>
      <c r="BC161">
        <f t="shared" si="60"/>
        <v>129</v>
      </c>
      <c r="BD161">
        <f t="shared" si="61"/>
        <v>27</v>
      </c>
      <c r="BE161">
        <f t="shared" si="57"/>
        <v>0.14000000000000001</v>
      </c>
      <c r="BF161">
        <f t="shared" si="58"/>
        <v>0.32499999999999996</v>
      </c>
      <c r="BG161">
        <f t="shared" si="59"/>
        <v>2.1666666666666804E-3</v>
      </c>
      <c r="BK161" s="53">
        <v>0.12149532710280375</v>
      </c>
      <c r="BL161" s="53">
        <v>0.25301204819277112</v>
      </c>
      <c r="BY161" s="53">
        <v>0.12048192771084343</v>
      </c>
      <c r="BZ161" s="53">
        <v>0.22429906542056077</v>
      </c>
      <c r="CB161">
        <v>0.1428571428571429</v>
      </c>
      <c r="CC161">
        <v>0.28000000000000003</v>
      </c>
      <c r="CE161">
        <v>0.1428571428571429</v>
      </c>
      <c r="CF161">
        <v>0.28000000000000003</v>
      </c>
      <c r="CH161">
        <v>0.14000000000000001</v>
      </c>
      <c r="CI161">
        <v>0.32499999999999996</v>
      </c>
    </row>
    <row r="162" spans="1:87" ht="15" customHeight="1">
      <c r="A162" s="8">
        <v>161</v>
      </c>
      <c r="B162" s="9">
        <v>1007466642</v>
      </c>
      <c r="C162" s="10" t="s">
        <v>251</v>
      </c>
      <c r="D162" s="9">
        <v>1</v>
      </c>
      <c r="E162" s="9">
        <v>17</v>
      </c>
      <c r="F162" s="9">
        <v>51.2</v>
      </c>
      <c r="G162" s="9">
        <v>46.8</v>
      </c>
      <c r="H162" s="9">
        <v>17.2</v>
      </c>
      <c r="I162" s="9">
        <v>0</v>
      </c>
      <c r="J162" s="9">
        <v>0</v>
      </c>
      <c r="K162" s="9">
        <v>0</v>
      </c>
      <c r="L162" s="9">
        <v>0</v>
      </c>
      <c r="M162" s="9">
        <v>1</v>
      </c>
      <c r="N162" s="9">
        <v>0</v>
      </c>
      <c r="O162" s="9">
        <v>1</v>
      </c>
      <c r="P162" s="5"/>
      <c r="Q162">
        <f t="shared" si="43"/>
        <v>1</v>
      </c>
      <c r="R162">
        <f t="shared" si="44"/>
        <v>13</v>
      </c>
      <c r="S162">
        <f t="shared" si="45"/>
        <v>0</v>
      </c>
      <c r="T162">
        <f t="shared" si="46"/>
        <v>44.8</v>
      </c>
      <c r="U162">
        <f t="shared" si="47"/>
        <v>8.8000000000000007</v>
      </c>
      <c r="V162" s="31">
        <f t="shared" si="48"/>
        <v>1</v>
      </c>
      <c r="W162">
        <f t="shared" si="49"/>
        <v>0</v>
      </c>
      <c r="X162" s="32">
        <f t="shared" si="50"/>
        <v>1</v>
      </c>
      <c r="Y162">
        <f t="shared" si="51"/>
        <v>1</v>
      </c>
      <c r="Z162">
        <f t="shared" si="52"/>
        <v>0.35993014440267435</v>
      </c>
      <c r="AA162" s="31">
        <f t="shared" si="53"/>
        <v>0.35993014440267435</v>
      </c>
      <c r="AB162" s="32">
        <f t="shared" si="54"/>
        <v>0.64006985559732565</v>
      </c>
      <c r="AC162" s="31">
        <f t="shared" si="55"/>
        <v>-1.0218453096867279</v>
      </c>
      <c r="AD162" s="32">
        <f t="shared" si="56"/>
        <v>0</v>
      </c>
      <c r="AZ162">
        <v>0.31808849415421353</v>
      </c>
      <c r="BA162">
        <v>1</v>
      </c>
      <c r="BB162">
        <v>0</v>
      </c>
      <c r="BC162">
        <f t="shared" si="60"/>
        <v>130</v>
      </c>
      <c r="BD162">
        <f t="shared" si="61"/>
        <v>27</v>
      </c>
      <c r="BE162">
        <f t="shared" si="57"/>
        <v>0.1333333333333333</v>
      </c>
      <c r="BF162">
        <f t="shared" si="58"/>
        <v>0.32499999999999996</v>
      </c>
      <c r="BG162">
        <f t="shared" si="59"/>
        <v>2.1666666666666444E-3</v>
      </c>
      <c r="BK162" s="53">
        <v>0.12149532710280375</v>
      </c>
      <c r="BL162" s="53">
        <v>0.24096385542168675</v>
      </c>
      <c r="BY162" s="53">
        <v>0.10843373493975905</v>
      </c>
      <c r="BZ162" s="53">
        <v>0.22429906542056077</v>
      </c>
      <c r="CB162">
        <v>0.13571428571428568</v>
      </c>
      <c r="CC162">
        <v>0.28000000000000003</v>
      </c>
      <c r="CE162">
        <v>0.13571428571428568</v>
      </c>
      <c r="CF162">
        <v>0.28000000000000003</v>
      </c>
      <c r="CH162">
        <v>0.1333333333333333</v>
      </c>
      <c r="CI162">
        <v>0.32499999999999996</v>
      </c>
    </row>
    <row r="163" spans="1:87" ht="15" customHeight="1">
      <c r="A163" s="8">
        <v>162</v>
      </c>
      <c r="B163" s="9">
        <v>1003540618</v>
      </c>
      <c r="C163" s="10" t="s">
        <v>252</v>
      </c>
      <c r="D163" s="9">
        <v>0</v>
      </c>
      <c r="E163" s="9">
        <v>15</v>
      </c>
      <c r="F163" s="9">
        <v>26.1</v>
      </c>
      <c r="G163" s="9">
        <v>47.2</v>
      </c>
      <c r="H163" s="9">
        <v>17.8</v>
      </c>
      <c r="I163" s="9">
        <v>0</v>
      </c>
      <c r="J163" s="9">
        <v>0</v>
      </c>
      <c r="K163" s="9">
        <v>0</v>
      </c>
      <c r="L163" s="9">
        <v>0</v>
      </c>
      <c r="M163" s="9">
        <v>1</v>
      </c>
      <c r="N163" s="9">
        <v>0</v>
      </c>
      <c r="O163" s="9">
        <v>1</v>
      </c>
      <c r="P163" s="5"/>
      <c r="Q163">
        <f t="shared" si="43"/>
        <v>1</v>
      </c>
      <c r="R163">
        <f t="shared" si="44"/>
        <v>15</v>
      </c>
      <c r="S163">
        <f t="shared" si="45"/>
        <v>20.399999999999999</v>
      </c>
      <c r="T163">
        <f t="shared" si="46"/>
        <v>44.5</v>
      </c>
      <c r="U163">
        <f t="shared" si="47"/>
        <v>14.7</v>
      </c>
      <c r="V163" s="31">
        <f t="shared" si="48"/>
        <v>0</v>
      </c>
      <c r="W163">
        <f t="shared" si="49"/>
        <v>1</v>
      </c>
      <c r="X163" s="32">
        <f t="shared" si="50"/>
        <v>1</v>
      </c>
      <c r="Y163">
        <f t="shared" si="51"/>
        <v>0</v>
      </c>
      <c r="Z163">
        <f t="shared" si="52"/>
        <v>0.12621932801546182</v>
      </c>
      <c r="AA163" s="31">
        <f t="shared" si="53"/>
        <v>0.12621932801546182</v>
      </c>
      <c r="AB163" s="32">
        <f t="shared" si="54"/>
        <v>0.87378067198453824</v>
      </c>
      <c r="AC163" s="31">
        <f t="shared" si="55"/>
        <v>-0.13492588220527751</v>
      </c>
      <c r="AD163" s="32">
        <f t="shared" si="56"/>
        <v>100</v>
      </c>
      <c r="AZ163">
        <v>0.32313235414548719</v>
      </c>
      <c r="BA163">
        <v>1</v>
      </c>
      <c r="BB163">
        <v>0</v>
      </c>
      <c r="BC163">
        <f t="shared" si="60"/>
        <v>131</v>
      </c>
      <c r="BD163">
        <f t="shared" si="61"/>
        <v>27</v>
      </c>
      <c r="BE163">
        <f t="shared" si="57"/>
        <v>0.12666666666666671</v>
      </c>
      <c r="BF163">
        <f t="shared" si="58"/>
        <v>0.32499999999999996</v>
      </c>
      <c r="BG163">
        <f t="shared" si="59"/>
        <v>2.1666666666666804E-3</v>
      </c>
      <c r="BK163" s="53">
        <v>0.11214953271028039</v>
      </c>
      <c r="BL163" s="53">
        <v>0.24096385542168675</v>
      </c>
      <c r="BY163" s="53">
        <v>0.10843373493975905</v>
      </c>
      <c r="BZ163" s="53">
        <v>0.21495327102803741</v>
      </c>
      <c r="CB163">
        <v>0.13571428571428568</v>
      </c>
      <c r="CC163">
        <v>0.26</v>
      </c>
      <c r="CE163">
        <v>0.12857142857142856</v>
      </c>
      <c r="CF163">
        <v>0.28000000000000003</v>
      </c>
      <c r="CH163">
        <v>0.12666666666666671</v>
      </c>
      <c r="CI163">
        <v>0.32499999999999996</v>
      </c>
    </row>
    <row r="164" spans="1:87" ht="15" customHeight="1">
      <c r="A164" s="8">
        <v>163</v>
      </c>
      <c r="B164" s="9">
        <v>1007725873</v>
      </c>
      <c r="C164" s="10" t="s">
        <v>253</v>
      </c>
      <c r="D164" s="9">
        <v>1</v>
      </c>
      <c r="E164" s="9">
        <v>16</v>
      </c>
      <c r="F164" s="9">
        <v>52.2</v>
      </c>
      <c r="G164" s="9">
        <v>57.8</v>
      </c>
      <c r="H164" s="9">
        <v>18.600000000000001</v>
      </c>
      <c r="I164" s="9">
        <v>0</v>
      </c>
      <c r="J164" s="9">
        <v>1</v>
      </c>
      <c r="K164" s="9">
        <v>0</v>
      </c>
      <c r="L164" s="9">
        <v>0</v>
      </c>
      <c r="M164" s="9">
        <v>1</v>
      </c>
      <c r="N164" s="9">
        <v>0</v>
      </c>
      <c r="O164" s="9">
        <v>0</v>
      </c>
      <c r="P164" s="5"/>
      <c r="Q164">
        <f t="shared" si="43"/>
        <v>1</v>
      </c>
      <c r="R164">
        <f t="shared" si="44"/>
        <v>13</v>
      </c>
      <c r="S164">
        <f t="shared" si="45"/>
        <v>8.5</v>
      </c>
      <c r="T164">
        <f t="shared" si="46"/>
        <v>55.1</v>
      </c>
      <c r="U164">
        <f t="shared" si="47"/>
        <v>13.1</v>
      </c>
      <c r="V164" s="31">
        <f t="shared" si="48"/>
        <v>1</v>
      </c>
      <c r="W164">
        <f t="shared" si="49"/>
        <v>0</v>
      </c>
      <c r="X164" s="32">
        <f t="shared" si="50"/>
        <v>1</v>
      </c>
      <c r="Y164">
        <f t="shared" si="51"/>
        <v>1</v>
      </c>
      <c r="Z164">
        <f t="shared" si="52"/>
        <v>0.58419308234918066</v>
      </c>
      <c r="AA164" s="31">
        <f t="shared" si="53"/>
        <v>0.58419308234918066</v>
      </c>
      <c r="AB164" s="32">
        <f t="shared" si="54"/>
        <v>0.41580691765081934</v>
      </c>
      <c r="AC164" s="31">
        <f t="shared" si="55"/>
        <v>-0.53752373033588507</v>
      </c>
      <c r="AD164" s="32">
        <f t="shared" si="56"/>
        <v>100</v>
      </c>
      <c r="AZ164">
        <v>0.32868870515866344</v>
      </c>
      <c r="BA164">
        <v>1</v>
      </c>
      <c r="BB164">
        <v>0</v>
      </c>
      <c r="BC164">
        <f t="shared" si="60"/>
        <v>132</v>
      </c>
      <c r="BD164">
        <f t="shared" si="61"/>
        <v>27</v>
      </c>
      <c r="BE164">
        <f t="shared" si="57"/>
        <v>0.12</v>
      </c>
      <c r="BF164">
        <f t="shared" si="58"/>
        <v>0.32499999999999996</v>
      </c>
      <c r="BG164">
        <f t="shared" si="59"/>
        <v>2.1666666666666804E-3</v>
      </c>
      <c r="BK164" s="53">
        <v>0.11214953271028039</v>
      </c>
      <c r="BL164" s="53">
        <v>0.22891566265060237</v>
      </c>
      <c r="BY164" s="53">
        <v>9.6385542168674676E-2</v>
      </c>
      <c r="BZ164" s="53">
        <v>0.21495327102803741</v>
      </c>
      <c r="CB164">
        <v>0.13571428571428568</v>
      </c>
      <c r="CC164">
        <v>0.24</v>
      </c>
      <c r="CE164">
        <v>0.12142857142857144</v>
      </c>
      <c r="CF164">
        <v>0.28000000000000003</v>
      </c>
      <c r="CH164">
        <v>0.12</v>
      </c>
      <c r="CI164">
        <v>0.32499999999999996</v>
      </c>
    </row>
    <row r="165" spans="1:87" ht="15" customHeight="1">
      <c r="A165" s="8">
        <v>164</v>
      </c>
      <c r="B165" s="9">
        <v>1124818371</v>
      </c>
      <c r="C165" s="10" t="s">
        <v>254</v>
      </c>
      <c r="D165" s="9">
        <v>0</v>
      </c>
      <c r="E165" s="9">
        <v>15</v>
      </c>
      <c r="F165" s="9">
        <v>15.1</v>
      </c>
      <c r="G165" s="9">
        <v>48.4</v>
      </c>
      <c r="H165" s="9">
        <v>15.3</v>
      </c>
      <c r="I165" s="9">
        <v>0</v>
      </c>
      <c r="J165" s="9">
        <v>0</v>
      </c>
      <c r="K165" s="9">
        <v>0</v>
      </c>
      <c r="L165" s="9">
        <v>0</v>
      </c>
      <c r="M165" s="9">
        <v>1</v>
      </c>
      <c r="N165" s="9">
        <v>0</v>
      </c>
      <c r="O165" s="9">
        <v>1</v>
      </c>
      <c r="P165" s="5"/>
      <c r="Q165">
        <f t="shared" si="43"/>
        <v>1</v>
      </c>
      <c r="R165">
        <f t="shared" si="44"/>
        <v>17</v>
      </c>
      <c r="S165">
        <f t="shared" si="45"/>
        <v>51.2</v>
      </c>
      <c r="T165">
        <f t="shared" si="46"/>
        <v>46.8</v>
      </c>
      <c r="U165">
        <f t="shared" si="47"/>
        <v>17.2</v>
      </c>
      <c r="V165" s="31">
        <f t="shared" si="48"/>
        <v>0</v>
      </c>
      <c r="W165">
        <f t="shared" si="49"/>
        <v>1</v>
      </c>
      <c r="X165" s="32">
        <f t="shared" si="50"/>
        <v>1</v>
      </c>
      <c r="Y165">
        <f t="shared" si="51"/>
        <v>0</v>
      </c>
      <c r="Z165">
        <f t="shared" si="52"/>
        <v>0.10617805692835161</v>
      </c>
      <c r="AA165" s="31">
        <f t="shared" si="53"/>
        <v>0.10617805692835161</v>
      </c>
      <c r="AB165" s="32">
        <f t="shared" si="54"/>
        <v>0.89382194307164842</v>
      </c>
      <c r="AC165" s="31">
        <f t="shared" si="55"/>
        <v>-0.11224869246902651</v>
      </c>
      <c r="AD165" s="32">
        <f t="shared" si="56"/>
        <v>100</v>
      </c>
      <c r="AZ165">
        <v>0.34029830465600547</v>
      </c>
      <c r="BA165">
        <v>1</v>
      </c>
      <c r="BB165">
        <v>0</v>
      </c>
      <c r="BC165">
        <f t="shared" si="60"/>
        <v>133</v>
      </c>
      <c r="BD165">
        <f t="shared" si="61"/>
        <v>27</v>
      </c>
      <c r="BE165">
        <f t="shared" si="57"/>
        <v>0.11333333333333329</v>
      </c>
      <c r="BF165">
        <f t="shared" si="58"/>
        <v>0.32499999999999996</v>
      </c>
      <c r="BG165">
        <f t="shared" si="59"/>
        <v>2.1666666666666444E-3</v>
      </c>
      <c r="BK165" s="53">
        <v>0.11214953271028039</v>
      </c>
      <c r="BL165" s="53">
        <v>0.2168674698795181</v>
      </c>
      <c r="BY165" s="53">
        <v>9.6385542168674676E-2</v>
      </c>
      <c r="BZ165" s="53">
        <v>0.20560747663551404</v>
      </c>
      <c r="CB165">
        <v>0.13571428571428568</v>
      </c>
      <c r="CC165">
        <v>0.21999999999999997</v>
      </c>
      <c r="CE165">
        <v>0.11428571428571432</v>
      </c>
      <c r="CF165">
        <v>0.28000000000000003</v>
      </c>
      <c r="CH165">
        <v>0.11333333333333329</v>
      </c>
      <c r="CI165">
        <v>0.32499999999999996</v>
      </c>
    </row>
    <row r="166" spans="1:87" ht="15" customHeight="1">
      <c r="A166" s="8">
        <v>165</v>
      </c>
      <c r="B166" s="9">
        <v>1069728242</v>
      </c>
      <c r="C166" s="10" t="s">
        <v>255</v>
      </c>
      <c r="D166" s="9">
        <v>1</v>
      </c>
      <c r="E166" s="9">
        <v>16</v>
      </c>
      <c r="F166" s="9">
        <v>9.4</v>
      </c>
      <c r="G166" s="9">
        <v>52.1</v>
      </c>
      <c r="H166" s="9">
        <v>14.8</v>
      </c>
      <c r="I166" s="9">
        <v>1</v>
      </c>
      <c r="J166" s="9">
        <v>1</v>
      </c>
      <c r="K166" s="9">
        <v>0</v>
      </c>
      <c r="L166" s="9">
        <v>0</v>
      </c>
      <c r="M166" s="9">
        <v>0</v>
      </c>
      <c r="N166" s="9">
        <v>1</v>
      </c>
      <c r="O166" s="9">
        <v>0</v>
      </c>
      <c r="P166" s="5"/>
      <c r="Q166">
        <f t="shared" si="43"/>
        <v>0</v>
      </c>
      <c r="R166">
        <f t="shared" si="44"/>
        <v>15</v>
      </c>
      <c r="S166">
        <f t="shared" si="45"/>
        <v>26.1</v>
      </c>
      <c r="T166">
        <f t="shared" si="46"/>
        <v>47.2</v>
      </c>
      <c r="U166">
        <f t="shared" si="47"/>
        <v>17.8</v>
      </c>
      <c r="V166" s="31">
        <f t="shared" si="48"/>
        <v>0</v>
      </c>
      <c r="W166">
        <f t="shared" si="49"/>
        <v>1</v>
      </c>
      <c r="X166" s="32">
        <f t="shared" si="50"/>
        <v>1</v>
      </c>
      <c r="Y166">
        <f t="shared" si="51"/>
        <v>0</v>
      </c>
      <c r="Z166">
        <f t="shared" si="52"/>
        <v>0.15465220550167491</v>
      </c>
      <c r="AA166" s="31">
        <f t="shared" si="53"/>
        <v>0.15465220550167491</v>
      </c>
      <c r="AB166" s="32">
        <f t="shared" si="54"/>
        <v>0.84534779449832509</v>
      </c>
      <c r="AC166" s="31">
        <f t="shared" si="55"/>
        <v>-0.16800714518307597</v>
      </c>
      <c r="AD166" s="32">
        <f t="shared" si="56"/>
        <v>100</v>
      </c>
      <c r="AZ166">
        <v>0.35975036635534713</v>
      </c>
      <c r="BA166">
        <v>1</v>
      </c>
      <c r="BB166">
        <v>0</v>
      </c>
      <c r="BC166">
        <f t="shared" si="60"/>
        <v>134</v>
      </c>
      <c r="BD166">
        <f t="shared" si="61"/>
        <v>27</v>
      </c>
      <c r="BE166">
        <f t="shared" si="57"/>
        <v>0.10666666666666669</v>
      </c>
      <c r="BF166">
        <f t="shared" si="58"/>
        <v>0.32499999999999996</v>
      </c>
      <c r="BG166">
        <f t="shared" si="59"/>
        <v>0</v>
      </c>
      <c r="BK166" s="53">
        <v>0.10280373831775702</v>
      </c>
      <c r="BL166" s="53">
        <v>0.2168674698795181</v>
      </c>
      <c r="BY166" s="53">
        <v>9.6385542168674676E-2</v>
      </c>
      <c r="BZ166" s="53">
        <v>0.19626168224299068</v>
      </c>
      <c r="CB166">
        <v>0.13571428571428568</v>
      </c>
      <c r="CC166">
        <v>0.19999999999999996</v>
      </c>
      <c r="CE166">
        <v>0.1071428571428571</v>
      </c>
      <c r="CF166">
        <v>0.28000000000000003</v>
      </c>
      <c r="CH166">
        <v>0.10666666666666669</v>
      </c>
      <c r="CI166">
        <v>0.32499999999999996</v>
      </c>
    </row>
    <row r="167" spans="1:87" ht="15" customHeight="1">
      <c r="A167" s="8">
        <v>166</v>
      </c>
      <c r="B167" s="9">
        <v>1034664969</v>
      </c>
      <c r="C167" s="10" t="s">
        <v>256</v>
      </c>
      <c r="D167" s="9">
        <v>0</v>
      </c>
      <c r="E167" s="9">
        <v>14</v>
      </c>
      <c r="F167" s="9">
        <v>53.7</v>
      </c>
      <c r="G167" s="9">
        <v>50.5</v>
      </c>
      <c r="H167" s="9">
        <v>16.3</v>
      </c>
      <c r="I167" s="9">
        <v>1</v>
      </c>
      <c r="J167" s="9">
        <v>0</v>
      </c>
      <c r="K167" s="9">
        <v>0</v>
      </c>
      <c r="L167" s="9">
        <v>0</v>
      </c>
      <c r="M167" s="9">
        <v>0</v>
      </c>
      <c r="N167" s="9">
        <v>1</v>
      </c>
      <c r="O167" s="9">
        <v>1</v>
      </c>
      <c r="P167" s="5"/>
      <c r="Q167">
        <f t="shared" si="43"/>
        <v>1</v>
      </c>
      <c r="R167">
        <f t="shared" si="44"/>
        <v>16</v>
      </c>
      <c r="S167">
        <f t="shared" si="45"/>
        <v>52.2</v>
      </c>
      <c r="T167">
        <f t="shared" si="46"/>
        <v>57.8</v>
      </c>
      <c r="U167">
        <f t="shared" si="47"/>
        <v>18.600000000000001</v>
      </c>
      <c r="V167" s="31">
        <f t="shared" si="48"/>
        <v>0</v>
      </c>
      <c r="W167">
        <f t="shared" si="49"/>
        <v>1</v>
      </c>
      <c r="X167" s="32">
        <f t="shared" si="50"/>
        <v>1</v>
      </c>
      <c r="Y167">
        <f t="shared" si="51"/>
        <v>0</v>
      </c>
      <c r="Z167">
        <f t="shared" si="52"/>
        <v>0.39508594269906977</v>
      </c>
      <c r="AA167" s="31">
        <f t="shared" si="53"/>
        <v>0.39508594269906977</v>
      </c>
      <c r="AB167" s="32">
        <f t="shared" si="54"/>
        <v>0.60491405730093017</v>
      </c>
      <c r="AC167" s="31">
        <f t="shared" si="55"/>
        <v>-0.50266888508997676</v>
      </c>
      <c r="AD167" s="32">
        <f t="shared" si="56"/>
        <v>100</v>
      </c>
      <c r="AZ167">
        <v>0.35993014440267435</v>
      </c>
      <c r="BA167">
        <v>0</v>
      </c>
      <c r="BB167">
        <v>1</v>
      </c>
      <c r="BC167">
        <f t="shared" si="60"/>
        <v>134</v>
      </c>
      <c r="BD167">
        <f t="shared" si="61"/>
        <v>28</v>
      </c>
      <c r="BE167">
        <f t="shared" si="57"/>
        <v>0.10666666666666669</v>
      </c>
      <c r="BF167">
        <f t="shared" si="58"/>
        <v>0.30000000000000004</v>
      </c>
      <c r="BG167">
        <f t="shared" si="59"/>
        <v>2.0000000000000131E-3</v>
      </c>
      <c r="BK167" s="53">
        <v>0.10280373831775702</v>
      </c>
      <c r="BL167" s="53">
        <v>0.20481927710843373</v>
      </c>
      <c r="BY167" s="53">
        <v>9.6385542168674676E-2</v>
      </c>
      <c r="BZ167" s="53">
        <v>0.18691588785046731</v>
      </c>
      <c r="CB167">
        <v>0.13571428571428568</v>
      </c>
      <c r="CC167">
        <v>0.18000000000000005</v>
      </c>
      <c r="CE167">
        <v>0.1071428571428571</v>
      </c>
      <c r="CF167">
        <v>0.26</v>
      </c>
      <c r="CH167">
        <v>0.10666666666666669</v>
      </c>
      <c r="CI167">
        <v>0.30000000000000004</v>
      </c>
    </row>
    <row r="168" spans="1:87" ht="15" customHeight="1">
      <c r="A168" s="8">
        <v>167</v>
      </c>
      <c r="B168" s="9">
        <v>1069726398</v>
      </c>
      <c r="C168" s="10" t="s">
        <v>257</v>
      </c>
      <c r="D168" s="9">
        <v>1</v>
      </c>
      <c r="E168" s="9">
        <v>16</v>
      </c>
      <c r="F168" s="9">
        <v>50.1</v>
      </c>
      <c r="G168" s="9">
        <v>46.3</v>
      </c>
      <c r="H168" s="9">
        <v>14.4</v>
      </c>
      <c r="I168" s="9">
        <v>0</v>
      </c>
      <c r="J168" s="9">
        <v>0</v>
      </c>
      <c r="K168" s="9">
        <v>0</v>
      </c>
      <c r="L168" s="9">
        <v>0</v>
      </c>
      <c r="M168" s="9">
        <v>1</v>
      </c>
      <c r="N168" s="9">
        <v>0</v>
      </c>
      <c r="O168" s="9">
        <v>1</v>
      </c>
      <c r="P168" s="5"/>
      <c r="Q168">
        <f t="shared" si="43"/>
        <v>0</v>
      </c>
      <c r="R168">
        <f t="shared" si="44"/>
        <v>15</v>
      </c>
      <c r="S168">
        <f t="shared" si="45"/>
        <v>15.1</v>
      </c>
      <c r="T168">
        <f t="shared" si="46"/>
        <v>48.4</v>
      </c>
      <c r="U168">
        <f t="shared" si="47"/>
        <v>15.3</v>
      </c>
      <c r="V168" s="31">
        <f t="shared" si="48"/>
        <v>0</v>
      </c>
      <c r="W168">
        <f t="shared" si="49"/>
        <v>1</v>
      </c>
      <c r="X168" s="32">
        <f t="shared" si="50"/>
        <v>1</v>
      </c>
      <c r="Y168">
        <f t="shared" si="51"/>
        <v>0</v>
      </c>
      <c r="Z168">
        <f t="shared" si="52"/>
        <v>0.2354758615183612</v>
      </c>
      <c r="AA168" s="31">
        <f t="shared" si="53"/>
        <v>0.2354758615183612</v>
      </c>
      <c r="AB168" s="32">
        <f t="shared" si="54"/>
        <v>0.7645241384816388</v>
      </c>
      <c r="AC168" s="31">
        <f t="shared" si="55"/>
        <v>-0.26850167990396823</v>
      </c>
      <c r="AD168" s="32">
        <f t="shared" si="56"/>
        <v>100</v>
      </c>
      <c r="AZ168">
        <v>0.36082859502396886</v>
      </c>
      <c r="BA168">
        <v>1</v>
      </c>
      <c r="BB168">
        <v>0</v>
      </c>
      <c r="BC168">
        <f t="shared" si="60"/>
        <v>135</v>
      </c>
      <c r="BD168">
        <f t="shared" si="61"/>
        <v>28</v>
      </c>
      <c r="BE168">
        <f t="shared" si="57"/>
        <v>9.9999999999999978E-2</v>
      </c>
      <c r="BF168">
        <f t="shared" si="58"/>
        <v>0.30000000000000004</v>
      </c>
      <c r="BG168">
        <f t="shared" si="59"/>
        <v>0</v>
      </c>
      <c r="BK168" s="53">
        <v>9.3457943925233655E-2</v>
      </c>
      <c r="BL168" s="53">
        <v>0.20481927710843373</v>
      </c>
      <c r="BY168" s="53">
        <v>9.6385542168674676E-2</v>
      </c>
      <c r="BZ168" s="53">
        <v>0.17757009345794394</v>
      </c>
      <c r="CB168">
        <v>0.12857142857142856</v>
      </c>
      <c r="CC168">
        <v>0.18000000000000005</v>
      </c>
      <c r="CE168">
        <v>9.9999999999999978E-2</v>
      </c>
      <c r="CF168">
        <v>0.26</v>
      </c>
      <c r="CH168">
        <v>9.9999999999999978E-2</v>
      </c>
      <c r="CI168">
        <v>0.30000000000000004</v>
      </c>
    </row>
    <row r="169" spans="1:87" ht="15" customHeight="1">
      <c r="A169" s="8">
        <v>168</v>
      </c>
      <c r="B169" s="9">
        <v>52341682</v>
      </c>
      <c r="C169" s="10" t="s">
        <v>258</v>
      </c>
      <c r="D169" s="9">
        <v>1</v>
      </c>
      <c r="E169" s="9">
        <v>15</v>
      </c>
      <c r="F169" s="9">
        <v>16.7</v>
      </c>
      <c r="G169" s="9">
        <v>44.5</v>
      </c>
      <c r="H169" s="9">
        <v>14.5</v>
      </c>
      <c r="I169" s="9">
        <v>0</v>
      </c>
      <c r="J169" s="9">
        <v>0</v>
      </c>
      <c r="K169" s="9">
        <v>0</v>
      </c>
      <c r="L169" s="9">
        <v>0</v>
      </c>
      <c r="M169" s="9">
        <v>1</v>
      </c>
      <c r="N169" s="9">
        <v>0</v>
      </c>
      <c r="O169" s="9">
        <v>1</v>
      </c>
      <c r="P169" s="5"/>
      <c r="Q169">
        <f t="shared" si="43"/>
        <v>1</v>
      </c>
      <c r="R169">
        <f t="shared" si="44"/>
        <v>16</v>
      </c>
      <c r="S169">
        <f t="shared" si="45"/>
        <v>9.4</v>
      </c>
      <c r="T169">
        <f t="shared" si="46"/>
        <v>52.1</v>
      </c>
      <c r="U169">
        <f t="shared" si="47"/>
        <v>14.8</v>
      </c>
      <c r="V169" s="31">
        <f t="shared" si="48"/>
        <v>1</v>
      </c>
      <c r="W169">
        <f t="shared" si="49"/>
        <v>0</v>
      </c>
      <c r="X169" s="32">
        <f t="shared" si="50"/>
        <v>1</v>
      </c>
      <c r="Y169">
        <f t="shared" si="51"/>
        <v>1</v>
      </c>
      <c r="Z169">
        <f t="shared" si="52"/>
        <v>0.24514841376930174</v>
      </c>
      <c r="AA169" s="31">
        <f t="shared" si="53"/>
        <v>0.24514841376930174</v>
      </c>
      <c r="AB169" s="32">
        <f t="shared" si="54"/>
        <v>0.75485158623069826</v>
      </c>
      <c r="AC169" s="31">
        <f t="shared" si="55"/>
        <v>-1.4058914813553418</v>
      </c>
      <c r="AD169" s="32">
        <f t="shared" si="56"/>
        <v>0</v>
      </c>
      <c r="AZ169">
        <v>0.36161701557335979</v>
      </c>
      <c r="BA169">
        <v>0</v>
      </c>
      <c r="BB169">
        <v>1</v>
      </c>
      <c r="BC169">
        <f t="shared" si="60"/>
        <v>135</v>
      </c>
      <c r="BD169">
        <f t="shared" si="61"/>
        <v>29</v>
      </c>
      <c r="BE169">
        <f t="shared" si="57"/>
        <v>9.9999999999999978E-2</v>
      </c>
      <c r="BF169">
        <f t="shared" si="58"/>
        <v>0.27500000000000002</v>
      </c>
      <c r="BG169">
        <f t="shared" si="59"/>
        <v>1.8333333333333147E-3</v>
      </c>
      <c r="BK169" s="53">
        <v>9.3457943925233655E-2</v>
      </c>
      <c r="BL169" s="53">
        <v>0.19277108433734935</v>
      </c>
      <c r="BY169" s="53">
        <v>9.6385542168674676E-2</v>
      </c>
      <c r="BZ169" s="53">
        <v>0.16822429906542058</v>
      </c>
      <c r="CB169">
        <v>0.12857142857142856</v>
      </c>
      <c r="CC169">
        <v>0.16000000000000003</v>
      </c>
      <c r="CE169">
        <v>9.285714285714286E-2</v>
      </c>
      <c r="CF169">
        <v>0.26</v>
      </c>
      <c r="CH169">
        <v>9.9999999999999978E-2</v>
      </c>
      <c r="CI169">
        <v>0.27500000000000002</v>
      </c>
    </row>
    <row r="170" spans="1:87" ht="15" customHeight="1">
      <c r="A170" s="8">
        <v>169</v>
      </c>
      <c r="B170" s="9">
        <v>1055751755</v>
      </c>
      <c r="C170" s="10" t="s">
        <v>259</v>
      </c>
      <c r="D170" s="9">
        <v>0</v>
      </c>
      <c r="E170" s="9">
        <v>12</v>
      </c>
      <c r="F170" s="9">
        <v>16.2</v>
      </c>
      <c r="G170" s="9">
        <v>38</v>
      </c>
      <c r="H170" s="9">
        <v>10.9</v>
      </c>
      <c r="I170" s="9">
        <v>1</v>
      </c>
      <c r="J170" s="9">
        <v>1</v>
      </c>
      <c r="K170" s="9">
        <v>0</v>
      </c>
      <c r="L170" s="9">
        <v>0</v>
      </c>
      <c r="M170" s="9">
        <v>0</v>
      </c>
      <c r="N170" s="9">
        <v>1</v>
      </c>
      <c r="O170" s="9">
        <v>0</v>
      </c>
      <c r="P170" s="5"/>
      <c r="Q170">
        <f t="shared" si="43"/>
        <v>0</v>
      </c>
      <c r="R170">
        <f t="shared" si="44"/>
        <v>14</v>
      </c>
      <c r="S170">
        <f t="shared" si="45"/>
        <v>53.7</v>
      </c>
      <c r="T170">
        <f t="shared" si="46"/>
        <v>50.5</v>
      </c>
      <c r="U170">
        <f t="shared" si="47"/>
        <v>16.3</v>
      </c>
      <c r="V170" s="31">
        <f t="shared" si="48"/>
        <v>1</v>
      </c>
      <c r="W170">
        <f t="shared" si="49"/>
        <v>0</v>
      </c>
      <c r="X170" s="32">
        <f t="shared" si="50"/>
        <v>1</v>
      </c>
      <c r="Y170">
        <f t="shared" si="51"/>
        <v>1</v>
      </c>
      <c r="Z170">
        <f t="shared" si="52"/>
        <v>0.41513597645555217</v>
      </c>
      <c r="AA170" s="31">
        <f t="shared" si="53"/>
        <v>0.41513597645555217</v>
      </c>
      <c r="AB170" s="32">
        <f t="shared" si="54"/>
        <v>0.58486402354444778</v>
      </c>
      <c r="AC170" s="31">
        <f t="shared" si="55"/>
        <v>-0.87914915830855989</v>
      </c>
      <c r="AD170" s="32">
        <f t="shared" si="56"/>
        <v>0</v>
      </c>
      <c r="AZ170">
        <v>0.36334457642174439</v>
      </c>
      <c r="BA170">
        <v>1</v>
      </c>
      <c r="BB170">
        <v>0</v>
      </c>
      <c r="BC170">
        <f t="shared" si="60"/>
        <v>136</v>
      </c>
      <c r="BD170">
        <f t="shared" si="61"/>
        <v>29</v>
      </c>
      <c r="BE170">
        <f t="shared" si="57"/>
        <v>9.3333333333333379E-2</v>
      </c>
      <c r="BF170">
        <f t="shared" si="58"/>
        <v>0.27500000000000002</v>
      </c>
      <c r="BG170">
        <f t="shared" si="59"/>
        <v>1.8333333333333452E-3</v>
      </c>
      <c r="BK170" s="53">
        <v>8.411214953271029E-2</v>
      </c>
      <c r="BL170" s="53">
        <v>0.19277108433734935</v>
      </c>
      <c r="BY170" s="53">
        <v>8.4337349397590411E-2</v>
      </c>
      <c r="BZ170" s="53">
        <v>0.16822429906542058</v>
      </c>
      <c r="CB170">
        <v>0.12857142857142856</v>
      </c>
      <c r="CC170">
        <v>0.14000000000000001</v>
      </c>
      <c r="CE170">
        <v>9.285714285714286E-2</v>
      </c>
      <c r="CF170">
        <v>0.24</v>
      </c>
      <c r="CH170">
        <v>9.3333333333333379E-2</v>
      </c>
      <c r="CI170">
        <v>0.27500000000000002</v>
      </c>
    </row>
    <row r="171" spans="1:87" ht="15" customHeight="1">
      <c r="A171" s="8">
        <v>170</v>
      </c>
      <c r="B171" s="9">
        <v>1071788094</v>
      </c>
      <c r="C171" s="10" t="s">
        <v>260</v>
      </c>
      <c r="D171" s="9">
        <v>0</v>
      </c>
      <c r="E171" s="9">
        <v>13</v>
      </c>
      <c r="F171" s="9">
        <v>15.1</v>
      </c>
      <c r="G171" s="9">
        <v>46.3</v>
      </c>
      <c r="H171" s="9">
        <v>15.1</v>
      </c>
      <c r="I171" s="9">
        <v>0</v>
      </c>
      <c r="J171" s="9">
        <v>1</v>
      </c>
      <c r="K171" s="9">
        <v>0</v>
      </c>
      <c r="L171" s="9">
        <v>0</v>
      </c>
      <c r="M171" s="9">
        <v>1</v>
      </c>
      <c r="N171" s="9">
        <v>0</v>
      </c>
      <c r="O171" s="9">
        <v>0</v>
      </c>
      <c r="P171" s="15"/>
      <c r="Q171">
        <f t="shared" si="43"/>
        <v>1</v>
      </c>
      <c r="R171">
        <f t="shared" si="44"/>
        <v>16</v>
      </c>
      <c r="S171">
        <f t="shared" si="45"/>
        <v>50.1</v>
      </c>
      <c r="T171">
        <f t="shared" si="46"/>
        <v>46.3</v>
      </c>
      <c r="U171">
        <f t="shared" si="47"/>
        <v>14.4</v>
      </c>
      <c r="V171" s="31">
        <f t="shared" si="48"/>
        <v>0</v>
      </c>
      <c r="W171">
        <f t="shared" si="49"/>
        <v>1</v>
      </c>
      <c r="X171" s="32">
        <f t="shared" si="50"/>
        <v>1</v>
      </c>
      <c r="Y171">
        <f t="shared" si="51"/>
        <v>0</v>
      </c>
      <c r="Z171">
        <f t="shared" si="52"/>
        <v>0.18670117344806936</v>
      </c>
      <c r="AA171" s="31">
        <f t="shared" si="53"/>
        <v>0.18670117344806936</v>
      </c>
      <c r="AB171" s="32">
        <f t="shared" si="54"/>
        <v>0.81329882655193064</v>
      </c>
      <c r="AC171" s="31">
        <f t="shared" si="55"/>
        <v>-0.20665667663360018</v>
      </c>
      <c r="AD171" s="32">
        <f t="shared" si="56"/>
        <v>100</v>
      </c>
      <c r="AZ171">
        <v>0.3647766721799004</v>
      </c>
      <c r="BA171">
        <v>1</v>
      </c>
      <c r="BB171">
        <v>0</v>
      </c>
      <c r="BC171">
        <f t="shared" si="60"/>
        <v>137</v>
      </c>
      <c r="BD171">
        <f t="shared" si="61"/>
        <v>29</v>
      </c>
      <c r="BE171">
        <f t="shared" si="57"/>
        <v>8.666666666666667E-2</v>
      </c>
      <c r="BF171">
        <f t="shared" si="58"/>
        <v>0.27500000000000002</v>
      </c>
      <c r="BG171">
        <f t="shared" si="59"/>
        <v>1.8333333333333452E-3</v>
      </c>
      <c r="BK171" s="53">
        <v>8.411214953271029E-2</v>
      </c>
      <c r="BL171" s="53">
        <v>0.18072289156626509</v>
      </c>
      <c r="BY171" s="53">
        <v>8.4337349397590411E-2</v>
      </c>
      <c r="BZ171" s="53">
        <v>0.15887850467289721</v>
      </c>
      <c r="CB171">
        <v>0.12142857142857144</v>
      </c>
      <c r="CC171">
        <v>0.14000000000000001</v>
      </c>
      <c r="CE171">
        <v>8.5714285714285743E-2</v>
      </c>
      <c r="CF171">
        <v>0.24</v>
      </c>
      <c r="CH171">
        <v>8.666666666666667E-2</v>
      </c>
      <c r="CI171">
        <v>0.27500000000000002</v>
      </c>
    </row>
    <row r="172" spans="1:87" ht="15" customHeight="1">
      <c r="A172" s="8">
        <v>171</v>
      </c>
      <c r="B172" s="9">
        <v>1069719422</v>
      </c>
      <c r="C172" s="10" t="s">
        <v>261</v>
      </c>
      <c r="D172" s="9">
        <v>1</v>
      </c>
      <c r="E172" s="9">
        <v>12</v>
      </c>
      <c r="F172" s="9">
        <v>25.5</v>
      </c>
      <c r="G172" s="9">
        <v>39.9</v>
      </c>
      <c r="H172" s="9">
        <v>13.4</v>
      </c>
      <c r="I172" s="9">
        <v>1</v>
      </c>
      <c r="J172" s="9">
        <v>0</v>
      </c>
      <c r="K172" s="9">
        <v>0</v>
      </c>
      <c r="L172" s="9">
        <v>0</v>
      </c>
      <c r="M172" s="9">
        <v>0</v>
      </c>
      <c r="N172" s="9">
        <v>1</v>
      </c>
      <c r="O172" s="9">
        <v>1</v>
      </c>
      <c r="P172" s="5"/>
      <c r="Q172">
        <f t="shared" si="43"/>
        <v>1</v>
      </c>
      <c r="R172">
        <f t="shared" si="44"/>
        <v>15</v>
      </c>
      <c r="S172">
        <f t="shared" si="45"/>
        <v>16.7</v>
      </c>
      <c r="T172">
        <f t="shared" si="46"/>
        <v>44.5</v>
      </c>
      <c r="U172">
        <f t="shared" si="47"/>
        <v>14.5</v>
      </c>
      <c r="V172" s="31">
        <f t="shared" si="48"/>
        <v>0</v>
      </c>
      <c r="W172">
        <f t="shared" si="49"/>
        <v>1</v>
      </c>
      <c r="X172" s="32">
        <f t="shared" si="50"/>
        <v>1</v>
      </c>
      <c r="Y172">
        <f t="shared" si="51"/>
        <v>0</v>
      </c>
      <c r="Z172">
        <f t="shared" si="52"/>
        <v>0.12543726961583743</v>
      </c>
      <c r="AA172" s="31">
        <f t="shared" si="53"/>
        <v>0.12543726961583743</v>
      </c>
      <c r="AB172" s="32">
        <f t="shared" si="54"/>
        <v>0.87456273038416255</v>
      </c>
      <c r="AC172" s="31">
        <f t="shared" si="55"/>
        <v>-0.13403125423833989</v>
      </c>
      <c r="AD172" s="32">
        <f t="shared" si="56"/>
        <v>100</v>
      </c>
      <c r="AZ172">
        <v>0.36584700167733258</v>
      </c>
      <c r="BA172">
        <v>1</v>
      </c>
      <c r="BB172">
        <v>0</v>
      </c>
      <c r="BC172">
        <f t="shared" si="60"/>
        <v>138</v>
      </c>
      <c r="BD172">
        <f t="shared" si="61"/>
        <v>29</v>
      </c>
      <c r="BE172">
        <f t="shared" si="57"/>
        <v>7.999999999999996E-2</v>
      </c>
      <c r="BF172">
        <f t="shared" si="58"/>
        <v>0.27500000000000002</v>
      </c>
      <c r="BG172">
        <f t="shared" si="59"/>
        <v>1.8333333333333147E-3</v>
      </c>
      <c r="BK172" s="53">
        <v>8.411214953271029E-2</v>
      </c>
      <c r="BL172" s="53">
        <v>0.16867469879518071</v>
      </c>
      <c r="BY172" s="53">
        <v>8.4337349397590411E-2</v>
      </c>
      <c r="BZ172" s="53">
        <v>0.14953271028037385</v>
      </c>
      <c r="CB172">
        <v>0.11428571428571432</v>
      </c>
      <c r="CC172">
        <v>0.14000000000000001</v>
      </c>
      <c r="CE172">
        <v>8.5714285714285743E-2</v>
      </c>
      <c r="CF172">
        <v>0.21999999999999997</v>
      </c>
      <c r="CH172">
        <v>7.999999999999996E-2</v>
      </c>
      <c r="CI172">
        <v>0.27500000000000002</v>
      </c>
    </row>
    <row r="173" spans="1:87" ht="15" customHeight="1">
      <c r="A173" s="8">
        <v>172</v>
      </c>
      <c r="B173" s="9">
        <v>1004493537</v>
      </c>
      <c r="C173" s="10" t="s">
        <v>262</v>
      </c>
      <c r="D173" s="9">
        <v>1</v>
      </c>
      <c r="E173" s="9">
        <v>17</v>
      </c>
      <c r="F173" s="9">
        <v>0</v>
      </c>
      <c r="G173" s="9">
        <v>50.9</v>
      </c>
      <c r="H173" s="9">
        <v>12.2</v>
      </c>
      <c r="I173" s="9">
        <v>1</v>
      </c>
      <c r="J173" s="9">
        <v>0</v>
      </c>
      <c r="K173" s="9">
        <v>0</v>
      </c>
      <c r="L173" s="9">
        <v>0</v>
      </c>
      <c r="M173" s="9">
        <v>0</v>
      </c>
      <c r="N173" s="9">
        <v>1</v>
      </c>
      <c r="O173" s="9">
        <v>1</v>
      </c>
      <c r="P173" s="5"/>
      <c r="Q173">
        <f t="shared" si="43"/>
        <v>0</v>
      </c>
      <c r="R173">
        <f t="shared" si="44"/>
        <v>12</v>
      </c>
      <c r="S173">
        <f t="shared" si="45"/>
        <v>16.2</v>
      </c>
      <c r="T173">
        <f t="shared" si="46"/>
        <v>38</v>
      </c>
      <c r="U173">
        <f t="shared" si="47"/>
        <v>10.9</v>
      </c>
      <c r="V173" s="31">
        <f t="shared" si="48"/>
        <v>1</v>
      </c>
      <c r="W173">
        <f t="shared" si="49"/>
        <v>0</v>
      </c>
      <c r="X173" s="32">
        <f t="shared" si="50"/>
        <v>1</v>
      </c>
      <c r="Y173">
        <f t="shared" si="51"/>
        <v>1</v>
      </c>
      <c r="Z173">
        <f t="shared" si="52"/>
        <v>0.21655413885764227</v>
      </c>
      <c r="AA173" s="31">
        <f t="shared" si="53"/>
        <v>0.21655413885764227</v>
      </c>
      <c r="AB173" s="32">
        <f t="shared" si="54"/>
        <v>0.7834458611423577</v>
      </c>
      <c r="AC173" s="31">
        <f t="shared" si="55"/>
        <v>-1.5299146987927996</v>
      </c>
      <c r="AD173" s="32">
        <f t="shared" si="56"/>
        <v>0</v>
      </c>
      <c r="AZ173">
        <v>0.3741126334678529</v>
      </c>
      <c r="BA173">
        <v>1</v>
      </c>
      <c r="BB173">
        <v>0</v>
      </c>
      <c r="BC173">
        <f t="shared" si="60"/>
        <v>139</v>
      </c>
      <c r="BD173">
        <f t="shared" si="61"/>
        <v>29</v>
      </c>
      <c r="BE173">
        <f t="shared" si="57"/>
        <v>7.3333333333333361E-2</v>
      </c>
      <c r="BF173">
        <f t="shared" si="58"/>
        <v>0.27500000000000002</v>
      </c>
      <c r="BG173">
        <f t="shared" si="59"/>
        <v>0</v>
      </c>
      <c r="BK173" s="53">
        <v>8.411214953271029E-2</v>
      </c>
      <c r="BL173" s="53">
        <v>0.15662650602409633</v>
      </c>
      <c r="BY173" s="53">
        <v>8.4337349397590411E-2</v>
      </c>
      <c r="BZ173" s="53">
        <v>0.14018691588785048</v>
      </c>
      <c r="CB173">
        <v>0.1071428571428571</v>
      </c>
      <c r="CC173">
        <v>0.14000000000000001</v>
      </c>
      <c r="CE173">
        <v>8.5714285714285743E-2</v>
      </c>
      <c r="CF173">
        <v>0.19999999999999996</v>
      </c>
      <c r="CH173">
        <v>7.3333333333333361E-2</v>
      </c>
      <c r="CI173">
        <v>0.27500000000000002</v>
      </c>
    </row>
    <row r="174" spans="1:87" ht="15" customHeight="1">
      <c r="A174" s="8">
        <v>173</v>
      </c>
      <c r="B174" s="9">
        <v>1007664840</v>
      </c>
      <c r="C174" s="10" t="s">
        <v>263</v>
      </c>
      <c r="D174" s="9">
        <v>1</v>
      </c>
      <c r="E174" s="9">
        <v>16</v>
      </c>
      <c r="F174" s="9">
        <v>0</v>
      </c>
      <c r="G174" s="9">
        <v>49.4</v>
      </c>
      <c r="H174" s="9">
        <v>10</v>
      </c>
      <c r="I174" s="9">
        <v>1</v>
      </c>
      <c r="J174" s="9">
        <v>0</v>
      </c>
      <c r="K174" s="9">
        <v>0</v>
      </c>
      <c r="L174" s="9">
        <v>0</v>
      </c>
      <c r="M174" s="9">
        <v>0</v>
      </c>
      <c r="N174" s="9">
        <v>1</v>
      </c>
      <c r="O174" s="9">
        <v>1</v>
      </c>
      <c r="P174" s="5"/>
      <c r="Q174">
        <f t="shared" si="43"/>
        <v>0</v>
      </c>
      <c r="R174">
        <f t="shared" si="44"/>
        <v>13</v>
      </c>
      <c r="S174">
        <f t="shared" si="45"/>
        <v>15.1</v>
      </c>
      <c r="T174">
        <f t="shared" si="46"/>
        <v>46.3</v>
      </c>
      <c r="U174">
        <f t="shared" si="47"/>
        <v>15.1</v>
      </c>
      <c r="V174" s="31">
        <f t="shared" si="48"/>
        <v>0</v>
      </c>
      <c r="W174">
        <f t="shared" si="49"/>
        <v>1</v>
      </c>
      <c r="X174" s="32">
        <f t="shared" si="50"/>
        <v>1</v>
      </c>
      <c r="Y174">
        <f t="shared" si="51"/>
        <v>0</v>
      </c>
      <c r="Z174">
        <f t="shared" si="52"/>
        <v>0.26705851146267323</v>
      </c>
      <c r="AA174" s="31">
        <f t="shared" si="53"/>
        <v>0.26705851146267323</v>
      </c>
      <c r="AB174" s="32">
        <f t="shared" si="54"/>
        <v>0.73294148853732677</v>
      </c>
      <c r="AC174" s="31">
        <f t="shared" si="55"/>
        <v>-0.31068940492376085</v>
      </c>
      <c r="AD174" s="32">
        <f t="shared" si="56"/>
        <v>100</v>
      </c>
      <c r="AZ174">
        <v>0.37656081066170971</v>
      </c>
      <c r="BA174">
        <v>0</v>
      </c>
      <c r="BB174">
        <v>1</v>
      </c>
      <c r="BC174">
        <f t="shared" si="60"/>
        <v>139</v>
      </c>
      <c r="BD174">
        <f t="shared" si="61"/>
        <v>30</v>
      </c>
      <c r="BE174">
        <f t="shared" si="57"/>
        <v>7.3333333333333361E-2</v>
      </c>
      <c r="BF174">
        <f t="shared" si="58"/>
        <v>0.25</v>
      </c>
      <c r="BG174">
        <f t="shared" si="59"/>
        <v>1.6666666666666774E-3</v>
      </c>
      <c r="BK174" s="53">
        <v>7.4766355140186924E-2</v>
      </c>
      <c r="BL174" s="53">
        <v>0.15662650602409633</v>
      </c>
      <c r="BY174" s="53">
        <v>8.4337349397590411E-2</v>
      </c>
      <c r="BZ174" s="53">
        <v>0.13084112149532712</v>
      </c>
      <c r="CB174">
        <v>0.1071428571428571</v>
      </c>
      <c r="CC174">
        <v>0.12</v>
      </c>
      <c r="CE174">
        <v>7.8571428571428625E-2</v>
      </c>
      <c r="CF174">
        <v>0.19999999999999996</v>
      </c>
      <c r="CH174">
        <v>7.3333333333333361E-2</v>
      </c>
      <c r="CI174">
        <v>0.25</v>
      </c>
    </row>
    <row r="175" spans="1:87" ht="15" customHeight="1">
      <c r="A175" s="8">
        <v>174</v>
      </c>
      <c r="B175" s="9">
        <v>1007596667</v>
      </c>
      <c r="C175" s="10" t="s">
        <v>264</v>
      </c>
      <c r="D175" s="9">
        <v>0</v>
      </c>
      <c r="E175" s="9">
        <v>16</v>
      </c>
      <c r="F175" s="9">
        <v>9.3000000000000007</v>
      </c>
      <c r="G175" s="9">
        <v>49.8</v>
      </c>
      <c r="H175" s="9">
        <v>16.600000000000001</v>
      </c>
      <c r="I175" s="9">
        <v>1</v>
      </c>
      <c r="J175" s="9">
        <v>0</v>
      </c>
      <c r="K175" s="9">
        <v>0</v>
      </c>
      <c r="L175" s="9">
        <v>0</v>
      </c>
      <c r="M175" s="9">
        <v>0</v>
      </c>
      <c r="N175" s="9">
        <v>1</v>
      </c>
      <c r="O175" s="9">
        <v>1</v>
      </c>
      <c r="P175" s="5"/>
      <c r="Q175">
        <f t="shared" si="43"/>
        <v>1</v>
      </c>
      <c r="R175">
        <f t="shared" si="44"/>
        <v>12</v>
      </c>
      <c r="S175">
        <f t="shared" si="45"/>
        <v>25.5</v>
      </c>
      <c r="T175">
        <f t="shared" si="46"/>
        <v>39.9</v>
      </c>
      <c r="U175">
        <f t="shared" si="47"/>
        <v>13.4</v>
      </c>
      <c r="V175" s="31">
        <f t="shared" si="48"/>
        <v>1</v>
      </c>
      <c r="W175">
        <f t="shared" si="49"/>
        <v>0</v>
      </c>
      <c r="X175" s="32">
        <f t="shared" si="50"/>
        <v>1</v>
      </c>
      <c r="Y175">
        <f t="shared" si="51"/>
        <v>1</v>
      </c>
      <c r="Z175">
        <f t="shared" si="52"/>
        <v>0.15936786159629046</v>
      </c>
      <c r="AA175" s="31">
        <f t="shared" si="53"/>
        <v>0.15936786159629046</v>
      </c>
      <c r="AB175" s="32">
        <f t="shared" si="54"/>
        <v>0.84063213840370954</v>
      </c>
      <c r="AC175" s="31">
        <f t="shared" si="55"/>
        <v>-1.8365401540566075</v>
      </c>
      <c r="AD175" s="32">
        <f t="shared" si="56"/>
        <v>0</v>
      </c>
      <c r="AZ175">
        <v>0.39284750813974018</v>
      </c>
      <c r="BA175">
        <v>1</v>
      </c>
      <c r="BB175">
        <v>0</v>
      </c>
      <c r="BC175">
        <f t="shared" si="60"/>
        <v>140</v>
      </c>
      <c r="BD175">
        <f t="shared" si="61"/>
        <v>30</v>
      </c>
      <c r="BE175">
        <f t="shared" si="57"/>
        <v>6.6666666666666652E-2</v>
      </c>
      <c r="BF175">
        <f t="shared" si="58"/>
        <v>0.25</v>
      </c>
      <c r="BG175">
        <f t="shared" si="59"/>
        <v>1.6666666666666496E-3</v>
      </c>
      <c r="BK175" s="53">
        <v>7.4766355140186924E-2</v>
      </c>
      <c r="BL175" s="53">
        <v>0.14457831325301207</v>
      </c>
      <c r="BY175" s="53">
        <v>8.4337349397590411E-2</v>
      </c>
      <c r="BZ175" s="53">
        <v>0.12149532710280375</v>
      </c>
      <c r="CB175">
        <v>9.9999999999999978E-2</v>
      </c>
      <c r="CC175">
        <v>0.12</v>
      </c>
      <c r="CE175">
        <v>7.1428571428571397E-2</v>
      </c>
      <c r="CF175">
        <v>0.19999999999999996</v>
      </c>
      <c r="CH175">
        <v>6.6666666666666652E-2</v>
      </c>
      <c r="CI175">
        <v>0.25</v>
      </c>
    </row>
    <row r="176" spans="1:87" ht="15" customHeight="1">
      <c r="A176" s="8">
        <v>175</v>
      </c>
      <c r="B176" s="9">
        <v>1003519290</v>
      </c>
      <c r="C176" s="10" t="s">
        <v>265</v>
      </c>
      <c r="D176" s="9">
        <v>0</v>
      </c>
      <c r="E176" s="9">
        <v>14</v>
      </c>
      <c r="F176" s="9">
        <v>7.6</v>
      </c>
      <c r="G176" s="9">
        <v>54.7</v>
      </c>
      <c r="H176" s="9">
        <v>13.5</v>
      </c>
      <c r="I176" s="9">
        <v>1</v>
      </c>
      <c r="J176" s="9">
        <v>1</v>
      </c>
      <c r="K176" s="9">
        <v>0</v>
      </c>
      <c r="L176" s="9">
        <v>0</v>
      </c>
      <c r="M176" s="9">
        <v>0</v>
      </c>
      <c r="N176" s="9">
        <v>1</v>
      </c>
      <c r="O176" s="9">
        <v>0</v>
      </c>
      <c r="P176" s="5"/>
      <c r="Q176">
        <f t="shared" si="43"/>
        <v>1</v>
      </c>
      <c r="R176">
        <f t="shared" si="44"/>
        <v>17</v>
      </c>
      <c r="S176">
        <f t="shared" si="45"/>
        <v>0</v>
      </c>
      <c r="T176">
        <f t="shared" si="46"/>
        <v>50.9</v>
      </c>
      <c r="U176">
        <f t="shared" si="47"/>
        <v>12.2</v>
      </c>
      <c r="V176" s="31">
        <f t="shared" si="48"/>
        <v>1</v>
      </c>
      <c r="W176">
        <f t="shared" si="49"/>
        <v>0</v>
      </c>
      <c r="X176" s="32">
        <f t="shared" si="50"/>
        <v>1</v>
      </c>
      <c r="Y176">
        <f t="shared" si="51"/>
        <v>1</v>
      </c>
      <c r="Z176">
        <f t="shared" si="52"/>
        <v>0.23653793725243441</v>
      </c>
      <c r="AA176" s="31">
        <f t="shared" si="53"/>
        <v>0.23653793725243441</v>
      </c>
      <c r="AB176" s="32">
        <f t="shared" si="54"/>
        <v>0.76346206274756556</v>
      </c>
      <c r="AC176" s="31">
        <f t="shared" si="55"/>
        <v>-1.4416466726992851</v>
      </c>
      <c r="AD176" s="32">
        <f t="shared" si="56"/>
        <v>0</v>
      </c>
      <c r="AZ176">
        <v>0.39508594269906977</v>
      </c>
      <c r="BA176">
        <v>1</v>
      </c>
      <c r="BB176">
        <v>0</v>
      </c>
      <c r="BC176">
        <f t="shared" si="60"/>
        <v>141</v>
      </c>
      <c r="BD176">
        <f t="shared" si="61"/>
        <v>30</v>
      </c>
      <c r="BE176">
        <f t="shared" si="57"/>
        <v>6.0000000000000053E-2</v>
      </c>
      <c r="BF176">
        <f t="shared" si="58"/>
        <v>0.25</v>
      </c>
      <c r="BG176">
        <f t="shared" si="59"/>
        <v>1.6666666666666774E-3</v>
      </c>
      <c r="BK176" s="53">
        <v>7.4766355140186924E-2</v>
      </c>
      <c r="BL176" s="53">
        <v>0.13253012048192769</v>
      </c>
      <c r="BY176" s="53">
        <v>7.2289156626506035E-2</v>
      </c>
      <c r="BZ176" s="53">
        <v>0.12149532710280375</v>
      </c>
      <c r="CB176">
        <v>9.285714285714286E-2</v>
      </c>
      <c r="CC176">
        <v>0.12</v>
      </c>
      <c r="CE176">
        <v>6.4285714285714279E-2</v>
      </c>
      <c r="CF176">
        <v>0.19999999999999996</v>
      </c>
      <c r="CH176">
        <v>6.0000000000000053E-2</v>
      </c>
      <c r="CI176">
        <v>0.25</v>
      </c>
    </row>
    <row r="177" spans="1:87" ht="15" customHeight="1">
      <c r="A177" s="8">
        <v>176</v>
      </c>
      <c r="B177" s="9">
        <v>1073130050</v>
      </c>
      <c r="C177" s="10" t="s">
        <v>266</v>
      </c>
      <c r="D177" s="9">
        <v>0</v>
      </c>
      <c r="E177" s="9">
        <v>13</v>
      </c>
      <c r="F177" s="9">
        <v>4.5999999999999996</v>
      </c>
      <c r="G177" s="9">
        <v>53.1</v>
      </c>
      <c r="H177" s="9">
        <v>15.9</v>
      </c>
      <c r="I177" s="9">
        <v>0</v>
      </c>
      <c r="J177" s="9">
        <v>0</v>
      </c>
      <c r="K177" s="9">
        <v>0</v>
      </c>
      <c r="L177" s="9">
        <v>0</v>
      </c>
      <c r="M177" s="9">
        <v>1</v>
      </c>
      <c r="N177" s="9">
        <v>0</v>
      </c>
      <c r="O177" s="9">
        <v>1</v>
      </c>
      <c r="P177" s="5"/>
      <c r="Q177">
        <f t="shared" si="43"/>
        <v>1</v>
      </c>
      <c r="R177">
        <f t="shared" si="44"/>
        <v>16</v>
      </c>
      <c r="S177">
        <f t="shared" si="45"/>
        <v>0</v>
      </c>
      <c r="T177">
        <f t="shared" si="46"/>
        <v>49.4</v>
      </c>
      <c r="U177">
        <f t="shared" si="47"/>
        <v>10</v>
      </c>
      <c r="V177" s="31">
        <f t="shared" si="48"/>
        <v>1</v>
      </c>
      <c r="W177">
        <f t="shared" si="49"/>
        <v>0</v>
      </c>
      <c r="X177" s="32">
        <f t="shared" si="50"/>
        <v>1</v>
      </c>
      <c r="Y177">
        <f t="shared" si="51"/>
        <v>1</v>
      </c>
      <c r="Z177">
        <f t="shared" si="52"/>
        <v>0.31693009534004357</v>
      </c>
      <c r="AA177" s="31">
        <f t="shared" si="53"/>
        <v>0.31693009534004357</v>
      </c>
      <c r="AB177" s="32">
        <f t="shared" si="54"/>
        <v>0.68306990465995643</v>
      </c>
      <c r="AC177" s="31">
        <f t="shared" si="55"/>
        <v>-1.1490740488548807</v>
      </c>
      <c r="AD177" s="32">
        <f t="shared" si="56"/>
        <v>0</v>
      </c>
      <c r="AZ177">
        <v>0.40656455502326905</v>
      </c>
      <c r="BA177">
        <v>1</v>
      </c>
      <c r="BB177">
        <v>0</v>
      </c>
      <c r="BC177">
        <f t="shared" si="60"/>
        <v>142</v>
      </c>
      <c r="BD177">
        <f t="shared" si="61"/>
        <v>30</v>
      </c>
      <c r="BE177">
        <f t="shared" si="57"/>
        <v>5.3333333333333344E-2</v>
      </c>
      <c r="BF177">
        <f t="shared" si="58"/>
        <v>0.25</v>
      </c>
      <c r="BG177">
        <f t="shared" si="59"/>
        <v>0</v>
      </c>
      <c r="BK177" s="53">
        <v>7.4766355140186924E-2</v>
      </c>
      <c r="BL177" s="53">
        <v>0.12048192771084343</v>
      </c>
      <c r="BY177" s="53">
        <v>7.2289156626506035E-2</v>
      </c>
      <c r="BZ177" s="53">
        <v>0.11214953271028039</v>
      </c>
      <c r="CB177">
        <v>9.285714285714286E-2</v>
      </c>
      <c r="CC177">
        <v>9.9999999999999978E-2</v>
      </c>
      <c r="CE177">
        <v>5.7142857142857162E-2</v>
      </c>
      <c r="CF177">
        <v>0.19999999999999996</v>
      </c>
      <c r="CH177">
        <v>5.3333333333333344E-2</v>
      </c>
      <c r="CI177">
        <v>0.25</v>
      </c>
    </row>
    <row r="178" spans="1:87" ht="15" customHeight="1">
      <c r="A178" s="8">
        <v>177</v>
      </c>
      <c r="B178" s="9">
        <v>1023084201</v>
      </c>
      <c r="C178" s="10" t="s">
        <v>267</v>
      </c>
      <c r="D178" s="9">
        <v>0</v>
      </c>
      <c r="E178" s="9">
        <v>10</v>
      </c>
      <c r="F178" s="9">
        <v>41.6</v>
      </c>
      <c r="G178" s="9">
        <v>37.299999999999997</v>
      </c>
      <c r="H178" s="9">
        <v>12.1</v>
      </c>
      <c r="I178" s="9">
        <v>0</v>
      </c>
      <c r="J178" s="9">
        <v>1</v>
      </c>
      <c r="K178" s="9">
        <v>0</v>
      </c>
      <c r="L178" s="9">
        <v>0</v>
      </c>
      <c r="M178" s="9">
        <v>1</v>
      </c>
      <c r="N178" s="9">
        <v>0</v>
      </c>
      <c r="O178" s="9">
        <v>0</v>
      </c>
      <c r="P178" s="5"/>
      <c r="Q178">
        <f t="shared" si="43"/>
        <v>0</v>
      </c>
      <c r="R178">
        <f t="shared" si="44"/>
        <v>16</v>
      </c>
      <c r="S178">
        <f t="shared" si="45"/>
        <v>9.3000000000000007</v>
      </c>
      <c r="T178">
        <f t="shared" si="46"/>
        <v>49.8</v>
      </c>
      <c r="U178">
        <f t="shared" si="47"/>
        <v>16.600000000000001</v>
      </c>
      <c r="V178" s="31">
        <f t="shared" si="48"/>
        <v>1</v>
      </c>
      <c r="W178">
        <f t="shared" si="49"/>
        <v>0</v>
      </c>
      <c r="X178" s="32">
        <f t="shared" si="50"/>
        <v>1</v>
      </c>
      <c r="Y178">
        <f t="shared" si="51"/>
        <v>1</v>
      </c>
      <c r="Z178">
        <f t="shared" si="52"/>
        <v>0.18253138332230642</v>
      </c>
      <c r="AA178" s="31">
        <f t="shared" si="53"/>
        <v>0.18253138332230642</v>
      </c>
      <c r="AB178" s="32">
        <f t="shared" si="54"/>
        <v>0.81746861667769355</v>
      </c>
      <c r="AC178" s="31">
        <f t="shared" si="55"/>
        <v>-1.700833157333705</v>
      </c>
      <c r="AD178" s="32">
        <f t="shared" si="56"/>
        <v>0</v>
      </c>
      <c r="AZ178">
        <v>0.4070536252274618</v>
      </c>
      <c r="BA178">
        <v>0</v>
      </c>
      <c r="BB178">
        <v>1</v>
      </c>
      <c r="BC178">
        <f t="shared" si="60"/>
        <v>142</v>
      </c>
      <c r="BD178">
        <f t="shared" si="61"/>
        <v>31</v>
      </c>
      <c r="BE178">
        <f t="shared" si="57"/>
        <v>5.3333333333333344E-2</v>
      </c>
      <c r="BF178">
        <f t="shared" si="58"/>
        <v>0.22499999999999998</v>
      </c>
      <c r="BG178">
        <f t="shared" si="59"/>
        <v>0</v>
      </c>
      <c r="BK178" s="53">
        <v>6.5420560747663559E-2</v>
      </c>
      <c r="BL178" s="53">
        <v>0.12048192771084343</v>
      </c>
      <c r="BY178" s="53">
        <v>7.2289156626506035E-2</v>
      </c>
      <c r="BZ178" s="53">
        <v>0.10280373831775702</v>
      </c>
      <c r="CB178">
        <v>8.5714285714285743E-2</v>
      </c>
      <c r="CC178">
        <v>9.9999999999999978E-2</v>
      </c>
      <c r="CE178">
        <v>5.7142857142857162E-2</v>
      </c>
      <c r="CF178">
        <v>0.18000000000000005</v>
      </c>
      <c r="CH178">
        <v>5.3333333333333344E-2</v>
      </c>
      <c r="CI178">
        <v>0.22499999999999998</v>
      </c>
    </row>
    <row r="179" spans="1:87" ht="15" customHeight="1">
      <c r="A179" s="8">
        <v>178</v>
      </c>
      <c r="B179" s="9">
        <v>1003540285</v>
      </c>
      <c r="C179" s="10" t="s">
        <v>268</v>
      </c>
      <c r="D179" s="9">
        <v>0</v>
      </c>
      <c r="E179" s="9">
        <v>15</v>
      </c>
      <c r="F179" s="9">
        <v>0</v>
      </c>
      <c r="G179" s="9">
        <v>39.5</v>
      </c>
      <c r="H179" s="9">
        <v>12.5</v>
      </c>
      <c r="I179" s="9">
        <v>1</v>
      </c>
      <c r="J179" s="9">
        <v>1</v>
      </c>
      <c r="K179" s="9">
        <v>0</v>
      </c>
      <c r="L179" s="9">
        <v>0</v>
      </c>
      <c r="M179" s="9">
        <v>0</v>
      </c>
      <c r="N179" s="9">
        <v>1</v>
      </c>
      <c r="O179" s="9">
        <v>0</v>
      </c>
      <c r="P179" s="5"/>
      <c r="Q179">
        <f t="shared" si="43"/>
        <v>0</v>
      </c>
      <c r="R179">
        <f t="shared" si="44"/>
        <v>14</v>
      </c>
      <c r="S179">
        <f t="shared" si="45"/>
        <v>7.6</v>
      </c>
      <c r="T179">
        <f t="shared" si="46"/>
        <v>54.7</v>
      </c>
      <c r="U179">
        <f t="shared" si="47"/>
        <v>13.5</v>
      </c>
      <c r="V179" s="31">
        <f t="shared" si="48"/>
        <v>1</v>
      </c>
      <c r="W179">
        <f t="shared" si="49"/>
        <v>0</v>
      </c>
      <c r="X179" s="32">
        <f t="shared" si="50"/>
        <v>1</v>
      </c>
      <c r="Y179">
        <f t="shared" si="51"/>
        <v>1</v>
      </c>
      <c r="Z179">
        <f t="shared" si="52"/>
        <v>0.57044843444251192</v>
      </c>
      <c r="AA179" s="31">
        <f t="shared" si="53"/>
        <v>0.57044843444251192</v>
      </c>
      <c r="AB179" s="32">
        <f t="shared" si="54"/>
        <v>0.42955156555748808</v>
      </c>
      <c r="AC179" s="31">
        <f t="shared" si="55"/>
        <v>-0.56133250036895732</v>
      </c>
      <c r="AD179" s="32">
        <f t="shared" si="56"/>
        <v>100</v>
      </c>
      <c r="AZ179">
        <v>0.41513597645555217</v>
      </c>
      <c r="BA179">
        <v>0</v>
      </c>
      <c r="BB179">
        <v>1</v>
      </c>
      <c r="BC179">
        <f t="shared" si="60"/>
        <v>142</v>
      </c>
      <c r="BD179">
        <f t="shared" si="61"/>
        <v>32</v>
      </c>
      <c r="BE179">
        <f t="shared" si="57"/>
        <v>5.3333333333333344E-2</v>
      </c>
      <c r="BF179">
        <f t="shared" si="58"/>
        <v>0.19999999999999996</v>
      </c>
      <c r="BG179">
        <f t="shared" si="59"/>
        <v>1.3333333333333415E-3</v>
      </c>
      <c r="BK179" s="53">
        <v>5.6074766355140193E-2</v>
      </c>
      <c r="BL179" s="53">
        <v>0.12048192771084343</v>
      </c>
      <c r="BY179" s="53">
        <v>6.0240963855421659E-2</v>
      </c>
      <c r="BZ179" s="53">
        <v>0.10280373831775702</v>
      </c>
      <c r="CB179">
        <v>7.8571428571428625E-2</v>
      </c>
      <c r="CC179">
        <v>9.9999999999999978E-2</v>
      </c>
      <c r="CE179">
        <v>5.7142857142857162E-2</v>
      </c>
      <c r="CF179">
        <v>0.16000000000000003</v>
      </c>
      <c r="CH179">
        <v>5.3333333333333344E-2</v>
      </c>
      <c r="CI179">
        <v>0.19999999999999996</v>
      </c>
    </row>
    <row r="180" spans="1:87" ht="15" customHeight="1">
      <c r="A180" s="8">
        <v>179</v>
      </c>
      <c r="B180" s="9">
        <v>1007664941</v>
      </c>
      <c r="C180" s="10" t="s">
        <v>269</v>
      </c>
      <c r="D180" s="9">
        <v>1</v>
      </c>
      <c r="E180" s="9">
        <v>18</v>
      </c>
      <c r="F180" s="9">
        <v>65</v>
      </c>
      <c r="G180" s="9">
        <v>60.7</v>
      </c>
      <c r="H180" s="9">
        <v>15.8</v>
      </c>
      <c r="I180" s="9">
        <v>1</v>
      </c>
      <c r="J180" s="9">
        <v>0</v>
      </c>
      <c r="K180" s="9">
        <v>0</v>
      </c>
      <c r="L180" s="9">
        <v>0</v>
      </c>
      <c r="M180" s="9">
        <v>0</v>
      </c>
      <c r="N180" s="9">
        <v>1</v>
      </c>
      <c r="O180" s="9">
        <v>1</v>
      </c>
      <c r="P180" s="5"/>
      <c r="Q180">
        <f t="shared" si="43"/>
        <v>0</v>
      </c>
      <c r="R180">
        <f t="shared" si="44"/>
        <v>13</v>
      </c>
      <c r="S180">
        <f t="shared" si="45"/>
        <v>4.5999999999999996</v>
      </c>
      <c r="T180">
        <f t="shared" si="46"/>
        <v>53.1</v>
      </c>
      <c r="U180">
        <f t="shared" si="47"/>
        <v>15.9</v>
      </c>
      <c r="V180" s="31">
        <f t="shared" si="48"/>
        <v>0</v>
      </c>
      <c r="W180">
        <f t="shared" si="49"/>
        <v>1</v>
      </c>
      <c r="X180" s="32">
        <f t="shared" si="50"/>
        <v>1</v>
      </c>
      <c r="Y180">
        <f t="shared" si="51"/>
        <v>0</v>
      </c>
      <c r="Z180">
        <f t="shared" si="52"/>
        <v>0.44547548738113468</v>
      </c>
      <c r="AA180" s="31">
        <f t="shared" si="53"/>
        <v>0.44547548738113468</v>
      </c>
      <c r="AB180" s="32">
        <f t="shared" si="54"/>
        <v>0.55452451261886537</v>
      </c>
      <c r="AC180" s="31">
        <f t="shared" si="55"/>
        <v>-0.58964426646210255</v>
      </c>
      <c r="AD180" s="32">
        <f t="shared" si="56"/>
        <v>100</v>
      </c>
      <c r="AZ180">
        <v>0.42356616061325519</v>
      </c>
      <c r="BA180">
        <v>1</v>
      </c>
      <c r="BB180">
        <v>0</v>
      </c>
      <c r="BC180">
        <f t="shared" si="60"/>
        <v>143</v>
      </c>
      <c r="BD180">
        <f t="shared" si="61"/>
        <v>32</v>
      </c>
      <c r="BE180">
        <f t="shared" si="57"/>
        <v>4.6666666666666634E-2</v>
      </c>
      <c r="BF180">
        <f t="shared" si="58"/>
        <v>0.19999999999999996</v>
      </c>
      <c r="BG180">
        <f t="shared" si="59"/>
        <v>1.3333333333333194E-3</v>
      </c>
      <c r="BK180" s="53">
        <v>4.6728971962616828E-2</v>
      </c>
      <c r="BL180" s="53">
        <v>0.12048192771084343</v>
      </c>
      <c r="BY180" s="53">
        <v>6.0240963855421659E-2</v>
      </c>
      <c r="BZ180" s="53">
        <v>9.3457943925233655E-2</v>
      </c>
      <c r="CB180">
        <v>7.1428571428571397E-2</v>
      </c>
      <c r="CC180">
        <v>9.9999999999999978E-2</v>
      </c>
      <c r="CE180">
        <v>5.7142857142857162E-2</v>
      </c>
      <c r="CF180">
        <v>0.14000000000000001</v>
      </c>
      <c r="CH180">
        <v>4.6666666666666634E-2</v>
      </c>
      <c r="CI180">
        <v>0.19999999999999996</v>
      </c>
    </row>
    <row r="181" spans="1:87" ht="15" customHeight="1">
      <c r="A181" s="8">
        <v>180</v>
      </c>
      <c r="B181" s="9">
        <v>1003652175</v>
      </c>
      <c r="C181" s="10" t="s">
        <v>270</v>
      </c>
      <c r="D181" s="9">
        <v>1</v>
      </c>
      <c r="E181" s="9">
        <v>15</v>
      </c>
      <c r="F181" s="9">
        <v>7.2</v>
      </c>
      <c r="G181" s="9">
        <v>48.1</v>
      </c>
      <c r="H181" s="9">
        <v>11.4</v>
      </c>
      <c r="I181" s="9">
        <v>1</v>
      </c>
      <c r="J181" s="9">
        <v>1</v>
      </c>
      <c r="K181" s="9">
        <v>0</v>
      </c>
      <c r="L181" s="9">
        <v>0</v>
      </c>
      <c r="M181" s="9">
        <v>0</v>
      </c>
      <c r="N181" s="9">
        <v>1</v>
      </c>
      <c r="O181" s="9">
        <v>0</v>
      </c>
      <c r="P181" s="5"/>
      <c r="Q181">
        <f t="shared" si="43"/>
        <v>0</v>
      </c>
      <c r="R181">
        <f t="shared" si="44"/>
        <v>10</v>
      </c>
      <c r="S181">
        <f t="shared" si="45"/>
        <v>41.6</v>
      </c>
      <c r="T181">
        <f t="shared" si="46"/>
        <v>37.299999999999997</v>
      </c>
      <c r="U181">
        <f t="shared" si="47"/>
        <v>12.1</v>
      </c>
      <c r="V181" s="31">
        <f t="shared" si="48"/>
        <v>0</v>
      </c>
      <c r="W181">
        <f t="shared" si="49"/>
        <v>1</v>
      </c>
      <c r="X181" s="32">
        <f t="shared" si="50"/>
        <v>1</v>
      </c>
      <c r="Y181">
        <f t="shared" si="51"/>
        <v>0</v>
      </c>
      <c r="Z181">
        <f t="shared" si="52"/>
        <v>0.29843329724008272</v>
      </c>
      <c r="AA181" s="31">
        <f t="shared" si="53"/>
        <v>0.29843329724008272</v>
      </c>
      <c r="AB181" s="32">
        <f t="shared" si="54"/>
        <v>0.70156670275991728</v>
      </c>
      <c r="AC181" s="31">
        <f t="shared" si="55"/>
        <v>-0.35443929805847779</v>
      </c>
      <c r="AD181" s="32">
        <f t="shared" si="56"/>
        <v>100</v>
      </c>
      <c r="AZ181">
        <v>0.44136683443026642</v>
      </c>
      <c r="BA181">
        <v>1</v>
      </c>
      <c r="BB181">
        <v>0</v>
      </c>
      <c r="BC181">
        <f t="shared" si="60"/>
        <v>144</v>
      </c>
      <c r="BD181">
        <f t="shared" si="61"/>
        <v>32</v>
      </c>
      <c r="BE181">
        <f t="shared" si="57"/>
        <v>4.0000000000000036E-2</v>
      </c>
      <c r="BF181">
        <f t="shared" si="58"/>
        <v>0.19999999999999996</v>
      </c>
      <c r="BG181">
        <f t="shared" si="59"/>
        <v>1.3333333333333415E-3</v>
      </c>
      <c r="BK181" s="53">
        <v>3.7383177570093462E-2</v>
      </c>
      <c r="BL181" s="53">
        <v>0.12048192771084343</v>
      </c>
      <c r="BY181" s="53">
        <v>6.0240963855421659E-2</v>
      </c>
      <c r="BZ181" s="53">
        <v>8.411214953271029E-2</v>
      </c>
      <c r="CB181">
        <v>7.1428571428571397E-2</v>
      </c>
      <c r="CC181">
        <v>7.999999999999996E-2</v>
      </c>
      <c r="CE181">
        <v>5.7142857142857162E-2</v>
      </c>
      <c r="CF181">
        <v>0.12</v>
      </c>
      <c r="CH181">
        <v>4.0000000000000036E-2</v>
      </c>
      <c r="CI181">
        <v>0.19999999999999996</v>
      </c>
    </row>
    <row r="182" spans="1:87" ht="15" customHeight="1">
      <c r="A182" s="8">
        <v>181</v>
      </c>
      <c r="B182" s="9">
        <v>1003540651</v>
      </c>
      <c r="C182" s="10" t="s">
        <v>271</v>
      </c>
      <c r="D182" s="9">
        <v>1</v>
      </c>
      <c r="E182" s="9">
        <v>16</v>
      </c>
      <c r="F182" s="9">
        <v>0</v>
      </c>
      <c r="G182" s="9">
        <v>45.5</v>
      </c>
      <c r="H182" s="9">
        <v>13.4</v>
      </c>
      <c r="I182" s="9">
        <v>0</v>
      </c>
      <c r="J182" s="9">
        <v>1</v>
      </c>
      <c r="K182" s="9">
        <v>0</v>
      </c>
      <c r="L182" s="9">
        <v>0</v>
      </c>
      <c r="M182" s="9">
        <v>1</v>
      </c>
      <c r="N182" s="9">
        <v>0</v>
      </c>
      <c r="O182" s="9">
        <v>0</v>
      </c>
      <c r="P182" s="5"/>
      <c r="Q182">
        <f t="shared" si="43"/>
        <v>0</v>
      </c>
      <c r="R182">
        <f t="shared" si="44"/>
        <v>15</v>
      </c>
      <c r="S182">
        <f t="shared" si="45"/>
        <v>0</v>
      </c>
      <c r="T182">
        <f t="shared" si="46"/>
        <v>39.5</v>
      </c>
      <c r="U182">
        <f t="shared" si="47"/>
        <v>12.5</v>
      </c>
      <c r="V182" s="31">
        <f t="shared" si="48"/>
        <v>1</v>
      </c>
      <c r="W182">
        <f t="shared" si="49"/>
        <v>0</v>
      </c>
      <c r="X182" s="32">
        <f t="shared" si="50"/>
        <v>1</v>
      </c>
      <c r="Y182">
        <f t="shared" si="51"/>
        <v>1</v>
      </c>
      <c r="Z182">
        <f t="shared" si="52"/>
        <v>9.6928293255171355E-2</v>
      </c>
      <c r="AA182" s="31">
        <f t="shared" si="53"/>
        <v>9.6928293255171355E-2</v>
      </c>
      <c r="AB182" s="32">
        <f t="shared" si="54"/>
        <v>0.90307170674482862</v>
      </c>
      <c r="AC182" s="31">
        <f t="shared" si="55"/>
        <v>-2.3337838186469697</v>
      </c>
      <c r="AD182" s="32">
        <f t="shared" si="56"/>
        <v>0</v>
      </c>
      <c r="AZ182">
        <v>0.44547548738113468</v>
      </c>
      <c r="BA182">
        <v>1</v>
      </c>
      <c r="BB182">
        <v>0</v>
      </c>
      <c r="BC182">
        <f t="shared" si="60"/>
        <v>145</v>
      </c>
      <c r="BD182">
        <f t="shared" si="61"/>
        <v>32</v>
      </c>
      <c r="BE182">
        <f t="shared" si="57"/>
        <v>3.3333333333333326E-2</v>
      </c>
      <c r="BF182">
        <f t="shared" si="58"/>
        <v>0.19999999999999996</v>
      </c>
      <c r="BG182">
        <f t="shared" si="59"/>
        <v>0</v>
      </c>
      <c r="BK182" s="53">
        <v>3.7383177570093462E-2</v>
      </c>
      <c r="BL182" s="53">
        <v>0.10843373493975905</v>
      </c>
      <c r="BY182" s="53">
        <v>6.0240963855421659E-2</v>
      </c>
      <c r="BZ182" s="53">
        <v>7.4766355140186924E-2</v>
      </c>
      <c r="CB182">
        <v>6.4285714285714279E-2</v>
      </c>
      <c r="CC182">
        <v>7.999999999999996E-2</v>
      </c>
      <c r="CE182">
        <v>5.7142857142857162E-2</v>
      </c>
      <c r="CF182">
        <v>9.9999999999999978E-2</v>
      </c>
      <c r="CH182">
        <v>3.3333333333333326E-2</v>
      </c>
      <c r="CI182">
        <v>0.19999999999999996</v>
      </c>
    </row>
    <row r="183" spans="1:87" ht="15" customHeight="1">
      <c r="A183" s="8">
        <v>182</v>
      </c>
      <c r="B183" s="9">
        <v>1003652521</v>
      </c>
      <c r="C183" s="10" t="s">
        <v>272</v>
      </c>
      <c r="D183" s="9">
        <v>0</v>
      </c>
      <c r="E183" s="9">
        <v>18</v>
      </c>
      <c r="F183" s="9">
        <v>24.6</v>
      </c>
      <c r="G183" s="9">
        <v>49.8</v>
      </c>
      <c r="H183" s="9">
        <v>17.899999999999999</v>
      </c>
      <c r="I183" s="9">
        <v>1</v>
      </c>
      <c r="J183" s="9">
        <v>0</v>
      </c>
      <c r="K183" s="9">
        <v>0</v>
      </c>
      <c r="L183" s="9">
        <v>0</v>
      </c>
      <c r="M183" s="9">
        <v>0</v>
      </c>
      <c r="N183" s="9">
        <v>1</v>
      </c>
      <c r="O183" s="9">
        <v>1</v>
      </c>
      <c r="P183" s="5"/>
      <c r="Q183">
        <f t="shared" si="43"/>
        <v>1</v>
      </c>
      <c r="R183">
        <f t="shared" si="44"/>
        <v>18</v>
      </c>
      <c r="S183">
        <f t="shared" si="45"/>
        <v>65</v>
      </c>
      <c r="T183">
        <f t="shared" si="46"/>
        <v>60.7</v>
      </c>
      <c r="U183">
        <f t="shared" si="47"/>
        <v>15.8</v>
      </c>
      <c r="V183" s="31">
        <f t="shared" si="48"/>
        <v>1</v>
      </c>
      <c r="W183">
        <f t="shared" si="49"/>
        <v>0</v>
      </c>
      <c r="X183" s="32">
        <f t="shared" si="50"/>
        <v>1</v>
      </c>
      <c r="Y183">
        <f t="shared" si="51"/>
        <v>1</v>
      </c>
      <c r="Z183">
        <f t="shared" si="52"/>
        <v>0.56020810967271029</v>
      </c>
      <c r="AA183" s="31">
        <f t="shared" si="53"/>
        <v>0.56020810967271029</v>
      </c>
      <c r="AB183" s="32">
        <f t="shared" si="54"/>
        <v>0.43979189032728971</v>
      </c>
      <c r="AC183" s="31">
        <f t="shared" si="55"/>
        <v>-0.57944693987263829</v>
      </c>
      <c r="AD183" s="32">
        <f t="shared" si="56"/>
        <v>100</v>
      </c>
      <c r="AZ183">
        <v>0.46408340460699848</v>
      </c>
      <c r="BA183">
        <v>0</v>
      </c>
      <c r="BB183">
        <v>1</v>
      </c>
      <c r="BC183">
        <f t="shared" si="60"/>
        <v>145</v>
      </c>
      <c r="BD183">
        <f t="shared" si="61"/>
        <v>33</v>
      </c>
      <c r="BE183">
        <f t="shared" si="57"/>
        <v>3.3333333333333326E-2</v>
      </c>
      <c r="BF183">
        <f t="shared" si="58"/>
        <v>0.17500000000000004</v>
      </c>
      <c r="BG183">
        <f t="shared" si="59"/>
        <v>0</v>
      </c>
      <c r="BK183" s="53">
        <v>3.7383177570093462E-2</v>
      </c>
      <c r="BL183" s="53">
        <v>9.6385542168674676E-2</v>
      </c>
      <c r="BY183" s="53">
        <v>4.8192771084337394E-2</v>
      </c>
      <c r="BZ183" s="53">
        <v>7.4766355140186924E-2</v>
      </c>
      <c r="CB183">
        <v>5.7142857142857162E-2</v>
      </c>
      <c r="CC183">
        <v>7.999999999999996E-2</v>
      </c>
      <c r="CE183">
        <v>5.0000000000000044E-2</v>
      </c>
      <c r="CF183">
        <v>9.9999999999999978E-2</v>
      </c>
      <c r="CH183">
        <v>3.3333333333333326E-2</v>
      </c>
      <c r="CI183">
        <v>0.17500000000000004</v>
      </c>
    </row>
    <row r="184" spans="1:87" ht="15" customHeight="1">
      <c r="A184" s="8">
        <v>183</v>
      </c>
      <c r="B184" s="9">
        <v>1073130166</v>
      </c>
      <c r="C184" s="10" t="s">
        <v>273</v>
      </c>
      <c r="D184" s="9">
        <v>0</v>
      </c>
      <c r="E184" s="9">
        <v>14</v>
      </c>
      <c r="F184" s="9">
        <v>18.899999999999999</v>
      </c>
      <c r="G184" s="9">
        <v>51.3</v>
      </c>
      <c r="H184" s="9">
        <v>13.4</v>
      </c>
      <c r="I184" s="9">
        <v>1</v>
      </c>
      <c r="J184" s="9">
        <v>0</v>
      </c>
      <c r="K184" s="9">
        <v>0</v>
      </c>
      <c r="L184" s="9">
        <v>0</v>
      </c>
      <c r="M184" s="9">
        <v>0</v>
      </c>
      <c r="N184" s="9">
        <v>1</v>
      </c>
      <c r="O184" s="9">
        <v>1</v>
      </c>
      <c r="P184" s="5"/>
      <c r="Q184">
        <f t="shared" si="43"/>
        <v>1</v>
      </c>
      <c r="R184">
        <f t="shared" si="44"/>
        <v>15</v>
      </c>
      <c r="S184">
        <f t="shared" si="45"/>
        <v>7.2</v>
      </c>
      <c r="T184">
        <f t="shared" si="46"/>
        <v>48.1</v>
      </c>
      <c r="U184">
        <f t="shared" si="47"/>
        <v>11.4</v>
      </c>
      <c r="V184" s="31">
        <f t="shared" si="48"/>
        <v>1</v>
      </c>
      <c r="W184">
        <f t="shared" si="49"/>
        <v>0</v>
      </c>
      <c r="X184" s="32">
        <f t="shared" si="50"/>
        <v>1</v>
      </c>
      <c r="Y184">
        <f t="shared" si="51"/>
        <v>1</v>
      </c>
      <c r="Z184">
        <f t="shared" si="52"/>
        <v>0.28584345334254163</v>
      </c>
      <c r="AA184" s="31">
        <f t="shared" si="53"/>
        <v>0.28584345334254163</v>
      </c>
      <c r="AB184" s="32">
        <f t="shared" si="54"/>
        <v>0.71415654665745842</v>
      </c>
      <c r="AC184" s="31">
        <f t="shared" si="55"/>
        <v>-1.2523109839568749</v>
      </c>
      <c r="AD184" s="32">
        <f t="shared" si="56"/>
        <v>0</v>
      </c>
      <c r="AZ184">
        <v>0.47627160856910727</v>
      </c>
      <c r="BA184">
        <v>0</v>
      </c>
      <c r="BB184">
        <v>1</v>
      </c>
      <c r="BC184">
        <f t="shared" si="60"/>
        <v>145</v>
      </c>
      <c r="BD184">
        <f t="shared" si="61"/>
        <v>34</v>
      </c>
      <c r="BE184">
        <f t="shared" si="57"/>
        <v>3.3333333333333326E-2</v>
      </c>
      <c r="BF184">
        <f t="shared" si="58"/>
        <v>0.15000000000000002</v>
      </c>
      <c r="BG184">
        <f t="shared" si="59"/>
        <v>1.0000000000000065E-3</v>
      </c>
      <c r="BK184" s="53">
        <v>3.7383177570093462E-2</v>
      </c>
      <c r="BL184" s="53">
        <v>8.4337349397590411E-2</v>
      </c>
      <c r="BY184" s="53">
        <v>4.8192771084337394E-2</v>
      </c>
      <c r="BZ184" s="53">
        <v>6.5420560747663559E-2</v>
      </c>
      <c r="CB184">
        <v>5.0000000000000044E-2</v>
      </c>
      <c r="CC184">
        <v>7.999999999999996E-2</v>
      </c>
      <c r="CE184">
        <v>5.0000000000000044E-2</v>
      </c>
      <c r="CF184">
        <v>7.999999999999996E-2</v>
      </c>
      <c r="CH184">
        <v>3.3333333333333326E-2</v>
      </c>
      <c r="CI184">
        <v>0.15000000000000002</v>
      </c>
    </row>
    <row r="185" spans="1:87" ht="15" customHeight="1">
      <c r="A185" s="8">
        <v>184</v>
      </c>
      <c r="B185" s="9">
        <v>1069715846</v>
      </c>
      <c r="C185" s="10" t="s">
        <v>274</v>
      </c>
      <c r="D185" s="9">
        <v>1</v>
      </c>
      <c r="E185" s="9">
        <v>15</v>
      </c>
      <c r="F185" s="9">
        <v>9.1999999999999993</v>
      </c>
      <c r="G185" s="9">
        <v>50.8</v>
      </c>
      <c r="H185" s="9">
        <v>15.8</v>
      </c>
      <c r="I185" s="9">
        <v>1</v>
      </c>
      <c r="J185" s="9">
        <v>0</v>
      </c>
      <c r="K185" s="9">
        <v>0</v>
      </c>
      <c r="L185" s="9">
        <v>0</v>
      </c>
      <c r="M185" s="9">
        <v>0</v>
      </c>
      <c r="N185" s="9">
        <v>1</v>
      </c>
      <c r="O185" s="9">
        <v>1</v>
      </c>
      <c r="P185" s="5"/>
      <c r="Q185">
        <f t="shared" si="43"/>
        <v>1</v>
      </c>
      <c r="R185">
        <f t="shared" si="44"/>
        <v>16</v>
      </c>
      <c r="S185">
        <f t="shared" si="45"/>
        <v>0</v>
      </c>
      <c r="T185">
        <f t="shared" si="46"/>
        <v>45.5</v>
      </c>
      <c r="U185">
        <f t="shared" si="47"/>
        <v>13.4</v>
      </c>
      <c r="V185" s="31">
        <f t="shared" si="48"/>
        <v>0</v>
      </c>
      <c r="W185">
        <f t="shared" si="49"/>
        <v>1</v>
      </c>
      <c r="X185" s="32">
        <f t="shared" si="50"/>
        <v>1</v>
      </c>
      <c r="Y185">
        <f t="shared" si="51"/>
        <v>0</v>
      </c>
      <c r="Z185">
        <f t="shared" si="52"/>
        <v>0.11809347320145991</v>
      </c>
      <c r="AA185" s="31">
        <f t="shared" si="53"/>
        <v>0.11809347320145991</v>
      </c>
      <c r="AB185" s="32">
        <f t="shared" si="54"/>
        <v>0.88190652679854009</v>
      </c>
      <c r="AC185" s="31">
        <f t="shared" si="55"/>
        <v>-0.12566920727794603</v>
      </c>
      <c r="AD185" s="32">
        <f t="shared" si="56"/>
        <v>100</v>
      </c>
      <c r="AZ185">
        <v>0.48107376288963549</v>
      </c>
      <c r="BA185">
        <v>1</v>
      </c>
      <c r="BB185">
        <v>0</v>
      </c>
      <c r="BC185">
        <f t="shared" si="60"/>
        <v>146</v>
      </c>
      <c r="BD185">
        <f t="shared" si="61"/>
        <v>34</v>
      </c>
      <c r="BE185">
        <f t="shared" si="57"/>
        <v>2.6666666666666616E-2</v>
      </c>
      <c r="BF185">
        <f t="shared" si="58"/>
        <v>0.15000000000000002</v>
      </c>
      <c r="BG185">
        <f t="shared" si="59"/>
        <v>0</v>
      </c>
      <c r="BK185" s="53">
        <v>3.7383177570093462E-2</v>
      </c>
      <c r="BL185" s="53">
        <v>7.2289156626506035E-2</v>
      </c>
      <c r="BY185" s="53">
        <v>3.6144578313253017E-2</v>
      </c>
      <c r="BZ185" s="53">
        <v>6.5420560747663559E-2</v>
      </c>
      <c r="CB185">
        <v>5.0000000000000044E-2</v>
      </c>
      <c r="CC185">
        <v>6.0000000000000053E-2</v>
      </c>
      <c r="CE185">
        <v>5.0000000000000044E-2</v>
      </c>
      <c r="CF185">
        <v>6.0000000000000053E-2</v>
      </c>
      <c r="CH185">
        <v>2.6666666666666616E-2</v>
      </c>
      <c r="CI185">
        <v>0.15000000000000002</v>
      </c>
    </row>
    <row r="186" spans="1:87" ht="15" customHeight="1">
      <c r="A186" s="8">
        <v>185</v>
      </c>
      <c r="B186" s="9">
        <v>1001060806</v>
      </c>
      <c r="C186" s="10" t="s">
        <v>275</v>
      </c>
      <c r="D186" s="9">
        <v>0</v>
      </c>
      <c r="E186" s="9">
        <v>17</v>
      </c>
      <c r="F186" s="9">
        <v>5.9</v>
      </c>
      <c r="G186" s="9">
        <v>45.5</v>
      </c>
      <c r="H186" s="9">
        <v>11.7</v>
      </c>
      <c r="I186" s="9">
        <v>1</v>
      </c>
      <c r="J186" s="9">
        <v>0</v>
      </c>
      <c r="K186" s="9">
        <v>0</v>
      </c>
      <c r="L186" s="9">
        <v>0</v>
      </c>
      <c r="M186" s="9">
        <v>0</v>
      </c>
      <c r="N186" s="9">
        <v>1</v>
      </c>
      <c r="O186" s="9">
        <v>1</v>
      </c>
      <c r="P186" s="5"/>
      <c r="Q186">
        <f t="shared" si="43"/>
        <v>0</v>
      </c>
      <c r="R186">
        <f t="shared" si="44"/>
        <v>18</v>
      </c>
      <c r="S186">
        <f t="shared" si="45"/>
        <v>24.6</v>
      </c>
      <c r="T186">
        <f t="shared" si="46"/>
        <v>49.8</v>
      </c>
      <c r="U186">
        <f t="shared" si="47"/>
        <v>17.899999999999999</v>
      </c>
      <c r="V186" s="31">
        <f t="shared" si="48"/>
        <v>1</v>
      </c>
      <c r="W186">
        <f t="shared" si="49"/>
        <v>0</v>
      </c>
      <c r="X186" s="32">
        <f t="shared" si="50"/>
        <v>1</v>
      </c>
      <c r="Y186">
        <f t="shared" si="51"/>
        <v>1</v>
      </c>
      <c r="Z186">
        <f t="shared" si="52"/>
        <v>0.11737168577878179</v>
      </c>
      <c r="AA186" s="31">
        <f t="shared" si="53"/>
        <v>0.11737168577878179</v>
      </c>
      <c r="AB186" s="32">
        <f t="shared" si="54"/>
        <v>0.88262831422121824</v>
      </c>
      <c r="AC186" s="31">
        <f t="shared" si="55"/>
        <v>-2.1424095780288712</v>
      </c>
      <c r="AD186" s="32">
        <f t="shared" si="56"/>
        <v>0</v>
      </c>
      <c r="AZ186">
        <v>0.4848890268058777</v>
      </c>
      <c r="BA186">
        <v>0</v>
      </c>
      <c r="BB186">
        <v>1</v>
      </c>
      <c r="BC186">
        <f t="shared" si="60"/>
        <v>146</v>
      </c>
      <c r="BD186">
        <f t="shared" si="61"/>
        <v>35</v>
      </c>
      <c r="BE186">
        <f t="shared" si="57"/>
        <v>2.6666666666666616E-2</v>
      </c>
      <c r="BF186">
        <f t="shared" si="58"/>
        <v>0.125</v>
      </c>
      <c r="BG186">
        <f t="shared" si="59"/>
        <v>8.3333333333332482E-4</v>
      </c>
      <c r="BK186" s="53">
        <v>3.7383177570093462E-2</v>
      </c>
      <c r="BL186" s="53">
        <v>6.0240963855421659E-2</v>
      </c>
      <c r="BY186" s="53">
        <v>2.4096385542168641E-2</v>
      </c>
      <c r="BZ186" s="53">
        <v>6.5420560747663559E-2</v>
      </c>
      <c r="CB186">
        <v>4.2857142857142816E-2</v>
      </c>
      <c r="CC186">
        <v>6.0000000000000053E-2</v>
      </c>
      <c r="CE186">
        <v>5.0000000000000044E-2</v>
      </c>
      <c r="CF186">
        <v>4.0000000000000036E-2</v>
      </c>
      <c r="CH186">
        <v>2.6666666666666616E-2</v>
      </c>
      <c r="CI186">
        <v>0.125</v>
      </c>
    </row>
    <row r="187" spans="1:87" ht="15" customHeight="1">
      <c r="A187" s="8">
        <v>186</v>
      </c>
      <c r="B187" s="9">
        <v>1069737937</v>
      </c>
      <c r="C187" s="10" t="s">
        <v>276</v>
      </c>
      <c r="D187" s="9">
        <v>0</v>
      </c>
      <c r="E187" s="9">
        <v>10</v>
      </c>
      <c r="F187" s="9">
        <v>21.3</v>
      </c>
      <c r="G187" s="9">
        <v>38.9</v>
      </c>
      <c r="H187" s="9">
        <v>10.6</v>
      </c>
      <c r="I187" s="9">
        <v>1</v>
      </c>
      <c r="J187" s="9">
        <v>0</v>
      </c>
      <c r="K187" s="9">
        <v>0</v>
      </c>
      <c r="L187" s="9">
        <v>0</v>
      </c>
      <c r="M187" s="9">
        <v>0</v>
      </c>
      <c r="N187" s="9">
        <v>1</v>
      </c>
      <c r="O187" s="9">
        <v>1</v>
      </c>
      <c r="P187" s="5"/>
      <c r="Q187">
        <f t="shared" si="43"/>
        <v>0</v>
      </c>
      <c r="R187">
        <f t="shared" si="44"/>
        <v>14</v>
      </c>
      <c r="S187">
        <f t="shared" si="45"/>
        <v>18.899999999999999</v>
      </c>
      <c r="T187">
        <f t="shared" si="46"/>
        <v>51.3</v>
      </c>
      <c r="U187">
        <f t="shared" si="47"/>
        <v>13.4</v>
      </c>
      <c r="V187" s="31">
        <f t="shared" si="48"/>
        <v>1</v>
      </c>
      <c r="W187">
        <f t="shared" si="49"/>
        <v>0</v>
      </c>
      <c r="X187" s="32">
        <f t="shared" si="50"/>
        <v>1</v>
      </c>
      <c r="Y187">
        <f t="shared" si="51"/>
        <v>1</v>
      </c>
      <c r="Z187">
        <f t="shared" si="52"/>
        <v>0.47627160856910727</v>
      </c>
      <c r="AA187" s="31">
        <f t="shared" si="53"/>
        <v>0.47627160856910727</v>
      </c>
      <c r="AB187" s="32">
        <f t="shared" si="54"/>
        <v>0.52372839143089278</v>
      </c>
      <c r="AC187" s="31">
        <f t="shared" si="55"/>
        <v>-0.7417669812469343</v>
      </c>
      <c r="AD187" s="32">
        <f t="shared" si="56"/>
        <v>0</v>
      </c>
      <c r="AZ187">
        <v>0.4856299000394807</v>
      </c>
      <c r="BA187">
        <v>1</v>
      </c>
      <c r="BB187">
        <v>0</v>
      </c>
      <c r="BC187">
        <f t="shared" si="60"/>
        <v>147</v>
      </c>
      <c r="BD187">
        <f t="shared" si="61"/>
        <v>35</v>
      </c>
      <c r="BE187">
        <f t="shared" si="57"/>
        <v>2.0000000000000018E-2</v>
      </c>
      <c r="BF187">
        <f t="shared" si="58"/>
        <v>0.125</v>
      </c>
      <c r="BG187">
        <f t="shared" si="59"/>
        <v>0</v>
      </c>
      <c r="BK187" s="53">
        <v>3.7383177570093462E-2</v>
      </c>
      <c r="BL187" s="53">
        <v>4.8192771084337394E-2</v>
      </c>
      <c r="BY187" s="53">
        <v>1.2048192771084376E-2</v>
      </c>
      <c r="BZ187" s="53">
        <v>6.5420560747663559E-2</v>
      </c>
      <c r="CB187">
        <v>3.5714285714285698E-2</v>
      </c>
      <c r="CC187">
        <v>6.0000000000000053E-2</v>
      </c>
      <c r="CE187">
        <v>4.2857142857142816E-2</v>
      </c>
      <c r="CF187">
        <v>4.0000000000000036E-2</v>
      </c>
      <c r="CH187">
        <v>2.0000000000000018E-2</v>
      </c>
      <c r="CI187">
        <v>0.125</v>
      </c>
    </row>
    <row r="188" spans="1:87" ht="15" customHeight="1">
      <c r="A188" s="8">
        <v>187</v>
      </c>
      <c r="B188" s="9">
        <v>1007086432</v>
      </c>
      <c r="C188" s="10" t="s">
        <v>277</v>
      </c>
      <c r="D188" s="9">
        <v>0</v>
      </c>
      <c r="E188" s="9">
        <v>17</v>
      </c>
      <c r="F188" s="9">
        <v>26.3</v>
      </c>
      <c r="G188" s="9">
        <v>48</v>
      </c>
      <c r="H188" s="9">
        <v>14.5</v>
      </c>
      <c r="I188" s="9">
        <v>1</v>
      </c>
      <c r="J188" s="9">
        <v>0</v>
      </c>
      <c r="K188" s="9">
        <v>0</v>
      </c>
      <c r="L188" s="9">
        <v>0</v>
      </c>
      <c r="M188" s="9">
        <v>0</v>
      </c>
      <c r="N188" s="9">
        <v>1</v>
      </c>
      <c r="O188" s="9">
        <v>1</v>
      </c>
      <c r="P188" s="5"/>
      <c r="Q188">
        <f t="shared" si="43"/>
        <v>1</v>
      </c>
      <c r="R188">
        <f t="shared" si="44"/>
        <v>15</v>
      </c>
      <c r="S188">
        <f t="shared" si="45"/>
        <v>9.1999999999999993</v>
      </c>
      <c r="T188">
        <f t="shared" si="46"/>
        <v>50.8</v>
      </c>
      <c r="U188">
        <f t="shared" si="47"/>
        <v>15.8</v>
      </c>
      <c r="V188" s="31">
        <f t="shared" si="48"/>
        <v>1</v>
      </c>
      <c r="W188">
        <f t="shared" si="49"/>
        <v>0</v>
      </c>
      <c r="X188" s="32">
        <f t="shared" si="50"/>
        <v>1</v>
      </c>
      <c r="Y188">
        <f t="shared" si="51"/>
        <v>1</v>
      </c>
      <c r="Z188">
        <f t="shared" si="52"/>
        <v>0.21642560599986049</v>
      </c>
      <c r="AA188" s="31">
        <f t="shared" si="53"/>
        <v>0.21642560599986049</v>
      </c>
      <c r="AB188" s="32">
        <f t="shared" si="54"/>
        <v>0.78357439400013951</v>
      </c>
      <c r="AC188" s="31">
        <f t="shared" si="55"/>
        <v>-1.5305084118386589</v>
      </c>
      <c r="AD188" s="32">
        <f t="shared" si="56"/>
        <v>0</v>
      </c>
      <c r="AZ188">
        <v>0.54044620923183861</v>
      </c>
      <c r="BA188">
        <v>0</v>
      </c>
      <c r="BB188">
        <v>1</v>
      </c>
      <c r="BC188">
        <f t="shared" si="60"/>
        <v>147</v>
      </c>
      <c r="BD188">
        <f t="shared" si="61"/>
        <v>36</v>
      </c>
      <c r="BE188">
        <f t="shared" si="57"/>
        <v>2.0000000000000018E-2</v>
      </c>
      <c r="BF188">
        <f t="shared" si="58"/>
        <v>9.9999999999999978E-2</v>
      </c>
      <c r="BG188">
        <f t="shared" si="59"/>
        <v>0</v>
      </c>
      <c r="BK188" s="53">
        <v>2.8037383177570097E-2</v>
      </c>
      <c r="BL188" s="53">
        <v>4.8192771084337394E-2</v>
      </c>
      <c r="BY188" s="53">
        <v>1.2048192771084376E-2</v>
      </c>
      <c r="BZ188" s="53">
        <v>5.6074766355140193E-2</v>
      </c>
      <c r="CB188">
        <v>2.8571428571428581E-2</v>
      </c>
      <c r="CC188">
        <v>6.0000000000000053E-2</v>
      </c>
      <c r="CE188">
        <v>3.5714285714285698E-2</v>
      </c>
      <c r="CF188">
        <v>4.0000000000000036E-2</v>
      </c>
      <c r="CH188">
        <v>2.0000000000000018E-2</v>
      </c>
      <c r="CI188">
        <v>9.9999999999999978E-2</v>
      </c>
    </row>
    <row r="189" spans="1:87" ht="15" customHeight="1">
      <c r="A189" s="8">
        <v>188</v>
      </c>
      <c r="B189" s="9">
        <v>1023366570</v>
      </c>
      <c r="C189" s="10" t="s">
        <v>278</v>
      </c>
      <c r="D189" s="9">
        <v>1</v>
      </c>
      <c r="E189" s="9">
        <v>16</v>
      </c>
      <c r="F189" s="9">
        <v>36.299999999999997</v>
      </c>
      <c r="G189" s="9">
        <v>54.2</v>
      </c>
      <c r="H189" s="9">
        <v>17</v>
      </c>
      <c r="I189" s="9">
        <v>1</v>
      </c>
      <c r="J189" s="9">
        <v>0</v>
      </c>
      <c r="K189" s="9">
        <v>0</v>
      </c>
      <c r="L189" s="9">
        <v>0</v>
      </c>
      <c r="M189" s="9">
        <v>0</v>
      </c>
      <c r="N189" s="9">
        <v>1</v>
      </c>
      <c r="O189" s="9">
        <v>1</v>
      </c>
      <c r="P189" s="5"/>
      <c r="Q189">
        <f t="shared" si="43"/>
        <v>0</v>
      </c>
      <c r="R189">
        <f t="shared" si="44"/>
        <v>17</v>
      </c>
      <c r="S189">
        <f t="shared" si="45"/>
        <v>5.9</v>
      </c>
      <c r="T189">
        <f t="shared" si="46"/>
        <v>45.5</v>
      </c>
      <c r="U189">
        <f t="shared" si="47"/>
        <v>11.7</v>
      </c>
      <c r="V189" s="31">
        <f t="shared" si="48"/>
        <v>1</v>
      </c>
      <c r="W189">
        <f t="shared" si="49"/>
        <v>0</v>
      </c>
      <c r="X189" s="32">
        <f t="shared" si="50"/>
        <v>1</v>
      </c>
      <c r="Y189">
        <f t="shared" si="51"/>
        <v>1</v>
      </c>
      <c r="Z189">
        <f t="shared" si="52"/>
        <v>0.17761040847442777</v>
      </c>
      <c r="AA189" s="31">
        <f t="shared" si="53"/>
        <v>0.17761040847442777</v>
      </c>
      <c r="AB189" s="32">
        <f t="shared" si="54"/>
        <v>0.82238959152557223</v>
      </c>
      <c r="AC189" s="31">
        <f t="shared" si="55"/>
        <v>-1.7281628438664169</v>
      </c>
      <c r="AD189" s="32">
        <f t="shared" si="56"/>
        <v>0</v>
      </c>
      <c r="AZ189">
        <v>0.5449077846446635</v>
      </c>
      <c r="BA189">
        <v>0</v>
      </c>
      <c r="BB189">
        <v>1</v>
      </c>
      <c r="BC189">
        <f t="shared" si="60"/>
        <v>147</v>
      </c>
      <c r="BD189">
        <f t="shared" si="61"/>
        <v>37</v>
      </c>
      <c r="BE189">
        <f t="shared" si="57"/>
        <v>2.0000000000000018E-2</v>
      </c>
      <c r="BF189">
        <f t="shared" si="58"/>
        <v>7.4999999999999956E-2</v>
      </c>
      <c r="BG189">
        <f t="shared" si="59"/>
        <v>5.0000000000000294E-4</v>
      </c>
      <c r="BK189" s="53">
        <v>1.8691588785046731E-2</v>
      </c>
      <c r="BL189" s="53">
        <v>4.8192771084337394E-2</v>
      </c>
      <c r="BY189" s="53">
        <v>1.2048192771084376E-2</v>
      </c>
      <c r="BZ189" s="53">
        <v>4.6728971962616828E-2</v>
      </c>
      <c r="CB189">
        <v>2.1428571428571463E-2</v>
      </c>
      <c r="CC189">
        <v>6.0000000000000053E-2</v>
      </c>
      <c r="CE189">
        <v>2.8571428571428581E-2</v>
      </c>
      <c r="CF189">
        <v>4.0000000000000036E-2</v>
      </c>
      <c r="CH189">
        <v>2.0000000000000018E-2</v>
      </c>
      <c r="CI189">
        <v>7.4999999999999956E-2</v>
      </c>
    </row>
    <row r="190" spans="1:87" ht="15" customHeight="1">
      <c r="A190" s="8">
        <v>189</v>
      </c>
      <c r="B190" s="9">
        <v>1171213060</v>
      </c>
      <c r="C190" s="10" t="s">
        <v>279</v>
      </c>
      <c r="D190" s="9">
        <v>1</v>
      </c>
      <c r="E190" s="9">
        <v>16</v>
      </c>
      <c r="F190" s="9">
        <v>7.8</v>
      </c>
      <c r="G190" s="9">
        <v>46.2</v>
      </c>
      <c r="H190" s="9">
        <v>18.399999999999999</v>
      </c>
      <c r="I190" s="9">
        <v>1</v>
      </c>
      <c r="J190" s="9">
        <v>0</v>
      </c>
      <c r="K190" s="9">
        <v>0</v>
      </c>
      <c r="L190" s="9">
        <v>0</v>
      </c>
      <c r="M190" s="9">
        <v>0</v>
      </c>
      <c r="N190" s="9">
        <v>1</v>
      </c>
      <c r="O190" s="9">
        <v>1</v>
      </c>
      <c r="P190" s="5"/>
      <c r="Q190">
        <f t="shared" si="43"/>
        <v>0</v>
      </c>
      <c r="R190">
        <f t="shared" si="44"/>
        <v>10</v>
      </c>
      <c r="S190">
        <f t="shared" si="45"/>
        <v>21.3</v>
      </c>
      <c r="T190">
        <f t="shared" si="46"/>
        <v>38.9</v>
      </c>
      <c r="U190">
        <f t="shared" si="47"/>
        <v>10.6</v>
      </c>
      <c r="V190" s="31">
        <f t="shared" si="48"/>
        <v>1</v>
      </c>
      <c r="W190">
        <f t="shared" si="49"/>
        <v>0</v>
      </c>
      <c r="X190" s="32">
        <f t="shared" si="50"/>
        <v>1</v>
      </c>
      <c r="Y190">
        <f t="shared" si="51"/>
        <v>1</v>
      </c>
      <c r="Z190">
        <f t="shared" si="52"/>
        <v>0.36161701557335979</v>
      </c>
      <c r="AA190" s="31">
        <f t="shared" si="53"/>
        <v>0.36161701557335979</v>
      </c>
      <c r="AB190" s="32">
        <f t="shared" si="54"/>
        <v>0.63838298442664021</v>
      </c>
      <c r="AC190" s="31">
        <f t="shared" si="55"/>
        <v>-1.0171695952289745</v>
      </c>
      <c r="AD190" s="32">
        <f t="shared" si="56"/>
        <v>0</v>
      </c>
      <c r="AZ190">
        <v>0.55021911520225697</v>
      </c>
      <c r="BA190">
        <v>1</v>
      </c>
      <c r="BB190">
        <v>0</v>
      </c>
      <c r="BC190">
        <f t="shared" si="60"/>
        <v>148</v>
      </c>
      <c r="BD190">
        <f t="shared" si="61"/>
        <v>37</v>
      </c>
      <c r="BE190">
        <f t="shared" si="57"/>
        <v>1.3333333333333308E-2</v>
      </c>
      <c r="BF190">
        <f t="shared" si="58"/>
        <v>7.4999999999999956E-2</v>
      </c>
      <c r="BG190">
        <f t="shared" si="59"/>
        <v>4.9999999999999459E-4</v>
      </c>
      <c r="BK190" s="53">
        <v>1.8691588785046731E-2</v>
      </c>
      <c r="BL190" s="53">
        <v>3.6144578313253017E-2</v>
      </c>
      <c r="BY190" s="53">
        <v>1.2048192771084376E-2</v>
      </c>
      <c r="BZ190" s="53">
        <v>3.7383177570093462E-2</v>
      </c>
      <c r="CB190">
        <v>1.4285714285714235E-2</v>
      </c>
      <c r="CC190">
        <v>6.0000000000000053E-2</v>
      </c>
      <c r="CE190">
        <v>2.1428571428571463E-2</v>
      </c>
      <c r="CF190">
        <v>4.0000000000000036E-2</v>
      </c>
      <c r="CH190">
        <v>1.3333333333333308E-2</v>
      </c>
      <c r="CI190">
        <v>7.4999999999999956E-2</v>
      </c>
    </row>
    <row r="191" spans="1:87" ht="15" customHeight="1">
      <c r="A191" s="9">
        <v>190</v>
      </c>
      <c r="B191" s="9">
        <v>1105611857</v>
      </c>
      <c r="C191" s="10" t="s">
        <v>280</v>
      </c>
      <c r="D191" s="9">
        <v>1</v>
      </c>
      <c r="E191" s="9">
        <v>15</v>
      </c>
      <c r="F191" s="9">
        <v>21.9</v>
      </c>
      <c r="G191" s="9">
        <v>57.3</v>
      </c>
      <c r="H191" s="9">
        <v>14.3</v>
      </c>
      <c r="I191" s="9">
        <v>1</v>
      </c>
      <c r="J191" s="9">
        <v>0</v>
      </c>
      <c r="K191" s="9">
        <v>0</v>
      </c>
      <c r="L191" s="9">
        <v>0</v>
      </c>
      <c r="M191" s="9">
        <v>0</v>
      </c>
      <c r="N191" s="9">
        <v>1</v>
      </c>
      <c r="O191" s="9">
        <v>1</v>
      </c>
      <c r="P191" s="5"/>
      <c r="Q191">
        <f t="shared" si="43"/>
        <v>0</v>
      </c>
      <c r="R191">
        <f t="shared" si="44"/>
        <v>17</v>
      </c>
      <c r="S191">
        <f t="shared" si="45"/>
        <v>26.3</v>
      </c>
      <c r="T191">
        <f t="shared" si="46"/>
        <v>48</v>
      </c>
      <c r="U191">
        <f t="shared" si="47"/>
        <v>14.5</v>
      </c>
      <c r="V191" s="31">
        <f t="shared" si="48"/>
        <v>1</v>
      </c>
      <c r="W191">
        <f t="shared" si="49"/>
        <v>0</v>
      </c>
      <c r="X191" s="32">
        <f t="shared" si="50"/>
        <v>1</v>
      </c>
      <c r="Y191">
        <f t="shared" si="51"/>
        <v>1</v>
      </c>
      <c r="Z191">
        <f t="shared" si="52"/>
        <v>0.19507972489401887</v>
      </c>
      <c r="AA191" s="31">
        <f t="shared" si="53"/>
        <v>0.19507972489401887</v>
      </c>
      <c r="AB191" s="32">
        <f t="shared" si="54"/>
        <v>0.80492027510598119</v>
      </c>
      <c r="AC191" s="31">
        <f t="shared" si="55"/>
        <v>-1.6343469583626304</v>
      </c>
      <c r="AD191" s="32">
        <f t="shared" si="56"/>
        <v>0</v>
      </c>
      <c r="AZ191">
        <v>0.56020810967271029</v>
      </c>
      <c r="BA191">
        <v>1</v>
      </c>
      <c r="BB191">
        <v>0</v>
      </c>
      <c r="BC191">
        <f t="shared" si="60"/>
        <v>149</v>
      </c>
      <c r="BD191">
        <f t="shared" si="61"/>
        <v>37</v>
      </c>
      <c r="BE191">
        <f t="shared" si="57"/>
        <v>6.6666666666667096E-3</v>
      </c>
      <c r="BF191">
        <f t="shared" si="58"/>
        <v>7.4999999999999956E-2</v>
      </c>
      <c r="BG191">
        <f t="shared" si="59"/>
        <v>0</v>
      </c>
      <c r="BK191" s="53">
        <v>1.8691588785046731E-2</v>
      </c>
      <c r="BL191" s="53">
        <v>2.4096385542168641E-2</v>
      </c>
      <c r="BY191" s="53">
        <v>1.2048192771084376E-2</v>
      </c>
      <c r="BZ191" s="53">
        <v>2.8037383177570097E-2</v>
      </c>
      <c r="CB191">
        <v>1.4285714285714235E-2</v>
      </c>
      <c r="CC191">
        <v>4.0000000000000036E-2</v>
      </c>
      <c r="CE191">
        <v>1.4285714285714235E-2</v>
      </c>
      <c r="CF191">
        <v>4.0000000000000036E-2</v>
      </c>
      <c r="CH191">
        <v>6.6666666666667096E-3</v>
      </c>
      <c r="CI191">
        <v>7.4999999999999956E-2</v>
      </c>
    </row>
    <row r="192" spans="1:87" ht="15" customHeight="1">
      <c r="A192" s="5"/>
      <c r="B192" s="5"/>
      <c r="C192" s="5"/>
      <c r="D192" s="5"/>
      <c r="E192" s="5"/>
      <c r="F192" s="17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>
        <f t="shared" si="43"/>
        <v>1</v>
      </c>
      <c r="R192">
        <f t="shared" si="44"/>
        <v>16</v>
      </c>
      <c r="S192">
        <f t="shared" si="45"/>
        <v>36.299999999999997</v>
      </c>
      <c r="T192">
        <f t="shared" si="46"/>
        <v>54.2</v>
      </c>
      <c r="U192">
        <f t="shared" si="47"/>
        <v>17</v>
      </c>
      <c r="V192" s="31">
        <f t="shared" si="48"/>
        <v>1</v>
      </c>
      <c r="W192">
        <f t="shared" si="49"/>
        <v>0</v>
      </c>
      <c r="X192" s="32">
        <f t="shared" si="50"/>
        <v>1</v>
      </c>
      <c r="Y192">
        <f t="shared" si="51"/>
        <v>1</v>
      </c>
      <c r="Z192">
        <f t="shared" si="52"/>
        <v>0.29261569995016956</v>
      </c>
      <c r="AA192" s="31">
        <f t="shared" si="53"/>
        <v>0.29261569995016956</v>
      </c>
      <c r="AB192" s="32">
        <f t="shared" si="54"/>
        <v>0.70738430004983044</v>
      </c>
      <c r="AC192" s="31">
        <f t="shared" si="55"/>
        <v>-1.2288951351364381</v>
      </c>
      <c r="AD192" s="32">
        <f t="shared" si="56"/>
        <v>0</v>
      </c>
      <c r="AZ192">
        <v>0.56020810967271029</v>
      </c>
      <c r="BA192">
        <v>0</v>
      </c>
      <c r="BB192">
        <v>1</v>
      </c>
      <c r="BC192">
        <f t="shared" si="60"/>
        <v>149</v>
      </c>
      <c r="BD192">
        <f t="shared" si="61"/>
        <v>38</v>
      </c>
      <c r="BE192">
        <f t="shared" si="57"/>
        <v>6.6666666666667096E-3</v>
      </c>
      <c r="BF192">
        <f t="shared" si="58"/>
        <v>5.0000000000000044E-2</v>
      </c>
      <c r="BG192">
        <f t="shared" si="59"/>
        <v>3.3333333333333576E-4</v>
      </c>
      <c r="BK192" s="53">
        <v>1.8691588785046731E-2</v>
      </c>
      <c r="BL192" s="53">
        <v>1.2048192771084376E-2</v>
      </c>
      <c r="BY192" s="53">
        <v>0</v>
      </c>
      <c r="BZ192" s="53">
        <v>2.8037383177570097E-2</v>
      </c>
      <c r="CB192">
        <v>7.1428571428571175E-3</v>
      </c>
      <c r="CC192">
        <v>4.0000000000000036E-2</v>
      </c>
      <c r="CE192">
        <v>1.4285714285714235E-2</v>
      </c>
      <c r="CF192">
        <v>2.0000000000000018E-2</v>
      </c>
      <c r="CH192">
        <v>6.6666666666667096E-3</v>
      </c>
      <c r="CI192">
        <v>5.0000000000000044E-2</v>
      </c>
    </row>
    <row r="193" spans="1:87" ht="15" customHeight="1">
      <c r="A193" s="5"/>
      <c r="B193" s="5"/>
      <c r="C193" s="5"/>
      <c r="D193" s="5"/>
      <c r="E193" s="5"/>
      <c r="F193" s="17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>
        <f t="shared" si="43"/>
        <v>1</v>
      </c>
      <c r="R193">
        <f t="shared" si="44"/>
        <v>16</v>
      </c>
      <c r="S193">
        <f t="shared" si="45"/>
        <v>7.8</v>
      </c>
      <c r="T193">
        <f t="shared" si="46"/>
        <v>46.2</v>
      </c>
      <c r="U193">
        <f t="shared" si="47"/>
        <v>18.399999999999999</v>
      </c>
      <c r="V193" s="31">
        <f t="shared" si="48"/>
        <v>1</v>
      </c>
      <c r="W193">
        <f t="shared" si="49"/>
        <v>0</v>
      </c>
      <c r="X193" s="32">
        <f t="shared" si="50"/>
        <v>1</v>
      </c>
      <c r="Y193">
        <f t="shared" si="51"/>
        <v>1</v>
      </c>
      <c r="Z193">
        <f t="shared" si="52"/>
        <v>6.0830924223466469E-2</v>
      </c>
      <c r="AA193" s="31">
        <f t="shared" si="53"/>
        <v>6.0830924223466469E-2</v>
      </c>
      <c r="AB193" s="32">
        <f t="shared" si="54"/>
        <v>0.93916907577653352</v>
      </c>
      <c r="AC193" s="31">
        <f t="shared" si="55"/>
        <v>-2.7996569972179035</v>
      </c>
      <c r="AD193" s="32">
        <f t="shared" si="56"/>
        <v>0</v>
      </c>
      <c r="AZ193">
        <v>0.5648448199626126</v>
      </c>
      <c r="BA193">
        <v>1</v>
      </c>
      <c r="BB193">
        <v>0</v>
      </c>
      <c r="BC193">
        <f t="shared" si="60"/>
        <v>150</v>
      </c>
      <c r="BD193">
        <f t="shared" si="61"/>
        <v>38</v>
      </c>
      <c r="BE193">
        <f t="shared" si="57"/>
        <v>0</v>
      </c>
      <c r="BF193">
        <f t="shared" si="58"/>
        <v>5.0000000000000044E-2</v>
      </c>
      <c r="BG193">
        <f t="shared" si="59"/>
        <v>0</v>
      </c>
      <c r="BK193" s="53">
        <v>9.3457943925233655E-3</v>
      </c>
      <c r="BL193" s="53">
        <v>1.2048192771084376E-2</v>
      </c>
      <c r="BY193" s="53">
        <v>0</v>
      </c>
      <c r="BZ193" s="53">
        <v>1.8691588785046731E-2</v>
      </c>
      <c r="CB193">
        <v>7.1428571428571175E-3</v>
      </c>
      <c r="CC193">
        <v>2.0000000000000018E-2</v>
      </c>
      <c r="CE193">
        <v>7.1428571428571175E-3</v>
      </c>
      <c r="CF193">
        <v>2.0000000000000018E-2</v>
      </c>
      <c r="CH193">
        <v>0</v>
      </c>
      <c r="CI193">
        <v>5.0000000000000044E-2</v>
      </c>
    </row>
    <row r="194" spans="1:87" ht="15" customHeight="1">
      <c r="A194" s="5"/>
      <c r="B194" s="5"/>
      <c r="C194" s="5"/>
      <c r="D194" s="5"/>
      <c r="E194" s="5"/>
      <c r="F194" s="17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>
        <f t="shared" si="43"/>
        <v>1</v>
      </c>
      <c r="R194">
        <f t="shared" si="44"/>
        <v>15</v>
      </c>
      <c r="S194">
        <f t="shared" si="45"/>
        <v>21.9</v>
      </c>
      <c r="T194">
        <f t="shared" si="46"/>
        <v>57.3</v>
      </c>
      <c r="U194">
        <f t="shared" si="47"/>
        <v>14.3</v>
      </c>
      <c r="V194" s="33">
        <f t="shared" si="48"/>
        <v>1</v>
      </c>
      <c r="W194" s="47">
        <f t="shared" si="49"/>
        <v>0</v>
      </c>
      <c r="X194" s="32">
        <f t="shared" si="50"/>
        <v>1</v>
      </c>
      <c r="Y194">
        <f t="shared" si="51"/>
        <v>1</v>
      </c>
      <c r="Z194">
        <f t="shared" si="52"/>
        <v>0.54044620923183861</v>
      </c>
      <c r="AA194" s="31">
        <f t="shared" si="53"/>
        <v>0.54044620923183861</v>
      </c>
      <c r="AB194" s="32">
        <f t="shared" si="54"/>
        <v>0.45955379076816139</v>
      </c>
      <c r="AC194" s="31">
        <f t="shared" si="55"/>
        <v>-0.61536016724048359</v>
      </c>
      <c r="AD194" s="32">
        <f t="shared" si="56"/>
        <v>100</v>
      </c>
      <c r="AZ194">
        <v>0.57044843444251192</v>
      </c>
      <c r="BA194">
        <v>0</v>
      </c>
      <c r="BB194">
        <v>1</v>
      </c>
      <c r="BC194">
        <f t="shared" si="60"/>
        <v>150</v>
      </c>
      <c r="BD194">
        <f t="shared" si="61"/>
        <v>39</v>
      </c>
      <c r="BE194">
        <f t="shared" si="57"/>
        <v>0</v>
      </c>
      <c r="BF194">
        <f t="shared" si="58"/>
        <v>2.5000000000000022E-2</v>
      </c>
      <c r="BG194">
        <f t="shared" si="59"/>
        <v>0</v>
      </c>
      <c r="BK194" s="53">
        <v>0</v>
      </c>
      <c r="BL194" s="53">
        <v>1.2048192771084376E-2</v>
      </c>
      <c r="BY194" s="53">
        <v>0</v>
      </c>
      <c r="BZ194" s="53">
        <v>9.3457943925233655E-3</v>
      </c>
      <c r="CB194">
        <v>7.1428571428571175E-3</v>
      </c>
      <c r="CC194">
        <v>0</v>
      </c>
      <c r="CE194">
        <v>0</v>
      </c>
      <c r="CF194">
        <v>2.0000000000000018E-2</v>
      </c>
      <c r="CH194">
        <v>0</v>
      </c>
      <c r="CI194">
        <v>2.5000000000000022E-2</v>
      </c>
    </row>
    <row r="195" spans="1:87" ht="15" customHeight="1">
      <c r="A195" s="5"/>
      <c r="B195" s="5"/>
      <c r="C195" s="5"/>
      <c r="D195" s="5"/>
      <c r="E195" s="5"/>
      <c r="F195" s="17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83"/>
      <c r="R195" s="83"/>
      <c r="S195" s="83"/>
      <c r="T195" s="83"/>
      <c r="U195" s="83"/>
      <c r="V195" s="83">
        <f>SUM(V5:V194)</f>
        <v>40</v>
      </c>
      <c r="W195" s="83">
        <f t="shared" ref="W195:X195" si="62">SUM(W5:W194)</f>
        <v>150</v>
      </c>
      <c r="X195" s="83">
        <f t="shared" si="62"/>
        <v>190</v>
      </c>
      <c r="Y195" s="83"/>
      <c r="Z195" s="83"/>
      <c r="AA195" s="83">
        <f>SUM(AA5:AA194)</f>
        <v>40.000000000000007</v>
      </c>
      <c r="AB195" s="83">
        <f t="shared" ref="AB195:AC195" si="63">SUM(AB5:AB194)</f>
        <v>150.00000000000006</v>
      </c>
      <c r="AC195" s="83">
        <f t="shared" si="63"/>
        <v>-88.192865610097115</v>
      </c>
      <c r="AD195" s="83">
        <f>SUMPRODUCT(AD5:AD194,X5:X194)/X195</f>
        <v>80</v>
      </c>
      <c r="AZ195" s="21">
        <v>0.58419308234918066</v>
      </c>
      <c r="BA195" s="21">
        <v>0</v>
      </c>
      <c r="BB195" s="21">
        <v>1</v>
      </c>
      <c r="BC195" s="21">
        <f t="shared" si="60"/>
        <v>150</v>
      </c>
      <c r="BD195" s="21">
        <f t="shared" si="61"/>
        <v>40</v>
      </c>
      <c r="BE195" s="21">
        <f t="shared" si="57"/>
        <v>0</v>
      </c>
      <c r="BF195" s="21">
        <f t="shared" si="58"/>
        <v>0</v>
      </c>
      <c r="BG195" s="21">
        <f t="shared" si="59"/>
        <v>0</v>
      </c>
      <c r="BK195" s="55">
        <v>0</v>
      </c>
      <c r="BL195" s="55">
        <v>0</v>
      </c>
      <c r="BY195" s="55">
        <v>0</v>
      </c>
      <c r="BZ195" s="55">
        <v>0</v>
      </c>
      <c r="CB195">
        <v>0</v>
      </c>
      <c r="CC195">
        <v>0</v>
      </c>
      <c r="CE195" s="21">
        <v>0</v>
      </c>
      <c r="CF195" s="21">
        <v>0</v>
      </c>
      <c r="CH195" s="21">
        <v>0</v>
      </c>
      <c r="CI195" s="21">
        <v>0</v>
      </c>
    </row>
    <row r="196" spans="1:87" ht="15" customHeight="1" thickBot="1">
      <c r="A196" s="5"/>
      <c r="B196" s="5"/>
      <c r="C196" s="5"/>
      <c r="D196" s="5"/>
      <c r="E196" s="5"/>
      <c r="F196" s="17"/>
      <c r="G196" s="5"/>
      <c r="H196" s="5"/>
      <c r="I196" s="5"/>
      <c r="J196" s="5"/>
      <c r="K196" s="5"/>
      <c r="L196" s="5"/>
      <c r="M196" s="5"/>
      <c r="N196" s="5"/>
      <c r="O196" s="5"/>
      <c r="P196" s="5"/>
      <c r="BG196">
        <f>SUM(BG5:BG195)</f>
        <v>0.71783333333333377</v>
      </c>
    </row>
    <row r="197" spans="1:87" ht="15" customHeight="1" thickTop="1">
      <c r="A197" s="5"/>
      <c r="B197" s="5"/>
      <c r="C197" s="5"/>
      <c r="D197" s="5"/>
      <c r="E197" s="5"/>
      <c r="F197" s="17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73"/>
      <c r="R197" s="73" t="s">
        <v>21</v>
      </c>
      <c r="S197" s="73" t="s">
        <v>22</v>
      </c>
      <c r="T197" s="73" t="s">
        <v>281</v>
      </c>
      <c r="U197" s="73" t="s">
        <v>23</v>
      </c>
      <c r="V197" s="73" t="s">
        <v>282</v>
      </c>
      <c r="W197" s="73" t="s">
        <v>25</v>
      </c>
      <c r="X197" s="73" t="s">
        <v>26</v>
      </c>
    </row>
    <row r="198" spans="1:87" ht="15" customHeight="1">
      <c r="A198" s="5"/>
      <c r="B198" s="5"/>
      <c r="C198" s="5"/>
      <c r="D198" s="5"/>
      <c r="E198" s="5"/>
      <c r="F198" s="17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t="s">
        <v>29</v>
      </c>
      <c r="R198">
        <f t="array" ref="R198:R203">AG6:AG11</f>
        <v>-2.6466675225199863</v>
      </c>
      <c r="S198">
        <f t="array" ref="S198:S203">SQRT([1]!DIAG(AL5:AQ10))</f>
        <v>1.9048398943772893</v>
      </c>
      <c r="T198">
        <f>(R198/S198)^2</f>
        <v>1.9305534041589678</v>
      </c>
      <c r="U198">
        <f>_xlfn.CHISQ.DIST.RT(T198,1)</f>
        <v>0.16469791241736151</v>
      </c>
      <c r="V198">
        <f>EXP(R198)</f>
        <v>7.0887049378243361E-2</v>
      </c>
    </row>
    <row r="199" spans="1:87" ht="15" customHeight="1">
      <c r="A199" s="5"/>
      <c r="B199" s="5"/>
      <c r="C199" s="5"/>
      <c r="D199" s="5"/>
      <c r="E199" s="5"/>
      <c r="F199" s="17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t="str">
        <f t="array" ref="Q199:Q203">TRANSPOSE(Q4:U4)</f>
        <v xml:space="preserve">Sexo </v>
      </c>
      <c r="R199">
        <v>-0.32131064063106424</v>
      </c>
      <c r="S199">
        <v>0.39599363000304655</v>
      </c>
      <c r="T199">
        <f t="shared" ref="T199:T203" si="64">(R199/S199)^2</f>
        <v>0.65837573516962855</v>
      </c>
      <c r="U199">
        <f t="shared" ref="U199:U203" si="65">_xlfn.CHISQ.DIST.RT(T199,1)</f>
        <v>0.41713395611745879</v>
      </c>
      <c r="V199">
        <f t="shared" ref="V199:V203" si="66">EXP(R199)</f>
        <v>0.72519794005084293</v>
      </c>
      <c r="W199">
        <f>EXP(R199-S199*_xlfn.NORM.S.INV(1-$AJ$10/2))</f>
        <v>0.33372302598776449</v>
      </c>
      <c r="X199">
        <f>EXP(R199+S199*_xlfn.NORM.S.INV(1-$AJ$10/2))</f>
        <v>1.5758938140314833</v>
      </c>
    </row>
    <row r="200" spans="1:87" ht="15" customHeight="1">
      <c r="A200" s="5"/>
      <c r="B200" s="5"/>
      <c r="C200" s="5"/>
      <c r="D200" s="5"/>
      <c r="E200" s="5"/>
      <c r="F200" s="17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t="str">
        <v xml:space="preserve">Edad de toma radiografia lateral </v>
      </c>
      <c r="R200">
        <v>-0.22988256418283456</v>
      </c>
      <c r="S200">
        <v>9.3206598638341034E-2</v>
      </c>
      <c r="T200">
        <f t="shared" si="64"/>
        <v>6.0830130215625955</v>
      </c>
      <c r="U200">
        <f t="shared" si="65"/>
        <v>1.3648778762921926E-2</v>
      </c>
      <c r="V200">
        <f t="shared" si="66"/>
        <v>0.7946269146851983</v>
      </c>
      <c r="W200">
        <f t="shared" ref="W200:W203" si="67">EXP(R200-S200*_xlfn.NORM.S.INV(1-$AJ$10/2))</f>
        <v>0.66195073738822396</v>
      </c>
      <c r="X200">
        <f t="shared" ref="X200:X203" si="68">EXP(R200+S200*_xlfn.NORM.S.INV(1-$AJ$10/2))</f>
        <v>0.95389565699930967</v>
      </c>
    </row>
    <row r="201" spans="1:87" ht="15" customHeight="1">
      <c r="Q201" t="str">
        <v>Espacio de la línea B Nff</v>
      </c>
      <c r="R201">
        <v>1.1967714664686923E-2</v>
      </c>
      <c r="S201">
        <v>1.3364911908834503E-2</v>
      </c>
      <c r="T201">
        <f t="shared" si="64"/>
        <v>0.80184467822840066</v>
      </c>
      <c r="U201">
        <f t="shared" si="65"/>
        <v>0.37054241273984756</v>
      </c>
      <c r="V201">
        <f t="shared" si="66"/>
        <v>1.0120396143003281</v>
      </c>
      <c r="W201">
        <f t="shared" si="67"/>
        <v>0.98587369463414454</v>
      </c>
      <c r="X201">
        <f t="shared" si="68"/>
        <v>1.0388999995514072</v>
      </c>
    </row>
    <row r="202" spans="1:87" ht="15" customHeight="1">
      <c r="Q202" t="str">
        <v>Altura de la rama Nff</v>
      </c>
      <c r="R202">
        <v>0.15661364200812911</v>
      </c>
      <c r="S202">
        <v>4.2792402773186446E-2</v>
      </c>
      <c r="T202">
        <f t="shared" si="64"/>
        <v>13.39447922455504</v>
      </c>
      <c r="U202">
        <f t="shared" si="65"/>
        <v>2.5236599947927907E-4</v>
      </c>
      <c r="V202">
        <f t="shared" si="66"/>
        <v>1.169543664057868</v>
      </c>
      <c r="W202">
        <f t="shared" si="67"/>
        <v>1.0754531135617915</v>
      </c>
      <c r="X202">
        <f t="shared" si="68"/>
        <v>1.2718661231151036</v>
      </c>
    </row>
    <row r="203" spans="1:87" ht="15" customHeight="1">
      <c r="Q203" s="21" t="str">
        <v>Smiling chin Nff</v>
      </c>
      <c r="R203" s="21">
        <v>-0.18585306987602884</v>
      </c>
      <c r="S203" s="21">
        <v>9.5436457446968881E-2</v>
      </c>
      <c r="T203" s="21">
        <f t="shared" si="64"/>
        <v>3.7923713570399924</v>
      </c>
      <c r="U203" s="21">
        <f t="shared" si="65"/>
        <v>5.1486656677218155E-2</v>
      </c>
      <c r="V203" s="21">
        <f t="shared" si="66"/>
        <v>0.83039559614677705</v>
      </c>
      <c r="W203" s="21">
        <f t="shared" si="67"/>
        <v>0.68873059765602873</v>
      </c>
      <c r="X203" s="21">
        <f t="shared" si="68"/>
        <v>1.0011996685594402</v>
      </c>
    </row>
  </sheetData>
  <autoFilter ref="A1:N191" xr:uid="{76CEEEF4-DBE1-429E-B3A7-2F951B4337FC}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EEEF4-DBE1-429E-B3A7-2F951B4337FC}">
  <dimension ref="A1:BA601"/>
  <sheetViews>
    <sheetView zoomScale="80" zoomScaleNormal="80" workbookViewId="0">
      <selection activeCell="Q448" sqref="Q448:Q455"/>
    </sheetView>
  </sheetViews>
  <sheetFormatPr defaultColWidth="11.42578125" defaultRowHeight="15" customHeight="1"/>
  <cols>
    <col min="1" max="1" width="6.42578125" bestFit="1" customWidth="1"/>
    <col min="2" max="2" width="16.28515625" customWidth="1"/>
    <col min="3" max="3" width="34.85546875" bestFit="1" customWidth="1"/>
    <col min="4" max="4" width="10.42578125" customWidth="1"/>
    <col min="5" max="5" width="15.7109375" customWidth="1"/>
    <col min="6" max="6" width="11.42578125" style="20"/>
    <col min="9" max="9" width="15.7109375" customWidth="1"/>
    <col min="10" max="10" width="17.28515625" customWidth="1"/>
    <col min="11" max="11" width="33.5703125" customWidth="1"/>
    <col min="12" max="12" width="14.28515625" customWidth="1"/>
    <col min="13" max="13" width="13.7109375" customWidth="1"/>
    <col min="14" max="14" width="14.42578125" customWidth="1"/>
  </cols>
  <sheetData>
    <row r="1" spans="1:16" ht="15" customHeight="1">
      <c r="F1" s="122" t="s">
        <v>283</v>
      </c>
      <c r="G1" s="122"/>
      <c r="H1" s="122"/>
      <c r="I1" s="124" t="s">
        <v>284</v>
      </c>
      <c r="J1" s="124"/>
      <c r="K1" s="123" t="s">
        <v>285</v>
      </c>
      <c r="L1" s="123"/>
      <c r="M1" s="123"/>
      <c r="N1" s="123"/>
    </row>
    <row r="2" spans="1:16" ht="28.9">
      <c r="A2" s="3" t="s">
        <v>57</v>
      </c>
      <c r="B2" s="4" t="s">
        <v>58</v>
      </c>
      <c r="C2" s="4" t="s">
        <v>59</v>
      </c>
      <c r="D2" s="4" t="s">
        <v>0</v>
      </c>
      <c r="E2" s="4" t="s">
        <v>20</v>
      </c>
      <c r="F2" s="19" t="s">
        <v>54</v>
      </c>
      <c r="G2" s="1" t="s">
        <v>55</v>
      </c>
      <c r="H2" s="1" t="s">
        <v>56</v>
      </c>
      <c r="I2" s="2" t="s">
        <v>286</v>
      </c>
      <c r="J2" s="2" t="s">
        <v>287</v>
      </c>
      <c r="K2" s="18" t="s">
        <v>288</v>
      </c>
      <c r="L2" s="18" t="s">
        <v>289</v>
      </c>
      <c r="M2" s="18" t="s">
        <v>53</v>
      </c>
      <c r="N2" s="18" t="s">
        <v>290</v>
      </c>
    </row>
    <row r="3" spans="1:16" ht="14.45">
      <c r="A3" s="8">
        <v>1</v>
      </c>
      <c r="B3" s="9">
        <v>1069715630</v>
      </c>
      <c r="C3" s="10" t="s">
        <v>60</v>
      </c>
      <c r="D3" s="9">
        <v>0</v>
      </c>
      <c r="E3" s="9">
        <v>17</v>
      </c>
      <c r="F3" s="9">
        <v>14.5</v>
      </c>
      <c r="G3" s="9">
        <v>35.5</v>
      </c>
      <c r="H3" s="9">
        <v>11.5</v>
      </c>
      <c r="I3" s="11">
        <v>1</v>
      </c>
      <c r="J3" s="11">
        <v>0</v>
      </c>
      <c r="K3" s="9">
        <v>0</v>
      </c>
      <c r="L3" s="9">
        <v>1</v>
      </c>
      <c r="M3" s="9">
        <v>0</v>
      </c>
      <c r="N3" s="9">
        <v>0</v>
      </c>
      <c r="O3" s="5"/>
      <c r="P3" s="5"/>
    </row>
    <row r="4" spans="1:16" ht="15" customHeight="1">
      <c r="A4" s="8">
        <v>2</v>
      </c>
      <c r="B4" s="9">
        <v>1069730415</v>
      </c>
      <c r="C4" s="10" t="s">
        <v>64</v>
      </c>
      <c r="D4" s="9">
        <v>0</v>
      </c>
      <c r="E4" s="9">
        <v>14</v>
      </c>
      <c r="F4" s="9">
        <v>12.8</v>
      </c>
      <c r="G4" s="9">
        <v>36.799999999999997</v>
      </c>
      <c r="H4" s="9">
        <v>11.1</v>
      </c>
      <c r="I4" s="11">
        <v>0</v>
      </c>
      <c r="J4" s="11">
        <v>1</v>
      </c>
      <c r="K4" s="9">
        <v>0</v>
      </c>
      <c r="L4" s="9">
        <v>1</v>
      </c>
      <c r="M4" s="9">
        <v>0</v>
      </c>
      <c r="N4" s="9">
        <v>0</v>
      </c>
      <c r="O4" s="5"/>
      <c r="P4" s="5"/>
    </row>
    <row r="5" spans="1:16" ht="15" customHeight="1">
      <c r="A5" s="8">
        <v>3</v>
      </c>
      <c r="B5" s="9">
        <v>1122922410</v>
      </c>
      <c r="C5" s="10" t="s">
        <v>65</v>
      </c>
      <c r="D5" s="9">
        <v>1</v>
      </c>
      <c r="E5" s="9">
        <v>17</v>
      </c>
      <c r="F5" s="9">
        <v>0</v>
      </c>
      <c r="G5" s="9">
        <v>46.6</v>
      </c>
      <c r="H5" s="9">
        <v>7.6</v>
      </c>
      <c r="I5" s="11">
        <v>0</v>
      </c>
      <c r="J5" s="11">
        <v>1</v>
      </c>
      <c r="K5" s="9">
        <v>0</v>
      </c>
      <c r="L5" s="9">
        <v>1</v>
      </c>
      <c r="M5" s="9">
        <v>0</v>
      </c>
      <c r="N5" s="9">
        <v>0</v>
      </c>
      <c r="O5" s="5"/>
      <c r="P5" s="5"/>
    </row>
    <row r="6" spans="1:16" ht="15" customHeight="1">
      <c r="A6" s="8">
        <v>4</v>
      </c>
      <c r="B6" s="9">
        <v>1069716770</v>
      </c>
      <c r="C6" s="10" t="s">
        <v>85</v>
      </c>
      <c r="D6" s="9">
        <v>1</v>
      </c>
      <c r="E6" s="9">
        <v>17</v>
      </c>
      <c r="F6" s="9">
        <v>2.2999999999999998</v>
      </c>
      <c r="G6" s="9">
        <v>34.6</v>
      </c>
      <c r="H6" s="9">
        <v>11.9</v>
      </c>
      <c r="I6" s="11">
        <v>0</v>
      </c>
      <c r="J6" s="11">
        <v>1</v>
      </c>
      <c r="K6" s="9">
        <v>0</v>
      </c>
      <c r="L6" s="9">
        <v>0</v>
      </c>
      <c r="M6" s="9">
        <v>1</v>
      </c>
      <c r="N6" s="9">
        <v>0</v>
      </c>
      <c r="O6" s="5"/>
      <c r="P6" s="5"/>
    </row>
    <row r="7" spans="1:16" ht="15" customHeight="1">
      <c r="A7" s="8">
        <v>5</v>
      </c>
      <c r="B7" s="9">
        <v>1072492518</v>
      </c>
      <c r="C7" s="10" t="s">
        <v>87</v>
      </c>
      <c r="D7" s="9">
        <v>0</v>
      </c>
      <c r="E7" s="9">
        <v>17</v>
      </c>
      <c r="F7" s="9">
        <v>0</v>
      </c>
      <c r="G7" s="9">
        <v>43.4</v>
      </c>
      <c r="H7" s="9">
        <v>17.8</v>
      </c>
      <c r="I7" s="11">
        <v>0</v>
      </c>
      <c r="J7" s="11">
        <v>1</v>
      </c>
      <c r="K7" s="9">
        <v>0</v>
      </c>
      <c r="L7" s="9">
        <v>1</v>
      </c>
      <c r="M7" s="9">
        <v>0</v>
      </c>
      <c r="N7" s="9">
        <v>0</v>
      </c>
      <c r="O7" s="5"/>
      <c r="P7" s="5"/>
    </row>
    <row r="8" spans="1:16" ht="15" customHeight="1">
      <c r="A8" s="8">
        <v>6</v>
      </c>
      <c r="B8" s="9">
        <v>1003519207</v>
      </c>
      <c r="C8" s="10" t="s">
        <v>88</v>
      </c>
      <c r="D8" s="9">
        <v>1</v>
      </c>
      <c r="E8" s="9">
        <v>18</v>
      </c>
      <c r="F8" s="9">
        <v>7.5</v>
      </c>
      <c r="G8" s="9">
        <v>41.9</v>
      </c>
      <c r="H8" s="9">
        <v>10.6</v>
      </c>
      <c r="I8" s="11">
        <v>0</v>
      </c>
      <c r="J8" s="11">
        <v>1</v>
      </c>
      <c r="K8" s="9">
        <v>0</v>
      </c>
      <c r="L8" s="9">
        <v>1</v>
      </c>
      <c r="M8" s="9">
        <v>0</v>
      </c>
      <c r="N8" s="9">
        <v>0</v>
      </c>
      <c r="O8" s="5"/>
      <c r="P8" s="5"/>
    </row>
    <row r="9" spans="1:16" ht="15" customHeight="1">
      <c r="A9" s="8">
        <v>7</v>
      </c>
      <c r="B9" s="9">
        <v>1003652646</v>
      </c>
      <c r="C9" s="10" t="s">
        <v>89</v>
      </c>
      <c r="D9" s="9">
        <v>1</v>
      </c>
      <c r="E9" s="9">
        <v>17</v>
      </c>
      <c r="F9" s="9">
        <v>27.7</v>
      </c>
      <c r="G9" s="9">
        <v>48.2</v>
      </c>
      <c r="H9" s="9">
        <v>11.8</v>
      </c>
      <c r="I9" s="11">
        <v>1</v>
      </c>
      <c r="J9" s="11">
        <v>0</v>
      </c>
      <c r="K9" s="9">
        <v>1</v>
      </c>
      <c r="L9" s="9">
        <v>0</v>
      </c>
      <c r="M9" s="9">
        <v>0</v>
      </c>
      <c r="N9" s="9">
        <v>0</v>
      </c>
      <c r="O9" s="5"/>
      <c r="P9" s="5"/>
    </row>
    <row r="10" spans="1:16" ht="15" customHeight="1">
      <c r="A10" s="8">
        <v>8</v>
      </c>
      <c r="B10" s="9">
        <v>1003518688</v>
      </c>
      <c r="C10" s="10" t="s">
        <v>91</v>
      </c>
      <c r="D10" s="9">
        <v>1</v>
      </c>
      <c r="E10" s="9">
        <v>18</v>
      </c>
      <c r="F10" s="9">
        <v>8.1999999999999993</v>
      </c>
      <c r="G10" s="9">
        <v>48.7</v>
      </c>
      <c r="H10" s="9">
        <v>14.9</v>
      </c>
      <c r="I10" s="11">
        <v>1</v>
      </c>
      <c r="J10" s="11">
        <v>0</v>
      </c>
      <c r="K10" s="9">
        <v>0</v>
      </c>
      <c r="L10" s="9">
        <v>1</v>
      </c>
      <c r="M10" s="9">
        <v>0</v>
      </c>
      <c r="N10" s="9">
        <v>0</v>
      </c>
      <c r="O10" s="5"/>
      <c r="P10" s="5"/>
    </row>
    <row r="11" spans="1:16" ht="15" customHeight="1">
      <c r="A11" s="8">
        <v>9</v>
      </c>
      <c r="B11" s="9">
        <v>1004519104</v>
      </c>
      <c r="C11" s="10" t="s">
        <v>92</v>
      </c>
      <c r="D11" s="9">
        <v>0</v>
      </c>
      <c r="E11" s="9">
        <v>18</v>
      </c>
      <c r="F11" s="9">
        <v>11.5</v>
      </c>
      <c r="G11" s="9">
        <v>39.200000000000003</v>
      </c>
      <c r="H11" s="9">
        <v>10.199999999999999</v>
      </c>
      <c r="I11" s="11">
        <v>0</v>
      </c>
      <c r="J11" s="11">
        <v>1</v>
      </c>
      <c r="K11" s="9">
        <v>0</v>
      </c>
      <c r="L11" s="9">
        <v>1</v>
      </c>
      <c r="M11" s="9">
        <v>0</v>
      </c>
      <c r="N11" s="9">
        <v>0</v>
      </c>
      <c r="O11" s="5"/>
      <c r="P11" s="5"/>
    </row>
    <row r="12" spans="1:16" ht="15" customHeight="1">
      <c r="A12" s="8">
        <v>10</v>
      </c>
      <c r="B12" s="9">
        <v>1069721961</v>
      </c>
      <c r="C12" s="10" t="s">
        <v>94</v>
      </c>
      <c r="D12" s="9">
        <v>1</v>
      </c>
      <c r="E12" s="9">
        <v>12</v>
      </c>
      <c r="F12" s="9">
        <v>0</v>
      </c>
      <c r="G12" s="9">
        <v>31.7</v>
      </c>
      <c r="H12" s="9">
        <v>8.9</v>
      </c>
      <c r="I12" s="11">
        <v>1</v>
      </c>
      <c r="J12" s="11">
        <v>0</v>
      </c>
      <c r="K12" s="9">
        <v>0</v>
      </c>
      <c r="L12" s="9">
        <v>1</v>
      </c>
      <c r="M12" s="9">
        <v>0</v>
      </c>
      <c r="N12" s="9">
        <v>0</v>
      </c>
      <c r="O12" s="5"/>
      <c r="P12" s="5"/>
    </row>
    <row r="13" spans="1:16" ht="15" customHeight="1">
      <c r="A13" s="8">
        <v>11</v>
      </c>
      <c r="B13" s="9">
        <v>1069721328</v>
      </c>
      <c r="C13" s="10" t="s">
        <v>96</v>
      </c>
      <c r="D13" s="9">
        <v>0</v>
      </c>
      <c r="E13" s="9">
        <v>14</v>
      </c>
      <c r="F13" s="9">
        <v>0</v>
      </c>
      <c r="G13" s="9">
        <v>39.1</v>
      </c>
      <c r="H13" s="9">
        <v>13.3</v>
      </c>
      <c r="I13" s="11">
        <v>0</v>
      </c>
      <c r="J13" s="11">
        <v>1</v>
      </c>
      <c r="K13" s="9">
        <v>0</v>
      </c>
      <c r="L13" s="9">
        <v>1</v>
      </c>
      <c r="M13" s="9">
        <v>0</v>
      </c>
      <c r="N13" s="9">
        <v>0</v>
      </c>
      <c r="O13" s="5"/>
      <c r="P13" s="5"/>
    </row>
    <row r="14" spans="1:16" ht="15" customHeight="1">
      <c r="A14" s="8">
        <v>12</v>
      </c>
      <c r="B14" s="9">
        <v>1069739418</v>
      </c>
      <c r="C14" s="10" t="s">
        <v>97</v>
      </c>
      <c r="D14" s="9">
        <v>1</v>
      </c>
      <c r="E14" s="9">
        <v>14</v>
      </c>
      <c r="F14" s="9">
        <v>6.5</v>
      </c>
      <c r="G14" s="9">
        <v>43.9</v>
      </c>
      <c r="H14" s="9">
        <v>14.4</v>
      </c>
      <c r="I14" s="11">
        <v>1</v>
      </c>
      <c r="J14" s="11">
        <v>0</v>
      </c>
      <c r="K14" s="9">
        <v>0</v>
      </c>
      <c r="L14" s="9">
        <v>1</v>
      </c>
      <c r="M14" s="9">
        <v>0</v>
      </c>
      <c r="N14" s="9">
        <v>0</v>
      </c>
      <c r="O14" s="5"/>
      <c r="P14" s="5"/>
    </row>
    <row r="15" spans="1:16" ht="15" customHeight="1">
      <c r="A15" s="8">
        <v>13</v>
      </c>
      <c r="B15" s="9">
        <v>1072492748</v>
      </c>
      <c r="C15" s="10" t="s">
        <v>99</v>
      </c>
      <c r="D15" s="9">
        <v>0</v>
      </c>
      <c r="E15" s="9">
        <v>13</v>
      </c>
      <c r="F15" s="9">
        <v>7.2</v>
      </c>
      <c r="G15" s="9">
        <v>41.2</v>
      </c>
      <c r="H15" s="9">
        <v>12.8</v>
      </c>
      <c r="I15" s="11">
        <v>0</v>
      </c>
      <c r="J15" s="11">
        <v>1</v>
      </c>
      <c r="K15" s="9">
        <v>1</v>
      </c>
      <c r="L15" s="9">
        <v>0</v>
      </c>
      <c r="M15" s="9">
        <v>0</v>
      </c>
      <c r="N15" s="9">
        <v>0</v>
      </c>
      <c r="O15" s="5"/>
      <c r="P15" s="5"/>
    </row>
    <row r="16" spans="1:16" ht="15" customHeight="1">
      <c r="A16" s="8">
        <v>14</v>
      </c>
      <c r="B16" s="9">
        <v>1069721558</v>
      </c>
      <c r="C16" s="10" t="s">
        <v>101</v>
      </c>
      <c r="D16" s="9">
        <v>1</v>
      </c>
      <c r="E16" s="9">
        <v>13</v>
      </c>
      <c r="F16" s="9">
        <v>0</v>
      </c>
      <c r="G16" s="9">
        <v>39.4</v>
      </c>
      <c r="H16" s="9">
        <v>11.2</v>
      </c>
      <c r="I16" s="11">
        <v>0</v>
      </c>
      <c r="J16" s="11">
        <v>1</v>
      </c>
      <c r="K16" s="9">
        <v>0</v>
      </c>
      <c r="L16" s="9">
        <v>1</v>
      </c>
      <c r="M16" s="9">
        <v>0</v>
      </c>
      <c r="N16" s="9">
        <v>0</v>
      </c>
      <c r="O16" s="5"/>
      <c r="P16" s="5"/>
    </row>
    <row r="17" spans="1:16" ht="15" customHeight="1">
      <c r="A17" s="8">
        <v>15</v>
      </c>
      <c r="B17" s="9">
        <v>1069712416</v>
      </c>
      <c r="C17" s="10" t="s">
        <v>103</v>
      </c>
      <c r="D17" s="9">
        <v>1</v>
      </c>
      <c r="E17" s="9">
        <v>14</v>
      </c>
      <c r="F17" s="9">
        <v>0</v>
      </c>
      <c r="G17" s="9">
        <v>42.7</v>
      </c>
      <c r="H17" s="9">
        <v>11.7</v>
      </c>
      <c r="I17" s="11">
        <v>1</v>
      </c>
      <c r="J17" s="11">
        <v>0</v>
      </c>
      <c r="K17" s="9">
        <v>1</v>
      </c>
      <c r="L17" s="9">
        <v>0</v>
      </c>
      <c r="M17" s="9">
        <v>0</v>
      </c>
      <c r="N17" s="9">
        <v>0</v>
      </c>
      <c r="O17" s="5"/>
      <c r="P17" s="5"/>
    </row>
    <row r="18" spans="1:16" ht="15" customHeight="1">
      <c r="A18" s="8">
        <v>16</v>
      </c>
      <c r="B18" s="9">
        <v>352547871</v>
      </c>
      <c r="C18" s="10" t="s">
        <v>105</v>
      </c>
      <c r="D18" s="9">
        <v>1</v>
      </c>
      <c r="E18" s="9">
        <v>13</v>
      </c>
      <c r="F18" s="9">
        <v>0</v>
      </c>
      <c r="G18" s="9">
        <v>38</v>
      </c>
      <c r="H18" s="9">
        <v>17.399999999999999</v>
      </c>
      <c r="I18" s="11">
        <v>0</v>
      </c>
      <c r="J18" s="11">
        <v>1</v>
      </c>
      <c r="K18" s="9">
        <v>0</v>
      </c>
      <c r="L18" s="9">
        <v>0</v>
      </c>
      <c r="M18" s="9">
        <v>1</v>
      </c>
      <c r="N18" s="9">
        <v>0</v>
      </c>
      <c r="O18" s="5"/>
      <c r="P18" s="5"/>
    </row>
    <row r="19" spans="1:16" ht="15" customHeight="1">
      <c r="A19" s="8">
        <v>17</v>
      </c>
      <c r="B19" s="9">
        <v>20817018</v>
      </c>
      <c r="C19" s="10" t="s">
        <v>107</v>
      </c>
      <c r="D19" s="9">
        <v>1</v>
      </c>
      <c r="E19" s="9">
        <v>9</v>
      </c>
      <c r="F19" s="9">
        <v>0</v>
      </c>
      <c r="G19" s="9">
        <v>41.9</v>
      </c>
      <c r="H19" s="9">
        <v>14.7</v>
      </c>
      <c r="I19" s="11">
        <v>1</v>
      </c>
      <c r="J19" s="11">
        <v>0</v>
      </c>
      <c r="K19" s="9">
        <v>0</v>
      </c>
      <c r="L19" s="9">
        <v>0</v>
      </c>
      <c r="M19" s="9">
        <v>1</v>
      </c>
      <c r="N19" s="9">
        <v>0</v>
      </c>
      <c r="O19" s="5"/>
      <c r="P19" s="5"/>
    </row>
    <row r="20" spans="1:16" ht="15" customHeight="1">
      <c r="A20" s="8">
        <v>18</v>
      </c>
      <c r="B20" s="9">
        <v>1000706970</v>
      </c>
      <c r="C20" s="10" t="s">
        <v>108</v>
      </c>
      <c r="D20" s="9">
        <v>1</v>
      </c>
      <c r="E20" s="9">
        <v>18</v>
      </c>
      <c r="F20" s="9">
        <v>18.7</v>
      </c>
      <c r="G20" s="9">
        <v>37.700000000000003</v>
      </c>
      <c r="H20" s="9">
        <v>12.4</v>
      </c>
      <c r="I20" s="11">
        <v>0</v>
      </c>
      <c r="J20" s="11">
        <v>1</v>
      </c>
      <c r="K20" s="9">
        <v>1</v>
      </c>
      <c r="L20" s="9">
        <v>0</v>
      </c>
      <c r="M20" s="9">
        <v>0</v>
      </c>
      <c r="N20" s="9">
        <v>0</v>
      </c>
      <c r="O20" s="5"/>
      <c r="P20" s="5"/>
    </row>
    <row r="21" spans="1:16" ht="15" customHeight="1">
      <c r="A21" s="8">
        <v>19</v>
      </c>
      <c r="B21" s="9">
        <v>1069712879</v>
      </c>
      <c r="C21" s="10" t="s">
        <v>109</v>
      </c>
      <c r="D21" s="9">
        <v>1</v>
      </c>
      <c r="E21" s="9">
        <v>15</v>
      </c>
      <c r="F21" s="9">
        <v>9.1</v>
      </c>
      <c r="G21" s="9">
        <v>43.9</v>
      </c>
      <c r="H21" s="9">
        <v>12.4</v>
      </c>
      <c r="I21" s="11">
        <v>0</v>
      </c>
      <c r="J21" s="11">
        <v>1</v>
      </c>
      <c r="K21" s="9">
        <v>0</v>
      </c>
      <c r="L21" s="9">
        <v>1</v>
      </c>
      <c r="M21" s="9">
        <v>0</v>
      </c>
      <c r="N21" s="9">
        <v>0</v>
      </c>
      <c r="O21" s="5"/>
      <c r="P21" s="5"/>
    </row>
    <row r="22" spans="1:16" ht="15" customHeight="1">
      <c r="A22" s="8">
        <v>20</v>
      </c>
      <c r="B22" s="9">
        <v>1007086496</v>
      </c>
      <c r="C22" s="10" t="s">
        <v>110</v>
      </c>
      <c r="D22" s="9">
        <v>0</v>
      </c>
      <c r="E22" s="9">
        <v>15</v>
      </c>
      <c r="F22" s="9">
        <v>13.2</v>
      </c>
      <c r="G22" s="9">
        <v>39.299999999999997</v>
      </c>
      <c r="H22" s="9">
        <v>13.8</v>
      </c>
      <c r="I22" s="11">
        <v>0</v>
      </c>
      <c r="J22" s="11">
        <v>1</v>
      </c>
      <c r="K22" s="9">
        <v>1</v>
      </c>
      <c r="L22" s="9">
        <v>0</v>
      </c>
      <c r="M22" s="9">
        <v>0</v>
      </c>
      <c r="N22" s="9">
        <v>0</v>
      </c>
      <c r="O22" s="5"/>
      <c r="P22" s="5"/>
    </row>
    <row r="23" spans="1:16" ht="15" customHeight="1">
      <c r="A23" s="8">
        <v>21</v>
      </c>
      <c r="B23" s="9">
        <v>1003614185</v>
      </c>
      <c r="C23" s="10" t="s">
        <v>111</v>
      </c>
      <c r="D23" s="9">
        <v>1</v>
      </c>
      <c r="E23" s="9">
        <v>16</v>
      </c>
      <c r="F23" s="9">
        <v>3.5</v>
      </c>
      <c r="G23" s="9">
        <v>47.5</v>
      </c>
      <c r="H23" s="9">
        <v>14.2</v>
      </c>
      <c r="I23" s="11">
        <v>1</v>
      </c>
      <c r="J23" s="11">
        <v>0</v>
      </c>
      <c r="K23" s="9">
        <v>0</v>
      </c>
      <c r="L23" s="9">
        <v>0</v>
      </c>
      <c r="M23" s="9">
        <v>1</v>
      </c>
      <c r="N23" s="9">
        <v>0</v>
      </c>
      <c r="O23" s="5"/>
      <c r="P23" s="5"/>
    </row>
    <row r="24" spans="1:16" ht="15" customHeight="1">
      <c r="A24" s="8">
        <v>22</v>
      </c>
      <c r="B24" s="9">
        <v>1003652387</v>
      </c>
      <c r="C24" s="10" t="s">
        <v>112</v>
      </c>
      <c r="D24" s="9">
        <v>1</v>
      </c>
      <c r="E24" s="9">
        <v>14</v>
      </c>
      <c r="F24" s="9">
        <v>3.2</v>
      </c>
      <c r="G24" s="9">
        <v>43.2</v>
      </c>
      <c r="H24" s="9">
        <v>11.5</v>
      </c>
      <c r="I24" s="11">
        <v>0</v>
      </c>
      <c r="J24" s="11">
        <v>1</v>
      </c>
      <c r="K24" s="9">
        <v>0</v>
      </c>
      <c r="L24" s="9">
        <v>1</v>
      </c>
      <c r="M24" s="9">
        <v>0</v>
      </c>
      <c r="N24" s="9">
        <v>0</v>
      </c>
      <c r="O24" s="5"/>
      <c r="P24" s="5"/>
    </row>
    <row r="25" spans="1:16" ht="15" customHeight="1">
      <c r="A25" s="8">
        <v>23</v>
      </c>
      <c r="B25" s="9">
        <v>1001066499</v>
      </c>
      <c r="C25" s="10" t="s">
        <v>113</v>
      </c>
      <c r="D25" s="9">
        <v>1</v>
      </c>
      <c r="E25" s="9">
        <v>17</v>
      </c>
      <c r="F25" s="9">
        <v>0</v>
      </c>
      <c r="G25" s="9">
        <v>34.9</v>
      </c>
      <c r="H25" s="9">
        <v>15.4</v>
      </c>
      <c r="I25" s="11">
        <v>1</v>
      </c>
      <c r="J25" s="11">
        <v>0</v>
      </c>
      <c r="K25" s="9">
        <v>1</v>
      </c>
      <c r="L25" s="9">
        <v>0</v>
      </c>
      <c r="M25" s="9">
        <v>0</v>
      </c>
      <c r="N25" s="9">
        <v>0</v>
      </c>
      <c r="O25" s="5"/>
      <c r="P25" s="5"/>
    </row>
    <row r="26" spans="1:16" ht="15" customHeight="1">
      <c r="A26" s="8">
        <v>24</v>
      </c>
      <c r="B26" s="9">
        <v>1003516207</v>
      </c>
      <c r="C26" s="10" t="s">
        <v>114</v>
      </c>
      <c r="D26" s="9">
        <v>1</v>
      </c>
      <c r="E26" s="9">
        <v>15</v>
      </c>
      <c r="F26" s="9">
        <v>0</v>
      </c>
      <c r="G26" s="9">
        <v>43.9</v>
      </c>
      <c r="H26" s="9">
        <v>11.7</v>
      </c>
      <c r="I26" s="11">
        <v>0</v>
      </c>
      <c r="J26" s="11">
        <v>1</v>
      </c>
      <c r="K26" s="9">
        <v>0</v>
      </c>
      <c r="L26" s="9">
        <v>1</v>
      </c>
      <c r="M26" s="9">
        <v>0</v>
      </c>
      <c r="N26" s="9">
        <v>0</v>
      </c>
      <c r="O26" s="5"/>
      <c r="P26" s="5"/>
    </row>
    <row r="27" spans="1:16" ht="15" customHeight="1">
      <c r="A27" s="8">
        <v>25</v>
      </c>
      <c r="B27" s="9">
        <v>1009716273</v>
      </c>
      <c r="C27" s="10" t="s">
        <v>115</v>
      </c>
      <c r="D27" s="9">
        <v>1</v>
      </c>
      <c r="E27" s="9">
        <v>14</v>
      </c>
      <c r="F27" s="9">
        <v>14.7</v>
      </c>
      <c r="G27" s="9">
        <v>47.8</v>
      </c>
      <c r="H27" s="9">
        <v>10.9</v>
      </c>
      <c r="I27" s="11">
        <v>0</v>
      </c>
      <c r="J27" s="11">
        <v>1</v>
      </c>
      <c r="K27" s="9">
        <v>0</v>
      </c>
      <c r="L27" s="9">
        <v>1</v>
      </c>
      <c r="M27" s="9">
        <v>0</v>
      </c>
      <c r="N27" s="9">
        <v>0</v>
      </c>
      <c r="O27" s="5"/>
      <c r="P27" s="5"/>
    </row>
    <row r="28" spans="1:16" ht="15" customHeight="1">
      <c r="A28" s="8">
        <v>26</v>
      </c>
      <c r="B28" s="9">
        <v>1069712284</v>
      </c>
      <c r="C28" s="10" t="s">
        <v>116</v>
      </c>
      <c r="D28" s="9">
        <v>0</v>
      </c>
      <c r="E28" s="9">
        <v>14</v>
      </c>
      <c r="F28" s="9">
        <v>8.6999999999999993</v>
      </c>
      <c r="G28" s="9">
        <v>40.4</v>
      </c>
      <c r="H28" s="9">
        <v>13.9</v>
      </c>
      <c r="I28" s="11">
        <v>0</v>
      </c>
      <c r="J28" s="11">
        <v>1</v>
      </c>
      <c r="K28" s="9">
        <v>0</v>
      </c>
      <c r="L28" s="9">
        <v>1</v>
      </c>
      <c r="M28" s="9">
        <v>0</v>
      </c>
      <c r="N28" s="9">
        <v>0</v>
      </c>
      <c r="O28" s="5"/>
      <c r="P28" s="5"/>
    </row>
    <row r="29" spans="1:16" ht="15" customHeight="1">
      <c r="A29" s="8">
        <v>27</v>
      </c>
      <c r="B29" s="9">
        <v>1003518896</v>
      </c>
      <c r="C29" s="10" t="s">
        <v>117</v>
      </c>
      <c r="D29" s="9">
        <v>1</v>
      </c>
      <c r="E29" s="9">
        <v>15</v>
      </c>
      <c r="F29" s="9">
        <v>24</v>
      </c>
      <c r="G29" s="9">
        <v>44</v>
      </c>
      <c r="H29" s="9">
        <v>12.7</v>
      </c>
      <c r="I29" s="11">
        <v>0</v>
      </c>
      <c r="J29" s="11">
        <v>1</v>
      </c>
      <c r="K29" s="9">
        <v>1</v>
      </c>
      <c r="L29" s="9">
        <v>0</v>
      </c>
      <c r="M29" s="9">
        <v>0</v>
      </c>
      <c r="N29" s="9">
        <v>0</v>
      </c>
      <c r="O29" s="5"/>
      <c r="P29" s="5"/>
    </row>
    <row r="30" spans="1:16" ht="15" customHeight="1">
      <c r="A30" s="8">
        <v>28</v>
      </c>
      <c r="B30" s="9">
        <v>1003519242</v>
      </c>
      <c r="C30" s="10" t="s">
        <v>118</v>
      </c>
      <c r="D30" s="9">
        <v>0</v>
      </c>
      <c r="E30" s="9">
        <v>15</v>
      </c>
      <c r="F30" s="12">
        <v>9.6999999999999993</v>
      </c>
      <c r="G30" s="9">
        <v>43</v>
      </c>
      <c r="H30" s="9">
        <v>13.7</v>
      </c>
      <c r="I30" s="11">
        <v>1</v>
      </c>
      <c r="J30" s="11">
        <v>0</v>
      </c>
      <c r="K30" s="9">
        <v>1</v>
      </c>
      <c r="L30" s="9">
        <v>0</v>
      </c>
      <c r="M30" s="9">
        <v>0</v>
      </c>
      <c r="N30" s="9">
        <v>0</v>
      </c>
      <c r="O30" s="5"/>
      <c r="P30" s="5"/>
    </row>
    <row r="31" spans="1:16" ht="15" customHeight="1">
      <c r="A31" s="8">
        <v>29</v>
      </c>
      <c r="B31" s="9">
        <v>1007847153</v>
      </c>
      <c r="C31" s="10" t="s">
        <v>119</v>
      </c>
      <c r="D31" s="9">
        <v>0</v>
      </c>
      <c r="E31" s="9">
        <v>18</v>
      </c>
      <c r="F31" s="9">
        <v>7.9</v>
      </c>
      <c r="G31" s="9">
        <v>39.700000000000003</v>
      </c>
      <c r="H31" s="9">
        <v>17.7</v>
      </c>
      <c r="I31" s="11">
        <v>1</v>
      </c>
      <c r="J31" s="11">
        <v>0</v>
      </c>
      <c r="K31" s="9">
        <v>1</v>
      </c>
      <c r="L31" s="9">
        <v>0</v>
      </c>
      <c r="M31" s="9">
        <v>0</v>
      </c>
      <c r="N31" s="9">
        <v>0</v>
      </c>
      <c r="O31" s="5"/>
      <c r="P31" s="5"/>
    </row>
    <row r="32" spans="1:16" ht="15" customHeight="1">
      <c r="A32" s="8">
        <v>30</v>
      </c>
      <c r="B32" s="9">
        <v>1069713039</v>
      </c>
      <c r="C32" s="10" t="s">
        <v>120</v>
      </c>
      <c r="D32" s="9">
        <v>0</v>
      </c>
      <c r="E32" s="9">
        <v>15</v>
      </c>
      <c r="F32" s="9">
        <v>6.4</v>
      </c>
      <c r="G32" s="9">
        <v>42.2</v>
      </c>
      <c r="H32" s="9">
        <v>12.3</v>
      </c>
      <c r="I32" s="11">
        <v>0</v>
      </c>
      <c r="J32" s="11">
        <v>1</v>
      </c>
      <c r="K32" s="9">
        <v>0</v>
      </c>
      <c r="L32" s="9">
        <v>1</v>
      </c>
      <c r="M32" s="9">
        <v>0</v>
      </c>
      <c r="N32" s="9">
        <v>0</v>
      </c>
      <c r="O32" s="5"/>
      <c r="P32" s="5"/>
    </row>
    <row r="33" spans="1:16" ht="15" customHeight="1">
      <c r="A33" s="8">
        <v>31</v>
      </c>
      <c r="B33" s="9">
        <v>1022948517</v>
      </c>
      <c r="C33" s="10" t="s">
        <v>121</v>
      </c>
      <c r="D33" s="9">
        <v>0</v>
      </c>
      <c r="E33" s="9">
        <v>13</v>
      </c>
      <c r="F33" s="9">
        <v>0</v>
      </c>
      <c r="G33" s="9">
        <v>39.9</v>
      </c>
      <c r="H33" s="9">
        <v>11.1</v>
      </c>
      <c r="I33" s="13">
        <v>1</v>
      </c>
      <c r="J33" s="13">
        <v>0</v>
      </c>
      <c r="K33" s="9">
        <v>1</v>
      </c>
      <c r="L33" s="9">
        <v>0</v>
      </c>
      <c r="M33" s="9">
        <v>0</v>
      </c>
      <c r="N33" s="9">
        <v>0</v>
      </c>
      <c r="O33" s="5"/>
      <c r="P33" s="5"/>
    </row>
    <row r="34" spans="1:16" ht="15" customHeight="1">
      <c r="A34" s="8">
        <v>32</v>
      </c>
      <c r="B34" s="9">
        <v>1034397017</v>
      </c>
      <c r="C34" s="10" t="s">
        <v>122</v>
      </c>
      <c r="D34" s="9">
        <v>0</v>
      </c>
      <c r="E34" s="9">
        <v>15</v>
      </c>
      <c r="F34" s="9">
        <v>9.1999999999999993</v>
      </c>
      <c r="G34" s="9">
        <v>38.700000000000003</v>
      </c>
      <c r="H34" s="9">
        <v>13.3</v>
      </c>
      <c r="I34" s="14">
        <v>0</v>
      </c>
      <c r="J34" s="14">
        <v>1</v>
      </c>
      <c r="K34" s="9">
        <v>1</v>
      </c>
      <c r="L34" s="9">
        <v>0</v>
      </c>
      <c r="M34" s="9">
        <v>0</v>
      </c>
      <c r="N34" s="9">
        <v>0</v>
      </c>
      <c r="O34" s="5"/>
      <c r="P34" s="5"/>
    </row>
    <row r="35" spans="1:16" ht="15" customHeight="1">
      <c r="A35" s="8">
        <v>33</v>
      </c>
      <c r="B35" s="9">
        <v>1000574140</v>
      </c>
      <c r="C35" s="10" t="s">
        <v>123</v>
      </c>
      <c r="D35" s="9">
        <v>0</v>
      </c>
      <c r="E35" s="9">
        <v>16</v>
      </c>
      <c r="F35" s="9">
        <v>9.8000000000000007</v>
      </c>
      <c r="G35" s="9">
        <v>36.6</v>
      </c>
      <c r="H35" s="9">
        <v>11.3</v>
      </c>
      <c r="I35" s="14">
        <v>0</v>
      </c>
      <c r="J35" s="14">
        <v>1</v>
      </c>
      <c r="K35" s="9">
        <v>0</v>
      </c>
      <c r="L35" s="9">
        <v>1</v>
      </c>
      <c r="M35" s="9">
        <v>0</v>
      </c>
      <c r="N35" s="9">
        <v>0</v>
      </c>
      <c r="O35" s="5"/>
      <c r="P35" s="5"/>
    </row>
    <row r="36" spans="1:16" ht="15" customHeight="1">
      <c r="A36" s="8">
        <v>34</v>
      </c>
      <c r="B36" s="9">
        <v>1005516416</v>
      </c>
      <c r="C36" s="10" t="s">
        <v>124</v>
      </c>
      <c r="D36" s="9">
        <v>0</v>
      </c>
      <c r="E36" s="9">
        <v>17</v>
      </c>
      <c r="F36" s="9">
        <v>1.5</v>
      </c>
      <c r="G36" s="9">
        <v>46.2</v>
      </c>
      <c r="H36" s="9">
        <v>14.4</v>
      </c>
      <c r="I36" s="14">
        <v>0</v>
      </c>
      <c r="J36" s="14">
        <v>1</v>
      </c>
      <c r="K36" s="9">
        <v>0</v>
      </c>
      <c r="L36" s="9">
        <v>0</v>
      </c>
      <c r="M36" s="9">
        <v>1</v>
      </c>
      <c r="N36" s="9">
        <v>0</v>
      </c>
      <c r="O36" s="5"/>
      <c r="P36" s="5"/>
    </row>
    <row r="37" spans="1:16" ht="15" customHeight="1">
      <c r="A37" s="8">
        <v>35</v>
      </c>
      <c r="B37" s="9">
        <v>1007466502</v>
      </c>
      <c r="C37" s="10" t="s">
        <v>125</v>
      </c>
      <c r="D37" s="9">
        <v>0</v>
      </c>
      <c r="E37" s="9">
        <v>17</v>
      </c>
      <c r="F37" s="9">
        <v>7.1</v>
      </c>
      <c r="G37" s="9">
        <v>37.799999999999997</v>
      </c>
      <c r="H37" s="9">
        <v>12.4</v>
      </c>
      <c r="I37" s="14">
        <v>1</v>
      </c>
      <c r="J37" s="14">
        <v>0</v>
      </c>
      <c r="K37" s="9">
        <v>0</v>
      </c>
      <c r="L37" s="9">
        <v>1</v>
      </c>
      <c r="M37" s="9">
        <v>0</v>
      </c>
      <c r="N37" s="9">
        <v>0</v>
      </c>
      <c r="O37" s="5"/>
      <c r="P37" s="5"/>
    </row>
    <row r="38" spans="1:16" ht="15" customHeight="1">
      <c r="A38" s="8">
        <v>36</v>
      </c>
      <c r="B38" s="9">
        <v>1003516502</v>
      </c>
      <c r="C38" s="10" t="s">
        <v>126</v>
      </c>
      <c r="D38" s="9">
        <v>0</v>
      </c>
      <c r="E38" s="9">
        <v>17</v>
      </c>
      <c r="F38" s="9">
        <v>34.1</v>
      </c>
      <c r="G38" s="9">
        <v>40.700000000000003</v>
      </c>
      <c r="H38" s="9">
        <v>16.600000000000001</v>
      </c>
      <c r="I38" s="14">
        <v>0</v>
      </c>
      <c r="J38" s="14">
        <v>1</v>
      </c>
      <c r="K38" s="9">
        <v>0</v>
      </c>
      <c r="L38" s="9">
        <v>0</v>
      </c>
      <c r="M38" s="9">
        <v>0</v>
      </c>
      <c r="N38" s="9">
        <v>1</v>
      </c>
      <c r="O38" s="5"/>
      <c r="P38" s="5"/>
    </row>
    <row r="39" spans="1:16" ht="15" customHeight="1">
      <c r="A39" s="8">
        <v>37</v>
      </c>
      <c r="B39" s="9">
        <v>1111042346</v>
      </c>
      <c r="C39" s="10" t="s">
        <v>127</v>
      </c>
      <c r="D39" s="9">
        <v>1</v>
      </c>
      <c r="E39" s="9">
        <v>15</v>
      </c>
      <c r="F39" s="9">
        <v>28</v>
      </c>
      <c r="G39" s="9">
        <v>40.799999999999997</v>
      </c>
      <c r="H39" s="9">
        <v>14.3</v>
      </c>
      <c r="I39" s="14">
        <v>1</v>
      </c>
      <c r="J39" s="14">
        <v>0</v>
      </c>
      <c r="K39" s="9">
        <v>0</v>
      </c>
      <c r="L39" s="9">
        <v>1</v>
      </c>
      <c r="M39" s="9">
        <v>0</v>
      </c>
      <c r="N39" s="9">
        <v>0</v>
      </c>
      <c r="O39" s="5"/>
      <c r="P39" s="5"/>
    </row>
    <row r="40" spans="1:16" ht="15" customHeight="1">
      <c r="A40" s="8">
        <v>38</v>
      </c>
      <c r="B40" s="9">
        <v>1003652477</v>
      </c>
      <c r="C40" s="10" t="s">
        <v>128</v>
      </c>
      <c r="D40" s="9">
        <v>0</v>
      </c>
      <c r="E40" s="9">
        <v>17</v>
      </c>
      <c r="F40" s="9">
        <v>11.2</v>
      </c>
      <c r="G40" s="9">
        <v>41.9</v>
      </c>
      <c r="H40" s="9">
        <v>13</v>
      </c>
      <c r="I40" s="14">
        <v>0</v>
      </c>
      <c r="J40" s="14">
        <v>1</v>
      </c>
      <c r="K40" s="9">
        <v>0</v>
      </c>
      <c r="L40" s="9">
        <v>1</v>
      </c>
      <c r="M40" s="9">
        <v>0</v>
      </c>
      <c r="N40" s="9">
        <v>0</v>
      </c>
      <c r="O40" s="5"/>
      <c r="P40" s="5"/>
    </row>
    <row r="41" spans="1:16" ht="15" customHeight="1">
      <c r="A41" s="8">
        <v>39</v>
      </c>
      <c r="B41" s="9">
        <v>1013098955</v>
      </c>
      <c r="C41" s="10" t="s">
        <v>129</v>
      </c>
      <c r="D41" s="9">
        <v>0</v>
      </c>
      <c r="E41" s="9">
        <v>15</v>
      </c>
      <c r="F41" s="9">
        <v>0</v>
      </c>
      <c r="G41" s="9">
        <v>51.5</v>
      </c>
      <c r="H41" s="9">
        <v>9.1999999999999993</v>
      </c>
      <c r="I41" s="14">
        <v>0</v>
      </c>
      <c r="J41" s="14">
        <v>1</v>
      </c>
      <c r="K41" s="9">
        <v>0</v>
      </c>
      <c r="L41" s="9">
        <v>1</v>
      </c>
      <c r="M41" s="9">
        <v>0</v>
      </c>
      <c r="N41" s="9">
        <v>0</v>
      </c>
      <c r="O41" s="5"/>
      <c r="P41" s="5"/>
    </row>
    <row r="42" spans="1:16" ht="15" customHeight="1">
      <c r="A42" s="8">
        <v>40</v>
      </c>
      <c r="B42" s="9">
        <v>1003517111</v>
      </c>
      <c r="C42" s="10" t="s">
        <v>130</v>
      </c>
      <c r="D42" s="9">
        <v>0</v>
      </c>
      <c r="E42" s="9">
        <v>17</v>
      </c>
      <c r="F42" s="9">
        <v>13.2</v>
      </c>
      <c r="G42" s="9">
        <v>43.3</v>
      </c>
      <c r="H42" s="9">
        <v>14</v>
      </c>
      <c r="I42" s="14">
        <v>1</v>
      </c>
      <c r="J42" s="14">
        <v>0</v>
      </c>
      <c r="K42" s="9">
        <v>0</v>
      </c>
      <c r="L42" s="9">
        <v>0</v>
      </c>
      <c r="M42" s="9">
        <v>1</v>
      </c>
      <c r="N42" s="9">
        <v>0</v>
      </c>
      <c r="O42" s="5"/>
      <c r="P42" s="5"/>
    </row>
    <row r="43" spans="1:16" ht="15" customHeight="1">
      <c r="A43" s="8">
        <v>41</v>
      </c>
      <c r="B43" s="9">
        <v>1007782851</v>
      </c>
      <c r="C43" s="10" t="s">
        <v>131</v>
      </c>
      <c r="D43" s="9">
        <v>0</v>
      </c>
      <c r="E43" s="9">
        <v>18</v>
      </c>
      <c r="F43" s="9">
        <v>4.4000000000000004</v>
      </c>
      <c r="G43" s="9">
        <v>44.7</v>
      </c>
      <c r="H43" s="9">
        <v>12.5</v>
      </c>
      <c r="I43" s="14">
        <v>0</v>
      </c>
      <c r="J43" s="14">
        <v>1</v>
      </c>
      <c r="K43" s="9">
        <v>1</v>
      </c>
      <c r="L43" s="9">
        <v>0</v>
      </c>
      <c r="M43" s="9">
        <v>0</v>
      </c>
      <c r="N43" s="9">
        <v>0</v>
      </c>
      <c r="O43" s="5"/>
      <c r="P43" s="5"/>
    </row>
    <row r="44" spans="1:16" ht="15" customHeight="1">
      <c r="A44" s="8">
        <v>42</v>
      </c>
      <c r="B44" s="9">
        <v>1069719662</v>
      </c>
      <c r="C44" s="10" t="s">
        <v>132</v>
      </c>
      <c r="D44" s="9">
        <v>0</v>
      </c>
      <c r="E44" s="9">
        <v>14</v>
      </c>
      <c r="F44" s="9">
        <v>23.9</v>
      </c>
      <c r="G44" s="9">
        <v>52.7</v>
      </c>
      <c r="H44" s="9">
        <v>14.7</v>
      </c>
      <c r="I44" s="14">
        <v>0</v>
      </c>
      <c r="J44" s="14">
        <v>1</v>
      </c>
      <c r="K44" s="9">
        <v>0</v>
      </c>
      <c r="L44" s="9">
        <v>1</v>
      </c>
      <c r="M44" s="9">
        <v>0</v>
      </c>
      <c r="N44" s="9">
        <v>0</v>
      </c>
      <c r="O44" s="5"/>
      <c r="P44" s="5"/>
    </row>
    <row r="45" spans="1:16" ht="15" customHeight="1">
      <c r="A45" s="8">
        <v>43</v>
      </c>
      <c r="B45" s="9">
        <v>1003518043</v>
      </c>
      <c r="C45" s="10" t="s">
        <v>133</v>
      </c>
      <c r="D45" s="9">
        <v>0</v>
      </c>
      <c r="E45" s="9">
        <v>17</v>
      </c>
      <c r="F45" s="9">
        <v>23.9</v>
      </c>
      <c r="G45" s="9">
        <v>51.8</v>
      </c>
      <c r="H45" s="9">
        <v>13.9</v>
      </c>
      <c r="I45" s="14">
        <v>1</v>
      </c>
      <c r="J45" s="14">
        <v>0</v>
      </c>
      <c r="K45" s="9">
        <v>0</v>
      </c>
      <c r="L45" s="9">
        <v>1</v>
      </c>
      <c r="M45" s="9">
        <v>0</v>
      </c>
      <c r="N45" s="9">
        <v>0</v>
      </c>
      <c r="O45" s="5"/>
      <c r="P45" s="5"/>
    </row>
    <row r="46" spans="1:16" ht="15" customHeight="1">
      <c r="A46" s="8">
        <v>44</v>
      </c>
      <c r="B46" s="9">
        <v>1002614328</v>
      </c>
      <c r="C46" s="10" t="s">
        <v>134</v>
      </c>
      <c r="D46" s="9">
        <v>0</v>
      </c>
      <c r="E46" s="9">
        <v>18</v>
      </c>
      <c r="F46" s="9">
        <v>0</v>
      </c>
      <c r="G46" s="9">
        <v>47.5</v>
      </c>
      <c r="H46" s="9">
        <v>11.5</v>
      </c>
      <c r="I46" s="14">
        <v>1</v>
      </c>
      <c r="J46" s="14">
        <v>0</v>
      </c>
      <c r="K46" s="9">
        <v>0</v>
      </c>
      <c r="L46" s="9">
        <v>1</v>
      </c>
      <c r="M46" s="9">
        <v>0</v>
      </c>
      <c r="N46" s="9">
        <v>0</v>
      </c>
      <c r="O46" s="5"/>
      <c r="P46" s="5"/>
    </row>
    <row r="47" spans="1:16" ht="15" customHeight="1">
      <c r="A47" s="8">
        <v>45</v>
      </c>
      <c r="B47" s="9">
        <v>1003540629</v>
      </c>
      <c r="C47" s="10" t="s">
        <v>135</v>
      </c>
      <c r="D47" s="9">
        <v>1</v>
      </c>
      <c r="E47" s="9">
        <v>17</v>
      </c>
      <c r="F47" s="9">
        <v>0</v>
      </c>
      <c r="G47" s="9">
        <v>45.2</v>
      </c>
      <c r="H47" s="9">
        <v>13.7</v>
      </c>
      <c r="I47" s="14">
        <v>1</v>
      </c>
      <c r="J47" s="14">
        <v>0</v>
      </c>
      <c r="K47" s="9">
        <v>1</v>
      </c>
      <c r="L47" s="9">
        <v>0</v>
      </c>
      <c r="M47" s="9">
        <v>0</v>
      </c>
      <c r="N47" s="9">
        <v>0</v>
      </c>
      <c r="O47" s="5"/>
      <c r="P47" s="5"/>
    </row>
    <row r="48" spans="1:16" ht="15" customHeight="1">
      <c r="A48" s="8">
        <v>46</v>
      </c>
      <c r="B48" s="9">
        <v>1069723370</v>
      </c>
      <c r="C48" s="10" t="s">
        <v>136</v>
      </c>
      <c r="D48" s="9">
        <v>1</v>
      </c>
      <c r="E48" s="9">
        <v>13</v>
      </c>
      <c r="F48" s="9">
        <v>10.9</v>
      </c>
      <c r="G48" s="9">
        <v>43.5</v>
      </c>
      <c r="H48" s="9">
        <v>12.5</v>
      </c>
      <c r="I48" s="14">
        <v>1</v>
      </c>
      <c r="J48" s="14">
        <v>0</v>
      </c>
      <c r="K48" s="9">
        <v>0</v>
      </c>
      <c r="L48" s="9">
        <v>0</v>
      </c>
      <c r="M48" s="9">
        <v>1</v>
      </c>
      <c r="N48" s="9">
        <v>0</v>
      </c>
      <c r="O48" s="5"/>
      <c r="P48" s="5"/>
    </row>
    <row r="49" spans="1:16" ht="15" customHeight="1">
      <c r="A49" s="8">
        <v>47</v>
      </c>
      <c r="B49" s="9">
        <v>1069718151</v>
      </c>
      <c r="C49" s="10" t="s">
        <v>137</v>
      </c>
      <c r="D49" s="9">
        <v>0</v>
      </c>
      <c r="E49" s="9">
        <v>15</v>
      </c>
      <c r="F49" s="9">
        <v>19.100000000000001</v>
      </c>
      <c r="G49" s="9">
        <v>56.6</v>
      </c>
      <c r="H49" s="9">
        <v>18.899999999999999</v>
      </c>
      <c r="I49" s="14">
        <v>1</v>
      </c>
      <c r="J49" s="14">
        <v>0</v>
      </c>
      <c r="K49" s="9">
        <v>1</v>
      </c>
      <c r="L49" s="9">
        <v>0</v>
      </c>
      <c r="M49" s="9">
        <v>0</v>
      </c>
      <c r="N49" s="9">
        <v>0</v>
      </c>
      <c r="O49" s="5"/>
      <c r="P49" s="5"/>
    </row>
    <row r="50" spans="1:16" ht="15" customHeight="1">
      <c r="A50" s="8">
        <v>48</v>
      </c>
      <c r="B50" s="9">
        <v>1069718212</v>
      </c>
      <c r="C50" s="10" t="s">
        <v>138</v>
      </c>
      <c r="D50" s="9">
        <v>0</v>
      </c>
      <c r="E50" s="9">
        <v>15</v>
      </c>
      <c r="F50" s="9">
        <v>0</v>
      </c>
      <c r="G50" s="9">
        <v>44.8</v>
      </c>
      <c r="H50" s="9">
        <v>8.8000000000000007</v>
      </c>
      <c r="I50" s="14">
        <v>0</v>
      </c>
      <c r="J50" s="14">
        <v>1</v>
      </c>
      <c r="K50" s="9">
        <v>1</v>
      </c>
      <c r="L50" s="9">
        <v>0</v>
      </c>
      <c r="M50" s="9">
        <v>0</v>
      </c>
      <c r="N50" s="9">
        <v>0</v>
      </c>
      <c r="O50" s="5"/>
      <c r="P50" s="5"/>
    </row>
    <row r="51" spans="1:16" ht="15" customHeight="1">
      <c r="A51" s="8">
        <v>49</v>
      </c>
      <c r="B51" s="9">
        <v>1069720914</v>
      </c>
      <c r="C51" s="10" t="s">
        <v>139</v>
      </c>
      <c r="D51" s="9">
        <v>0</v>
      </c>
      <c r="E51" s="9">
        <v>15</v>
      </c>
      <c r="F51" s="9">
        <v>8.5</v>
      </c>
      <c r="G51" s="9">
        <v>55.1</v>
      </c>
      <c r="H51" s="9">
        <v>13.1</v>
      </c>
      <c r="I51" s="14">
        <v>0</v>
      </c>
      <c r="J51" s="14">
        <v>1</v>
      </c>
      <c r="K51" s="9">
        <v>0</v>
      </c>
      <c r="L51" s="9">
        <v>0</v>
      </c>
      <c r="M51" s="9">
        <v>1</v>
      </c>
      <c r="N51" s="9">
        <v>0</v>
      </c>
      <c r="O51" s="5"/>
      <c r="P51" s="5"/>
    </row>
    <row r="52" spans="1:16" ht="15" customHeight="1">
      <c r="A52" s="8">
        <v>50</v>
      </c>
      <c r="B52" s="9">
        <v>1019984207</v>
      </c>
      <c r="C52" s="10" t="s">
        <v>140</v>
      </c>
      <c r="D52" s="9">
        <v>1</v>
      </c>
      <c r="E52" s="9">
        <v>17</v>
      </c>
      <c r="F52" s="9">
        <v>0</v>
      </c>
      <c r="G52" s="9">
        <v>50.9</v>
      </c>
      <c r="H52" s="9">
        <v>12.2</v>
      </c>
      <c r="I52" s="14">
        <v>0</v>
      </c>
      <c r="J52" s="14">
        <v>1</v>
      </c>
      <c r="K52" s="9">
        <v>0</v>
      </c>
      <c r="L52" s="9">
        <v>0</v>
      </c>
      <c r="M52" s="9">
        <v>1</v>
      </c>
      <c r="N52" s="9">
        <v>0</v>
      </c>
      <c r="O52" s="5"/>
      <c r="P52" s="5"/>
    </row>
    <row r="53" spans="1:16" ht="15" customHeight="1">
      <c r="A53" s="8">
        <v>51</v>
      </c>
      <c r="B53" s="9">
        <v>1071548942</v>
      </c>
      <c r="C53" s="10" t="s">
        <v>141</v>
      </c>
      <c r="D53" s="9">
        <v>1</v>
      </c>
      <c r="E53" s="9">
        <v>14</v>
      </c>
      <c r="F53" s="9">
        <v>0</v>
      </c>
      <c r="G53" s="9">
        <v>49.4</v>
      </c>
      <c r="H53" s="9">
        <v>10</v>
      </c>
      <c r="I53" s="14">
        <v>0</v>
      </c>
      <c r="J53" s="14">
        <v>1</v>
      </c>
      <c r="K53" s="9">
        <v>1</v>
      </c>
      <c r="L53" s="9">
        <v>0</v>
      </c>
      <c r="M53" s="9">
        <v>0</v>
      </c>
      <c r="N53" s="9">
        <v>0</v>
      </c>
      <c r="O53" s="5"/>
      <c r="P53" s="5"/>
    </row>
    <row r="54" spans="1:16" ht="15" customHeight="1">
      <c r="A54" s="8">
        <v>52</v>
      </c>
      <c r="B54" s="9">
        <v>1069722923</v>
      </c>
      <c r="C54" s="10" t="s">
        <v>142</v>
      </c>
      <c r="D54" s="9">
        <v>1</v>
      </c>
      <c r="E54" s="9">
        <v>15</v>
      </c>
      <c r="F54" s="9">
        <v>0</v>
      </c>
      <c r="G54" s="9">
        <v>39.5</v>
      </c>
      <c r="H54" s="9">
        <v>12.5</v>
      </c>
      <c r="I54" s="14">
        <v>0</v>
      </c>
      <c r="J54" s="14">
        <v>1</v>
      </c>
      <c r="K54" s="9">
        <v>1</v>
      </c>
      <c r="L54" s="9">
        <v>0</v>
      </c>
      <c r="M54" s="9">
        <v>0</v>
      </c>
      <c r="N54" s="9">
        <v>0</v>
      </c>
      <c r="O54" s="5"/>
      <c r="P54" s="5"/>
    </row>
    <row r="55" spans="1:16" ht="15" customHeight="1">
      <c r="A55" s="8">
        <v>53</v>
      </c>
      <c r="B55" s="9">
        <v>1069712158</v>
      </c>
      <c r="C55" s="10" t="s">
        <v>143</v>
      </c>
      <c r="D55" s="9">
        <v>1</v>
      </c>
      <c r="E55" s="9">
        <v>18</v>
      </c>
      <c r="F55" s="9">
        <v>65</v>
      </c>
      <c r="G55" s="9">
        <v>60.7</v>
      </c>
      <c r="H55" s="9">
        <v>15.8</v>
      </c>
      <c r="I55" s="14">
        <v>0</v>
      </c>
      <c r="J55" s="14">
        <v>1</v>
      </c>
      <c r="K55" s="9">
        <v>0</v>
      </c>
      <c r="L55" s="9">
        <v>0</v>
      </c>
      <c r="M55" s="9">
        <v>1</v>
      </c>
      <c r="N55" s="9">
        <v>0</v>
      </c>
      <c r="O55" s="5"/>
      <c r="P55" s="5"/>
    </row>
    <row r="56" spans="1:16" ht="15" customHeight="1">
      <c r="A56" s="8">
        <v>54</v>
      </c>
      <c r="B56" s="9">
        <v>1069716723</v>
      </c>
      <c r="C56" s="10" t="s">
        <v>144</v>
      </c>
      <c r="D56" s="9">
        <v>0</v>
      </c>
      <c r="E56" s="9">
        <v>18</v>
      </c>
      <c r="F56" s="9">
        <v>9.1999999999999993</v>
      </c>
      <c r="G56" s="9">
        <v>50.8</v>
      </c>
      <c r="H56" s="9">
        <v>15.8</v>
      </c>
      <c r="I56" s="14">
        <v>1</v>
      </c>
      <c r="J56" s="14">
        <v>0</v>
      </c>
      <c r="K56" s="9">
        <v>1</v>
      </c>
      <c r="L56" s="9">
        <v>0</v>
      </c>
      <c r="M56" s="9">
        <v>0</v>
      </c>
      <c r="N56" s="9">
        <v>0</v>
      </c>
      <c r="O56" s="5"/>
      <c r="P56" s="5"/>
    </row>
    <row r="57" spans="1:16" ht="15" customHeight="1">
      <c r="A57" s="8">
        <v>55</v>
      </c>
      <c r="B57" s="9">
        <v>1069726480</v>
      </c>
      <c r="C57" s="10" t="s">
        <v>145</v>
      </c>
      <c r="D57" s="9">
        <v>0</v>
      </c>
      <c r="E57" s="9">
        <v>15</v>
      </c>
      <c r="F57" s="9">
        <v>5.9</v>
      </c>
      <c r="G57" s="9">
        <v>45.5</v>
      </c>
      <c r="H57" s="9">
        <v>11.7</v>
      </c>
      <c r="I57" s="14">
        <v>1</v>
      </c>
      <c r="J57" s="14">
        <v>0</v>
      </c>
      <c r="K57" s="9">
        <v>1</v>
      </c>
      <c r="L57" s="9">
        <v>0</v>
      </c>
      <c r="M57" s="9">
        <v>0</v>
      </c>
      <c r="N57" s="9">
        <v>0</v>
      </c>
      <c r="O57" s="5"/>
      <c r="P57" s="5"/>
    </row>
    <row r="58" spans="1:16" ht="15" customHeight="1">
      <c r="A58" s="8">
        <v>56</v>
      </c>
      <c r="B58" s="9">
        <v>1003652793</v>
      </c>
      <c r="C58" s="10" t="s">
        <v>146</v>
      </c>
      <c r="D58" s="9">
        <v>0</v>
      </c>
      <c r="E58" s="9">
        <v>16</v>
      </c>
      <c r="F58" s="9">
        <v>7.8</v>
      </c>
      <c r="G58" s="9">
        <v>46.2</v>
      </c>
      <c r="H58" s="9">
        <v>18.399999999999999</v>
      </c>
      <c r="I58" s="14">
        <v>0</v>
      </c>
      <c r="J58" s="14">
        <v>1</v>
      </c>
      <c r="K58" s="9">
        <v>0</v>
      </c>
      <c r="L58" s="9">
        <v>0</v>
      </c>
      <c r="M58" s="9">
        <v>1</v>
      </c>
      <c r="N58" s="9">
        <v>0</v>
      </c>
      <c r="O58" s="5"/>
      <c r="P58" s="5"/>
    </row>
    <row r="59" spans="1:16" ht="15" customHeight="1">
      <c r="A59" s="8">
        <v>57</v>
      </c>
      <c r="B59" s="9">
        <v>1071788839</v>
      </c>
      <c r="C59" s="10" t="s">
        <v>147</v>
      </c>
      <c r="D59" s="9">
        <v>1</v>
      </c>
      <c r="E59" s="9">
        <v>10</v>
      </c>
      <c r="F59" s="9">
        <v>23.5</v>
      </c>
      <c r="G59" s="9">
        <v>37.799999999999997</v>
      </c>
      <c r="H59" s="9">
        <v>11.2</v>
      </c>
      <c r="I59" s="14">
        <v>0</v>
      </c>
      <c r="J59" s="14">
        <v>1</v>
      </c>
      <c r="K59" s="9">
        <v>0</v>
      </c>
      <c r="L59" s="9">
        <v>0</v>
      </c>
      <c r="M59" s="9">
        <v>1</v>
      </c>
      <c r="N59" s="9">
        <v>0</v>
      </c>
      <c r="O59" s="5"/>
      <c r="P59" s="5"/>
    </row>
    <row r="60" spans="1:16" ht="15" customHeight="1">
      <c r="A60" s="8">
        <v>58</v>
      </c>
      <c r="B60" s="9">
        <v>1031137901</v>
      </c>
      <c r="C60" s="10" t="s">
        <v>148</v>
      </c>
      <c r="D60" s="9">
        <v>1</v>
      </c>
      <c r="E60" s="9">
        <v>11</v>
      </c>
      <c r="F60" s="9">
        <v>28</v>
      </c>
      <c r="G60" s="9">
        <v>40.799999999999997</v>
      </c>
      <c r="H60" s="9">
        <v>14.3</v>
      </c>
      <c r="I60" s="14">
        <v>1</v>
      </c>
      <c r="J60" s="14">
        <v>0</v>
      </c>
      <c r="K60" s="9">
        <v>0</v>
      </c>
      <c r="L60" s="9">
        <v>0</v>
      </c>
      <c r="M60" s="9">
        <v>0</v>
      </c>
      <c r="N60" s="9">
        <v>1</v>
      </c>
      <c r="O60" s="5"/>
      <c r="P60" s="5"/>
    </row>
    <row r="61" spans="1:16" ht="15" customHeight="1">
      <c r="A61" s="8">
        <v>59</v>
      </c>
      <c r="B61" s="9">
        <v>262744321</v>
      </c>
      <c r="C61" s="10" t="s">
        <v>149</v>
      </c>
      <c r="D61" s="9">
        <v>0</v>
      </c>
      <c r="E61" s="9">
        <v>8</v>
      </c>
      <c r="F61" s="9">
        <v>8.1999999999999993</v>
      </c>
      <c r="G61" s="9">
        <v>37.799999999999997</v>
      </c>
      <c r="H61" s="9">
        <v>12.4</v>
      </c>
      <c r="I61" s="14">
        <v>1</v>
      </c>
      <c r="J61" s="14">
        <v>0</v>
      </c>
      <c r="K61" s="9">
        <v>1</v>
      </c>
      <c r="L61" s="9">
        <v>0</v>
      </c>
      <c r="M61" s="9">
        <v>0</v>
      </c>
      <c r="N61" s="9">
        <v>0</v>
      </c>
      <c r="O61" s="5"/>
      <c r="P61" s="5"/>
    </row>
    <row r="62" spans="1:16" ht="15" customHeight="1">
      <c r="A62" s="8">
        <v>60</v>
      </c>
      <c r="B62" s="9">
        <v>1070590447</v>
      </c>
      <c r="C62" s="10" t="s">
        <v>150</v>
      </c>
      <c r="D62" s="9">
        <v>0</v>
      </c>
      <c r="E62" s="9">
        <v>16</v>
      </c>
      <c r="F62" s="9">
        <v>24</v>
      </c>
      <c r="G62" s="9">
        <v>43.3</v>
      </c>
      <c r="H62" s="9">
        <v>12.9</v>
      </c>
      <c r="I62" s="14">
        <v>0</v>
      </c>
      <c r="J62" s="14">
        <v>1</v>
      </c>
      <c r="K62" s="9">
        <v>1</v>
      </c>
      <c r="L62" s="9">
        <v>0</v>
      </c>
      <c r="M62" s="9">
        <v>0</v>
      </c>
      <c r="N62" s="9">
        <v>0</v>
      </c>
      <c r="O62" s="5"/>
      <c r="P62" s="5"/>
    </row>
    <row r="63" spans="1:16" ht="15" customHeight="1">
      <c r="A63" s="8">
        <v>61</v>
      </c>
      <c r="B63" s="9">
        <v>1069721487</v>
      </c>
      <c r="C63" s="10" t="s">
        <v>151</v>
      </c>
      <c r="D63" s="9">
        <v>0</v>
      </c>
      <c r="E63" s="9">
        <v>15</v>
      </c>
      <c r="F63" s="9">
        <v>5.6</v>
      </c>
      <c r="G63" s="9">
        <v>37.799999999999997</v>
      </c>
      <c r="H63" s="9">
        <v>11.2</v>
      </c>
      <c r="I63" s="14">
        <v>0</v>
      </c>
      <c r="J63" s="14">
        <v>1</v>
      </c>
      <c r="K63" s="9">
        <v>0</v>
      </c>
      <c r="L63" s="9">
        <v>0</v>
      </c>
      <c r="M63" s="9">
        <v>1</v>
      </c>
      <c r="N63" s="9">
        <v>0</v>
      </c>
      <c r="O63" s="5"/>
      <c r="P63" s="5"/>
    </row>
    <row r="64" spans="1:16" ht="15" customHeight="1">
      <c r="A64" s="8">
        <v>62</v>
      </c>
      <c r="B64" s="9">
        <v>1007086437</v>
      </c>
      <c r="C64" s="10" t="s">
        <v>152</v>
      </c>
      <c r="D64" s="9">
        <v>0</v>
      </c>
      <c r="E64" s="9">
        <v>18</v>
      </c>
      <c r="F64" s="9">
        <v>22</v>
      </c>
      <c r="G64" s="9">
        <v>43.2</v>
      </c>
      <c r="H64" s="9">
        <v>11.9</v>
      </c>
      <c r="I64" s="14">
        <v>1</v>
      </c>
      <c r="J64" s="14">
        <v>0</v>
      </c>
      <c r="K64" s="9">
        <v>1</v>
      </c>
      <c r="L64" s="9">
        <v>0</v>
      </c>
      <c r="M64" s="9">
        <v>0</v>
      </c>
      <c r="N64" s="9">
        <v>0</v>
      </c>
      <c r="O64" s="5"/>
      <c r="P64" s="5"/>
    </row>
    <row r="65" spans="1:16" ht="15" customHeight="1">
      <c r="A65" s="8">
        <v>63</v>
      </c>
      <c r="B65" s="9">
        <v>1069714642</v>
      </c>
      <c r="C65" s="10" t="s">
        <v>153</v>
      </c>
      <c r="D65" s="9">
        <v>0</v>
      </c>
      <c r="E65" s="9">
        <v>17</v>
      </c>
      <c r="F65" s="9">
        <v>17.2</v>
      </c>
      <c r="G65" s="9">
        <v>47.2</v>
      </c>
      <c r="H65" s="9">
        <v>13.8</v>
      </c>
      <c r="I65" s="14">
        <v>1</v>
      </c>
      <c r="J65" s="14">
        <v>0</v>
      </c>
      <c r="K65" s="9">
        <v>1</v>
      </c>
      <c r="L65" s="9">
        <v>0</v>
      </c>
      <c r="M65" s="9">
        <v>0</v>
      </c>
      <c r="N65" s="9">
        <v>0</v>
      </c>
      <c r="O65" s="5"/>
      <c r="P65" s="5"/>
    </row>
    <row r="66" spans="1:16" s="5" customFormat="1" ht="15" customHeight="1">
      <c r="A66" s="8">
        <v>64</v>
      </c>
      <c r="B66" s="9">
        <v>1069720627</v>
      </c>
      <c r="C66" s="10" t="s">
        <v>154</v>
      </c>
      <c r="D66" s="9">
        <v>0</v>
      </c>
      <c r="E66" s="9">
        <v>14</v>
      </c>
      <c r="F66" s="9">
        <v>11.2</v>
      </c>
      <c r="G66" s="9">
        <v>41.9</v>
      </c>
      <c r="H66" s="9">
        <v>13</v>
      </c>
      <c r="I66" s="14">
        <v>1</v>
      </c>
      <c r="J66" s="14">
        <v>0</v>
      </c>
      <c r="K66" s="9">
        <v>0</v>
      </c>
      <c r="L66" s="9">
        <v>0</v>
      </c>
      <c r="M66" s="9">
        <v>0</v>
      </c>
      <c r="N66" s="9">
        <v>1</v>
      </c>
    </row>
    <row r="67" spans="1:16" ht="15" customHeight="1">
      <c r="A67" s="8">
        <v>65</v>
      </c>
      <c r="B67" s="9">
        <v>1034402295</v>
      </c>
      <c r="C67" s="10" t="s">
        <v>155</v>
      </c>
      <c r="D67" s="9">
        <v>1</v>
      </c>
      <c r="E67" s="15">
        <v>10</v>
      </c>
      <c r="F67" s="9">
        <v>1.5</v>
      </c>
      <c r="G67" s="9">
        <v>41.4</v>
      </c>
      <c r="H67" s="9">
        <v>18.5</v>
      </c>
      <c r="I67" s="14">
        <v>1</v>
      </c>
      <c r="J67" s="14">
        <v>0</v>
      </c>
      <c r="K67" s="9">
        <v>0</v>
      </c>
      <c r="L67" s="9">
        <v>0</v>
      </c>
      <c r="M67" s="9">
        <v>1</v>
      </c>
      <c r="N67" s="9">
        <v>0</v>
      </c>
      <c r="O67" s="5"/>
      <c r="P67" s="5"/>
    </row>
    <row r="68" spans="1:16" ht="15" customHeight="1">
      <c r="A68" s="8">
        <v>66</v>
      </c>
      <c r="B68" s="9">
        <v>1069726673</v>
      </c>
      <c r="C68" s="10" t="s">
        <v>156</v>
      </c>
      <c r="D68" s="9">
        <v>0</v>
      </c>
      <c r="E68" s="9">
        <v>13</v>
      </c>
      <c r="F68" s="9">
        <v>0</v>
      </c>
      <c r="G68" s="9">
        <v>38.200000000000003</v>
      </c>
      <c r="H68" s="9">
        <v>12.2</v>
      </c>
      <c r="I68" s="14">
        <v>0</v>
      </c>
      <c r="J68" s="14">
        <v>1</v>
      </c>
      <c r="K68" s="9">
        <v>1</v>
      </c>
      <c r="L68" s="9">
        <v>0</v>
      </c>
      <c r="M68" s="9">
        <v>0</v>
      </c>
      <c r="N68" s="9">
        <v>0</v>
      </c>
      <c r="O68" s="5"/>
      <c r="P68" s="5"/>
    </row>
    <row r="69" spans="1:16" ht="15" customHeight="1">
      <c r="A69" s="8">
        <v>67</v>
      </c>
      <c r="B69" s="9">
        <v>1072420695</v>
      </c>
      <c r="C69" s="10" t="s">
        <v>157</v>
      </c>
      <c r="D69" s="9">
        <v>0</v>
      </c>
      <c r="E69" s="9">
        <v>16</v>
      </c>
      <c r="F69" s="9">
        <v>37.799999999999997</v>
      </c>
      <c r="G69" s="9">
        <v>40.700000000000003</v>
      </c>
      <c r="H69" s="9">
        <v>12.9</v>
      </c>
      <c r="I69" s="14">
        <v>0</v>
      </c>
      <c r="J69" s="14">
        <v>1</v>
      </c>
      <c r="K69" s="9">
        <v>1</v>
      </c>
      <c r="L69" s="9">
        <v>0</v>
      </c>
      <c r="M69" s="9">
        <v>0</v>
      </c>
      <c r="N69" s="9">
        <v>0</v>
      </c>
      <c r="O69" s="5"/>
      <c r="P69" s="5"/>
    </row>
    <row r="70" spans="1:16" ht="15" customHeight="1">
      <c r="A70" s="8">
        <v>68</v>
      </c>
      <c r="B70" s="9">
        <v>1069725040</v>
      </c>
      <c r="C70" s="10" t="s">
        <v>158</v>
      </c>
      <c r="D70" s="9">
        <v>1</v>
      </c>
      <c r="E70" s="9">
        <v>15</v>
      </c>
      <c r="F70" s="9">
        <v>0</v>
      </c>
      <c r="G70" s="9">
        <v>51.5</v>
      </c>
      <c r="H70" s="9">
        <v>9.1999999999999993</v>
      </c>
      <c r="I70" s="14">
        <v>1</v>
      </c>
      <c r="J70" s="14">
        <v>0</v>
      </c>
      <c r="K70" s="9">
        <v>0</v>
      </c>
      <c r="L70" s="9">
        <v>0</v>
      </c>
      <c r="M70" s="9">
        <v>0</v>
      </c>
      <c r="N70" s="9">
        <v>1</v>
      </c>
      <c r="O70" s="5"/>
      <c r="P70" s="5"/>
    </row>
    <row r="71" spans="1:16" ht="15" customHeight="1">
      <c r="A71" s="8">
        <v>69</v>
      </c>
      <c r="B71" s="9">
        <v>1015995722</v>
      </c>
      <c r="C71" s="10" t="s">
        <v>159</v>
      </c>
      <c r="D71" s="9">
        <v>1</v>
      </c>
      <c r="E71" s="9">
        <v>17</v>
      </c>
      <c r="F71" s="9">
        <v>0</v>
      </c>
      <c r="G71" s="9">
        <v>42.9</v>
      </c>
      <c r="H71" s="9">
        <v>12.9</v>
      </c>
      <c r="I71" s="14">
        <v>1</v>
      </c>
      <c r="J71" s="14">
        <v>0</v>
      </c>
      <c r="K71" s="9">
        <v>0</v>
      </c>
      <c r="L71" s="9">
        <v>0</v>
      </c>
      <c r="M71" s="9">
        <v>1</v>
      </c>
      <c r="N71" s="9">
        <v>0</v>
      </c>
      <c r="O71" s="5"/>
      <c r="P71" s="5"/>
    </row>
    <row r="72" spans="1:16" ht="15" customHeight="1">
      <c r="A72" s="8">
        <v>70</v>
      </c>
      <c r="B72" s="9">
        <v>1011201955</v>
      </c>
      <c r="C72" s="10" t="s">
        <v>160</v>
      </c>
      <c r="D72" s="9">
        <v>0</v>
      </c>
      <c r="E72" s="9">
        <v>13</v>
      </c>
      <c r="F72" s="9">
        <v>21.2</v>
      </c>
      <c r="G72" s="9">
        <v>38.700000000000003</v>
      </c>
      <c r="H72" s="9">
        <v>11</v>
      </c>
      <c r="I72" s="14">
        <v>1</v>
      </c>
      <c r="J72" s="14">
        <v>0</v>
      </c>
      <c r="K72" s="9">
        <v>0</v>
      </c>
      <c r="L72" s="9">
        <v>0</v>
      </c>
      <c r="M72" s="9">
        <v>1</v>
      </c>
      <c r="N72" s="9">
        <v>0</v>
      </c>
      <c r="O72" s="5"/>
      <c r="P72" s="5"/>
    </row>
    <row r="73" spans="1:16" ht="15" customHeight="1">
      <c r="A73" s="8">
        <v>71</v>
      </c>
      <c r="B73" s="9">
        <v>1069717973</v>
      </c>
      <c r="C73" s="10" t="s">
        <v>161</v>
      </c>
      <c r="D73" s="9">
        <v>0</v>
      </c>
      <c r="E73" s="9">
        <v>14</v>
      </c>
      <c r="F73" s="9">
        <v>6.3</v>
      </c>
      <c r="G73" s="9">
        <v>37.700000000000003</v>
      </c>
      <c r="H73" s="9">
        <v>17.899999999999999</v>
      </c>
      <c r="I73" s="14">
        <v>1</v>
      </c>
      <c r="J73" s="14">
        <v>0</v>
      </c>
      <c r="K73" s="9">
        <v>0</v>
      </c>
      <c r="L73" s="9">
        <v>0</v>
      </c>
      <c r="M73" s="9">
        <v>1</v>
      </c>
      <c r="N73" s="9">
        <v>0</v>
      </c>
      <c r="O73" s="5"/>
      <c r="P73" s="5"/>
    </row>
    <row r="74" spans="1:16" ht="15" customHeight="1">
      <c r="A74" s="8">
        <v>72</v>
      </c>
      <c r="B74" s="9">
        <v>1019013335</v>
      </c>
      <c r="C74" s="10" t="s">
        <v>162</v>
      </c>
      <c r="D74" s="9">
        <v>0</v>
      </c>
      <c r="E74" s="9">
        <v>14</v>
      </c>
      <c r="F74" s="9">
        <v>2.2000000000000002</v>
      </c>
      <c r="G74" s="9">
        <v>39.9</v>
      </c>
      <c r="H74" s="9">
        <v>11.3</v>
      </c>
      <c r="I74" s="14">
        <v>0</v>
      </c>
      <c r="J74" s="14">
        <v>1</v>
      </c>
      <c r="K74" s="9">
        <v>0</v>
      </c>
      <c r="L74" s="9">
        <v>0</v>
      </c>
      <c r="M74" s="9">
        <v>1</v>
      </c>
      <c r="N74" s="9">
        <v>0</v>
      </c>
      <c r="O74" s="5"/>
      <c r="P74" s="5"/>
    </row>
    <row r="75" spans="1:16" ht="15" customHeight="1">
      <c r="A75" s="8">
        <v>73</v>
      </c>
      <c r="B75" s="9">
        <v>1007664660</v>
      </c>
      <c r="C75" s="10" t="s">
        <v>163</v>
      </c>
      <c r="D75" s="9">
        <v>1</v>
      </c>
      <c r="E75" s="9">
        <v>16</v>
      </c>
      <c r="F75" s="9">
        <v>1.6</v>
      </c>
      <c r="G75" s="9">
        <v>42.7</v>
      </c>
      <c r="H75" s="9">
        <v>15.57</v>
      </c>
      <c r="I75" s="14">
        <v>1</v>
      </c>
      <c r="J75" s="14">
        <v>0</v>
      </c>
      <c r="K75" s="9">
        <v>0</v>
      </c>
      <c r="L75" s="9">
        <v>0</v>
      </c>
      <c r="M75" s="9">
        <v>1</v>
      </c>
      <c r="N75" s="9">
        <v>0</v>
      </c>
      <c r="O75" s="5"/>
      <c r="P75" s="5"/>
    </row>
    <row r="76" spans="1:16" ht="15" customHeight="1">
      <c r="A76" s="8">
        <v>74</v>
      </c>
      <c r="B76" s="9">
        <v>99031213955</v>
      </c>
      <c r="C76" s="10" t="s">
        <v>164</v>
      </c>
      <c r="D76" s="9">
        <v>0</v>
      </c>
      <c r="E76" s="9">
        <v>17</v>
      </c>
      <c r="F76" s="9">
        <v>3.1</v>
      </c>
      <c r="G76" s="15">
        <v>41.4</v>
      </c>
      <c r="H76" s="15">
        <v>16.899999999999999</v>
      </c>
      <c r="I76" s="14">
        <v>1</v>
      </c>
      <c r="J76" s="14">
        <v>0</v>
      </c>
      <c r="K76" s="9">
        <v>0</v>
      </c>
      <c r="L76" s="9">
        <v>0</v>
      </c>
      <c r="M76" s="9">
        <v>1</v>
      </c>
      <c r="N76" s="9">
        <v>0</v>
      </c>
      <c r="O76" s="5"/>
      <c r="P76" s="5"/>
    </row>
    <row r="77" spans="1:16" ht="15" customHeight="1">
      <c r="A77" s="8">
        <v>75</v>
      </c>
      <c r="B77" s="9">
        <v>1069712672</v>
      </c>
      <c r="C77" s="10" t="s">
        <v>165</v>
      </c>
      <c r="D77" s="9">
        <v>1</v>
      </c>
      <c r="E77" s="9">
        <v>13</v>
      </c>
      <c r="F77" s="9">
        <v>13.2</v>
      </c>
      <c r="G77" s="9">
        <v>43.3</v>
      </c>
      <c r="H77" s="9">
        <v>14</v>
      </c>
      <c r="I77" s="14">
        <v>0</v>
      </c>
      <c r="J77" s="14">
        <v>1</v>
      </c>
      <c r="K77" s="9">
        <v>0</v>
      </c>
      <c r="L77" s="9">
        <v>0</v>
      </c>
      <c r="M77" s="9">
        <v>0</v>
      </c>
      <c r="N77" s="9">
        <v>1</v>
      </c>
      <c r="O77" s="5"/>
      <c r="P77" s="5"/>
    </row>
    <row r="78" spans="1:16" ht="15" customHeight="1">
      <c r="A78" s="8">
        <v>76</v>
      </c>
      <c r="B78" s="9">
        <v>20000528</v>
      </c>
      <c r="C78" s="10" t="s">
        <v>166</v>
      </c>
      <c r="D78" s="9">
        <v>0</v>
      </c>
      <c r="E78" s="9">
        <v>16</v>
      </c>
      <c r="F78" s="9">
        <v>1.8</v>
      </c>
      <c r="G78" s="9">
        <v>45.2</v>
      </c>
      <c r="H78" s="9">
        <v>13.8</v>
      </c>
      <c r="I78" s="14">
        <v>0</v>
      </c>
      <c r="J78" s="14">
        <v>1</v>
      </c>
      <c r="K78" s="9">
        <v>0</v>
      </c>
      <c r="L78" s="9">
        <v>0</v>
      </c>
      <c r="M78" s="9">
        <v>1</v>
      </c>
      <c r="N78" s="9">
        <v>0</v>
      </c>
      <c r="O78" s="5"/>
      <c r="P78" s="5"/>
    </row>
    <row r="79" spans="1:16" ht="15" customHeight="1">
      <c r="A79" s="8">
        <v>77</v>
      </c>
      <c r="B79" s="9">
        <v>99121204998</v>
      </c>
      <c r="C79" s="10" t="s">
        <v>167</v>
      </c>
      <c r="D79" s="9">
        <v>0</v>
      </c>
      <c r="E79" s="9">
        <v>17</v>
      </c>
      <c r="F79" s="9">
        <v>0</v>
      </c>
      <c r="G79" s="9">
        <v>41</v>
      </c>
      <c r="H79" s="9">
        <v>17.5</v>
      </c>
      <c r="I79" s="14">
        <v>1</v>
      </c>
      <c r="J79" s="14">
        <v>0</v>
      </c>
      <c r="K79" s="9">
        <v>0</v>
      </c>
      <c r="L79" s="9">
        <v>0</v>
      </c>
      <c r="M79" s="9">
        <v>1</v>
      </c>
      <c r="N79" s="9">
        <v>0</v>
      </c>
      <c r="O79" s="5"/>
      <c r="P79" s="5"/>
    </row>
    <row r="80" spans="1:16" ht="15" customHeight="1">
      <c r="A80" s="8">
        <v>78</v>
      </c>
      <c r="B80" s="9">
        <v>1007596651</v>
      </c>
      <c r="C80" s="10" t="s">
        <v>168</v>
      </c>
      <c r="D80" s="9">
        <v>1</v>
      </c>
      <c r="E80" s="9">
        <v>16</v>
      </c>
      <c r="F80" s="9">
        <v>5.3</v>
      </c>
      <c r="G80" s="9">
        <v>40.5</v>
      </c>
      <c r="H80" s="9">
        <v>13.5</v>
      </c>
      <c r="I80" s="14">
        <v>0</v>
      </c>
      <c r="J80" s="14">
        <v>1</v>
      </c>
      <c r="K80" s="9">
        <v>0</v>
      </c>
      <c r="L80" s="9">
        <v>0</v>
      </c>
      <c r="M80" s="9">
        <v>1</v>
      </c>
      <c r="N80" s="9">
        <v>0</v>
      </c>
      <c r="O80" s="5"/>
      <c r="P80" s="5"/>
    </row>
    <row r="81" spans="1:16" ht="15" customHeight="1">
      <c r="A81" s="8">
        <v>79</v>
      </c>
      <c r="B81" s="9">
        <v>99060401930</v>
      </c>
      <c r="C81" s="10" t="s">
        <v>169</v>
      </c>
      <c r="D81" s="9">
        <v>0</v>
      </c>
      <c r="E81" s="9">
        <v>17</v>
      </c>
      <c r="F81" s="9">
        <v>0</v>
      </c>
      <c r="G81" s="9">
        <v>39.299999999999997</v>
      </c>
      <c r="H81" s="9">
        <v>12</v>
      </c>
      <c r="I81" s="14">
        <v>0</v>
      </c>
      <c r="J81" s="14">
        <v>1</v>
      </c>
      <c r="K81" s="9">
        <v>0</v>
      </c>
      <c r="L81" s="9">
        <v>0</v>
      </c>
      <c r="M81" s="9">
        <v>1</v>
      </c>
      <c r="N81" s="9">
        <v>0</v>
      </c>
      <c r="O81" s="5"/>
      <c r="P81" s="5"/>
    </row>
    <row r="82" spans="1:16" ht="15" customHeight="1">
      <c r="A82" s="8">
        <v>80</v>
      </c>
      <c r="B82" s="9">
        <v>99110406319</v>
      </c>
      <c r="C82" s="10" t="s">
        <v>170</v>
      </c>
      <c r="D82" s="9">
        <v>0</v>
      </c>
      <c r="E82" s="9">
        <v>17</v>
      </c>
      <c r="F82" s="9">
        <v>11.5</v>
      </c>
      <c r="G82" s="9">
        <v>40.5</v>
      </c>
      <c r="H82" s="9">
        <v>13.5</v>
      </c>
      <c r="I82" s="14">
        <v>1</v>
      </c>
      <c r="J82" s="14">
        <v>0</v>
      </c>
      <c r="K82" s="9">
        <v>0</v>
      </c>
      <c r="L82" s="9">
        <v>0</v>
      </c>
      <c r="M82" s="9">
        <v>1</v>
      </c>
      <c r="N82" s="9">
        <v>0</v>
      </c>
      <c r="O82" s="5"/>
      <c r="P82" s="5"/>
    </row>
    <row r="83" spans="1:16" ht="15" customHeight="1">
      <c r="A83" s="8">
        <v>81</v>
      </c>
      <c r="B83" s="9">
        <v>1007847368</v>
      </c>
      <c r="C83" s="10" t="s">
        <v>171</v>
      </c>
      <c r="D83" s="9">
        <v>0</v>
      </c>
      <c r="E83" s="9">
        <v>18</v>
      </c>
      <c r="F83" s="9">
        <v>1</v>
      </c>
      <c r="G83" s="9">
        <v>36.700000000000003</v>
      </c>
      <c r="H83" s="9">
        <v>13</v>
      </c>
      <c r="I83" s="14">
        <v>1</v>
      </c>
      <c r="J83" s="14">
        <v>0</v>
      </c>
      <c r="K83" s="9">
        <v>0</v>
      </c>
      <c r="L83" s="9">
        <v>0</v>
      </c>
      <c r="M83" s="9">
        <v>1</v>
      </c>
      <c r="N83" s="9">
        <v>0</v>
      </c>
      <c r="O83" s="5"/>
      <c r="P83" s="5"/>
    </row>
    <row r="84" spans="1:16" ht="15" customHeight="1">
      <c r="A84" s="8">
        <v>82</v>
      </c>
      <c r="B84" s="9">
        <v>1003519165</v>
      </c>
      <c r="C84" s="10" t="s">
        <v>172</v>
      </c>
      <c r="D84" s="9">
        <v>1</v>
      </c>
      <c r="E84" s="9">
        <v>14</v>
      </c>
      <c r="F84" s="9">
        <v>0</v>
      </c>
      <c r="G84" s="9">
        <v>41.5</v>
      </c>
      <c r="H84" s="9">
        <v>12.8</v>
      </c>
      <c r="I84" s="14">
        <v>1</v>
      </c>
      <c r="J84" s="14">
        <v>0</v>
      </c>
      <c r="K84" s="9">
        <v>0</v>
      </c>
      <c r="L84" s="9">
        <v>0</v>
      </c>
      <c r="M84" s="9">
        <v>1</v>
      </c>
      <c r="N84" s="9">
        <v>0</v>
      </c>
      <c r="O84" s="5"/>
      <c r="P84" s="5"/>
    </row>
    <row r="85" spans="1:16" ht="15" customHeight="1">
      <c r="A85" s="8">
        <v>83</v>
      </c>
      <c r="B85" s="9">
        <v>1069722156</v>
      </c>
      <c r="C85" s="10" t="s">
        <v>173</v>
      </c>
      <c r="D85" s="9">
        <v>0</v>
      </c>
      <c r="E85" s="9">
        <v>11</v>
      </c>
      <c r="F85" s="9">
        <v>35.4</v>
      </c>
      <c r="G85" s="9">
        <v>39.799999999999997</v>
      </c>
      <c r="H85" s="9">
        <v>13.6</v>
      </c>
      <c r="I85" s="14">
        <v>1</v>
      </c>
      <c r="J85" s="14">
        <v>0</v>
      </c>
      <c r="K85" s="9">
        <v>0</v>
      </c>
      <c r="L85" s="9">
        <v>0</v>
      </c>
      <c r="M85" s="9">
        <v>0</v>
      </c>
      <c r="N85" s="9">
        <v>1</v>
      </c>
      <c r="O85" s="5"/>
      <c r="P85" s="5"/>
    </row>
    <row r="86" spans="1:16" ht="15" customHeight="1">
      <c r="A86" s="8">
        <v>84</v>
      </c>
      <c r="B86" s="9">
        <v>1003558350</v>
      </c>
      <c r="C86" s="10" t="s">
        <v>174</v>
      </c>
      <c r="D86" s="9">
        <v>1</v>
      </c>
      <c r="E86" s="9">
        <v>15</v>
      </c>
      <c r="F86" s="9">
        <v>4.3</v>
      </c>
      <c r="G86" s="9">
        <v>40.1</v>
      </c>
      <c r="H86" s="9">
        <v>11.4</v>
      </c>
      <c r="I86" s="14">
        <v>1</v>
      </c>
      <c r="J86" s="14">
        <v>0</v>
      </c>
      <c r="K86" s="9">
        <v>0</v>
      </c>
      <c r="L86" s="9">
        <v>0</v>
      </c>
      <c r="M86" s="9">
        <v>1</v>
      </c>
      <c r="N86" s="9">
        <v>0</v>
      </c>
      <c r="O86" s="5"/>
      <c r="P86" s="5"/>
    </row>
    <row r="87" spans="1:16" ht="15" customHeight="1">
      <c r="A87" s="8">
        <v>85</v>
      </c>
      <c r="B87" s="9">
        <v>1000255490</v>
      </c>
      <c r="C87" s="10" t="s">
        <v>175</v>
      </c>
      <c r="D87" s="9">
        <v>0</v>
      </c>
      <c r="E87" s="9">
        <v>15</v>
      </c>
      <c r="F87" s="9">
        <v>4.4000000000000004</v>
      </c>
      <c r="G87" s="9">
        <v>44.7</v>
      </c>
      <c r="H87" s="9">
        <v>12.5</v>
      </c>
      <c r="I87" s="14">
        <v>0</v>
      </c>
      <c r="J87" s="14">
        <v>1</v>
      </c>
      <c r="K87" s="9">
        <v>0</v>
      </c>
      <c r="L87" s="9">
        <v>0</v>
      </c>
      <c r="M87" s="9">
        <v>0</v>
      </c>
      <c r="N87" s="9">
        <v>1</v>
      </c>
      <c r="O87" s="5"/>
      <c r="P87" s="5"/>
    </row>
    <row r="88" spans="1:16" ht="15" customHeight="1">
      <c r="A88" s="8">
        <v>86</v>
      </c>
      <c r="B88" s="9">
        <v>1073130126</v>
      </c>
      <c r="C88" s="10" t="s">
        <v>176</v>
      </c>
      <c r="D88" s="9">
        <v>0</v>
      </c>
      <c r="E88" s="9">
        <v>13</v>
      </c>
      <c r="F88" s="9">
        <v>10.1</v>
      </c>
      <c r="G88" s="9">
        <v>45</v>
      </c>
      <c r="H88" s="9">
        <v>13.6</v>
      </c>
      <c r="I88" s="14">
        <v>0</v>
      </c>
      <c r="J88" s="14">
        <v>1</v>
      </c>
      <c r="K88" s="9">
        <v>0</v>
      </c>
      <c r="L88" s="9">
        <v>0</v>
      </c>
      <c r="M88" s="9">
        <v>0</v>
      </c>
      <c r="N88" s="9">
        <v>1</v>
      </c>
      <c r="O88" s="5"/>
      <c r="P88" s="5"/>
    </row>
    <row r="89" spans="1:16" ht="15" customHeight="1">
      <c r="A89" s="8">
        <v>87</v>
      </c>
      <c r="B89" s="9">
        <v>1003517733</v>
      </c>
      <c r="C89" s="10" t="s">
        <v>177</v>
      </c>
      <c r="D89" s="9">
        <v>0</v>
      </c>
      <c r="E89" s="9">
        <v>16</v>
      </c>
      <c r="F89" s="9">
        <v>0</v>
      </c>
      <c r="G89" s="15">
        <v>50.2</v>
      </c>
      <c r="H89" s="5">
        <v>16.399999999999999</v>
      </c>
      <c r="I89" s="16">
        <v>1</v>
      </c>
      <c r="J89" s="16">
        <v>0</v>
      </c>
      <c r="K89" s="15">
        <v>0</v>
      </c>
      <c r="L89" s="15">
        <v>0</v>
      </c>
      <c r="M89" s="15">
        <v>0</v>
      </c>
      <c r="N89" s="9">
        <v>1</v>
      </c>
      <c r="O89" s="5"/>
      <c r="P89" s="5"/>
    </row>
    <row r="90" spans="1:16" ht="15" customHeight="1">
      <c r="A90" s="8">
        <v>88</v>
      </c>
      <c r="B90" s="9">
        <v>1007725800</v>
      </c>
      <c r="C90" s="10" t="s">
        <v>178</v>
      </c>
      <c r="D90" s="9">
        <v>0</v>
      </c>
      <c r="E90" s="9">
        <v>18</v>
      </c>
      <c r="F90" s="9">
        <v>5.6</v>
      </c>
      <c r="G90" s="9">
        <v>48.6</v>
      </c>
      <c r="H90" s="14">
        <v>13.9</v>
      </c>
      <c r="I90" s="14">
        <v>1</v>
      </c>
      <c r="J90" s="14">
        <v>0</v>
      </c>
      <c r="K90" s="9">
        <v>0</v>
      </c>
      <c r="L90" s="9">
        <v>0</v>
      </c>
      <c r="M90" s="9">
        <v>0</v>
      </c>
      <c r="N90" s="9">
        <v>1</v>
      </c>
      <c r="O90" s="5"/>
      <c r="P90" s="5"/>
    </row>
    <row r="91" spans="1:16" ht="15" customHeight="1">
      <c r="A91" s="8">
        <v>89</v>
      </c>
      <c r="B91" s="9">
        <v>1007664878</v>
      </c>
      <c r="C91" s="10" t="s">
        <v>179</v>
      </c>
      <c r="D91" s="9">
        <v>1</v>
      </c>
      <c r="E91" s="9">
        <v>18</v>
      </c>
      <c r="F91" s="9">
        <v>38.5</v>
      </c>
      <c r="G91" s="9">
        <v>48.9</v>
      </c>
      <c r="H91" s="9">
        <v>16.7</v>
      </c>
      <c r="I91" s="14">
        <v>1</v>
      </c>
      <c r="J91" s="14">
        <v>0</v>
      </c>
      <c r="K91" s="9">
        <v>0</v>
      </c>
      <c r="L91" s="9">
        <v>0</v>
      </c>
      <c r="M91" s="9">
        <v>1</v>
      </c>
      <c r="N91" s="9">
        <v>0</v>
      </c>
      <c r="O91" s="5"/>
      <c r="P91" s="5"/>
    </row>
    <row r="92" spans="1:16" ht="15" customHeight="1">
      <c r="A92" s="8">
        <v>90</v>
      </c>
      <c r="B92" s="9">
        <v>1072497596</v>
      </c>
      <c r="C92" s="10" t="s">
        <v>180</v>
      </c>
      <c r="D92" s="9">
        <v>0</v>
      </c>
      <c r="E92" s="9">
        <v>18</v>
      </c>
      <c r="F92" s="9">
        <v>23.9</v>
      </c>
      <c r="G92" s="9">
        <v>52.7</v>
      </c>
      <c r="H92" s="9">
        <v>14.7</v>
      </c>
      <c r="I92" s="14">
        <v>1</v>
      </c>
      <c r="J92" s="14">
        <v>0</v>
      </c>
      <c r="K92" s="9">
        <v>0</v>
      </c>
      <c r="L92" s="9">
        <v>0</v>
      </c>
      <c r="M92" s="9">
        <v>0</v>
      </c>
      <c r="N92" s="9">
        <v>1</v>
      </c>
      <c r="O92" s="5"/>
      <c r="P92" s="5"/>
    </row>
    <row r="93" spans="1:16" ht="15" customHeight="1">
      <c r="A93" s="8">
        <v>91</v>
      </c>
      <c r="B93" s="9">
        <v>1069718244</v>
      </c>
      <c r="C93" s="10" t="s">
        <v>181</v>
      </c>
      <c r="D93" s="9">
        <v>0</v>
      </c>
      <c r="E93" s="9">
        <v>13</v>
      </c>
      <c r="F93" s="9">
        <v>23.9</v>
      </c>
      <c r="G93" s="9">
        <v>51.8</v>
      </c>
      <c r="H93" s="9">
        <v>13.9</v>
      </c>
      <c r="I93" s="14">
        <v>1</v>
      </c>
      <c r="J93" s="14">
        <v>0</v>
      </c>
      <c r="K93" s="9">
        <v>0</v>
      </c>
      <c r="L93" s="9">
        <v>0</v>
      </c>
      <c r="M93" s="9">
        <v>0</v>
      </c>
      <c r="N93" s="9">
        <v>1</v>
      </c>
      <c r="O93" s="5"/>
      <c r="P93" s="5"/>
    </row>
    <row r="94" spans="1:16" ht="15" customHeight="1">
      <c r="A94" s="8">
        <v>92</v>
      </c>
      <c r="B94" s="9">
        <v>1003519146</v>
      </c>
      <c r="C94" s="10" t="s">
        <v>182</v>
      </c>
      <c r="D94" s="9">
        <v>0</v>
      </c>
      <c r="E94" s="9">
        <v>15</v>
      </c>
      <c r="F94" s="9">
        <v>0</v>
      </c>
      <c r="G94" s="9">
        <v>47.5</v>
      </c>
      <c r="H94" s="9">
        <v>11.5</v>
      </c>
      <c r="I94" s="14">
        <v>1</v>
      </c>
      <c r="J94" s="14">
        <v>0</v>
      </c>
      <c r="K94" s="9">
        <v>0</v>
      </c>
      <c r="L94" s="9">
        <v>0</v>
      </c>
      <c r="M94" s="9">
        <v>0</v>
      </c>
      <c r="N94" s="9">
        <v>1</v>
      </c>
      <c r="O94" s="5"/>
      <c r="P94" s="5"/>
    </row>
    <row r="95" spans="1:16" ht="15" customHeight="1">
      <c r="A95" s="8">
        <v>93</v>
      </c>
      <c r="B95" s="9">
        <v>1069736932</v>
      </c>
      <c r="C95" s="10" t="s">
        <v>183</v>
      </c>
      <c r="D95" s="9">
        <v>1</v>
      </c>
      <c r="E95" s="9">
        <v>9</v>
      </c>
      <c r="F95" s="9">
        <v>0</v>
      </c>
      <c r="G95" s="9">
        <v>45.2</v>
      </c>
      <c r="H95" s="9">
        <v>13.7</v>
      </c>
      <c r="I95" s="14">
        <v>0</v>
      </c>
      <c r="J95" s="14">
        <v>1</v>
      </c>
      <c r="K95" s="9">
        <v>0</v>
      </c>
      <c r="L95" s="9">
        <v>0</v>
      </c>
      <c r="M95" s="9">
        <v>0</v>
      </c>
      <c r="N95" s="9">
        <v>1</v>
      </c>
      <c r="O95" s="5"/>
      <c r="P95" s="5"/>
    </row>
    <row r="96" spans="1:16" ht="15" customHeight="1">
      <c r="A96" s="8">
        <v>94</v>
      </c>
      <c r="B96" s="9">
        <v>1003515963</v>
      </c>
      <c r="C96" s="10" t="s">
        <v>184</v>
      </c>
      <c r="D96" s="9">
        <v>1</v>
      </c>
      <c r="E96" s="9">
        <v>17</v>
      </c>
      <c r="F96" s="9">
        <v>0</v>
      </c>
      <c r="G96" s="9">
        <v>52</v>
      </c>
      <c r="H96" s="9">
        <v>12.5</v>
      </c>
      <c r="I96" s="14">
        <v>0</v>
      </c>
      <c r="J96" s="14">
        <v>1</v>
      </c>
      <c r="K96" s="9">
        <v>0</v>
      </c>
      <c r="L96" s="9">
        <v>1</v>
      </c>
      <c r="M96" s="9">
        <v>0</v>
      </c>
      <c r="N96" s="9">
        <v>0</v>
      </c>
      <c r="O96" s="5"/>
      <c r="P96" s="5"/>
    </row>
    <row r="97" spans="1:16" ht="15" customHeight="1">
      <c r="A97" s="8">
        <v>95</v>
      </c>
      <c r="B97" s="9">
        <v>1069728826</v>
      </c>
      <c r="C97" s="10" t="s">
        <v>185</v>
      </c>
      <c r="D97" s="9">
        <v>0</v>
      </c>
      <c r="E97" s="9">
        <v>13</v>
      </c>
      <c r="F97" s="9">
        <v>33.9</v>
      </c>
      <c r="G97" s="9">
        <v>48.5</v>
      </c>
      <c r="H97" s="9">
        <v>14</v>
      </c>
      <c r="I97" s="14">
        <v>1</v>
      </c>
      <c r="J97" s="14">
        <v>0</v>
      </c>
      <c r="K97" s="9">
        <v>1</v>
      </c>
      <c r="L97" s="9">
        <v>0</v>
      </c>
      <c r="M97" s="9">
        <v>0</v>
      </c>
      <c r="N97" s="9">
        <v>0</v>
      </c>
      <c r="O97" s="5"/>
      <c r="P97" s="5"/>
    </row>
    <row r="98" spans="1:16" ht="15" customHeight="1">
      <c r="A98" s="8">
        <v>96</v>
      </c>
      <c r="B98" s="9">
        <v>1071788195</v>
      </c>
      <c r="C98" s="10" t="s">
        <v>186</v>
      </c>
      <c r="D98" s="9">
        <v>0</v>
      </c>
      <c r="E98" s="9">
        <v>15</v>
      </c>
      <c r="F98" s="9">
        <v>8.4</v>
      </c>
      <c r="G98" s="9">
        <v>42.8</v>
      </c>
      <c r="H98" s="9">
        <v>12.7</v>
      </c>
      <c r="I98" s="14">
        <v>0</v>
      </c>
      <c r="J98" s="14">
        <v>1</v>
      </c>
      <c r="K98" s="9">
        <v>1</v>
      </c>
      <c r="L98" s="9">
        <v>0</v>
      </c>
      <c r="M98" s="9">
        <v>0</v>
      </c>
      <c r="N98" s="9">
        <v>0</v>
      </c>
      <c r="O98" s="5"/>
      <c r="P98" s="5"/>
    </row>
    <row r="99" spans="1:16" ht="15" customHeight="1">
      <c r="A99" s="8">
        <v>97</v>
      </c>
      <c r="B99" s="9">
        <v>1016010239</v>
      </c>
      <c r="C99" s="10" t="s">
        <v>187</v>
      </c>
      <c r="D99" s="9">
        <v>1</v>
      </c>
      <c r="E99" s="9">
        <v>16</v>
      </c>
      <c r="F99" s="9">
        <v>14.8</v>
      </c>
      <c r="G99" s="9">
        <v>47.1</v>
      </c>
      <c r="H99" s="9">
        <v>16</v>
      </c>
      <c r="I99" s="14">
        <v>0</v>
      </c>
      <c r="J99" s="14">
        <v>1</v>
      </c>
      <c r="K99" s="9">
        <v>0</v>
      </c>
      <c r="L99" s="9">
        <v>1</v>
      </c>
      <c r="M99" s="9">
        <v>0</v>
      </c>
      <c r="N99" s="9">
        <v>0</v>
      </c>
      <c r="O99" s="5"/>
      <c r="P99" s="5"/>
    </row>
    <row r="100" spans="1:16" ht="15" customHeight="1">
      <c r="A100" s="8">
        <v>98</v>
      </c>
      <c r="B100" s="9">
        <v>1069733591</v>
      </c>
      <c r="C100" s="10" t="s">
        <v>188</v>
      </c>
      <c r="D100" s="9">
        <v>0</v>
      </c>
      <c r="E100" s="9">
        <v>13</v>
      </c>
      <c r="F100" s="9">
        <v>0</v>
      </c>
      <c r="G100" s="9">
        <v>45.6</v>
      </c>
      <c r="H100" s="9">
        <v>15.2</v>
      </c>
      <c r="I100" s="14">
        <v>0</v>
      </c>
      <c r="J100" s="14">
        <v>1</v>
      </c>
      <c r="K100" s="9">
        <v>0</v>
      </c>
      <c r="L100" s="9">
        <v>1</v>
      </c>
      <c r="M100" s="9">
        <v>0</v>
      </c>
      <c r="N100" s="9">
        <v>0</v>
      </c>
      <c r="O100" s="5"/>
      <c r="P100" s="5"/>
    </row>
    <row r="101" spans="1:16" ht="15" customHeight="1">
      <c r="A101" s="8">
        <v>99</v>
      </c>
      <c r="B101" s="9">
        <v>1141324890</v>
      </c>
      <c r="C101" s="10" t="s">
        <v>189</v>
      </c>
      <c r="D101" s="9">
        <v>1</v>
      </c>
      <c r="E101" s="9">
        <v>13</v>
      </c>
      <c r="F101" s="9">
        <v>27</v>
      </c>
      <c r="G101" s="9">
        <v>44.3</v>
      </c>
      <c r="H101" s="9">
        <v>18.2</v>
      </c>
      <c r="I101" s="14">
        <v>0</v>
      </c>
      <c r="J101" s="14">
        <v>1</v>
      </c>
      <c r="K101" s="9">
        <v>1</v>
      </c>
      <c r="L101" s="9">
        <v>0</v>
      </c>
      <c r="M101" s="9">
        <v>0</v>
      </c>
      <c r="N101" s="9">
        <v>0</v>
      </c>
      <c r="O101" s="5"/>
      <c r="P101" s="5"/>
    </row>
    <row r="102" spans="1:16" ht="15" customHeight="1">
      <c r="A102" s="8">
        <v>100</v>
      </c>
      <c r="B102" s="9">
        <v>1070466181</v>
      </c>
      <c r="C102" s="10" t="s">
        <v>190</v>
      </c>
      <c r="D102" s="9">
        <v>0</v>
      </c>
      <c r="E102" s="9">
        <v>10</v>
      </c>
      <c r="F102" s="9">
        <v>0</v>
      </c>
      <c r="G102" s="9">
        <v>41.9</v>
      </c>
      <c r="H102" s="9">
        <v>11.8</v>
      </c>
      <c r="I102" s="14">
        <v>0</v>
      </c>
      <c r="J102" s="14">
        <v>1</v>
      </c>
      <c r="K102" s="9">
        <v>0</v>
      </c>
      <c r="L102" s="9">
        <v>1</v>
      </c>
      <c r="M102" s="9">
        <v>0</v>
      </c>
      <c r="N102" s="9">
        <v>0</v>
      </c>
      <c r="O102" s="5"/>
      <c r="P102" s="5"/>
    </row>
    <row r="103" spans="1:16" ht="15" customHeight="1">
      <c r="A103" s="8">
        <v>101</v>
      </c>
      <c r="B103" s="9">
        <v>1069722847</v>
      </c>
      <c r="C103" s="10" t="s">
        <v>191</v>
      </c>
      <c r="D103" s="9">
        <v>1</v>
      </c>
      <c r="E103" s="9">
        <v>13</v>
      </c>
      <c r="F103" s="9">
        <v>20.6</v>
      </c>
      <c r="G103" s="9">
        <v>50.4</v>
      </c>
      <c r="H103" s="9">
        <v>16.7</v>
      </c>
      <c r="I103" s="14">
        <v>1</v>
      </c>
      <c r="J103" s="14">
        <v>0</v>
      </c>
      <c r="K103" s="9">
        <v>1</v>
      </c>
      <c r="L103" s="9">
        <v>0</v>
      </c>
      <c r="M103" s="9">
        <v>0</v>
      </c>
      <c r="N103" s="9">
        <v>0</v>
      </c>
      <c r="O103" s="5"/>
      <c r="P103" s="5"/>
    </row>
    <row r="104" spans="1:16" ht="15" customHeight="1">
      <c r="A104" s="8">
        <v>102</v>
      </c>
      <c r="B104" s="9">
        <v>1003516450</v>
      </c>
      <c r="C104" s="10" t="s">
        <v>192</v>
      </c>
      <c r="D104" s="9">
        <v>1</v>
      </c>
      <c r="E104" s="9">
        <v>15</v>
      </c>
      <c r="F104" s="9">
        <v>13.2</v>
      </c>
      <c r="G104" s="9">
        <v>51.3</v>
      </c>
      <c r="H104" s="9">
        <v>14.8</v>
      </c>
      <c r="I104" s="14">
        <v>0</v>
      </c>
      <c r="J104" s="14">
        <v>1</v>
      </c>
      <c r="K104" s="9">
        <v>1</v>
      </c>
      <c r="L104" s="9">
        <v>0</v>
      </c>
      <c r="M104" s="9">
        <v>0</v>
      </c>
      <c r="N104" s="9">
        <v>0</v>
      </c>
      <c r="O104" s="5"/>
      <c r="P104" s="5"/>
    </row>
    <row r="105" spans="1:16" ht="15" customHeight="1">
      <c r="A105" s="8">
        <v>103</v>
      </c>
      <c r="B105" s="9">
        <v>1000573239</v>
      </c>
      <c r="C105" s="10" t="s">
        <v>193</v>
      </c>
      <c r="D105" s="9">
        <v>0</v>
      </c>
      <c r="E105" s="9">
        <v>15</v>
      </c>
      <c r="F105" s="9">
        <v>16.399999999999999</v>
      </c>
      <c r="G105" s="9">
        <v>51</v>
      </c>
      <c r="H105" s="9">
        <v>14.8</v>
      </c>
      <c r="I105" s="14">
        <v>1</v>
      </c>
      <c r="J105" s="14">
        <v>0</v>
      </c>
      <c r="K105" s="9">
        <v>0</v>
      </c>
      <c r="L105" s="9">
        <v>0</v>
      </c>
      <c r="M105" s="9">
        <v>1</v>
      </c>
      <c r="N105" s="9">
        <v>0</v>
      </c>
      <c r="O105" s="5"/>
      <c r="P105" s="5"/>
    </row>
    <row r="106" spans="1:16" ht="15" customHeight="1">
      <c r="A106" s="8">
        <v>104</v>
      </c>
      <c r="B106" s="9">
        <v>1003540513</v>
      </c>
      <c r="C106" s="10" t="s">
        <v>194</v>
      </c>
      <c r="D106" s="9">
        <v>1</v>
      </c>
      <c r="E106" s="9">
        <v>13</v>
      </c>
      <c r="F106" s="9">
        <v>14.4</v>
      </c>
      <c r="G106" s="9">
        <v>50.7</v>
      </c>
      <c r="H106" s="9">
        <v>15.9</v>
      </c>
      <c r="I106" s="14">
        <v>1</v>
      </c>
      <c r="J106" s="14">
        <v>0</v>
      </c>
      <c r="K106" s="9">
        <v>0</v>
      </c>
      <c r="L106" s="9">
        <v>1</v>
      </c>
      <c r="M106" s="9">
        <v>0</v>
      </c>
      <c r="N106" s="9">
        <v>0</v>
      </c>
      <c r="O106" s="5"/>
      <c r="P106" s="5"/>
    </row>
    <row r="107" spans="1:16" ht="15" customHeight="1">
      <c r="A107" s="8">
        <v>105</v>
      </c>
      <c r="B107" s="9">
        <v>1014667665</v>
      </c>
      <c r="C107" s="10" t="s">
        <v>195</v>
      </c>
      <c r="D107" s="9">
        <v>0</v>
      </c>
      <c r="E107" s="9">
        <v>9</v>
      </c>
      <c r="F107" s="9">
        <v>23.6</v>
      </c>
      <c r="G107" s="9">
        <v>45.9</v>
      </c>
      <c r="H107" s="9">
        <v>15.6</v>
      </c>
      <c r="I107" s="14">
        <v>1</v>
      </c>
      <c r="J107" s="14">
        <v>0</v>
      </c>
      <c r="K107" s="9">
        <v>0</v>
      </c>
      <c r="L107" s="9">
        <v>0</v>
      </c>
      <c r="M107" s="9">
        <v>0</v>
      </c>
      <c r="N107" s="9">
        <v>1</v>
      </c>
      <c r="O107" s="5"/>
      <c r="P107" s="5"/>
    </row>
    <row r="108" spans="1:16" ht="15" customHeight="1">
      <c r="A108" s="8">
        <v>106</v>
      </c>
      <c r="B108" s="9">
        <v>1193234042</v>
      </c>
      <c r="C108" s="10" t="s">
        <v>196</v>
      </c>
      <c r="D108" s="9">
        <v>1</v>
      </c>
      <c r="E108" s="9">
        <v>14</v>
      </c>
      <c r="F108" s="9">
        <v>0</v>
      </c>
      <c r="G108" s="9">
        <v>43.7</v>
      </c>
      <c r="H108" s="9">
        <v>11.3</v>
      </c>
      <c r="I108" s="14">
        <v>0</v>
      </c>
      <c r="J108" s="14">
        <v>1</v>
      </c>
      <c r="K108" s="9">
        <v>0</v>
      </c>
      <c r="L108" s="9">
        <v>1</v>
      </c>
      <c r="M108" s="9">
        <v>0</v>
      </c>
      <c r="N108" s="9">
        <v>0</v>
      </c>
      <c r="O108" s="5"/>
      <c r="P108" s="5"/>
    </row>
    <row r="109" spans="1:16" ht="15" customHeight="1">
      <c r="A109" s="8">
        <v>107</v>
      </c>
      <c r="B109" s="9">
        <v>79641611</v>
      </c>
      <c r="C109" s="10" t="s">
        <v>197</v>
      </c>
      <c r="D109" s="9">
        <v>1</v>
      </c>
      <c r="E109" s="9">
        <v>15</v>
      </c>
      <c r="F109" s="9">
        <v>26.8</v>
      </c>
      <c r="G109" s="9">
        <v>53</v>
      </c>
      <c r="H109" s="9">
        <v>17.600000000000001</v>
      </c>
      <c r="I109" s="14">
        <v>1</v>
      </c>
      <c r="J109" s="14">
        <v>0</v>
      </c>
      <c r="K109" s="9">
        <v>0</v>
      </c>
      <c r="L109" s="9">
        <v>0</v>
      </c>
      <c r="M109" s="9">
        <v>1</v>
      </c>
      <c r="N109" s="9">
        <v>0</v>
      </c>
      <c r="O109" s="5"/>
      <c r="P109" s="5"/>
    </row>
    <row r="110" spans="1:16" ht="15" customHeight="1">
      <c r="A110" s="8">
        <v>108</v>
      </c>
      <c r="B110" s="9">
        <v>1192784925</v>
      </c>
      <c r="C110" s="10" t="s">
        <v>198</v>
      </c>
      <c r="D110" s="9">
        <v>0</v>
      </c>
      <c r="E110" s="9">
        <v>17</v>
      </c>
      <c r="F110" s="9">
        <v>0</v>
      </c>
      <c r="G110" s="9">
        <v>52</v>
      </c>
      <c r="H110" s="9">
        <v>15</v>
      </c>
      <c r="I110" s="14">
        <v>0</v>
      </c>
      <c r="J110" s="14">
        <v>1</v>
      </c>
      <c r="K110" s="9">
        <v>1</v>
      </c>
      <c r="L110" s="9">
        <v>0</v>
      </c>
      <c r="M110" s="9">
        <v>0</v>
      </c>
      <c r="N110" s="9">
        <v>0</v>
      </c>
      <c r="O110" s="5"/>
      <c r="P110" s="5"/>
    </row>
    <row r="111" spans="1:16" ht="15" customHeight="1">
      <c r="A111" s="8">
        <v>109</v>
      </c>
      <c r="B111" s="9">
        <v>1192771181</v>
      </c>
      <c r="C111" s="10" t="s">
        <v>199</v>
      </c>
      <c r="D111" s="9">
        <v>1</v>
      </c>
      <c r="E111" s="9">
        <v>17</v>
      </c>
      <c r="F111" s="9">
        <v>54.8</v>
      </c>
      <c r="G111" s="9">
        <v>46.6</v>
      </c>
      <c r="H111" s="9">
        <v>14.9</v>
      </c>
      <c r="I111" s="14">
        <v>0</v>
      </c>
      <c r="J111" s="14">
        <v>1</v>
      </c>
      <c r="K111" s="9">
        <v>1</v>
      </c>
      <c r="L111" s="9">
        <v>0</v>
      </c>
      <c r="M111" s="9">
        <v>0</v>
      </c>
      <c r="N111" s="9">
        <v>0</v>
      </c>
      <c r="O111" s="5"/>
      <c r="P111" s="5"/>
    </row>
    <row r="112" spans="1:16" ht="15" customHeight="1">
      <c r="A112" s="8">
        <v>110</v>
      </c>
      <c r="B112" s="9">
        <v>1000858526</v>
      </c>
      <c r="C112" s="10" t="s">
        <v>200</v>
      </c>
      <c r="D112" s="9">
        <v>0</v>
      </c>
      <c r="E112" s="9">
        <v>15</v>
      </c>
      <c r="F112" s="9">
        <v>19.5</v>
      </c>
      <c r="G112" s="9">
        <v>48.5</v>
      </c>
      <c r="H112" s="9">
        <v>17.5</v>
      </c>
      <c r="I112" s="14">
        <v>1</v>
      </c>
      <c r="J112" s="14">
        <v>0</v>
      </c>
      <c r="K112" s="9">
        <v>1</v>
      </c>
      <c r="L112" s="9">
        <v>0</v>
      </c>
      <c r="M112" s="9">
        <v>0</v>
      </c>
      <c r="N112" s="9">
        <v>0</v>
      </c>
      <c r="O112" s="5"/>
      <c r="P112" s="5"/>
    </row>
    <row r="113" spans="1:16" ht="15" customHeight="1">
      <c r="A113" s="8">
        <v>111</v>
      </c>
      <c r="B113" s="9">
        <v>1007705439</v>
      </c>
      <c r="C113" s="10" t="s">
        <v>201</v>
      </c>
      <c r="D113" s="9">
        <v>1</v>
      </c>
      <c r="E113" s="9">
        <v>17</v>
      </c>
      <c r="F113" s="9">
        <v>7.2</v>
      </c>
      <c r="G113" s="9">
        <v>49</v>
      </c>
      <c r="H113" s="9">
        <v>14.8</v>
      </c>
      <c r="I113" s="14">
        <v>0</v>
      </c>
      <c r="J113" s="14">
        <v>1</v>
      </c>
      <c r="K113" s="9">
        <v>1</v>
      </c>
      <c r="L113" s="9">
        <v>0</v>
      </c>
      <c r="M113" s="9">
        <v>0</v>
      </c>
      <c r="N113" s="9">
        <v>0</v>
      </c>
      <c r="O113" s="5"/>
      <c r="P113" s="5"/>
    </row>
    <row r="114" spans="1:16" ht="15" customHeight="1">
      <c r="A114" s="8">
        <v>112</v>
      </c>
      <c r="B114" s="9">
        <v>1006723360</v>
      </c>
      <c r="C114" s="10" t="s">
        <v>202</v>
      </c>
      <c r="D114" s="9">
        <v>1</v>
      </c>
      <c r="E114" s="9">
        <v>16</v>
      </c>
      <c r="F114" s="9">
        <v>2.2000000000000002</v>
      </c>
      <c r="G114" s="9">
        <v>48</v>
      </c>
      <c r="H114" s="9">
        <v>12.5</v>
      </c>
      <c r="I114" s="14">
        <v>0</v>
      </c>
      <c r="J114" s="14">
        <v>1</v>
      </c>
      <c r="K114" s="9">
        <v>0</v>
      </c>
      <c r="L114" s="9">
        <v>1</v>
      </c>
      <c r="M114" s="9">
        <v>0</v>
      </c>
      <c r="N114" s="9">
        <v>0</v>
      </c>
      <c r="O114" s="5"/>
      <c r="P114" s="5"/>
    </row>
    <row r="115" spans="1:16" ht="15" customHeight="1">
      <c r="A115" s="8">
        <v>113</v>
      </c>
      <c r="B115" s="9">
        <v>1003515923</v>
      </c>
      <c r="C115" s="10" t="s">
        <v>203</v>
      </c>
      <c r="D115" s="9">
        <v>1</v>
      </c>
      <c r="E115" s="9">
        <v>15</v>
      </c>
      <c r="F115" s="9">
        <v>6.1</v>
      </c>
      <c r="G115" s="9">
        <v>49.5</v>
      </c>
      <c r="H115" s="9">
        <v>14.4</v>
      </c>
      <c r="I115" s="14">
        <v>0</v>
      </c>
      <c r="J115" s="14">
        <v>1</v>
      </c>
      <c r="K115" s="9">
        <v>0</v>
      </c>
      <c r="L115" s="9">
        <v>1</v>
      </c>
      <c r="M115" s="9">
        <v>0</v>
      </c>
      <c r="N115" s="9">
        <v>0</v>
      </c>
      <c r="O115" s="5"/>
      <c r="P115" s="5"/>
    </row>
    <row r="116" spans="1:16" ht="15" customHeight="1">
      <c r="A116" s="8">
        <v>114</v>
      </c>
      <c r="B116" s="9">
        <v>1007142915</v>
      </c>
      <c r="C116" s="10" t="s">
        <v>204</v>
      </c>
      <c r="D116" s="9">
        <v>0</v>
      </c>
      <c r="E116" s="9">
        <v>18</v>
      </c>
      <c r="F116" s="9">
        <v>8.6999999999999993</v>
      </c>
      <c r="G116" s="9">
        <v>38.1</v>
      </c>
      <c r="H116" s="9">
        <v>15.2</v>
      </c>
      <c r="I116" s="9">
        <v>0</v>
      </c>
      <c r="J116" s="9">
        <v>1</v>
      </c>
      <c r="K116" s="9">
        <v>1</v>
      </c>
      <c r="L116" s="9">
        <v>0</v>
      </c>
      <c r="M116" s="9">
        <v>0</v>
      </c>
      <c r="N116" s="9">
        <v>0</v>
      </c>
      <c r="O116" s="5"/>
      <c r="P116" s="5"/>
    </row>
    <row r="117" spans="1:16" ht="15" customHeight="1">
      <c r="A117" s="8">
        <v>115</v>
      </c>
      <c r="B117" s="9">
        <v>1007726010</v>
      </c>
      <c r="C117" s="10" t="s">
        <v>205</v>
      </c>
      <c r="D117" s="9">
        <v>1</v>
      </c>
      <c r="E117" s="9">
        <v>17</v>
      </c>
      <c r="F117" s="9">
        <v>8.6</v>
      </c>
      <c r="G117" s="9">
        <v>52.3</v>
      </c>
      <c r="H117" s="9">
        <v>17.100000000000001</v>
      </c>
      <c r="I117" s="9">
        <v>1</v>
      </c>
      <c r="J117" s="9">
        <v>0</v>
      </c>
      <c r="K117" s="9">
        <v>0</v>
      </c>
      <c r="L117" s="9">
        <v>1</v>
      </c>
      <c r="M117" s="9">
        <v>0</v>
      </c>
      <c r="N117" s="9">
        <v>0</v>
      </c>
      <c r="O117" s="5"/>
      <c r="P117" s="5"/>
    </row>
    <row r="118" spans="1:16" ht="15" customHeight="1">
      <c r="A118" s="8">
        <v>116</v>
      </c>
      <c r="B118" s="9">
        <v>1007466563</v>
      </c>
      <c r="C118" s="10" t="s">
        <v>206</v>
      </c>
      <c r="D118" s="9">
        <v>0</v>
      </c>
      <c r="E118" s="9">
        <v>15</v>
      </c>
      <c r="F118" s="9">
        <v>6.8</v>
      </c>
      <c r="G118" s="9">
        <v>46.6</v>
      </c>
      <c r="H118" s="9">
        <v>13.7</v>
      </c>
      <c r="I118" s="9">
        <v>0</v>
      </c>
      <c r="J118" s="9">
        <v>1</v>
      </c>
      <c r="K118" s="9">
        <v>0</v>
      </c>
      <c r="L118" s="9">
        <v>1</v>
      </c>
      <c r="M118" s="9">
        <v>0</v>
      </c>
      <c r="N118" s="9">
        <v>0</v>
      </c>
      <c r="O118" s="5"/>
      <c r="P118" s="5"/>
    </row>
    <row r="119" spans="1:16" ht="15" customHeight="1">
      <c r="A119" s="8">
        <v>117</v>
      </c>
      <c r="B119" s="9">
        <v>46362213</v>
      </c>
      <c r="C119" s="10" t="s">
        <v>207</v>
      </c>
      <c r="D119" s="9">
        <v>0</v>
      </c>
      <c r="E119" s="9">
        <v>12</v>
      </c>
      <c r="F119" s="9">
        <v>0</v>
      </c>
      <c r="G119" s="9">
        <v>45.8</v>
      </c>
      <c r="H119" s="9">
        <v>14.8</v>
      </c>
      <c r="I119" s="9">
        <v>0</v>
      </c>
      <c r="J119" s="9">
        <v>1</v>
      </c>
      <c r="K119" s="9">
        <v>1</v>
      </c>
      <c r="L119" s="9">
        <v>0</v>
      </c>
      <c r="M119" s="9">
        <v>0</v>
      </c>
      <c r="N119" s="9">
        <v>0</v>
      </c>
      <c r="O119" s="5"/>
      <c r="P119" s="5"/>
    </row>
    <row r="120" spans="1:16" ht="15" customHeight="1">
      <c r="A120" s="8">
        <v>118</v>
      </c>
      <c r="B120" s="9">
        <v>1003614588</v>
      </c>
      <c r="C120" s="10" t="s">
        <v>208</v>
      </c>
      <c r="D120" s="9">
        <v>0</v>
      </c>
      <c r="E120" s="9">
        <v>15</v>
      </c>
      <c r="F120" s="9">
        <v>3.4</v>
      </c>
      <c r="G120" s="9">
        <v>40.700000000000003</v>
      </c>
      <c r="H120" s="9">
        <v>12.2</v>
      </c>
      <c r="I120" s="9">
        <v>0</v>
      </c>
      <c r="J120" s="9">
        <v>1</v>
      </c>
      <c r="K120" s="9">
        <v>0</v>
      </c>
      <c r="L120" s="9">
        <v>0</v>
      </c>
      <c r="M120" s="9">
        <v>1</v>
      </c>
      <c r="N120" s="9">
        <v>0</v>
      </c>
      <c r="O120" s="5"/>
      <c r="P120" s="5"/>
    </row>
    <row r="121" spans="1:16" ht="15" customHeight="1">
      <c r="A121" s="8">
        <v>119</v>
      </c>
      <c r="B121" s="9">
        <v>1025062237</v>
      </c>
      <c r="C121" s="10" t="s">
        <v>209</v>
      </c>
      <c r="D121" s="9">
        <v>0</v>
      </c>
      <c r="E121" s="9">
        <v>10</v>
      </c>
      <c r="F121" s="9">
        <v>0</v>
      </c>
      <c r="G121" s="9">
        <v>33.9</v>
      </c>
      <c r="H121" s="9">
        <v>13.3</v>
      </c>
      <c r="I121" s="9">
        <v>0</v>
      </c>
      <c r="J121" s="9">
        <v>1</v>
      </c>
      <c r="K121" s="9">
        <v>1</v>
      </c>
      <c r="L121" s="9">
        <v>0</v>
      </c>
      <c r="M121" s="9">
        <v>0</v>
      </c>
      <c r="N121" s="9">
        <v>0</v>
      </c>
      <c r="O121" s="5"/>
      <c r="P121" s="5"/>
    </row>
    <row r="122" spans="1:16" ht="15" customHeight="1">
      <c r="A122" s="8">
        <v>120</v>
      </c>
      <c r="B122" s="9">
        <v>1112039666</v>
      </c>
      <c r="C122" s="10" t="s">
        <v>210</v>
      </c>
      <c r="D122" s="9">
        <v>0</v>
      </c>
      <c r="E122" s="9">
        <v>13</v>
      </c>
      <c r="F122" s="9">
        <v>30.1</v>
      </c>
      <c r="G122" s="9">
        <v>45.7</v>
      </c>
      <c r="H122" s="9">
        <v>16.8</v>
      </c>
      <c r="I122" s="9">
        <v>1</v>
      </c>
      <c r="J122" s="9">
        <v>0</v>
      </c>
      <c r="K122" s="9">
        <v>1</v>
      </c>
      <c r="L122" s="9">
        <v>0</v>
      </c>
      <c r="M122" s="9">
        <v>0</v>
      </c>
      <c r="N122" s="9">
        <v>0</v>
      </c>
      <c r="O122" s="5"/>
      <c r="P122" s="5"/>
    </row>
    <row r="123" spans="1:16" ht="15" customHeight="1">
      <c r="A123" s="8">
        <v>121</v>
      </c>
      <c r="B123" s="9">
        <v>1070730623</v>
      </c>
      <c r="C123" s="10" t="s">
        <v>211</v>
      </c>
      <c r="D123" s="9">
        <v>0</v>
      </c>
      <c r="E123" s="9">
        <v>13</v>
      </c>
      <c r="F123" s="9">
        <v>41</v>
      </c>
      <c r="G123" s="9">
        <v>47.8</v>
      </c>
      <c r="H123" s="9">
        <v>19.100000000000001</v>
      </c>
      <c r="I123" s="9">
        <v>1</v>
      </c>
      <c r="J123" s="9">
        <v>0</v>
      </c>
      <c r="K123" s="9">
        <v>0</v>
      </c>
      <c r="L123" s="9">
        <v>0</v>
      </c>
      <c r="M123" s="9">
        <v>1</v>
      </c>
      <c r="N123" s="9">
        <v>0</v>
      </c>
      <c r="O123" s="5"/>
      <c r="P123" s="5"/>
    </row>
    <row r="124" spans="1:16" ht="15" customHeight="1">
      <c r="A124" s="8">
        <v>122</v>
      </c>
      <c r="B124" s="9">
        <v>79380545</v>
      </c>
      <c r="C124" s="10" t="s">
        <v>212</v>
      </c>
      <c r="D124" s="9">
        <v>1</v>
      </c>
      <c r="E124" s="9">
        <v>15</v>
      </c>
      <c r="F124" s="9">
        <v>7.7</v>
      </c>
      <c r="G124" s="9">
        <v>50.3</v>
      </c>
      <c r="H124" s="9">
        <v>12.9</v>
      </c>
      <c r="I124" s="9">
        <v>1</v>
      </c>
      <c r="J124" s="9">
        <v>0</v>
      </c>
      <c r="K124" s="9">
        <v>0</v>
      </c>
      <c r="L124" s="9">
        <v>1</v>
      </c>
      <c r="M124" s="9">
        <v>0</v>
      </c>
      <c r="N124" s="9">
        <v>0</v>
      </c>
      <c r="O124" s="5"/>
      <c r="P124" s="5"/>
    </row>
    <row r="125" spans="1:16" ht="15" customHeight="1">
      <c r="A125" s="8">
        <v>123</v>
      </c>
      <c r="B125" s="9">
        <v>1069716387</v>
      </c>
      <c r="C125" s="10" t="s">
        <v>213</v>
      </c>
      <c r="D125" s="9">
        <v>0</v>
      </c>
      <c r="E125" s="9">
        <v>12</v>
      </c>
      <c r="F125" s="9">
        <v>12.5</v>
      </c>
      <c r="G125" s="9">
        <v>46.1</v>
      </c>
      <c r="H125" s="9">
        <v>18.8</v>
      </c>
      <c r="I125" s="9">
        <v>0</v>
      </c>
      <c r="J125" s="9">
        <v>1</v>
      </c>
      <c r="K125" s="9">
        <v>1</v>
      </c>
      <c r="L125" s="9">
        <v>0</v>
      </c>
      <c r="M125" s="9">
        <v>0</v>
      </c>
      <c r="N125" s="9">
        <v>0</v>
      </c>
      <c r="O125" s="5"/>
      <c r="P125" s="5"/>
    </row>
    <row r="126" spans="1:16" ht="15" customHeight="1">
      <c r="A126" s="8">
        <v>124</v>
      </c>
      <c r="B126" s="9">
        <v>35334078</v>
      </c>
      <c r="C126" s="10" t="s">
        <v>214</v>
      </c>
      <c r="D126" s="9">
        <v>1</v>
      </c>
      <c r="E126" s="9">
        <v>16</v>
      </c>
      <c r="F126" s="9">
        <v>9.8000000000000007</v>
      </c>
      <c r="G126" s="9">
        <v>52.3</v>
      </c>
      <c r="H126" s="9">
        <v>17.2</v>
      </c>
      <c r="I126" s="9">
        <v>1</v>
      </c>
      <c r="J126" s="9">
        <v>0</v>
      </c>
      <c r="K126" s="9">
        <v>0</v>
      </c>
      <c r="L126" s="9">
        <v>1</v>
      </c>
      <c r="M126" s="9">
        <v>0</v>
      </c>
      <c r="N126" s="9">
        <v>0</v>
      </c>
      <c r="O126" s="5"/>
      <c r="P126" s="5"/>
    </row>
    <row r="127" spans="1:16" ht="15" customHeight="1">
      <c r="A127" s="8">
        <v>125</v>
      </c>
      <c r="B127" s="9">
        <v>1071788568</v>
      </c>
      <c r="C127" s="10" t="s">
        <v>215</v>
      </c>
      <c r="D127" s="9">
        <v>0</v>
      </c>
      <c r="E127" s="9">
        <v>9</v>
      </c>
      <c r="F127" s="9">
        <v>6.4</v>
      </c>
      <c r="G127" s="9">
        <v>41.5</v>
      </c>
      <c r="H127" s="9">
        <v>14.4</v>
      </c>
      <c r="I127" s="9">
        <v>0</v>
      </c>
      <c r="J127" s="9">
        <v>1</v>
      </c>
      <c r="K127" s="9">
        <v>0</v>
      </c>
      <c r="L127" s="9">
        <v>1</v>
      </c>
      <c r="M127" s="9">
        <v>0</v>
      </c>
      <c r="N127" s="9">
        <v>0</v>
      </c>
      <c r="O127" s="5"/>
      <c r="P127" s="5"/>
    </row>
    <row r="128" spans="1:16" ht="15" customHeight="1">
      <c r="A128" s="8">
        <v>126</v>
      </c>
      <c r="B128" s="9">
        <v>1003752503</v>
      </c>
      <c r="C128" s="10" t="s">
        <v>216</v>
      </c>
      <c r="D128" s="9">
        <v>0</v>
      </c>
      <c r="E128" s="9">
        <v>14</v>
      </c>
      <c r="F128" s="9">
        <v>0</v>
      </c>
      <c r="G128" s="9">
        <v>42.7</v>
      </c>
      <c r="H128" s="9">
        <v>14</v>
      </c>
      <c r="I128" s="9">
        <v>0</v>
      </c>
      <c r="J128" s="9">
        <v>1</v>
      </c>
      <c r="K128" s="9">
        <v>0</v>
      </c>
      <c r="L128" s="9">
        <v>1</v>
      </c>
      <c r="M128" s="9">
        <v>0</v>
      </c>
      <c r="N128" s="9">
        <v>0</v>
      </c>
      <c r="O128" s="5"/>
      <c r="P128" s="5"/>
    </row>
    <row r="129" spans="1:16" ht="15" customHeight="1">
      <c r="A129" s="8">
        <v>127</v>
      </c>
      <c r="B129" s="9">
        <v>1003540793</v>
      </c>
      <c r="C129" s="10" t="s">
        <v>217</v>
      </c>
      <c r="D129" s="9">
        <v>1</v>
      </c>
      <c r="E129" s="9">
        <v>14</v>
      </c>
      <c r="F129" s="9">
        <v>37</v>
      </c>
      <c r="G129" s="9">
        <v>50.8</v>
      </c>
      <c r="H129" s="9">
        <v>17.899999999999999</v>
      </c>
      <c r="I129" s="9">
        <v>0</v>
      </c>
      <c r="J129" s="9">
        <v>1</v>
      </c>
      <c r="K129" s="9">
        <v>1</v>
      </c>
      <c r="L129" s="9">
        <v>0</v>
      </c>
      <c r="M129" s="9">
        <v>0</v>
      </c>
      <c r="N129" s="9">
        <v>0</v>
      </c>
      <c r="O129" s="5"/>
      <c r="P129" s="5"/>
    </row>
    <row r="130" spans="1:16" ht="14.45">
      <c r="A130" s="8">
        <v>128</v>
      </c>
      <c r="B130" s="9">
        <v>1000698674</v>
      </c>
      <c r="C130" s="10" t="s">
        <v>218</v>
      </c>
      <c r="D130" s="9">
        <v>0</v>
      </c>
      <c r="E130" s="9">
        <v>16</v>
      </c>
      <c r="F130" s="9">
        <v>21.3</v>
      </c>
      <c r="G130" s="9">
        <v>52.6</v>
      </c>
      <c r="H130" s="9">
        <v>13.7</v>
      </c>
      <c r="I130" s="9">
        <v>0</v>
      </c>
      <c r="J130" s="9">
        <v>1</v>
      </c>
      <c r="K130" s="9">
        <v>0</v>
      </c>
      <c r="L130" s="9">
        <v>1</v>
      </c>
      <c r="M130" s="9">
        <v>0</v>
      </c>
      <c r="N130" s="9">
        <v>0</v>
      </c>
      <c r="O130" s="5"/>
      <c r="P130" s="5"/>
    </row>
    <row r="131" spans="1:16" ht="15" customHeight="1">
      <c r="A131" s="8">
        <v>129</v>
      </c>
      <c r="B131" s="9">
        <v>92096370</v>
      </c>
      <c r="C131" s="10" t="s">
        <v>219</v>
      </c>
      <c r="D131" s="9">
        <v>1</v>
      </c>
      <c r="E131" s="9">
        <v>14</v>
      </c>
      <c r="F131" s="9">
        <v>10.5</v>
      </c>
      <c r="G131" s="9">
        <v>49.1</v>
      </c>
      <c r="H131" s="9">
        <v>13.1</v>
      </c>
      <c r="I131" s="9">
        <v>0</v>
      </c>
      <c r="J131" s="9">
        <v>1</v>
      </c>
      <c r="K131" s="9">
        <v>1</v>
      </c>
      <c r="L131" s="9">
        <v>0</v>
      </c>
      <c r="M131" s="9">
        <v>0</v>
      </c>
      <c r="N131" s="9">
        <v>0</v>
      </c>
      <c r="O131" s="5"/>
      <c r="P131" s="5"/>
    </row>
    <row r="132" spans="1:16" ht="15" customHeight="1">
      <c r="A132" s="8">
        <v>130</v>
      </c>
      <c r="B132" s="9">
        <v>1010760626</v>
      </c>
      <c r="C132" s="10" t="s">
        <v>220</v>
      </c>
      <c r="D132" s="9">
        <v>0</v>
      </c>
      <c r="E132" s="9">
        <v>13</v>
      </c>
      <c r="F132" s="9">
        <v>0</v>
      </c>
      <c r="G132" s="9">
        <v>45.2</v>
      </c>
      <c r="H132" s="9">
        <v>13.5</v>
      </c>
      <c r="I132" s="9">
        <v>0</v>
      </c>
      <c r="J132" s="9">
        <v>1</v>
      </c>
      <c r="K132" s="9">
        <v>0</v>
      </c>
      <c r="L132" s="9">
        <v>1</v>
      </c>
      <c r="M132" s="9">
        <v>0</v>
      </c>
      <c r="N132" s="9">
        <v>0</v>
      </c>
      <c r="O132" s="5"/>
      <c r="P132" s="5"/>
    </row>
    <row r="133" spans="1:16" ht="15" customHeight="1">
      <c r="A133" s="8">
        <v>131</v>
      </c>
      <c r="B133" s="9">
        <v>1028942163</v>
      </c>
      <c r="C133" s="10" t="s">
        <v>221</v>
      </c>
      <c r="D133" s="9">
        <v>0</v>
      </c>
      <c r="E133" s="9">
        <v>15</v>
      </c>
      <c r="F133" s="9">
        <v>7.5</v>
      </c>
      <c r="G133" s="9">
        <v>51.9</v>
      </c>
      <c r="H133" s="9">
        <v>14.5</v>
      </c>
      <c r="I133" s="9">
        <v>1</v>
      </c>
      <c r="J133" s="9">
        <v>0</v>
      </c>
      <c r="K133" s="9">
        <v>0</v>
      </c>
      <c r="L133" s="9">
        <v>1</v>
      </c>
      <c r="M133" s="9">
        <v>0</v>
      </c>
      <c r="N133" s="9">
        <v>0</v>
      </c>
      <c r="O133" s="5"/>
      <c r="P133" s="5"/>
    </row>
    <row r="134" spans="1:16" ht="15" customHeight="1">
      <c r="A134" s="8">
        <v>132</v>
      </c>
      <c r="B134" s="9">
        <v>1072493929</v>
      </c>
      <c r="C134" s="10" t="s">
        <v>222</v>
      </c>
      <c r="D134" s="9">
        <v>0</v>
      </c>
      <c r="E134" s="9">
        <v>15</v>
      </c>
      <c r="F134" s="9">
        <v>4.7</v>
      </c>
      <c r="G134" s="9">
        <v>51.2</v>
      </c>
      <c r="H134" s="9">
        <v>16.8</v>
      </c>
      <c r="I134" s="9">
        <v>0</v>
      </c>
      <c r="J134" s="9">
        <v>1</v>
      </c>
      <c r="K134" s="9">
        <v>1</v>
      </c>
      <c r="L134" s="9">
        <v>0</v>
      </c>
      <c r="M134" s="9">
        <v>0</v>
      </c>
      <c r="N134" s="9">
        <v>0</v>
      </c>
      <c r="O134" s="5"/>
      <c r="P134" s="5"/>
    </row>
    <row r="135" spans="1:16" ht="15" customHeight="1">
      <c r="A135" s="8">
        <v>133</v>
      </c>
      <c r="B135" s="9">
        <v>1069716014</v>
      </c>
      <c r="C135" s="10" t="s">
        <v>223</v>
      </c>
      <c r="D135" s="9">
        <v>0</v>
      </c>
      <c r="E135" s="9">
        <v>16</v>
      </c>
      <c r="F135" s="9">
        <v>18.899999999999999</v>
      </c>
      <c r="G135" s="9">
        <v>46.9</v>
      </c>
      <c r="H135" s="9">
        <v>17.8</v>
      </c>
      <c r="I135" s="9">
        <v>0</v>
      </c>
      <c r="J135" s="9">
        <v>1</v>
      </c>
      <c r="K135" s="9">
        <v>1</v>
      </c>
      <c r="L135" s="9">
        <v>0</v>
      </c>
      <c r="M135" s="9">
        <v>0</v>
      </c>
      <c r="N135" s="9">
        <v>0</v>
      </c>
      <c r="O135" s="5"/>
      <c r="P135" s="5"/>
    </row>
    <row r="136" spans="1:16" ht="15" customHeight="1">
      <c r="A136" s="8">
        <v>134</v>
      </c>
      <c r="B136" s="9">
        <v>1069756898</v>
      </c>
      <c r="C136" s="10" t="s">
        <v>224</v>
      </c>
      <c r="D136" s="9">
        <v>0</v>
      </c>
      <c r="E136" s="9">
        <v>9</v>
      </c>
      <c r="F136" s="9">
        <v>4.2</v>
      </c>
      <c r="G136" s="9">
        <v>36</v>
      </c>
      <c r="H136" s="9">
        <v>12.3</v>
      </c>
      <c r="I136" s="9">
        <v>0</v>
      </c>
      <c r="J136" s="9">
        <v>1</v>
      </c>
      <c r="K136" s="9">
        <v>0</v>
      </c>
      <c r="L136" s="9">
        <v>0</v>
      </c>
      <c r="M136" s="9">
        <v>1</v>
      </c>
      <c r="N136" s="9">
        <v>0</v>
      </c>
      <c r="O136" s="5"/>
      <c r="P136" s="5"/>
    </row>
    <row r="137" spans="1:16" ht="15" customHeight="1">
      <c r="A137" s="8">
        <v>135</v>
      </c>
      <c r="B137" s="9">
        <v>1069718913</v>
      </c>
      <c r="C137" s="10" t="s">
        <v>225</v>
      </c>
      <c r="D137" s="9">
        <v>0</v>
      </c>
      <c r="E137" s="9">
        <v>17</v>
      </c>
      <c r="F137" s="9">
        <v>2.2999999999999998</v>
      </c>
      <c r="G137" s="9">
        <v>41.9</v>
      </c>
      <c r="H137" s="9">
        <v>10.9</v>
      </c>
      <c r="I137" s="9">
        <v>0</v>
      </c>
      <c r="J137" s="9">
        <v>1</v>
      </c>
      <c r="K137" s="9">
        <v>0</v>
      </c>
      <c r="L137" s="9">
        <v>1</v>
      </c>
      <c r="M137" s="9">
        <v>0</v>
      </c>
      <c r="N137" s="9">
        <v>0</v>
      </c>
      <c r="O137" s="5"/>
      <c r="P137" s="5"/>
    </row>
    <row r="138" spans="1:16" ht="15" customHeight="1">
      <c r="A138" s="8">
        <v>136</v>
      </c>
      <c r="B138" s="9">
        <v>1070465522</v>
      </c>
      <c r="C138" s="10" t="s">
        <v>226</v>
      </c>
      <c r="D138" s="9">
        <v>1</v>
      </c>
      <c r="E138" s="9">
        <v>14</v>
      </c>
      <c r="F138" s="9">
        <v>33.299999999999997</v>
      </c>
      <c r="G138" s="9">
        <v>43.8</v>
      </c>
      <c r="H138" s="9">
        <v>13.9</v>
      </c>
      <c r="I138" s="9">
        <v>0</v>
      </c>
      <c r="J138" s="9">
        <v>1</v>
      </c>
      <c r="K138" s="9">
        <v>0</v>
      </c>
      <c r="L138" s="9">
        <v>1</v>
      </c>
      <c r="M138" s="9">
        <v>0</v>
      </c>
      <c r="N138" s="9">
        <v>0</v>
      </c>
      <c r="O138" s="5"/>
      <c r="P138" s="5"/>
    </row>
    <row r="139" spans="1:16" ht="15" customHeight="1">
      <c r="A139" s="8">
        <v>137</v>
      </c>
      <c r="B139" s="9">
        <v>1069717227</v>
      </c>
      <c r="C139" s="10" t="s">
        <v>227</v>
      </c>
      <c r="D139" s="9">
        <v>1</v>
      </c>
      <c r="E139" s="9">
        <v>18</v>
      </c>
      <c r="F139" s="9">
        <v>91.7</v>
      </c>
      <c r="G139" s="9">
        <v>53.2</v>
      </c>
      <c r="H139" s="9">
        <v>17.100000000000001</v>
      </c>
      <c r="I139" s="9">
        <v>1</v>
      </c>
      <c r="J139" s="9">
        <v>0</v>
      </c>
      <c r="K139" s="9">
        <v>1</v>
      </c>
      <c r="L139" s="9">
        <v>0</v>
      </c>
      <c r="M139" s="9">
        <v>0</v>
      </c>
      <c r="N139" s="9">
        <v>0</v>
      </c>
      <c r="O139" s="5"/>
      <c r="P139" s="5"/>
    </row>
    <row r="140" spans="1:16" ht="15" customHeight="1">
      <c r="A140" s="8">
        <v>138</v>
      </c>
      <c r="B140" s="9">
        <v>1122925657</v>
      </c>
      <c r="C140" s="10" t="s">
        <v>228</v>
      </c>
      <c r="D140" s="9">
        <v>0</v>
      </c>
      <c r="E140" s="9">
        <v>14</v>
      </c>
      <c r="F140" s="9">
        <v>16.899999999999999</v>
      </c>
      <c r="G140" s="9">
        <v>41.4</v>
      </c>
      <c r="H140" s="9">
        <v>16.5</v>
      </c>
      <c r="I140" s="9">
        <v>0</v>
      </c>
      <c r="J140" s="9">
        <v>1</v>
      </c>
      <c r="K140" s="9">
        <v>0</v>
      </c>
      <c r="L140" s="9">
        <v>0</v>
      </c>
      <c r="M140" s="9">
        <v>1</v>
      </c>
      <c r="N140" s="9">
        <v>0</v>
      </c>
      <c r="O140" s="5"/>
      <c r="P140" s="5"/>
    </row>
    <row r="141" spans="1:16" ht="15" customHeight="1">
      <c r="A141" s="8">
        <v>139</v>
      </c>
      <c r="B141" s="9">
        <v>1070750557</v>
      </c>
      <c r="C141" s="10" t="s">
        <v>229</v>
      </c>
      <c r="D141" s="9">
        <v>0</v>
      </c>
      <c r="E141" s="9">
        <v>17</v>
      </c>
      <c r="F141" s="9">
        <v>0</v>
      </c>
      <c r="G141" s="9">
        <v>46.2</v>
      </c>
      <c r="H141" s="9">
        <v>12.8</v>
      </c>
      <c r="I141" s="9">
        <v>0</v>
      </c>
      <c r="J141" s="9">
        <v>1</v>
      </c>
      <c r="K141" s="9">
        <v>0</v>
      </c>
      <c r="L141" s="9">
        <v>1</v>
      </c>
      <c r="M141" s="9">
        <v>0</v>
      </c>
      <c r="N141" s="9">
        <v>0</v>
      </c>
      <c r="O141" s="5"/>
      <c r="P141" s="5"/>
    </row>
    <row r="142" spans="1:16" ht="15" customHeight="1">
      <c r="A142" s="8">
        <v>140</v>
      </c>
      <c r="B142" s="9">
        <v>1011513110</v>
      </c>
      <c r="C142" s="10" t="s">
        <v>230</v>
      </c>
      <c r="D142" s="9">
        <v>1</v>
      </c>
      <c r="E142" s="9">
        <v>14</v>
      </c>
      <c r="F142" s="9">
        <v>32.700000000000003</v>
      </c>
      <c r="G142" s="9">
        <v>54.2</v>
      </c>
      <c r="H142" s="9">
        <v>14.9</v>
      </c>
      <c r="I142" s="9">
        <v>0</v>
      </c>
      <c r="J142" s="9">
        <v>1</v>
      </c>
      <c r="K142" s="9">
        <v>0</v>
      </c>
      <c r="L142" s="9">
        <v>1</v>
      </c>
      <c r="M142" s="9">
        <v>0</v>
      </c>
      <c r="N142" s="9">
        <v>0</v>
      </c>
      <c r="O142" s="5"/>
      <c r="P142" s="5"/>
    </row>
    <row r="143" spans="1:16" ht="15" customHeight="1">
      <c r="A143" s="8">
        <v>141</v>
      </c>
      <c r="B143" s="9">
        <v>1069747446</v>
      </c>
      <c r="C143" s="10" t="s">
        <v>231</v>
      </c>
      <c r="D143" s="9">
        <v>0</v>
      </c>
      <c r="E143" s="9">
        <v>10</v>
      </c>
      <c r="F143" s="9">
        <v>0</v>
      </c>
      <c r="G143" s="9">
        <v>26.6</v>
      </c>
      <c r="H143" s="9">
        <v>9.8000000000000007</v>
      </c>
      <c r="I143" s="9">
        <v>0</v>
      </c>
      <c r="J143" s="9">
        <v>1</v>
      </c>
      <c r="K143" s="9">
        <v>0</v>
      </c>
      <c r="L143" s="9">
        <v>0</v>
      </c>
      <c r="M143" s="9">
        <v>1</v>
      </c>
      <c r="N143" s="9">
        <v>0</v>
      </c>
      <c r="O143" s="5"/>
      <c r="P143" s="5"/>
    </row>
    <row r="144" spans="1:16" ht="15" customHeight="1">
      <c r="A144" s="8">
        <v>142</v>
      </c>
      <c r="B144" s="9">
        <v>1003516132</v>
      </c>
      <c r="C144" s="10" t="s">
        <v>232</v>
      </c>
      <c r="D144" s="9">
        <v>0</v>
      </c>
      <c r="E144" s="9">
        <v>16</v>
      </c>
      <c r="F144" s="9">
        <v>3.5</v>
      </c>
      <c r="G144" s="9">
        <v>51.2</v>
      </c>
      <c r="H144" s="9">
        <v>17.3</v>
      </c>
      <c r="I144" s="9">
        <v>0</v>
      </c>
      <c r="J144" s="9">
        <v>1</v>
      </c>
      <c r="K144" s="9">
        <v>0</v>
      </c>
      <c r="L144" s="9">
        <v>1</v>
      </c>
      <c r="M144" s="9">
        <v>0</v>
      </c>
      <c r="N144" s="9">
        <v>0</v>
      </c>
      <c r="O144" s="5"/>
      <c r="P144" s="5"/>
    </row>
    <row r="145" spans="1:16" ht="15" customHeight="1">
      <c r="A145" s="8">
        <v>143</v>
      </c>
      <c r="B145" s="9">
        <v>1007628644</v>
      </c>
      <c r="C145" s="10" t="s">
        <v>233</v>
      </c>
      <c r="D145" s="9">
        <v>0</v>
      </c>
      <c r="E145" s="9">
        <v>16</v>
      </c>
      <c r="F145" s="9">
        <v>9.1999999999999993</v>
      </c>
      <c r="G145" s="9">
        <v>44</v>
      </c>
      <c r="H145" s="9">
        <v>12.7</v>
      </c>
      <c r="I145" s="9">
        <v>0</v>
      </c>
      <c r="J145" s="9">
        <v>1</v>
      </c>
      <c r="K145" s="9">
        <v>0</v>
      </c>
      <c r="L145" s="9">
        <v>1</v>
      </c>
      <c r="M145" s="9">
        <v>0</v>
      </c>
      <c r="N145" s="9">
        <v>0</v>
      </c>
      <c r="O145" s="5"/>
      <c r="P145" s="5"/>
    </row>
    <row r="146" spans="1:16" ht="15" customHeight="1">
      <c r="A146" s="8">
        <v>144</v>
      </c>
      <c r="B146" s="9">
        <v>1007429594</v>
      </c>
      <c r="C146" s="10" t="s">
        <v>234</v>
      </c>
      <c r="D146" s="9">
        <v>1</v>
      </c>
      <c r="E146" s="9">
        <v>16</v>
      </c>
      <c r="F146" s="9">
        <v>0</v>
      </c>
      <c r="G146" s="9">
        <v>51.8</v>
      </c>
      <c r="H146" s="9">
        <v>12.9</v>
      </c>
      <c r="I146" s="9">
        <v>0</v>
      </c>
      <c r="J146" s="9">
        <v>1</v>
      </c>
      <c r="K146" s="9">
        <v>1</v>
      </c>
      <c r="L146" s="9">
        <v>0</v>
      </c>
      <c r="M146" s="9">
        <v>0</v>
      </c>
      <c r="N146" s="9">
        <v>0</v>
      </c>
      <c r="O146" s="5"/>
      <c r="P146" s="5"/>
    </row>
    <row r="147" spans="1:16" ht="15" customHeight="1">
      <c r="A147" s="8">
        <v>145</v>
      </c>
      <c r="B147" s="9">
        <v>1001200020</v>
      </c>
      <c r="C147" s="10" t="s">
        <v>235</v>
      </c>
      <c r="D147" s="9">
        <v>0</v>
      </c>
      <c r="E147" s="9">
        <v>14</v>
      </c>
      <c r="F147" s="9">
        <v>10.9</v>
      </c>
      <c r="G147" s="9">
        <v>43.5</v>
      </c>
      <c r="H147" s="9">
        <v>12.5</v>
      </c>
      <c r="I147" s="9">
        <v>0</v>
      </c>
      <c r="J147" s="9">
        <v>1</v>
      </c>
      <c r="K147" s="9">
        <v>0</v>
      </c>
      <c r="L147" s="9">
        <v>0</v>
      </c>
      <c r="M147" s="9">
        <v>0</v>
      </c>
      <c r="N147" s="9">
        <v>1</v>
      </c>
      <c r="O147" s="5"/>
      <c r="P147" s="5"/>
    </row>
    <row r="148" spans="1:16" ht="15" customHeight="1">
      <c r="A148" s="8">
        <v>146</v>
      </c>
      <c r="B148" s="9">
        <v>1007664751</v>
      </c>
      <c r="C148" s="10" t="s">
        <v>236</v>
      </c>
      <c r="D148" s="9">
        <v>1</v>
      </c>
      <c r="E148" s="9">
        <v>16</v>
      </c>
      <c r="F148" s="9">
        <v>20.7</v>
      </c>
      <c r="G148" s="9">
        <v>48.6</v>
      </c>
      <c r="H148" s="9">
        <v>17.2</v>
      </c>
      <c r="I148" s="9">
        <v>0</v>
      </c>
      <c r="J148" s="9">
        <v>1</v>
      </c>
      <c r="K148" s="9">
        <v>1</v>
      </c>
      <c r="L148" s="9">
        <v>0</v>
      </c>
      <c r="M148" s="9">
        <v>0</v>
      </c>
      <c r="N148" s="9">
        <v>0</v>
      </c>
      <c r="O148" s="5"/>
      <c r="P148" s="5"/>
    </row>
    <row r="149" spans="1:16" ht="15" customHeight="1">
      <c r="A149" s="8">
        <v>147</v>
      </c>
      <c r="B149" s="9">
        <v>1001345939</v>
      </c>
      <c r="C149" s="10" t="s">
        <v>237</v>
      </c>
      <c r="D149" s="9">
        <v>1</v>
      </c>
      <c r="E149" s="9">
        <v>14</v>
      </c>
      <c r="F149" s="9">
        <v>3</v>
      </c>
      <c r="G149" s="9">
        <v>46.1</v>
      </c>
      <c r="H149" s="9">
        <v>13.5</v>
      </c>
      <c r="I149" s="9">
        <v>1</v>
      </c>
      <c r="J149" s="9">
        <v>0</v>
      </c>
      <c r="K149" s="9">
        <v>0</v>
      </c>
      <c r="L149" s="9">
        <v>1</v>
      </c>
      <c r="M149" s="9">
        <v>0</v>
      </c>
      <c r="N149" s="9">
        <v>0</v>
      </c>
      <c r="O149" s="5"/>
      <c r="P149" s="5"/>
    </row>
    <row r="150" spans="1:16" ht="15" customHeight="1">
      <c r="A150" s="8">
        <v>148</v>
      </c>
      <c r="B150" s="9">
        <v>1000349639</v>
      </c>
      <c r="C150" s="10" t="s">
        <v>238</v>
      </c>
      <c r="D150" s="9">
        <v>0</v>
      </c>
      <c r="E150" s="9">
        <v>15</v>
      </c>
      <c r="F150" s="9">
        <v>0</v>
      </c>
      <c r="G150" s="9">
        <v>45.5</v>
      </c>
      <c r="H150" s="9">
        <v>14.8</v>
      </c>
      <c r="I150" s="9">
        <v>0</v>
      </c>
      <c r="J150" s="9">
        <v>1</v>
      </c>
      <c r="K150" s="9">
        <v>1</v>
      </c>
      <c r="L150" s="9">
        <v>0</v>
      </c>
      <c r="M150" s="9">
        <v>0</v>
      </c>
      <c r="N150" s="9">
        <v>0</v>
      </c>
      <c r="O150" s="5"/>
      <c r="P150" s="5"/>
    </row>
    <row r="151" spans="1:16" ht="15" customHeight="1">
      <c r="A151" s="8">
        <v>149</v>
      </c>
      <c r="B151" s="9">
        <v>1003689876</v>
      </c>
      <c r="C151" s="10" t="s">
        <v>239</v>
      </c>
      <c r="D151" s="9">
        <v>0</v>
      </c>
      <c r="E151" s="9">
        <v>14</v>
      </c>
      <c r="F151" s="9">
        <v>13</v>
      </c>
      <c r="G151" s="9">
        <v>46.3</v>
      </c>
      <c r="H151" s="9">
        <v>16.899999999999999</v>
      </c>
      <c r="I151" s="9">
        <v>0</v>
      </c>
      <c r="J151" s="9">
        <v>1</v>
      </c>
      <c r="K151" s="9">
        <v>0</v>
      </c>
      <c r="L151" s="9">
        <v>0</v>
      </c>
      <c r="M151" s="9">
        <v>1</v>
      </c>
      <c r="N151" s="9">
        <v>0</v>
      </c>
      <c r="O151" s="5"/>
      <c r="P151" s="5"/>
    </row>
    <row r="152" spans="1:16" ht="15" customHeight="1">
      <c r="A152" s="8">
        <v>150</v>
      </c>
      <c r="B152" s="9">
        <v>1074576174</v>
      </c>
      <c r="C152" s="10" t="s">
        <v>240</v>
      </c>
      <c r="D152" s="9">
        <v>0</v>
      </c>
      <c r="E152" s="9">
        <v>12</v>
      </c>
      <c r="F152" s="9">
        <v>24</v>
      </c>
      <c r="G152" s="9">
        <v>47.7</v>
      </c>
      <c r="H152" s="9">
        <v>15</v>
      </c>
      <c r="I152" s="9">
        <v>1</v>
      </c>
      <c r="J152" s="9">
        <v>0</v>
      </c>
      <c r="K152" s="9">
        <v>0</v>
      </c>
      <c r="L152" s="9">
        <v>1</v>
      </c>
      <c r="M152" s="9">
        <v>0</v>
      </c>
      <c r="N152" s="9">
        <v>0</v>
      </c>
      <c r="O152" s="5"/>
      <c r="P152" s="5"/>
    </row>
    <row r="153" spans="1:16" ht="15" customHeight="1">
      <c r="A153" s="8">
        <v>151</v>
      </c>
      <c r="B153" s="9">
        <v>1003515950</v>
      </c>
      <c r="C153" s="10" t="s">
        <v>241</v>
      </c>
      <c r="D153" s="9">
        <v>0</v>
      </c>
      <c r="E153" s="9">
        <v>16</v>
      </c>
      <c r="F153" s="9">
        <v>9.6999999999999993</v>
      </c>
      <c r="G153" s="9">
        <v>47.6</v>
      </c>
      <c r="H153" s="9">
        <v>13.6</v>
      </c>
      <c r="I153" s="9">
        <v>0</v>
      </c>
      <c r="J153" s="9">
        <v>1</v>
      </c>
      <c r="K153" s="9">
        <v>0</v>
      </c>
      <c r="L153" s="9">
        <v>0</v>
      </c>
      <c r="M153" s="9">
        <v>1</v>
      </c>
      <c r="N153" s="9">
        <v>0</v>
      </c>
      <c r="O153" s="5"/>
      <c r="P153" s="5"/>
    </row>
    <row r="154" spans="1:16" ht="15" customHeight="1">
      <c r="A154" s="8">
        <v>152</v>
      </c>
      <c r="B154" s="9">
        <v>1071789016</v>
      </c>
      <c r="C154" s="10" t="s">
        <v>242</v>
      </c>
      <c r="D154" s="9">
        <v>1</v>
      </c>
      <c r="E154" s="9">
        <v>13</v>
      </c>
      <c r="F154" s="9">
        <v>19.100000000000001</v>
      </c>
      <c r="G154" s="9">
        <v>56.6</v>
      </c>
      <c r="H154" s="9">
        <v>18.899999999999999</v>
      </c>
      <c r="I154" s="9">
        <v>0</v>
      </c>
      <c r="J154" s="9">
        <v>1</v>
      </c>
      <c r="K154" s="9">
        <v>0</v>
      </c>
      <c r="L154" s="9">
        <v>0</v>
      </c>
      <c r="M154" s="9">
        <v>0</v>
      </c>
      <c r="N154" s="9">
        <v>1</v>
      </c>
      <c r="O154" s="5"/>
      <c r="P154" s="5"/>
    </row>
    <row r="155" spans="1:16" ht="15" customHeight="1">
      <c r="A155" s="8">
        <v>153</v>
      </c>
      <c r="B155" s="9">
        <v>1071550839</v>
      </c>
      <c r="C155" s="10" t="s">
        <v>243</v>
      </c>
      <c r="D155" s="9">
        <v>0</v>
      </c>
      <c r="E155" s="9">
        <v>15</v>
      </c>
      <c r="F155" s="9">
        <v>16.399999999999999</v>
      </c>
      <c r="G155" s="9">
        <v>45.9</v>
      </c>
      <c r="H155" s="9">
        <v>15.8</v>
      </c>
      <c r="I155" s="9">
        <v>0</v>
      </c>
      <c r="J155" s="9">
        <v>1</v>
      </c>
      <c r="K155" s="9">
        <v>1</v>
      </c>
      <c r="L155" s="9">
        <v>0</v>
      </c>
      <c r="M155" s="9">
        <v>0</v>
      </c>
      <c r="N155" s="9">
        <v>0</v>
      </c>
      <c r="O155" s="5"/>
      <c r="P155" s="5"/>
    </row>
    <row r="156" spans="1:16" ht="15" customHeight="1">
      <c r="A156" s="8">
        <v>154</v>
      </c>
      <c r="B156" s="9">
        <v>1069715265</v>
      </c>
      <c r="C156" s="10" t="s">
        <v>244</v>
      </c>
      <c r="D156" s="9">
        <v>0</v>
      </c>
      <c r="E156" s="9">
        <v>13</v>
      </c>
      <c r="F156" s="9">
        <v>29.3</v>
      </c>
      <c r="G156" s="9">
        <v>46.3</v>
      </c>
      <c r="H156" s="9">
        <v>13.6</v>
      </c>
      <c r="I156" s="9">
        <v>0</v>
      </c>
      <c r="J156" s="9">
        <v>1</v>
      </c>
      <c r="K156" s="9">
        <v>0</v>
      </c>
      <c r="L156" s="9">
        <v>0</v>
      </c>
      <c r="M156" s="9">
        <v>1</v>
      </c>
      <c r="N156" s="9">
        <v>0</v>
      </c>
      <c r="O156" s="5"/>
      <c r="P156" s="5"/>
    </row>
    <row r="157" spans="1:16" ht="15" customHeight="1">
      <c r="A157" s="8">
        <v>155</v>
      </c>
      <c r="B157" s="9">
        <v>1003619625</v>
      </c>
      <c r="C157" s="10" t="s">
        <v>245</v>
      </c>
      <c r="D157" s="9">
        <v>0</v>
      </c>
      <c r="E157" s="9">
        <v>14</v>
      </c>
      <c r="F157" s="9">
        <v>12.2</v>
      </c>
      <c r="G157" s="9">
        <v>46.6</v>
      </c>
      <c r="H157" s="9">
        <v>12.6</v>
      </c>
      <c r="I157" s="9">
        <v>0</v>
      </c>
      <c r="J157" s="9">
        <v>1</v>
      </c>
      <c r="K157" s="9">
        <v>1</v>
      </c>
      <c r="L157" s="9">
        <v>0</v>
      </c>
      <c r="M157" s="9">
        <v>0</v>
      </c>
      <c r="N157" s="9">
        <v>0</v>
      </c>
      <c r="O157" s="5"/>
      <c r="P157" s="5"/>
    </row>
    <row r="158" spans="1:16" ht="15" customHeight="1">
      <c r="A158" s="8">
        <v>156</v>
      </c>
      <c r="B158" s="9">
        <v>1003517806</v>
      </c>
      <c r="C158" s="10" t="s">
        <v>246</v>
      </c>
      <c r="D158" s="9">
        <v>0</v>
      </c>
      <c r="E158" s="9">
        <v>15</v>
      </c>
      <c r="F158" s="9">
        <v>7.2</v>
      </c>
      <c r="G158" s="9">
        <v>53.1</v>
      </c>
      <c r="H158" s="9">
        <v>15.4</v>
      </c>
      <c r="I158" s="9">
        <v>0</v>
      </c>
      <c r="J158" s="9">
        <v>1</v>
      </c>
      <c r="K158" s="9">
        <v>1</v>
      </c>
      <c r="L158" s="9">
        <v>0</v>
      </c>
      <c r="M158" s="9">
        <v>0</v>
      </c>
      <c r="N158" s="9">
        <v>0</v>
      </c>
      <c r="O158" s="5"/>
      <c r="P158" s="5"/>
    </row>
    <row r="159" spans="1:16" ht="15" customHeight="1">
      <c r="A159" s="8">
        <v>157</v>
      </c>
      <c r="B159" s="9">
        <v>1003519197</v>
      </c>
      <c r="C159" s="10" t="s">
        <v>247</v>
      </c>
      <c r="D159" s="9">
        <v>0</v>
      </c>
      <c r="E159" s="9">
        <v>14</v>
      </c>
      <c r="F159" s="9">
        <v>0</v>
      </c>
      <c r="G159" s="9">
        <v>45.8</v>
      </c>
      <c r="H159" s="9">
        <v>13.1</v>
      </c>
      <c r="I159" s="9">
        <v>0</v>
      </c>
      <c r="J159" s="9">
        <v>1</v>
      </c>
      <c r="K159" s="9">
        <v>0</v>
      </c>
      <c r="L159" s="9">
        <v>0</v>
      </c>
      <c r="M159" s="9">
        <v>0</v>
      </c>
      <c r="N159" s="9">
        <v>1</v>
      </c>
      <c r="O159" s="5"/>
      <c r="P159" s="5"/>
    </row>
    <row r="160" spans="1:16" ht="15" customHeight="1">
      <c r="A160" s="8">
        <v>158</v>
      </c>
      <c r="B160" s="9">
        <v>1069714361</v>
      </c>
      <c r="C160" s="10" t="s">
        <v>248</v>
      </c>
      <c r="D160" s="9">
        <v>1</v>
      </c>
      <c r="E160" s="9">
        <v>13</v>
      </c>
      <c r="F160" s="9">
        <v>0</v>
      </c>
      <c r="G160" s="9">
        <v>44.8</v>
      </c>
      <c r="H160" s="9">
        <v>8.8000000000000007</v>
      </c>
      <c r="I160" s="9">
        <v>0</v>
      </c>
      <c r="J160" s="9">
        <v>1</v>
      </c>
      <c r="K160" s="9">
        <v>0</v>
      </c>
      <c r="L160" s="9">
        <v>0</v>
      </c>
      <c r="M160" s="9">
        <v>0</v>
      </c>
      <c r="N160" s="9">
        <v>1</v>
      </c>
      <c r="O160" s="5"/>
      <c r="P160" s="5"/>
    </row>
    <row r="161" spans="1:16" ht="15" customHeight="1">
      <c r="A161" s="8">
        <v>159</v>
      </c>
      <c r="B161" s="9">
        <v>1003652596</v>
      </c>
      <c r="C161" s="10" t="s">
        <v>249</v>
      </c>
      <c r="D161" s="9">
        <v>1</v>
      </c>
      <c r="E161" s="9">
        <v>15</v>
      </c>
      <c r="F161" s="9">
        <v>20.399999999999999</v>
      </c>
      <c r="G161" s="9">
        <v>44.5</v>
      </c>
      <c r="H161" s="9">
        <v>14.7</v>
      </c>
      <c r="I161" s="9">
        <v>0</v>
      </c>
      <c r="J161" s="9">
        <v>1</v>
      </c>
      <c r="K161" s="9">
        <v>0</v>
      </c>
      <c r="L161" s="9">
        <v>0</v>
      </c>
      <c r="M161" s="9">
        <v>1</v>
      </c>
      <c r="N161" s="9">
        <v>0</v>
      </c>
      <c r="O161" s="5"/>
      <c r="P161" s="5"/>
    </row>
    <row r="162" spans="1:16" ht="15" customHeight="1">
      <c r="A162" s="8">
        <v>160</v>
      </c>
      <c r="B162" s="9">
        <v>1003540382</v>
      </c>
      <c r="C162" s="10" t="s">
        <v>250</v>
      </c>
      <c r="D162" s="9">
        <v>1</v>
      </c>
      <c r="E162" s="9">
        <v>13</v>
      </c>
      <c r="F162" s="9">
        <v>8.5</v>
      </c>
      <c r="G162" s="9">
        <v>55.1</v>
      </c>
      <c r="H162" s="9">
        <v>13.1</v>
      </c>
      <c r="I162" s="9">
        <v>0</v>
      </c>
      <c r="J162" s="9">
        <v>1</v>
      </c>
      <c r="K162" s="9">
        <v>0</v>
      </c>
      <c r="L162" s="9">
        <v>0</v>
      </c>
      <c r="M162" s="9">
        <v>0</v>
      </c>
      <c r="N162" s="9">
        <v>1</v>
      </c>
      <c r="O162" s="5"/>
      <c r="P162" s="5"/>
    </row>
    <row r="163" spans="1:16" ht="15" customHeight="1">
      <c r="A163" s="8">
        <v>161</v>
      </c>
      <c r="B163" s="9">
        <v>1007466642</v>
      </c>
      <c r="C163" s="10" t="s">
        <v>251</v>
      </c>
      <c r="D163" s="9">
        <v>1</v>
      </c>
      <c r="E163" s="9">
        <v>17</v>
      </c>
      <c r="F163" s="9">
        <v>51.2</v>
      </c>
      <c r="G163" s="9">
        <v>46.8</v>
      </c>
      <c r="H163" s="9">
        <v>17.2</v>
      </c>
      <c r="I163" s="9">
        <v>1</v>
      </c>
      <c r="J163" s="9">
        <v>0</v>
      </c>
      <c r="K163" s="9">
        <v>0</v>
      </c>
      <c r="L163" s="9">
        <v>0</v>
      </c>
      <c r="M163" s="9">
        <v>1</v>
      </c>
      <c r="N163" s="9">
        <v>0</v>
      </c>
      <c r="O163" s="5"/>
      <c r="P163" s="5"/>
    </row>
    <row r="164" spans="1:16" ht="15" customHeight="1">
      <c r="A164" s="8">
        <v>162</v>
      </c>
      <c r="B164" s="9">
        <v>1003540618</v>
      </c>
      <c r="C164" s="10" t="s">
        <v>252</v>
      </c>
      <c r="D164" s="9">
        <v>0</v>
      </c>
      <c r="E164" s="9">
        <v>15</v>
      </c>
      <c r="F164" s="9">
        <v>26.1</v>
      </c>
      <c r="G164" s="9">
        <v>47.2</v>
      </c>
      <c r="H164" s="9">
        <v>17.8</v>
      </c>
      <c r="I164" s="9">
        <v>1</v>
      </c>
      <c r="J164" s="9">
        <v>0</v>
      </c>
      <c r="K164" s="9">
        <v>0</v>
      </c>
      <c r="L164" s="9">
        <v>0</v>
      </c>
      <c r="M164" s="9">
        <v>1</v>
      </c>
      <c r="N164" s="9">
        <v>0</v>
      </c>
      <c r="O164" s="5"/>
      <c r="P164" s="5"/>
    </row>
    <row r="165" spans="1:16" ht="15" customHeight="1">
      <c r="A165" s="8">
        <v>163</v>
      </c>
      <c r="B165" s="9">
        <v>1007725873</v>
      </c>
      <c r="C165" s="10" t="s">
        <v>253</v>
      </c>
      <c r="D165" s="9">
        <v>1</v>
      </c>
      <c r="E165" s="9">
        <v>16</v>
      </c>
      <c r="F165" s="9">
        <v>52.2</v>
      </c>
      <c r="G165" s="9">
        <v>57.8</v>
      </c>
      <c r="H165" s="9">
        <v>18.600000000000001</v>
      </c>
      <c r="I165" s="9">
        <v>0</v>
      </c>
      <c r="J165" s="9">
        <v>1</v>
      </c>
      <c r="K165" s="9">
        <v>0</v>
      </c>
      <c r="L165" s="9">
        <v>0</v>
      </c>
      <c r="M165" s="9">
        <v>1</v>
      </c>
      <c r="N165" s="9">
        <v>0</v>
      </c>
      <c r="O165" s="5"/>
      <c r="P165" s="5"/>
    </row>
    <row r="166" spans="1:16" ht="15" customHeight="1">
      <c r="A166" s="8">
        <v>164</v>
      </c>
      <c r="B166" s="9">
        <v>1124818371</v>
      </c>
      <c r="C166" s="10" t="s">
        <v>254</v>
      </c>
      <c r="D166" s="9">
        <v>0</v>
      </c>
      <c r="E166" s="9">
        <v>15</v>
      </c>
      <c r="F166" s="9">
        <v>15.1</v>
      </c>
      <c r="G166" s="9">
        <v>48.4</v>
      </c>
      <c r="H166" s="9">
        <v>15.3</v>
      </c>
      <c r="I166" s="9">
        <v>1</v>
      </c>
      <c r="J166" s="9">
        <v>0</v>
      </c>
      <c r="K166" s="9">
        <v>0</v>
      </c>
      <c r="L166" s="9">
        <v>0</v>
      </c>
      <c r="M166" s="9">
        <v>1</v>
      </c>
      <c r="N166" s="9">
        <v>0</v>
      </c>
      <c r="O166" s="5"/>
      <c r="P166" s="5"/>
    </row>
    <row r="167" spans="1:16" ht="15" customHeight="1">
      <c r="A167" s="8">
        <v>165</v>
      </c>
      <c r="B167" s="9">
        <v>1069728242</v>
      </c>
      <c r="C167" s="10" t="s">
        <v>255</v>
      </c>
      <c r="D167" s="9">
        <v>1</v>
      </c>
      <c r="E167" s="9">
        <v>16</v>
      </c>
      <c r="F167" s="9">
        <v>9.4</v>
      </c>
      <c r="G167" s="9">
        <v>52.1</v>
      </c>
      <c r="H167" s="9">
        <v>14.8</v>
      </c>
      <c r="I167" s="9">
        <v>0</v>
      </c>
      <c r="J167" s="9">
        <v>1</v>
      </c>
      <c r="K167" s="9">
        <v>0</v>
      </c>
      <c r="L167" s="9">
        <v>0</v>
      </c>
      <c r="M167" s="9">
        <v>0</v>
      </c>
      <c r="N167" s="9">
        <v>1</v>
      </c>
      <c r="O167" s="5"/>
      <c r="P167" s="5"/>
    </row>
    <row r="168" spans="1:16" ht="15" customHeight="1">
      <c r="A168" s="8">
        <v>166</v>
      </c>
      <c r="B168" s="9">
        <v>1034664969</v>
      </c>
      <c r="C168" s="10" t="s">
        <v>256</v>
      </c>
      <c r="D168" s="9">
        <v>0</v>
      </c>
      <c r="E168" s="9">
        <v>14</v>
      </c>
      <c r="F168" s="9">
        <v>53.7</v>
      </c>
      <c r="G168" s="9">
        <v>50.5</v>
      </c>
      <c r="H168" s="9">
        <v>16.3</v>
      </c>
      <c r="I168" s="9">
        <v>1</v>
      </c>
      <c r="J168" s="9">
        <v>0</v>
      </c>
      <c r="K168" s="9">
        <v>0</v>
      </c>
      <c r="L168" s="9">
        <v>0</v>
      </c>
      <c r="M168" s="9">
        <v>0</v>
      </c>
      <c r="N168" s="9">
        <v>1</v>
      </c>
      <c r="O168" s="5"/>
      <c r="P168" s="5"/>
    </row>
    <row r="169" spans="1:16" ht="15" customHeight="1">
      <c r="A169" s="8">
        <v>167</v>
      </c>
      <c r="B169" s="9">
        <v>1069726398</v>
      </c>
      <c r="C169" s="10" t="s">
        <v>257</v>
      </c>
      <c r="D169" s="9">
        <v>1</v>
      </c>
      <c r="E169" s="9">
        <v>16</v>
      </c>
      <c r="F169" s="9">
        <v>50.1</v>
      </c>
      <c r="G169" s="9">
        <v>46.3</v>
      </c>
      <c r="H169" s="9">
        <v>14.4</v>
      </c>
      <c r="I169" s="9">
        <v>1</v>
      </c>
      <c r="J169" s="9">
        <v>0</v>
      </c>
      <c r="K169" s="9">
        <v>0</v>
      </c>
      <c r="L169" s="9">
        <v>0</v>
      </c>
      <c r="M169" s="9">
        <v>1</v>
      </c>
      <c r="N169" s="9">
        <v>0</v>
      </c>
      <c r="O169" s="5"/>
      <c r="P169" s="5"/>
    </row>
    <row r="170" spans="1:16" ht="15" customHeight="1">
      <c r="A170" s="8">
        <v>168</v>
      </c>
      <c r="B170" s="9">
        <v>52341682</v>
      </c>
      <c r="C170" s="10" t="s">
        <v>258</v>
      </c>
      <c r="D170" s="9">
        <v>1</v>
      </c>
      <c r="E170" s="9">
        <v>15</v>
      </c>
      <c r="F170" s="9">
        <v>16.7</v>
      </c>
      <c r="G170" s="9">
        <v>44.5</v>
      </c>
      <c r="H170" s="9">
        <v>14.5</v>
      </c>
      <c r="I170" s="9">
        <v>1</v>
      </c>
      <c r="J170" s="9">
        <v>0</v>
      </c>
      <c r="K170" s="9">
        <v>0</v>
      </c>
      <c r="L170" s="9">
        <v>0</v>
      </c>
      <c r="M170" s="9">
        <v>1</v>
      </c>
      <c r="N170" s="9">
        <v>0</v>
      </c>
      <c r="O170" s="5"/>
      <c r="P170" s="5"/>
    </row>
    <row r="171" spans="1:16" ht="15" customHeight="1">
      <c r="A171" s="8">
        <v>169</v>
      </c>
      <c r="B171" s="9">
        <v>1055751755</v>
      </c>
      <c r="C171" s="10" t="s">
        <v>259</v>
      </c>
      <c r="D171" s="9">
        <v>0</v>
      </c>
      <c r="E171" s="9">
        <v>12</v>
      </c>
      <c r="F171" s="9">
        <v>16.2</v>
      </c>
      <c r="G171" s="9">
        <v>38</v>
      </c>
      <c r="H171" s="9">
        <v>10.9</v>
      </c>
      <c r="I171" s="9">
        <v>0</v>
      </c>
      <c r="J171" s="9">
        <v>1</v>
      </c>
      <c r="K171" s="9">
        <v>0</v>
      </c>
      <c r="L171" s="9">
        <v>0</v>
      </c>
      <c r="M171" s="9">
        <v>0</v>
      </c>
      <c r="N171" s="9">
        <v>1</v>
      </c>
      <c r="O171" s="5"/>
      <c r="P171" s="5"/>
    </row>
    <row r="172" spans="1:16" ht="15" customHeight="1">
      <c r="A172" s="8">
        <v>170</v>
      </c>
      <c r="B172" s="9">
        <v>1071788094</v>
      </c>
      <c r="C172" s="10" t="s">
        <v>260</v>
      </c>
      <c r="D172" s="9">
        <v>0</v>
      </c>
      <c r="E172" s="9">
        <v>13</v>
      </c>
      <c r="F172" s="9">
        <v>15.1</v>
      </c>
      <c r="G172" s="9">
        <v>46.3</v>
      </c>
      <c r="H172" s="9">
        <v>15.1</v>
      </c>
      <c r="I172" s="9">
        <v>0</v>
      </c>
      <c r="J172" s="9">
        <v>1</v>
      </c>
      <c r="K172" s="9">
        <v>0</v>
      </c>
      <c r="L172" s="9">
        <v>0</v>
      </c>
      <c r="M172" s="9">
        <v>1</v>
      </c>
      <c r="N172" s="9">
        <v>0</v>
      </c>
      <c r="O172" s="15"/>
      <c r="P172" s="5"/>
    </row>
    <row r="173" spans="1:16" ht="15" customHeight="1">
      <c r="A173" s="8">
        <v>171</v>
      </c>
      <c r="B173" s="9">
        <v>1069719422</v>
      </c>
      <c r="C173" s="10" t="s">
        <v>261</v>
      </c>
      <c r="D173" s="9">
        <v>1</v>
      </c>
      <c r="E173" s="9">
        <v>12</v>
      </c>
      <c r="F173" s="9">
        <v>25.5</v>
      </c>
      <c r="G173" s="9">
        <v>39.9</v>
      </c>
      <c r="H173" s="9">
        <v>13.4</v>
      </c>
      <c r="I173" s="9">
        <v>1</v>
      </c>
      <c r="J173" s="9">
        <v>0</v>
      </c>
      <c r="K173" s="9">
        <v>0</v>
      </c>
      <c r="L173" s="9">
        <v>0</v>
      </c>
      <c r="M173" s="9">
        <v>0</v>
      </c>
      <c r="N173" s="9">
        <v>1</v>
      </c>
      <c r="O173" s="5"/>
      <c r="P173" s="5"/>
    </row>
    <row r="174" spans="1:16" ht="15" customHeight="1">
      <c r="A174" s="8">
        <v>172</v>
      </c>
      <c r="B174" s="9">
        <v>1004493537</v>
      </c>
      <c r="C174" s="10" t="s">
        <v>262</v>
      </c>
      <c r="D174" s="9">
        <v>1</v>
      </c>
      <c r="E174" s="9">
        <v>17</v>
      </c>
      <c r="F174" s="9">
        <v>0</v>
      </c>
      <c r="G174" s="9">
        <v>50.9</v>
      </c>
      <c r="H174" s="9">
        <v>12.2</v>
      </c>
      <c r="I174" s="9">
        <v>1</v>
      </c>
      <c r="J174" s="9">
        <v>0</v>
      </c>
      <c r="K174" s="9">
        <v>0</v>
      </c>
      <c r="L174" s="9">
        <v>0</v>
      </c>
      <c r="M174" s="9">
        <v>0</v>
      </c>
      <c r="N174" s="9">
        <v>1</v>
      </c>
      <c r="O174" s="5"/>
      <c r="P174" s="5"/>
    </row>
    <row r="175" spans="1:16" ht="15" customHeight="1">
      <c r="A175" s="8">
        <v>173</v>
      </c>
      <c r="B175" s="9">
        <v>1007664840</v>
      </c>
      <c r="C175" s="10" t="s">
        <v>263</v>
      </c>
      <c r="D175" s="9">
        <v>1</v>
      </c>
      <c r="E175" s="9">
        <v>16</v>
      </c>
      <c r="F175" s="9">
        <v>0</v>
      </c>
      <c r="G175" s="9">
        <v>49.4</v>
      </c>
      <c r="H175" s="9">
        <v>10</v>
      </c>
      <c r="I175" s="9">
        <v>1</v>
      </c>
      <c r="J175" s="9">
        <v>0</v>
      </c>
      <c r="K175" s="9">
        <v>0</v>
      </c>
      <c r="L175" s="9">
        <v>0</v>
      </c>
      <c r="M175" s="9">
        <v>0</v>
      </c>
      <c r="N175" s="9">
        <v>1</v>
      </c>
      <c r="O175" s="5"/>
      <c r="P175" s="5"/>
    </row>
    <row r="176" spans="1:16" ht="15" customHeight="1">
      <c r="A176" s="8">
        <v>174</v>
      </c>
      <c r="B176" s="9">
        <v>1007596667</v>
      </c>
      <c r="C176" s="10" t="s">
        <v>264</v>
      </c>
      <c r="D176" s="9">
        <v>0</v>
      </c>
      <c r="E176" s="9">
        <v>16</v>
      </c>
      <c r="F176" s="9">
        <v>9.3000000000000007</v>
      </c>
      <c r="G176" s="9">
        <v>49.8</v>
      </c>
      <c r="H176" s="9">
        <v>16.600000000000001</v>
      </c>
      <c r="I176" s="9">
        <v>1</v>
      </c>
      <c r="J176" s="9">
        <v>0</v>
      </c>
      <c r="K176" s="9">
        <v>0</v>
      </c>
      <c r="L176" s="9">
        <v>0</v>
      </c>
      <c r="M176" s="9">
        <v>0</v>
      </c>
      <c r="N176" s="9">
        <v>1</v>
      </c>
      <c r="O176" s="5"/>
      <c r="P176" s="5"/>
    </row>
    <row r="177" spans="1:16" ht="15" customHeight="1">
      <c r="A177" s="8">
        <v>175</v>
      </c>
      <c r="B177" s="9">
        <v>1003519290</v>
      </c>
      <c r="C177" s="10" t="s">
        <v>265</v>
      </c>
      <c r="D177" s="9">
        <v>0</v>
      </c>
      <c r="E177" s="9">
        <v>14</v>
      </c>
      <c r="F177" s="9">
        <v>7.6</v>
      </c>
      <c r="G177" s="9">
        <v>54.7</v>
      </c>
      <c r="H177" s="9">
        <v>13.5</v>
      </c>
      <c r="I177" s="9">
        <v>0</v>
      </c>
      <c r="J177" s="9">
        <v>1</v>
      </c>
      <c r="K177" s="9">
        <v>0</v>
      </c>
      <c r="L177" s="9">
        <v>0</v>
      </c>
      <c r="M177" s="9">
        <v>0</v>
      </c>
      <c r="N177" s="9">
        <v>1</v>
      </c>
      <c r="O177" s="5"/>
      <c r="P177" s="5"/>
    </row>
    <row r="178" spans="1:16" ht="15" customHeight="1">
      <c r="A178" s="8">
        <v>176</v>
      </c>
      <c r="B178" s="9">
        <v>1073130050</v>
      </c>
      <c r="C178" s="10" t="s">
        <v>266</v>
      </c>
      <c r="D178" s="9">
        <v>0</v>
      </c>
      <c r="E178" s="9">
        <v>13</v>
      </c>
      <c r="F178" s="9">
        <v>4.5999999999999996</v>
      </c>
      <c r="G178" s="9">
        <v>53.1</v>
      </c>
      <c r="H178" s="9">
        <v>15.9</v>
      </c>
      <c r="I178" s="9">
        <v>1</v>
      </c>
      <c r="J178" s="9">
        <v>0</v>
      </c>
      <c r="K178" s="9">
        <v>0</v>
      </c>
      <c r="L178" s="9">
        <v>0</v>
      </c>
      <c r="M178" s="9">
        <v>1</v>
      </c>
      <c r="N178" s="9">
        <v>0</v>
      </c>
      <c r="O178" s="5"/>
      <c r="P178" s="5"/>
    </row>
    <row r="179" spans="1:16" ht="15" customHeight="1">
      <c r="A179" s="8">
        <v>177</v>
      </c>
      <c r="B179" s="9">
        <v>1023084201</v>
      </c>
      <c r="C179" s="10" t="s">
        <v>267</v>
      </c>
      <c r="D179" s="9">
        <v>0</v>
      </c>
      <c r="E179" s="9">
        <v>10</v>
      </c>
      <c r="F179" s="9">
        <v>41.6</v>
      </c>
      <c r="G179" s="9">
        <v>37.299999999999997</v>
      </c>
      <c r="H179" s="9">
        <v>12.1</v>
      </c>
      <c r="I179" s="9">
        <v>0</v>
      </c>
      <c r="J179" s="9">
        <v>1</v>
      </c>
      <c r="K179" s="9">
        <v>0</v>
      </c>
      <c r="L179" s="9">
        <v>0</v>
      </c>
      <c r="M179" s="9">
        <v>1</v>
      </c>
      <c r="N179" s="9">
        <v>0</v>
      </c>
      <c r="O179" s="5"/>
      <c r="P179" s="5"/>
    </row>
    <row r="180" spans="1:16" ht="15" customHeight="1">
      <c r="A180" s="8">
        <v>178</v>
      </c>
      <c r="B180" s="9">
        <v>1003540285</v>
      </c>
      <c r="C180" s="10" t="s">
        <v>268</v>
      </c>
      <c r="D180" s="9">
        <v>0</v>
      </c>
      <c r="E180" s="9">
        <v>15</v>
      </c>
      <c r="F180" s="9">
        <v>0</v>
      </c>
      <c r="G180" s="9">
        <v>39.5</v>
      </c>
      <c r="H180" s="9">
        <v>12.5</v>
      </c>
      <c r="I180" s="9">
        <v>0</v>
      </c>
      <c r="J180" s="9">
        <v>1</v>
      </c>
      <c r="K180" s="9">
        <v>0</v>
      </c>
      <c r="L180" s="9">
        <v>0</v>
      </c>
      <c r="M180" s="9">
        <v>0</v>
      </c>
      <c r="N180" s="9">
        <v>1</v>
      </c>
      <c r="O180" s="5"/>
      <c r="P180" s="5"/>
    </row>
    <row r="181" spans="1:16" ht="15" customHeight="1">
      <c r="A181" s="8">
        <v>179</v>
      </c>
      <c r="B181" s="9">
        <v>1007664941</v>
      </c>
      <c r="C181" s="10" t="s">
        <v>269</v>
      </c>
      <c r="D181" s="9">
        <v>1</v>
      </c>
      <c r="E181" s="9">
        <v>18</v>
      </c>
      <c r="F181" s="9">
        <v>65</v>
      </c>
      <c r="G181" s="9">
        <v>60.7</v>
      </c>
      <c r="H181" s="9">
        <v>15.8</v>
      </c>
      <c r="I181" s="9">
        <v>1</v>
      </c>
      <c r="J181" s="9">
        <v>0</v>
      </c>
      <c r="K181" s="9">
        <v>0</v>
      </c>
      <c r="L181" s="9">
        <v>0</v>
      </c>
      <c r="M181" s="9">
        <v>0</v>
      </c>
      <c r="N181" s="9">
        <v>1</v>
      </c>
      <c r="O181" s="5"/>
      <c r="P181" s="5"/>
    </row>
    <row r="182" spans="1:16" ht="15" customHeight="1">
      <c r="A182" s="8">
        <v>180</v>
      </c>
      <c r="B182" s="9">
        <v>1003652175</v>
      </c>
      <c r="C182" s="10" t="s">
        <v>270</v>
      </c>
      <c r="D182" s="9">
        <v>1</v>
      </c>
      <c r="E182" s="9">
        <v>15</v>
      </c>
      <c r="F182" s="9">
        <v>7.2</v>
      </c>
      <c r="G182" s="9">
        <v>48.1</v>
      </c>
      <c r="H182" s="9">
        <v>11.4</v>
      </c>
      <c r="I182" s="9">
        <v>0</v>
      </c>
      <c r="J182" s="9">
        <v>1</v>
      </c>
      <c r="K182" s="9">
        <v>0</v>
      </c>
      <c r="L182" s="9">
        <v>0</v>
      </c>
      <c r="M182" s="9">
        <v>0</v>
      </c>
      <c r="N182" s="9">
        <v>1</v>
      </c>
      <c r="O182" s="5"/>
      <c r="P182" s="5"/>
    </row>
    <row r="183" spans="1:16" ht="15" customHeight="1">
      <c r="A183" s="8">
        <v>181</v>
      </c>
      <c r="B183" s="9">
        <v>1003540651</v>
      </c>
      <c r="C183" s="10" t="s">
        <v>271</v>
      </c>
      <c r="D183" s="9">
        <v>1</v>
      </c>
      <c r="E183" s="9">
        <v>16</v>
      </c>
      <c r="F183" s="9">
        <v>0</v>
      </c>
      <c r="G183" s="9">
        <v>45.5</v>
      </c>
      <c r="H183" s="9">
        <v>13.4</v>
      </c>
      <c r="I183" s="9">
        <v>0</v>
      </c>
      <c r="J183" s="9">
        <v>1</v>
      </c>
      <c r="K183" s="9">
        <v>0</v>
      </c>
      <c r="L183" s="9">
        <v>0</v>
      </c>
      <c r="M183" s="9">
        <v>1</v>
      </c>
      <c r="N183" s="9">
        <v>0</v>
      </c>
      <c r="O183" s="5"/>
      <c r="P183" s="5"/>
    </row>
    <row r="184" spans="1:16" ht="15" customHeight="1">
      <c r="A184" s="8">
        <v>182</v>
      </c>
      <c r="B184" s="9">
        <v>1003652521</v>
      </c>
      <c r="C184" s="10" t="s">
        <v>272</v>
      </c>
      <c r="D184" s="9">
        <v>0</v>
      </c>
      <c r="E184" s="9">
        <v>18</v>
      </c>
      <c r="F184" s="9">
        <v>24.6</v>
      </c>
      <c r="G184" s="9">
        <v>49.8</v>
      </c>
      <c r="H184" s="9">
        <v>17.899999999999999</v>
      </c>
      <c r="I184" s="9">
        <v>1</v>
      </c>
      <c r="J184" s="9">
        <v>0</v>
      </c>
      <c r="K184" s="9">
        <v>0</v>
      </c>
      <c r="L184" s="9">
        <v>0</v>
      </c>
      <c r="M184" s="9">
        <v>0</v>
      </c>
      <c r="N184" s="9">
        <v>1</v>
      </c>
      <c r="O184" s="5"/>
      <c r="P184" s="5"/>
    </row>
    <row r="185" spans="1:16" ht="15" customHeight="1">
      <c r="A185" s="8">
        <v>183</v>
      </c>
      <c r="B185" s="9">
        <v>1073130166</v>
      </c>
      <c r="C185" s="10" t="s">
        <v>273</v>
      </c>
      <c r="D185" s="9">
        <v>0</v>
      </c>
      <c r="E185" s="9">
        <v>14</v>
      </c>
      <c r="F185" s="9">
        <v>18.899999999999999</v>
      </c>
      <c r="G185" s="9">
        <v>51.3</v>
      </c>
      <c r="H185" s="9">
        <v>13.4</v>
      </c>
      <c r="I185" s="9">
        <v>1</v>
      </c>
      <c r="J185" s="9">
        <v>0</v>
      </c>
      <c r="K185" s="9">
        <v>0</v>
      </c>
      <c r="L185" s="9">
        <v>0</v>
      </c>
      <c r="M185" s="9">
        <v>0</v>
      </c>
      <c r="N185" s="9">
        <v>1</v>
      </c>
      <c r="O185" s="5"/>
      <c r="P185" s="5"/>
    </row>
    <row r="186" spans="1:16" ht="15" customHeight="1">
      <c r="A186" s="8">
        <v>184</v>
      </c>
      <c r="B186" s="9">
        <v>1069715846</v>
      </c>
      <c r="C186" s="10" t="s">
        <v>274</v>
      </c>
      <c r="D186" s="9">
        <v>1</v>
      </c>
      <c r="E186" s="9">
        <v>15</v>
      </c>
      <c r="F186" s="9">
        <v>9.1999999999999993</v>
      </c>
      <c r="G186" s="9">
        <v>50.8</v>
      </c>
      <c r="H186" s="9">
        <v>15.8</v>
      </c>
      <c r="I186" s="9">
        <v>1</v>
      </c>
      <c r="J186" s="9">
        <v>0</v>
      </c>
      <c r="K186" s="9">
        <v>0</v>
      </c>
      <c r="L186" s="9">
        <v>0</v>
      </c>
      <c r="M186" s="9">
        <v>0</v>
      </c>
      <c r="N186" s="9">
        <v>1</v>
      </c>
      <c r="O186" s="5"/>
      <c r="P186" s="5"/>
    </row>
    <row r="187" spans="1:16" ht="15" customHeight="1">
      <c r="A187" s="8">
        <v>185</v>
      </c>
      <c r="B187" s="9">
        <v>1001060806</v>
      </c>
      <c r="C187" s="10" t="s">
        <v>275</v>
      </c>
      <c r="D187" s="9">
        <v>0</v>
      </c>
      <c r="E187" s="9">
        <v>17</v>
      </c>
      <c r="F187" s="9">
        <v>5.9</v>
      </c>
      <c r="G187" s="9">
        <v>45.5</v>
      </c>
      <c r="H187" s="9">
        <v>11.7</v>
      </c>
      <c r="I187" s="9">
        <v>1</v>
      </c>
      <c r="J187" s="9">
        <v>0</v>
      </c>
      <c r="K187" s="9">
        <v>0</v>
      </c>
      <c r="L187" s="9">
        <v>0</v>
      </c>
      <c r="M187" s="9">
        <v>0</v>
      </c>
      <c r="N187" s="9">
        <v>1</v>
      </c>
      <c r="O187" s="5"/>
      <c r="P187" s="5"/>
    </row>
    <row r="188" spans="1:16" ht="15" customHeight="1">
      <c r="A188" s="8">
        <v>186</v>
      </c>
      <c r="B188" s="9">
        <v>1069737937</v>
      </c>
      <c r="C188" s="10" t="s">
        <v>276</v>
      </c>
      <c r="D188" s="9">
        <v>0</v>
      </c>
      <c r="E188" s="9">
        <v>10</v>
      </c>
      <c r="F188" s="9">
        <v>21.3</v>
      </c>
      <c r="G188" s="9">
        <v>38.9</v>
      </c>
      <c r="H188" s="9">
        <v>10.6</v>
      </c>
      <c r="I188" s="9">
        <v>1</v>
      </c>
      <c r="J188" s="9">
        <v>0</v>
      </c>
      <c r="K188" s="9">
        <v>0</v>
      </c>
      <c r="L188" s="9">
        <v>0</v>
      </c>
      <c r="M188" s="9">
        <v>0</v>
      </c>
      <c r="N188" s="9">
        <v>1</v>
      </c>
      <c r="O188" s="5"/>
      <c r="P188" s="5"/>
    </row>
    <row r="189" spans="1:16" ht="15" customHeight="1">
      <c r="A189" s="8">
        <v>187</v>
      </c>
      <c r="B189" s="9">
        <v>1007086432</v>
      </c>
      <c r="C189" s="10" t="s">
        <v>277</v>
      </c>
      <c r="D189" s="9">
        <v>0</v>
      </c>
      <c r="E189" s="9">
        <v>17</v>
      </c>
      <c r="F189" s="9">
        <v>26.3</v>
      </c>
      <c r="G189" s="9">
        <v>48</v>
      </c>
      <c r="H189" s="9">
        <v>14.5</v>
      </c>
      <c r="I189" s="9">
        <v>1</v>
      </c>
      <c r="J189" s="9">
        <v>0</v>
      </c>
      <c r="K189" s="9">
        <v>0</v>
      </c>
      <c r="L189" s="9">
        <v>0</v>
      </c>
      <c r="M189" s="9">
        <v>0</v>
      </c>
      <c r="N189" s="9">
        <v>1</v>
      </c>
      <c r="O189" s="5"/>
      <c r="P189" s="5"/>
    </row>
    <row r="190" spans="1:16" ht="15" customHeight="1">
      <c r="A190" s="8">
        <v>188</v>
      </c>
      <c r="B190" s="9">
        <v>1023366570</v>
      </c>
      <c r="C190" s="10" t="s">
        <v>278</v>
      </c>
      <c r="D190" s="9">
        <v>1</v>
      </c>
      <c r="E190" s="9">
        <v>16</v>
      </c>
      <c r="F190" s="9">
        <v>36.299999999999997</v>
      </c>
      <c r="G190" s="9">
        <v>54.2</v>
      </c>
      <c r="H190" s="9">
        <v>17</v>
      </c>
      <c r="I190" s="9">
        <v>1</v>
      </c>
      <c r="J190" s="9">
        <v>0</v>
      </c>
      <c r="K190" s="9">
        <v>0</v>
      </c>
      <c r="L190" s="9">
        <v>0</v>
      </c>
      <c r="M190" s="9">
        <v>0</v>
      </c>
      <c r="N190" s="9">
        <v>1</v>
      </c>
      <c r="O190" s="5"/>
      <c r="P190" s="5"/>
    </row>
    <row r="191" spans="1:16" ht="15" customHeight="1">
      <c r="A191" s="8">
        <v>189</v>
      </c>
      <c r="B191" s="9">
        <v>1171213060</v>
      </c>
      <c r="C191" s="10" t="s">
        <v>279</v>
      </c>
      <c r="D191" s="9">
        <v>1</v>
      </c>
      <c r="E191" s="9">
        <v>16</v>
      </c>
      <c r="F191" s="9">
        <v>7.8</v>
      </c>
      <c r="G191" s="9">
        <v>46.2</v>
      </c>
      <c r="H191" s="9">
        <v>18.399999999999999</v>
      </c>
      <c r="I191" s="9">
        <v>1</v>
      </c>
      <c r="J191" s="9">
        <v>0</v>
      </c>
      <c r="K191" s="9">
        <v>0</v>
      </c>
      <c r="L191" s="9">
        <v>0</v>
      </c>
      <c r="M191" s="9">
        <v>0</v>
      </c>
      <c r="N191" s="9">
        <v>1</v>
      </c>
      <c r="O191" s="5"/>
      <c r="P191" s="5"/>
    </row>
    <row r="192" spans="1:16" ht="15" customHeight="1">
      <c r="A192" s="9">
        <v>190</v>
      </c>
      <c r="B192" s="9">
        <v>1105611857</v>
      </c>
      <c r="C192" s="10" t="s">
        <v>280</v>
      </c>
      <c r="D192" s="9">
        <v>1</v>
      </c>
      <c r="E192" s="9">
        <v>15</v>
      </c>
      <c r="F192" s="9">
        <v>21.9</v>
      </c>
      <c r="G192" s="9">
        <v>57.3</v>
      </c>
      <c r="H192" s="9">
        <v>14.3</v>
      </c>
      <c r="I192" s="9">
        <v>1</v>
      </c>
      <c r="J192" s="9">
        <v>0</v>
      </c>
      <c r="K192" s="9">
        <v>0</v>
      </c>
      <c r="L192" s="9">
        <v>0</v>
      </c>
      <c r="M192" s="9">
        <v>0</v>
      </c>
      <c r="N192" s="9">
        <v>1</v>
      </c>
      <c r="O192" s="5"/>
      <c r="P192" s="5"/>
    </row>
    <row r="193" spans="1:53" ht="15" customHeight="1">
      <c r="A193" s="5"/>
      <c r="B193" s="5"/>
      <c r="C193" s="5"/>
      <c r="D193" s="5"/>
      <c r="E193" s="5"/>
      <c r="F193" s="17"/>
      <c r="G193" s="5"/>
      <c r="H193" s="5"/>
      <c r="I193" s="5"/>
      <c r="J193" s="5"/>
      <c r="K193" s="5"/>
      <c r="L193" s="5"/>
      <c r="M193" s="5"/>
      <c r="N193" s="5"/>
      <c r="O193" s="5"/>
      <c r="P193" s="5"/>
    </row>
    <row r="194" spans="1:53" ht="15" customHeight="1">
      <c r="A194" s="5"/>
      <c r="B194" s="5"/>
      <c r="C194" s="5"/>
      <c r="D194" s="5"/>
      <c r="E194" s="5"/>
      <c r="F194" s="17"/>
      <c r="G194" s="5"/>
      <c r="H194" s="5"/>
      <c r="I194" s="5"/>
      <c r="J194" s="5"/>
      <c r="K194" s="5"/>
      <c r="L194" s="5"/>
      <c r="M194" s="5"/>
      <c r="N194" s="5"/>
      <c r="O194" s="5"/>
      <c r="P194" s="5"/>
    </row>
    <row r="195" spans="1:53" ht="15" customHeight="1">
      <c r="A195" s="5"/>
      <c r="B195" s="5"/>
      <c r="C195" s="5"/>
      <c r="D195" s="5"/>
      <c r="E195" s="5"/>
      <c r="F195" s="17"/>
      <c r="G195" s="5"/>
      <c r="H195" s="5"/>
      <c r="I195" s="5"/>
      <c r="J195" s="5"/>
      <c r="K195" s="5"/>
      <c r="L195" s="5"/>
      <c r="M195" s="5"/>
      <c r="N195" s="5"/>
      <c r="O195" s="5"/>
      <c r="P195" s="5"/>
    </row>
    <row r="196" spans="1:53" ht="15" customHeight="1">
      <c r="A196" s="5"/>
      <c r="B196" s="5"/>
      <c r="C196" s="5"/>
      <c r="D196" s="5"/>
      <c r="E196" s="5"/>
      <c r="F196" s="17"/>
      <c r="G196" s="5"/>
      <c r="H196" s="5"/>
      <c r="I196" s="5"/>
      <c r="J196" s="5"/>
      <c r="K196" s="5"/>
      <c r="L196" s="5"/>
      <c r="M196" s="5"/>
      <c r="N196" s="5"/>
      <c r="O196" s="5"/>
      <c r="P196" s="5"/>
    </row>
    <row r="197" spans="1:53" ht="15" customHeight="1">
      <c r="A197" s="5"/>
      <c r="B197" s="5"/>
      <c r="C197" s="5"/>
      <c r="D197" s="5"/>
      <c r="E197" s="5"/>
      <c r="F197" s="17"/>
      <c r="G197" s="5"/>
      <c r="H197" s="5"/>
      <c r="I197" s="5"/>
      <c r="J197" s="5"/>
      <c r="K197" s="5"/>
      <c r="L197" s="5"/>
      <c r="M197" s="5"/>
      <c r="N197" s="5"/>
      <c r="O197" s="5"/>
      <c r="P197" s="5"/>
    </row>
    <row r="198" spans="1:53" ht="15" customHeight="1">
      <c r="A198" s="5"/>
      <c r="B198" s="5"/>
      <c r="C198" s="5"/>
      <c r="D198" s="5"/>
      <c r="E198" s="5"/>
      <c r="F198" s="17"/>
      <c r="G198" s="5"/>
      <c r="H198" s="5"/>
      <c r="I198" s="5"/>
      <c r="J198" s="5"/>
      <c r="K198" s="5"/>
      <c r="L198" s="5"/>
      <c r="M198" s="5"/>
      <c r="N198" s="5"/>
      <c r="O198" s="5"/>
      <c r="P198" s="5"/>
    </row>
    <row r="199" spans="1:53" ht="15" customHeight="1">
      <c r="A199" s="5"/>
      <c r="B199" s="5"/>
      <c r="C199" s="5"/>
      <c r="D199" s="4" t="s">
        <v>0</v>
      </c>
      <c r="E199" s="4" t="s">
        <v>20</v>
      </c>
      <c r="F199" s="19" t="s">
        <v>54</v>
      </c>
      <c r="G199" s="1" t="s">
        <v>55</v>
      </c>
      <c r="H199" s="1" t="s">
        <v>56</v>
      </c>
      <c r="I199" s="18" t="s">
        <v>53</v>
      </c>
      <c r="J199" s="5"/>
      <c r="K199" s="5" t="s">
        <v>61</v>
      </c>
      <c r="L199" s="5"/>
      <c r="M199" s="5"/>
      <c r="N199" s="5"/>
      <c r="O199" s="5"/>
      <c r="P199" s="5"/>
      <c r="AO199" t="s">
        <v>62</v>
      </c>
      <c r="AT199" t="s">
        <v>63</v>
      </c>
    </row>
    <row r="200" spans="1:53" ht="15" customHeight="1" thickBot="1">
      <c r="A200" s="5"/>
      <c r="B200" s="5"/>
      <c r="C200" s="5"/>
      <c r="D200" s="9">
        <v>0</v>
      </c>
      <c r="E200" s="9">
        <v>17</v>
      </c>
      <c r="F200" s="9">
        <v>14.5</v>
      </c>
      <c r="G200" s="9">
        <v>35.5</v>
      </c>
      <c r="H200" s="9">
        <v>11.5</v>
      </c>
      <c r="I200" s="9">
        <v>0</v>
      </c>
      <c r="J200" s="5"/>
      <c r="K200" s="5"/>
      <c r="L200" s="5"/>
      <c r="M200" s="5"/>
      <c r="N200" s="5"/>
      <c r="O200" s="5"/>
      <c r="P200" s="5"/>
      <c r="AO200" s="53" t="s">
        <v>291</v>
      </c>
      <c r="AP200" s="53"/>
      <c r="AQ200" s="53"/>
    </row>
    <row r="201" spans="1:53" ht="15" customHeight="1" thickTop="1">
      <c r="A201" s="5"/>
      <c r="B201" s="5"/>
      <c r="C201" s="5"/>
      <c r="D201" s="9">
        <v>0</v>
      </c>
      <c r="E201" s="9">
        <v>14</v>
      </c>
      <c r="F201" s="9">
        <v>12.8</v>
      </c>
      <c r="G201" s="9">
        <v>36.799999999999997</v>
      </c>
      <c r="H201" s="9">
        <v>11.1</v>
      </c>
      <c r="I201" s="9">
        <v>0</v>
      </c>
      <c r="J201" s="5"/>
      <c r="K201" s="74" t="s">
        <v>0</v>
      </c>
      <c r="L201" s="74" t="s">
        <v>20</v>
      </c>
      <c r="M201" s="74" t="s">
        <v>54</v>
      </c>
      <c r="N201" s="74" t="s">
        <v>55</v>
      </c>
      <c r="O201" s="74" t="s">
        <v>56</v>
      </c>
      <c r="P201" s="74" t="s">
        <v>66</v>
      </c>
      <c r="Q201" s="73" t="s">
        <v>67</v>
      </c>
      <c r="R201" s="73" t="s">
        <v>68</v>
      </c>
      <c r="S201" s="73" t="s">
        <v>69</v>
      </c>
      <c r="T201" s="73" t="s">
        <v>70</v>
      </c>
      <c r="U201" s="73" t="s">
        <v>71</v>
      </c>
      <c r="V201" s="73" t="s">
        <v>72</v>
      </c>
      <c r="W201" s="73" t="s">
        <v>73</v>
      </c>
      <c r="X201" s="73" t="s">
        <v>74</v>
      </c>
      <c r="AA201" t="s">
        <v>75</v>
      </c>
      <c r="AC201" t="s">
        <v>76</v>
      </c>
      <c r="AD201" s="76">
        <v>-109.50348427378248</v>
      </c>
      <c r="AF201" t="s">
        <v>77</v>
      </c>
      <c r="AM201" t="s">
        <v>78</v>
      </c>
      <c r="AP201" s="7" t="s">
        <v>79</v>
      </c>
      <c r="AQ201" s="7" t="s">
        <v>80</v>
      </c>
      <c r="AT201" s="73" t="s">
        <v>70</v>
      </c>
      <c r="AU201" s="73" t="s">
        <v>67</v>
      </c>
      <c r="AV201" s="73" t="s">
        <v>66</v>
      </c>
      <c r="AW201" s="73" t="s">
        <v>81</v>
      </c>
      <c r="AX201" s="73" t="s">
        <v>82</v>
      </c>
      <c r="AY201" s="73" t="s">
        <v>83</v>
      </c>
      <c r="AZ201" s="73" t="s">
        <v>84</v>
      </c>
      <c r="BA201" s="73" t="s">
        <v>42</v>
      </c>
    </row>
    <row r="202" spans="1:53" ht="15" customHeight="1">
      <c r="D202" s="9">
        <v>1</v>
      </c>
      <c r="E202" s="9">
        <v>17</v>
      </c>
      <c r="F202" s="9">
        <v>0</v>
      </c>
      <c r="G202" s="9">
        <v>46.6</v>
      </c>
      <c r="H202" s="9">
        <v>7.6</v>
      </c>
      <c r="I202" s="9">
        <v>0</v>
      </c>
      <c r="J202" s="15"/>
      <c r="K202">
        <v>0</v>
      </c>
      <c r="L202">
        <v>17</v>
      </c>
      <c r="M202">
        <v>14.5</v>
      </c>
      <c r="N202">
        <v>35.5</v>
      </c>
      <c r="O202">
        <v>11.5</v>
      </c>
      <c r="P202" s="31">
        <v>0</v>
      </c>
      <c r="Q202">
        <v>1</v>
      </c>
      <c r="R202" s="32">
        <v>1</v>
      </c>
      <c r="S202">
        <v>0</v>
      </c>
      <c r="T202">
        <v>0.35502555250442502</v>
      </c>
      <c r="U202" s="70">
        <v>0.35502555250442502</v>
      </c>
      <c r="V202" s="72">
        <v>0.64497444749557498</v>
      </c>
      <c r="W202" s="70">
        <v>-0.4385445792570406</v>
      </c>
      <c r="X202" s="72">
        <v>100</v>
      </c>
      <c r="AC202" t="s">
        <v>86</v>
      </c>
      <c r="AD202" s="29">
        <v>-101.83581562356981</v>
      </c>
      <c r="AF202" s="70">
        <v>2.8981720155820176</v>
      </c>
      <c r="AG202" s="71">
        <v>2.0406219469574167E-2</v>
      </c>
      <c r="AH202" s="71">
        <v>-5.8507053799711682E-2</v>
      </c>
      <c r="AI202" s="71">
        <v>5.3785847228338792E-3</v>
      </c>
      <c r="AJ202" s="71">
        <v>-3.3129931331642215E-2</v>
      </c>
      <c r="AK202" s="72">
        <v>-4.3097808257651235E-2</v>
      </c>
      <c r="AM202" s="76">
        <v>-3.2057689836051395E-15</v>
      </c>
      <c r="AO202" t="s">
        <v>71</v>
      </c>
      <c r="AP202" s="70">
        <v>4</v>
      </c>
      <c r="AQ202" s="72">
        <v>5</v>
      </c>
      <c r="AR202">
        <v>9</v>
      </c>
      <c r="AW202">
        <v>0</v>
      </c>
      <c r="AX202">
        <v>0</v>
      </c>
      <c r="AY202">
        <v>1</v>
      </c>
      <c r="AZ202">
        <v>1</v>
      </c>
      <c r="BA202">
        <v>7.1428571428571175E-3</v>
      </c>
    </row>
    <row r="203" spans="1:53" ht="15" customHeight="1">
      <c r="D203" s="9">
        <v>1</v>
      </c>
      <c r="E203" s="9">
        <v>17</v>
      </c>
      <c r="F203" s="9">
        <v>2.2999999999999998</v>
      </c>
      <c r="G203" s="9">
        <v>34.6</v>
      </c>
      <c r="H203" s="9">
        <v>11.9</v>
      </c>
      <c r="I203" s="9">
        <v>1</v>
      </c>
      <c r="K203">
        <v>0</v>
      </c>
      <c r="L203">
        <v>14</v>
      </c>
      <c r="M203">
        <v>12.8</v>
      </c>
      <c r="N203">
        <v>36.799999999999997</v>
      </c>
      <c r="O203">
        <v>11.1</v>
      </c>
      <c r="P203" s="31">
        <v>0</v>
      </c>
      <c r="Q203">
        <v>1</v>
      </c>
      <c r="R203" s="32">
        <v>1</v>
      </c>
      <c r="S203">
        <v>0</v>
      </c>
      <c r="T203">
        <v>0.28399068604863442</v>
      </c>
      <c r="U203" s="31">
        <v>0.28399068604863442</v>
      </c>
      <c r="V203" s="32">
        <v>0.71600931395136558</v>
      </c>
      <c r="W203" s="31">
        <v>-0.3340621037941357</v>
      </c>
      <c r="X203" s="32">
        <v>100</v>
      </c>
      <c r="AA203" s="76">
        <v>0.53429272250223481</v>
      </c>
      <c r="AF203" s="31">
        <v>2.0406219469573602E-2</v>
      </c>
      <c r="AG203">
        <v>0.12761444918652323</v>
      </c>
      <c r="AH203">
        <v>1.4595096947910157E-4</v>
      </c>
      <c r="AI203">
        <v>-3.8912639644560801E-4</v>
      </c>
      <c r="AJ203">
        <v>-2.5558273675313002E-3</v>
      </c>
      <c r="AK203" s="32">
        <v>2.9393304290741581E-3</v>
      </c>
      <c r="AM203" s="28">
        <v>-2.5396351688300456E-15</v>
      </c>
      <c r="AO203" t="s">
        <v>72</v>
      </c>
      <c r="AP203" s="33">
        <v>46</v>
      </c>
      <c r="AQ203" s="34">
        <v>135</v>
      </c>
      <c r="AR203">
        <v>181</v>
      </c>
      <c r="AT203">
        <v>3.7862114884569295E-2</v>
      </c>
      <c r="AU203">
        <v>1</v>
      </c>
      <c r="AV203">
        <v>0</v>
      </c>
      <c r="AW203">
        <v>1</v>
      </c>
      <c r="AX203">
        <v>0</v>
      </c>
      <c r="AY203">
        <v>0.99285714285714288</v>
      </c>
      <c r="AZ203">
        <v>1</v>
      </c>
      <c r="BA203">
        <v>7.1428571428571175E-3</v>
      </c>
    </row>
    <row r="204" spans="1:53" ht="15" customHeight="1">
      <c r="D204" s="9">
        <v>0</v>
      </c>
      <c r="E204" s="9">
        <v>17</v>
      </c>
      <c r="F204" s="9">
        <v>0</v>
      </c>
      <c r="G204" s="9">
        <v>43.4</v>
      </c>
      <c r="H204" s="9">
        <v>17.8</v>
      </c>
      <c r="I204" s="9">
        <v>0</v>
      </c>
      <c r="K204">
        <v>1</v>
      </c>
      <c r="L204">
        <v>17</v>
      </c>
      <c r="M204">
        <v>0</v>
      </c>
      <c r="N204">
        <v>46.6</v>
      </c>
      <c r="O204">
        <v>7.6</v>
      </c>
      <c r="P204" s="31">
        <v>0</v>
      </c>
      <c r="Q204">
        <v>1</v>
      </c>
      <c r="R204" s="32">
        <v>1</v>
      </c>
      <c r="S204">
        <v>0</v>
      </c>
      <c r="T204">
        <v>6.6474301031134608E-2</v>
      </c>
      <c r="U204" s="31">
        <v>6.6474301031134608E-2</v>
      </c>
      <c r="V204" s="32">
        <v>0.93352569896886539</v>
      </c>
      <c r="W204" s="31">
        <v>-6.8786786685812867E-2</v>
      </c>
      <c r="X204" s="32">
        <v>100</v>
      </c>
      <c r="AA204" s="28">
        <v>0.33626408812033914</v>
      </c>
      <c r="AC204" s="53" t="s">
        <v>27</v>
      </c>
      <c r="AD204" s="79">
        <v>15.335337300425323</v>
      </c>
      <c r="AF204" s="31">
        <v>-5.8507053799711543E-2</v>
      </c>
      <c r="AG204">
        <v>1.4595096947912943E-4</v>
      </c>
      <c r="AH204">
        <v>5.9965406610195384E-3</v>
      </c>
      <c r="AI204">
        <v>1.252667290928796E-5</v>
      </c>
      <c r="AJ204">
        <v>-6.7593822849666772E-4</v>
      </c>
      <c r="AK204" s="32">
        <v>-1.0905325361936264E-5</v>
      </c>
      <c r="AM204" s="28">
        <v>-1.1102230246251565E-14</v>
      </c>
      <c r="AP204">
        <v>50</v>
      </c>
      <c r="AQ204">
        <v>140</v>
      </c>
      <c r="AR204">
        <v>190</v>
      </c>
      <c r="AT204">
        <v>5.2205854979545649E-2</v>
      </c>
      <c r="AU204">
        <v>1</v>
      </c>
      <c r="AV204">
        <v>0</v>
      </c>
      <c r="AW204">
        <v>2</v>
      </c>
      <c r="AX204">
        <v>0</v>
      </c>
      <c r="AY204">
        <v>0.98571428571428577</v>
      </c>
      <c r="AZ204">
        <v>1</v>
      </c>
      <c r="BA204">
        <v>0</v>
      </c>
    </row>
    <row r="205" spans="1:53" ht="15" customHeight="1">
      <c r="D205" s="9">
        <v>1</v>
      </c>
      <c r="E205" s="9">
        <v>18</v>
      </c>
      <c r="F205" s="9">
        <v>7.5</v>
      </c>
      <c r="G205" s="9">
        <v>41.9</v>
      </c>
      <c r="H205" s="9">
        <v>10.6</v>
      </c>
      <c r="I205" s="9">
        <v>0</v>
      </c>
      <c r="K205">
        <v>1</v>
      </c>
      <c r="L205">
        <v>17</v>
      </c>
      <c r="M205">
        <v>2.2999999999999998</v>
      </c>
      <c r="N205">
        <v>34.6</v>
      </c>
      <c r="O205">
        <v>11.9</v>
      </c>
      <c r="P205" s="31">
        <v>1</v>
      </c>
      <c r="Q205">
        <v>0</v>
      </c>
      <c r="R205" s="32">
        <v>1</v>
      </c>
      <c r="S205">
        <v>1</v>
      </c>
      <c r="T205">
        <v>0.46592890806561038</v>
      </c>
      <c r="U205" s="31">
        <v>0.46592890806561038</v>
      </c>
      <c r="V205" s="32">
        <v>0.53407109193438962</v>
      </c>
      <c r="W205" s="31">
        <v>-0.76372221429373521</v>
      </c>
      <c r="X205" s="32">
        <v>0</v>
      </c>
      <c r="AA205" s="28">
        <v>2.0791869204341295E-2</v>
      </c>
      <c r="AC205" t="s">
        <v>90</v>
      </c>
      <c r="AD205" s="28">
        <v>5</v>
      </c>
      <c r="AF205" s="31">
        <v>5.3785847228339078E-3</v>
      </c>
      <c r="AG205">
        <v>-3.8912639644561294E-4</v>
      </c>
      <c r="AH205">
        <v>1.2526672909286923E-5</v>
      </c>
      <c r="AI205">
        <v>1.5606441329558607E-4</v>
      </c>
      <c r="AJ205">
        <v>-9.8127092926295908E-5</v>
      </c>
      <c r="AK205" s="32">
        <v>-2.2280060010771498E-4</v>
      </c>
      <c r="AM205" s="28">
        <v>-9.3258734068513149E-15</v>
      </c>
      <c r="AT205">
        <v>6.380530611230685E-2</v>
      </c>
      <c r="AU205">
        <v>0</v>
      </c>
      <c r="AV205">
        <v>1</v>
      </c>
      <c r="AW205">
        <v>2</v>
      </c>
      <c r="AX205">
        <v>1</v>
      </c>
      <c r="AY205">
        <v>0.98571428571428577</v>
      </c>
      <c r="AZ205">
        <v>0.98</v>
      </c>
      <c r="BA205">
        <v>7.0000000000000834E-3</v>
      </c>
    </row>
    <row r="206" spans="1:53" ht="15" customHeight="1">
      <c r="D206" s="9">
        <v>1</v>
      </c>
      <c r="E206" s="9">
        <v>17</v>
      </c>
      <c r="F206" s="9">
        <v>27.7</v>
      </c>
      <c r="G206" s="9">
        <v>48.2</v>
      </c>
      <c r="H206" s="9">
        <v>11.8</v>
      </c>
      <c r="I206" s="9">
        <v>0</v>
      </c>
      <c r="K206">
        <v>0</v>
      </c>
      <c r="L206">
        <v>17</v>
      </c>
      <c r="M206">
        <v>0</v>
      </c>
      <c r="N206">
        <v>43.4</v>
      </c>
      <c r="O206">
        <v>17.8</v>
      </c>
      <c r="P206" s="31">
        <v>0</v>
      </c>
      <c r="Q206">
        <v>1</v>
      </c>
      <c r="R206" s="32">
        <v>1</v>
      </c>
      <c r="S206">
        <v>0</v>
      </c>
      <c r="T206">
        <v>0.46219760163833157</v>
      </c>
      <c r="U206" s="31">
        <v>0.46219760163833157</v>
      </c>
      <c r="V206" s="32">
        <v>0.53780239836166843</v>
      </c>
      <c r="W206" s="31">
        <v>-0.62026407557816376</v>
      </c>
      <c r="X206" s="32">
        <v>100</v>
      </c>
      <c r="AA206" s="28">
        <v>6.6419785775440774E-3</v>
      </c>
      <c r="AC206" s="53" t="s">
        <v>23</v>
      </c>
      <c r="AD206" s="80">
        <v>9.0215947963302335E-3</v>
      </c>
      <c r="AF206" s="31">
        <v>-3.3129931331641757E-2</v>
      </c>
      <c r="AG206">
        <v>-2.5558273675313006E-3</v>
      </c>
      <c r="AH206">
        <v>-6.7593822849666457E-4</v>
      </c>
      <c r="AI206">
        <v>-9.8127092926294417E-5</v>
      </c>
      <c r="AJ206">
        <v>1.4407062662805151E-3</v>
      </c>
      <c r="AK206" s="32">
        <v>-1.3002570775941724E-3</v>
      </c>
      <c r="AM206" s="28">
        <v>-2.1138646388862981E-13</v>
      </c>
      <c r="AO206" t="s">
        <v>32</v>
      </c>
      <c r="AP206" s="49">
        <v>0.08</v>
      </c>
      <c r="AQ206" s="50">
        <v>0.9642857142857143</v>
      </c>
      <c r="AR206">
        <v>0.73157894736842111</v>
      </c>
      <c r="AT206">
        <v>6.6474301031134608E-2</v>
      </c>
      <c r="AU206">
        <v>1</v>
      </c>
      <c r="AV206">
        <v>0</v>
      </c>
      <c r="AW206">
        <v>3</v>
      </c>
      <c r="AX206">
        <v>1</v>
      </c>
      <c r="AY206">
        <v>0.97857142857142854</v>
      </c>
      <c r="AZ206">
        <v>0.98</v>
      </c>
      <c r="BA206">
        <v>6.999999999999975E-3</v>
      </c>
    </row>
    <row r="207" spans="1:53" ht="15" customHeight="1">
      <c r="D207" s="9">
        <v>1</v>
      </c>
      <c r="E207" s="9">
        <v>18</v>
      </c>
      <c r="F207" s="9">
        <v>8.1999999999999993</v>
      </c>
      <c r="G207" s="9">
        <v>48.7</v>
      </c>
      <c r="H207" s="9">
        <v>14.9</v>
      </c>
      <c r="I207" s="9">
        <v>0</v>
      </c>
      <c r="K207">
        <v>1</v>
      </c>
      <c r="L207">
        <v>18</v>
      </c>
      <c r="M207">
        <v>7.5</v>
      </c>
      <c r="N207">
        <v>41.9</v>
      </c>
      <c r="O207">
        <v>10.6</v>
      </c>
      <c r="P207" s="31">
        <v>0</v>
      </c>
      <c r="Q207">
        <v>1</v>
      </c>
      <c r="R207" s="32">
        <v>1</v>
      </c>
      <c r="S207">
        <v>0</v>
      </c>
      <c r="T207">
        <v>0.21724427836037877</v>
      </c>
      <c r="U207" s="31">
        <v>0.21724427836037877</v>
      </c>
      <c r="V207" s="32">
        <v>0.78275572163962126</v>
      </c>
      <c r="W207" s="31">
        <v>-0.24493460913817741</v>
      </c>
      <c r="X207" s="32">
        <v>100</v>
      </c>
      <c r="AA207" s="28">
        <v>-0.12192684978175417</v>
      </c>
      <c r="AC207" t="s">
        <v>93</v>
      </c>
      <c r="AD207" s="28">
        <v>0.05</v>
      </c>
      <c r="AF207" s="33">
        <v>-4.3097808257652755E-2</v>
      </c>
      <c r="AG207" s="47">
        <v>2.9393304290741031E-3</v>
      </c>
      <c r="AH207" s="47">
        <v>-1.0905325361936076E-5</v>
      </c>
      <c r="AI207" s="47">
        <v>-2.2280060010771869E-4</v>
      </c>
      <c r="AJ207" s="47">
        <v>-1.3002570775941362E-3</v>
      </c>
      <c r="AK207" s="34">
        <v>7.2186857152390016E-3</v>
      </c>
      <c r="AM207" s="29">
        <v>-2.7533531010703882E-14</v>
      </c>
      <c r="AP207" t="s">
        <v>292</v>
      </c>
      <c r="AQ207" t="s">
        <v>293</v>
      </c>
      <c r="AR207" t="s">
        <v>294</v>
      </c>
      <c r="AT207">
        <v>7.119824881098874E-2</v>
      </c>
      <c r="AU207">
        <v>1</v>
      </c>
      <c r="AV207">
        <v>0</v>
      </c>
      <c r="AW207">
        <v>4</v>
      </c>
      <c r="AX207">
        <v>1</v>
      </c>
      <c r="AY207">
        <v>0.97142857142857142</v>
      </c>
      <c r="AZ207">
        <v>0.98</v>
      </c>
      <c r="BA207">
        <v>6.999999999999975E-3</v>
      </c>
    </row>
    <row r="208" spans="1:53" ht="15" customHeight="1">
      <c r="D208" s="9">
        <v>0</v>
      </c>
      <c r="E208" s="9">
        <v>18</v>
      </c>
      <c r="F208" s="9">
        <v>11.5</v>
      </c>
      <c r="G208" s="9">
        <v>39.200000000000003</v>
      </c>
      <c r="H208" s="9">
        <v>10.199999999999999</v>
      </c>
      <c r="I208" s="9">
        <v>0</v>
      </c>
      <c r="K208">
        <v>1</v>
      </c>
      <c r="L208">
        <v>17</v>
      </c>
      <c r="M208">
        <v>27.7</v>
      </c>
      <c r="N208">
        <v>48.2</v>
      </c>
      <c r="O208">
        <v>11.8</v>
      </c>
      <c r="P208" s="31">
        <v>0</v>
      </c>
      <c r="Q208">
        <v>1</v>
      </c>
      <c r="R208" s="32">
        <v>1</v>
      </c>
      <c r="S208">
        <v>0</v>
      </c>
      <c r="T208">
        <v>0.16112455650898666</v>
      </c>
      <c r="U208" s="31">
        <v>0.16112455650898666</v>
      </c>
      <c r="V208" s="32">
        <v>0.83887544349101328</v>
      </c>
      <c r="W208" s="31">
        <v>-0.17569304183033652</v>
      </c>
      <c r="X208" s="32">
        <v>100</v>
      </c>
      <c r="AA208" s="29">
        <v>0.23889730825630567</v>
      </c>
      <c r="AC208" t="s">
        <v>95</v>
      </c>
      <c r="AD208" s="48" t="s">
        <v>295</v>
      </c>
      <c r="AO208" t="s">
        <v>39</v>
      </c>
      <c r="AP208" s="78">
        <v>0.5</v>
      </c>
      <c r="AT208">
        <v>7.4892527573371559E-2</v>
      </c>
      <c r="AU208">
        <v>1</v>
      </c>
      <c r="AV208">
        <v>0</v>
      </c>
      <c r="AW208">
        <v>5</v>
      </c>
      <c r="AX208">
        <v>1</v>
      </c>
      <c r="AY208">
        <v>0.9642857142857143</v>
      </c>
      <c r="AZ208">
        <v>0.98</v>
      </c>
      <c r="BA208">
        <v>6.999999999999975E-3</v>
      </c>
    </row>
    <row r="209" spans="4:53" ht="15" customHeight="1">
      <c r="D209" s="9">
        <v>1</v>
      </c>
      <c r="E209" s="9">
        <v>12</v>
      </c>
      <c r="F209" s="9">
        <v>0</v>
      </c>
      <c r="G209" s="9">
        <v>31.7</v>
      </c>
      <c r="H209" s="9">
        <v>8.9</v>
      </c>
      <c r="I209" s="9">
        <v>0</v>
      </c>
      <c r="K209">
        <v>1</v>
      </c>
      <c r="L209">
        <v>18</v>
      </c>
      <c r="M209">
        <v>8.1999999999999993</v>
      </c>
      <c r="N209">
        <v>48.7</v>
      </c>
      <c r="O209">
        <v>14.9</v>
      </c>
      <c r="P209" s="31">
        <v>0</v>
      </c>
      <c r="Q209">
        <v>1</v>
      </c>
      <c r="R209" s="32">
        <v>1</v>
      </c>
      <c r="S209">
        <v>0</v>
      </c>
      <c r="T209">
        <v>0.25369662733230919</v>
      </c>
      <c r="U209" s="31">
        <v>0.25369662733230919</v>
      </c>
      <c r="V209" s="32">
        <v>0.74630337266769087</v>
      </c>
      <c r="W209" s="31">
        <v>-0.2926230956701068</v>
      </c>
      <c r="X209" s="32">
        <v>100</v>
      </c>
      <c r="AT209">
        <v>7.780361408290333E-2</v>
      </c>
      <c r="AU209">
        <v>1</v>
      </c>
      <c r="AV209">
        <v>0</v>
      </c>
      <c r="AW209">
        <v>6</v>
      </c>
      <c r="AX209">
        <v>1</v>
      </c>
      <c r="AY209">
        <v>0.95714285714285718</v>
      </c>
      <c r="AZ209">
        <v>0.98</v>
      </c>
      <c r="BA209">
        <v>7.0000000000000834E-3</v>
      </c>
    </row>
    <row r="210" spans="4:53" ht="15" customHeight="1">
      <c r="D210" s="9">
        <v>0</v>
      </c>
      <c r="E210" s="9">
        <v>14</v>
      </c>
      <c r="F210" s="9">
        <v>0</v>
      </c>
      <c r="G210" s="9">
        <v>39.1</v>
      </c>
      <c r="H210" s="9">
        <v>13.3</v>
      </c>
      <c r="I210" s="9">
        <v>0</v>
      </c>
      <c r="K210">
        <v>0</v>
      </c>
      <c r="L210">
        <v>18</v>
      </c>
      <c r="M210">
        <v>11.5</v>
      </c>
      <c r="N210">
        <v>39.200000000000003</v>
      </c>
      <c r="O210">
        <v>10.199999999999999</v>
      </c>
      <c r="P210" s="31">
        <v>0</v>
      </c>
      <c r="Q210">
        <v>1</v>
      </c>
      <c r="R210" s="32">
        <v>1</v>
      </c>
      <c r="S210">
        <v>0</v>
      </c>
      <c r="T210">
        <v>0.20458981824514305</v>
      </c>
      <c r="U210" s="31">
        <v>0.20458981824514305</v>
      </c>
      <c r="V210" s="32">
        <v>0.79541018175485689</v>
      </c>
      <c r="W210" s="31">
        <v>-0.22889734549231577</v>
      </c>
      <c r="X210" s="32">
        <v>100</v>
      </c>
      <c r="AC210" t="s">
        <v>98</v>
      </c>
      <c r="AD210" s="76">
        <v>7.0022143140594739E-2</v>
      </c>
      <c r="AT210">
        <v>8.0840129155951401E-2</v>
      </c>
      <c r="AU210">
        <v>1</v>
      </c>
      <c r="AV210">
        <v>0</v>
      </c>
      <c r="AW210">
        <v>7</v>
      </c>
      <c r="AX210">
        <v>1</v>
      </c>
      <c r="AY210">
        <v>0.95</v>
      </c>
      <c r="AZ210">
        <v>0.98</v>
      </c>
      <c r="BA210">
        <v>6.999999999999975E-3</v>
      </c>
    </row>
    <row r="211" spans="4:53" ht="15" customHeight="1">
      <c r="D211" s="9">
        <v>1</v>
      </c>
      <c r="E211" s="9">
        <v>14</v>
      </c>
      <c r="F211" s="9">
        <v>6.5</v>
      </c>
      <c r="G211" s="9">
        <v>43.9</v>
      </c>
      <c r="H211" s="9">
        <v>14.4</v>
      </c>
      <c r="I211" s="9">
        <v>0</v>
      </c>
      <c r="K211">
        <v>1</v>
      </c>
      <c r="L211">
        <v>12</v>
      </c>
      <c r="M211">
        <v>0</v>
      </c>
      <c r="N211">
        <v>31.7</v>
      </c>
      <c r="O211">
        <v>8.9</v>
      </c>
      <c r="P211" s="31">
        <v>0</v>
      </c>
      <c r="Q211">
        <v>1</v>
      </c>
      <c r="R211" s="32">
        <v>1</v>
      </c>
      <c r="S211">
        <v>0</v>
      </c>
      <c r="T211">
        <v>0.35004626464635435</v>
      </c>
      <c r="U211" s="31">
        <v>0.35004626464635435</v>
      </c>
      <c r="V211" s="32">
        <v>0.64995373535364565</v>
      </c>
      <c r="W211" s="31">
        <v>-0.43085409500461963</v>
      </c>
      <c r="X211" s="32">
        <v>100</v>
      </c>
      <c r="AC211" t="s">
        <v>100</v>
      </c>
      <c r="AD211" s="28">
        <v>7.7540956719701515E-2</v>
      </c>
      <c r="AT211">
        <v>8.3838006373387577E-2</v>
      </c>
      <c r="AU211">
        <v>1</v>
      </c>
      <c r="AV211">
        <v>0</v>
      </c>
      <c r="AW211">
        <v>8</v>
      </c>
      <c r="AX211">
        <v>1</v>
      </c>
      <c r="AY211">
        <v>0.94285714285714284</v>
      </c>
      <c r="AZ211">
        <v>0.98</v>
      </c>
      <c r="BA211">
        <v>6.999999999999975E-3</v>
      </c>
    </row>
    <row r="212" spans="4:53" ht="15" customHeight="1">
      <c r="D212" s="9">
        <v>0</v>
      </c>
      <c r="E212" s="9">
        <v>13</v>
      </c>
      <c r="F212" s="9">
        <v>7.2</v>
      </c>
      <c r="G212" s="9">
        <v>41.2</v>
      </c>
      <c r="H212" s="9">
        <v>12.8</v>
      </c>
      <c r="I212" s="9">
        <v>0</v>
      </c>
      <c r="K212">
        <v>0</v>
      </c>
      <c r="L212">
        <v>14</v>
      </c>
      <c r="M212">
        <v>0</v>
      </c>
      <c r="N212">
        <v>39.1</v>
      </c>
      <c r="O212">
        <v>13.3</v>
      </c>
      <c r="P212" s="31">
        <v>0</v>
      </c>
      <c r="Q212">
        <v>1</v>
      </c>
      <c r="R212" s="32">
        <v>1</v>
      </c>
      <c r="S212">
        <v>0</v>
      </c>
      <c r="T212">
        <v>0.31764259584809296</v>
      </c>
      <c r="U212" s="31">
        <v>0.31764259584809296</v>
      </c>
      <c r="V212" s="32">
        <v>0.68235740415190704</v>
      </c>
      <c r="W212" s="31">
        <v>-0.38220170539783654</v>
      </c>
      <c r="X212" s="32">
        <v>100</v>
      </c>
      <c r="AC212" t="s">
        <v>102</v>
      </c>
      <c r="AD212" s="28">
        <v>0.11332967926765911</v>
      </c>
      <c r="AT212">
        <v>9.6017216203692288E-2</v>
      </c>
      <c r="AU212">
        <v>1</v>
      </c>
      <c r="AV212">
        <v>0</v>
      </c>
      <c r="AW212">
        <v>9</v>
      </c>
      <c r="AX212">
        <v>1</v>
      </c>
      <c r="AY212">
        <v>0.93571428571428572</v>
      </c>
      <c r="AZ212">
        <v>0.98</v>
      </c>
      <c r="BA212">
        <v>6.999999999999975E-3</v>
      </c>
    </row>
    <row r="213" spans="4:53" ht="15" customHeight="1">
      <c r="D213" s="9">
        <v>1</v>
      </c>
      <c r="E213" s="9">
        <v>13</v>
      </c>
      <c r="F213" s="9">
        <v>0</v>
      </c>
      <c r="G213" s="9">
        <v>39.4</v>
      </c>
      <c r="H213" s="9">
        <v>11.2</v>
      </c>
      <c r="I213" s="9">
        <v>0</v>
      </c>
      <c r="K213">
        <v>1</v>
      </c>
      <c r="L213">
        <v>14</v>
      </c>
      <c r="M213">
        <v>6.5</v>
      </c>
      <c r="N213">
        <v>43.9</v>
      </c>
      <c r="O213">
        <v>14.4</v>
      </c>
      <c r="P213" s="31">
        <v>0</v>
      </c>
      <c r="Q213">
        <v>1</v>
      </c>
      <c r="R213" s="32">
        <v>1</v>
      </c>
      <c r="S213">
        <v>0</v>
      </c>
      <c r="T213">
        <v>0.33011795242773184</v>
      </c>
      <c r="U213" s="31">
        <v>0.33011795242773184</v>
      </c>
      <c r="V213" s="32">
        <v>0.66988204757226821</v>
      </c>
      <c r="W213" s="31">
        <v>-0.40065363049506347</v>
      </c>
      <c r="X213" s="32">
        <v>100</v>
      </c>
      <c r="AC213" t="s">
        <v>104</v>
      </c>
      <c r="AD213" s="28">
        <v>215.67163124713963</v>
      </c>
      <c r="AT213">
        <v>9.8041694936202059E-2</v>
      </c>
      <c r="AU213">
        <v>1</v>
      </c>
      <c r="AV213">
        <v>0</v>
      </c>
      <c r="AW213">
        <v>10</v>
      </c>
      <c r="AX213">
        <v>1</v>
      </c>
      <c r="AY213">
        <v>0.9285714285714286</v>
      </c>
      <c r="AZ213">
        <v>0.98</v>
      </c>
      <c r="BA213">
        <v>6.999999999999975E-3</v>
      </c>
    </row>
    <row r="214" spans="4:53" ht="15" customHeight="1">
      <c r="D214" s="9">
        <v>1</v>
      </c>
      <c r="E214" s="9">
        <v>14</v>
      </c>
      <c r="F214" s="9">
        <v>0</v>
      </c>
      <c r="G214" s="9">
        <v>42.7</v>
      </c>
      <c r="H214" s="9">
        <v>11.7</v>
      </c>
      <c r="I214" s="9">
        <v>0</v>
      </c>
      <c r="K214">
        <v>0</v>
      </c>
      <c r="L214">
        <v>13</v>
      </c>
      <c r="M214">
        <v>7.2</v>
      </c>
      <c r="N214">
        <v>41.2</v>
      </c>
      <c r="O214">
        <v>12.8</v>
      </c>
      <c r="P214" s="31">
        <v>0</v>
      </c>
      <c r="Q214">
        <v>1</v>
      </c>
      <c r="R214" s="32">
        <v>1</v>
      </c>
      <c r="S214">
        <v>0</v>
      </c>
      <c r="T214">
        <v>0.24729500584403907</v>
      </c>
      <c r="U214" s="31">
        <v>0.24729500584403907</v>
      </c>
      <c r="V214" s="32">
        <v>0.75270499415596093</v>
      </c>
      <c r="W214" s="31">
        <v>-0.28408190197500677</v>
      </c>
      <c r="X214" s="32">
        <v>100</v>
      </c>
      <c r="AC214" t="s">
        <v>106</v>
      </c>
      <c r="AD214" s="29">
        <v>235.15377568010254</v>
      </c>
      <c r="AT214">
        <v>9.9927035312810761E-2</v>
      </c>
      <c r="AU214">
        <v>1</v>
      </c>
      <c r="AV214">
        <v>0</v>
      </c>
      <c r="AW214">
        <v>11</v>
      </c>
      <c r="AX214">
        <v>1</v>
      </c>
      <c r="AY214">
        <v>0.92142857142857149</v>
      </c>
      <c r="AZ214">
        <v>0.98</v>
      </c>
      <c r="BA214">
        <v>7.0000000000000834E-3</v>
      </c>
    </row>
    <row r="215" spans="4:53" ht="15" customHeight="1">
      <c r="D215" s="9">
        <v>1</v>
      </c>
      <c r="E215" s="9">
        <v>13</v>
      </c>
      <c r="F215" s="9">
        <v>0</v>
      </c>
      <c r="G215" s="9">
        <v>38</v>
      </c>
      <c r="H215" s="9">
        <v>17.399999999999999</v>
      </c>
      <c r="I215" s="9">
        <v>1</v>
      </c>
      <c r="K215">
        <v>1</v>
      </c>
      <c r="L215">
        <v>13</v>
      </c>
      <c r="M215">
        <v>0</v>
      </c>
      <c r="N215">
        <v>39.4</v>
      </c>
      <c r="O215">
        <v>11.2</v>
      </c>
      <c r="P215" s="31">
        <v>0</v>
      </c>
      <c r="Q215">
        <v>1</v>
      </c>
      <c r="R215" s="32">
        <v>1</v>
      </c>
      <c r="S215">
        <v>0</v>
      </c>
      <c r="T215">
        <v>0.27142258639330269</v>
      </c>
      <c r="U215" s="31">
        <v>0.27142258639330269</v>
      </c>
      <c r="V215" s="32">
        <v>0.72857741360669737</v>
      </c>
      <c r="W215" s="31">
        <v>-0.31666139460448361</v>
      </c>
      <c r="X215" s="32">
        <v>100</v>
      </c>
      <c r="AT215">
        <v>0.10567886976238558</v>
      </c>
      <c r="AU215">
        <v>1</v>
      </c>
      <c r="AV215">
        <v>0</v>
      </c>
      <c r="AW215">
        <v>12</v>
      </c>
      <c r="AX215">
        <v>1</v>
      </c>
      <c r="AY215">
        <v>0.91428571428571426</v>
      </c>
      <c r="AZ215">
        <v>0.98</v>
      </c>
      <c r="BA215">
        <v>6.999999999999975E-3</v>
      </c>
    </row>
    <row r="216" spans="4:53" ht="15" customHeight="1">
      <c r="D216" s="9">
        <v>1</v>
      </c>
      <c r="E216" s="9">
        <v>9</v>
      </c>
      <c r="F216" s="9">
        <v>0</v>
      </c>
      <c r="G216" s="9">
        <v>41.9</v>
      </c>
      <c r="H216" s="9">
        <v>14.7</v>
      </c>
      <c r="I216" s="9">
        <v>1</v>
      </c>
      <c r="K216">
        <v>1</v>
      </c>
      <c r="L216">
        <v>14</v>
      </c>
      <c r="M216">
        <v>0</v>
      </c>
      <c r="N216">
        <v>42.7</v>
      </c>
      <c r="O216">
        <v>11.7</v>
      </c>
      <c r="P216" s="31">
        <v>0</v>
      </c>
      <c r="Q216">
        <v>1</v>
      </c>
      <c r="R216" s="32">
        <v>1</v>
      </c>
      <c r="S216">
        <v>0</v>
      </c>
      <c r="T216">
        <v>0.22278064299983794</v>
      </c>
      <c r="U216" s="31">
        <v>0.22278064299983794</v>
      </c>
      <c r="V216" s="32">
        <v>0.77721935700016209</v>
      </c>
      <c r="W216" s="31">
        <v>-0.25203265571571171</v>
      </c>
      <c r="X216" s="32">
        <v>100</v>
      </c>
      <c r="AT216">
        <v>0.10602315109517611</v>
      </c>
      <c r="AU216">
        <v>1</v>
      </c>
      <c r="AV216">
        <v>0</v>
      </c>
      <c r="AW216">
        <v>13</v>
      </c>
      <c r="AX216">
        <v>1</v>
      </c>
      <c r="AY216">
        <v>0.90714285714285714</v>
      </c>
      <c r="AZ216">
        <v>0.98</v>
      </c>
      <c r="BA216">
        <v>6.999999999999975E-3</v>
      </c>
    </row>
    <row r="217" spans="4:53" ht="15" customHeight="1">
      <c r="D217" s="9">
        <v>1</v>
      </c>
      <c r="E217" s="9">
        <v>18</v>
      </c>
      <c r="F217" s="9">
        <v>18.7</v>
      </c>
      <c r="G217" s="9">
        <v>37.700000000000003</v>
      </c>
      <c r="H217" s="9">
        <v>12.4</v>
      </c>
      <c r="I217" s="9">
        <v>0</v>
      </c>
      <c r="K217">
        <v>1</v>
      </c>
      <c r="L217">
        <v>13</v>
      </c>
      <c r="M217">
        <v>0</v>
      </c>
      <c r="N217">
        <v>38</v>
      </c>
      <c r="O217">
        <v>17.399999999999999</v>
      </c>
      <c r="P217" s="31">
        <v>1</v>
      </c>
      <c r="Q217">
        <v>0</v>
      </c>
      <c r="R217" s="32">
        <v>1</v>
      </c>
      <c r="S217">
        <v>1</v>
      </c>
      <c r="T217">
        <v>0.66025795974270962</v>
      </c>
      <c r="U217" s="31">
        <v>0.66025795974270962</v>
      </c>
      <c r="V217" s="32">
        <v>0.33974204025729038</v>
      </c>
      <c r="W217" s="31">
        <v>-0.41512467222787147</v>
      </c>
      <c r="X217" s="32">
        <v>100</v>
      </c>
      <c r="AC217" t="s">
        <v>27</v>
      </c>
      <c r="AD217">
        <v>15.335337300425323</v>
      </c>
      <c r="AT217">
        <v>0.10621867055583718</v>
      </c>
      <c r="AU217">
        <v>1</v>
      </c>
      <c r="AV217">
        <v>0</v>
      </c>
      <c r="AW217">
        <v>14</v>
      </c>
      <c r="AX217">
        <v>1</v>
      </c>
      <c r="AY217">
        <v>0.9</v>
      </c>
      <c r="AZ217">
        <v>0.98</v>
      </c>
      <c r="BA217">
        <v>6.999999999999975E-3</v>
      </c>
    </row>
    <row r="218" spans="4:53" ht="15" customHeight="1">
      <c r="D218" s="9">
        <v>1</v>
      </c>
      <c r="E218" s="9">
        <v>15</v>
      </c>
      <c r="F218" s="9">
        <v>9.1</v>
      </c>
      <c r="G218" s="9">
        <v>43.9</v>
      </c>
      <c r="H218" s="9">
        <v>12.4</v>
      </c>
      <c r="I218" s="9">
        <v>0</v>
      </c>
      <c r="K218">
        <v>1</v>
      </c>
      <c r="L218">
        <v>9</v>
      </c>
      <c r="M218">
        <v>0</v>
      </c>
      <c r="N218">
        <v>41.9</v>
      </c>
      <c r="O218">
        <v>14.7</v>
      </c>
      <c r="P218" s="31">
        <v>1</v>
      </c>
      <c r="Q218">
        <v>0</v>
      </c>
      <c r="R218" s="32">
        <v>1</v>
      </c>
      <c r="S218">
        <v>1</v>
      </c>
      <c r="T218">
        <v>0.36835952295940882</v>
      </c>
      <c r="U218" s="31">
        <v>0.36835952295940882</v>
      </c>
      <c r="V218" s="32">
        <v>0.63164047704059123</v>
      </c>
      <c r="W218" s="31">
        <v>-0.99869585316887755</v>
      </c>
      <c r="X218" s="32">
        <v>0</v>
      </c>
      <c r="AC218" t="s">
        <v>23</v>
      </c>
      <c r="AD218">
        <v>9.0215947963302335E-3</v>
      </c>
      <c r="AT218">
        <v>0.10883358831492364</v>
      </c>
      <c r="AU218">
        <v>1</v>
      </c>
      <c r="AV218">
        <v>0</v>
      </c>
      <c r="AW218">
        <v>15</v>
      </c>
      <c r="AX218">
        <v>1</v>
      </c>
      <c r="AY218">
        <v>0.8928571428571429</v>
      </c>
      <c r="AZ218">
        <v>0.98</v>
      </c>
      <c r="BA218">
        <v>7.0000000000000834E-3</v>
      </c>
    </row>
    <row r="219" spans="4:53" ht="15" customHeight="1">
      <c r="D219" s="9">
        <v>0</v>
      </c>
      <c r="E219" s="9">
        <v>15</v>
      </c>
      <c r="F219" s="9">
        <v>13.2</v>
      </c>
      <c r="G219" s="9">
        <v>39.299999999999997</v>
      </c>
      <c r="H219" s="9">
        <v>13.8</v>
      </c>
      <c r="I219" s="9">
        <v>0</v>
      </c>
      <c r="K219">
        <v>1</v>
      </c>
      <c r="L219">
        <v>18</v>
      </c>
      <c r="M219">
        <v>18.7</v>
      </c>
      <c r="N219">
        <v>37.700000000000003</v>
      </c>
      <c r="O219">
        <v>12.4</v>
      </c>
      <c r="P219" s="31">
        <v>0</v>
      </c>
      <c r="Q219">
        <v>1</v>
      </c>
      <c r="R219" s="32">
        <v>1</v>
      </c>
      <c r="S219">
        <v>0</v>
      </c>
      <c r="T219">
        <v>0.43406126103756715</v>
      </c>
      <c r="U219" s="31">
        <v>0.43406126103756715</v>
      </c>
      <c r="V219" s="32">
        <v>0.56593873896243285</v>
      </c>
      <c r="W219" s="31">
        <v>-0.56926944168549487</v>
      </c>
      <c r="X219" s="32">
        <v>100</v>
      </c>
      <c r="AC219" t="s">
        <v>32</v>
      </c>
      <c r="AD219">
        <v>0.73157894736842111</v>
      </c>
      <c r="AT219">
        <v>0.11229492397720446</v>
      </c>
      <c r="AU219">
        <v>1</v>
      </c>
      <c r="AV219">
        <v>0</v>
      </c>
      <c r="AW219">
        <v>16</v>
      </c>
      <c r="AX219">
        <v>1</v>
      </c>
      <c r="AY219">
        <v>0.88571428571428568</v>
      </c>
      <c r="AZ219">
        <v>0.98</v>
      </c>
      <c r="BA219">
        <v>0</v>
      </c>
    </row>
    <row r="220" spans="4:53" ht="15" customHeight="1">
      <c r="D220" s="9">
        <v>1</v>
      </c>
      <c r="E220" s="9">
        <v>16</v>
      </c>
      <c r="F220" s="9">
        <v>3.5</v>
      </c>
      <c r="G220" s="9">
        <v>47.5</v>
      </c>
      <c r="H220" s="9">
        <v>14.2</v>
      </c>
      <c r="I220" s="9">
        <v>1</v>
      </c>
      <c r="K220">
        <v>1</v>
      </c>
      <c r="L220">
        <v>15</v>
      </c>
      <c r="M220">
        <v>9.1</v>
      </c>
      <c r="N220">
        <v>43.9</v>
      </c>
      <c r="O220">
        <v>12.4</v>
      </c>
      <c r="P220" s="31">
        <v>0</v>
      </c>
      <c r="Q220">
        <v>1</v>
      </c>
      <c r="R220" s="32">
        <v>1</v>
      </c>
      <c r="S220">
        <v>0</v>
      </c>
      <c r="T220">
        <v>0.2409670056259702</v>
      </c>
      <c r="U220" s="31">
        <v>0.2409670056259702</v>
      </c>
      <c r="V220" s="32">
        <v>0.75903299437402982</v>
      </c>
      <c r="W220" s="31">
        <v>-0.27571003168281294</v>
      </c>
      <c r="X220" s="32">
        <v>100</v>
      </c>
      <c r="AD220">
        <v>0.08</v>
      </c>
      <c r="AT220">
        <v>0.11229492397720446</v>
      </c>
      <c r="AU220">
        <v>0</v>
      </c>
      <c r="AV220">
        <v>1</v>
      </c>
      <c r="AW220">
        <v>16</v>
      </c>
      <c r="AX220">
        <v>2</v>
      </c>
      <c r="AY220">
        <v>0.88571428571428568</v>
      </c>
      <c r="AZ220">
        <v>0.96</v>
      </c>
      <c r="BA220">
        <v>6.8571428571428325E-3</v>
      </c>
    </row>
    <row r="221" spans="4:53" ht="15" customHeight="1">
      <c r="D221" s="9">
        <v>1</v>
      </c>
      <c r="E221" s="9">
        <v>14</v>
      </c>
      <c r="F221" s="9">
        <v>3.2</v>
      </c>
      <c r="G221" s="9">
        <v>43.2</v>
      </c>
      <c r="H221" s="9">
        <v>11.5</v>
      </c>
      <c r="I221" s="9">
        <v>0</v>
      </c>
      <c r="K221">
        <v>0</v>
      </c>
      <c r="L221">
        <v>15</v>
      </c>
      <c r="M221">
        <v>13.2</v>
      </c>
      <c r="N221">
        <v>39.299999999999997</v>
      </c>
      <c r="O221">
        <v>13.8</v>
      </c>
      <c r="P221" s="31">
        <v>0</v>
      </c>
      <c r="Q221">
        <v>1</v>
      </c>
      <c r="R221" s="32">
        <v>1</v>
      </c>
      <c r="S221">
        <v>0</v>
      </c>
      <c r="T221">
        <v>0.36329356561101228</v>
      </c>
      <c r="U221" s="31">
        <v>0.36329356561101228</v>
      </c>
      <c r="V221" s="32">
        <v>0.63670643438898766</v>
      </c>
      <c r="W221" s="31">
        <v>-0.45144658616918498</v>
      </c>
      <c r="X221" s="32">
        <v>100</v>
      </c>
      <c r="AD221">
        <v>0.9642857142857143</v>
      </c>
      <c r="AT221">
        <v>0.11590353560509209</v>
      </c>
      <c r="AU221">
        <v>1</v>
      </c>
      <c r="AV221">
        <v>0</v>
      </c>
      <c r="AW221">
        <v>17</v>
      </c>
      <c r="AX221">
        <v>2</v>
      </c>
      <c r="AY221">
        <v>0.87857142857142856</v>
      </c>
      <c r="AZ221">
        <v>0.96</v>
      </c>
      <c r="BA221">
        <v>6.8571428571428325E-3</v>
      </c>
    </row>
    <row r="222" spans="4:53" ht="15" customHeight="1">
      <c r="D222" s="9">
        <v>1</v>
      </c>
      <c r="E222" s="9">
        <v>17</v>
      </c>
      <c r="F222" s="9">
        <v>0</v>
      </c>
      <c r="G222" s="9">
        <v>34.9</v>
      </c>
      <c r="H222" s="9">
        <v>15.4</v>
      </c>
      <c r="I222" s="9">
        <v>0</v>
      </c>
      <c r="K222">
        <v>1</v>
      </c>
      <c r="L222">
        <v>16</v>
      </c>
      <c r="M222">
        <v>3.5</v>
      </c>
      <c r="N222">
        <v>47.5</v>
      </c>
      <c r="O222">
        <v>14.2</v>
      </c>
      <c r="P222" s="31">
        <v>1</v>
      </c>
      <c r="Q222">
        <v>0</v>
      </c>
      <c r="R222" s="32">
        <v>1</v>
      </c>
      <c r="S222">
        <v>1</v>
      </c>
      <c r="T222">
        <v>0.2363654984257097</v>
      </c>
      <c r="U222" s="31">
        <v>0.2363654984257097</v>
      </c>
      <c r="V222" s="32">
        <v>0.76363450157429025</v>
      </c>
      <c r="W222" s="31">
        <v>-1.4423759498470394</v>
      </c>
      <c r="X222" s="32">
        <v>0</v>
      </c>
      <c r="AC222" t="s">
        <v>104</v>
      </c>
      <c r="AD222" s="28">
        <v>215.67163124713963</v>
      </c>
      <c r="AT222">
        <v>0.11600595252832542</v>
      </c>
      <c r="AU222">
        <v>1</v>
      </c>
      <c r="AV222">
        <v>0</v>
      </c>
      <c r="AW222">
        <v>18</v>
      </c>
      <c r="AX222">
        <v>2</v>
      </c>
      <c r="AY222">
        <v>0.87142857142857144</v>
      </c>
      <c r="AZ222">
        <v>0.96</v>
      </c>
      <c r="BA222">
        <v>6.8571428571428325E-3</v>
      </c>
    </row>
    <row r="223" spans="4:53" ht="15" customHeight="1">
      <c r="D223" s="9">
        <v>1</v>
      </c>
      <c r="E223" s="9">
        <v>15</v>
      </c>
      <c r="F223" s="9">
        <v>0</v>
      </c>
      <c r="G223" s="9">
        <v>43.9</v>
      </c>
      <c r="H223" s="9">
        <v>11.7</v>
      </c>
      <c r="I223" s="9">
        <v>0</v>
      </c>
      <c r="K223">
        <v>1</v>
      </c>
      <c r="L223">
        <v>14</v>
      </c>
      <c r="M223">
        <v>3.2</v>
      </c>
      <c r="N223">
        <v>43.2</v>
      </c>
      <c r="O223">
        <v>11.5</v>
      </c>
      <c r="P223" s="31">
        <v>0</v>
      </c>
      <c r="Q223">
        <v>1</v>
      </c>
      <c r="R223" s="32">
        <v>1</v>
      </c>
      <c r="S223">
        <v>0</v>
      </c>
      <c r="T223">
        <v>0.2079999600383993</v>
      </c>
      <c r="U223" s="31">
        <v>0.2079999600383993</v>
      </c>
      <c r="V223" s="32">
        <v>0.79200003996160073</v>
      </c>
      <c r="W223" s="31">
        <v>-0.23319383671114588</v>
      </c>
      <c r="X223" s="32">
        <v>100</v>
      </c>
      <c r="AC223" t="s">
        <v>42</v>
      </c>
      <c r="AD223">
        <v>0.69057142857142828</v>
      </c>
      <c r="AT223">
        <v>0.12260312289535903</v>
      </c>
      <c r="AU223">
        <v>1</v>
      </c>
      <c r="AV223">
        <v>0</v>
      </c>
      <c r="AW223">
        <v>19</v>
      </c>
      <c r="AX223">
        <v>2</v>
      </c>
      <c r="AY223">
        <v>0.86428571428571432</v>
      </c>
      <c r="AZ223">
        <v>0.96</v>
      </c>
      <c r="BA223">
        <v>6.8571428571428325E-3</v>
      </c>
    </row>
    <row r="224" spans="4:53" ht="15" customHeight="1">
      <c r="D224" s="9">
        <v>1</v>
      </c>
      <c r="E224" s="9">
        <v>14</v>
      </c>
      <c r="F224" s="9">
        <v>14.7</v>
      </c>
      <c r="G224" s="9">
        <v>47.8</v>
      </c>
      <c r="H224" s="9">
        <v>10.9</v>
      </c>
      <c r="I224" s="9">
        <v>0</v>
      </c>
      <c r="K224">
        <v>1</v>
      </c>
      <c r="L224">
        <v>17</v>
      </c>
      <c r="M224">
        <v>0</v>
      </c>
      <c r="N224">
        <v>34.9</v>
      </c>
      <c r="O224">
        <v>15.4</v>
      </c>
      <c r="P224" s="31">
        <v>0</v>
      </c>
      <c r="Q224">
        <v>1</v>
      </c>
      <c r="R224" s="32">
        <v>1</v>
      </c>
      <c r="S224">
        <v>0</v>
      </c>
      <c r="T224">
        <v>0.65651228889037505</v>
      </c>
      <c r="U224" s="31">
        <v>0.65651228889037505</v>
      </c>
      <c r="V224" s="32">
        <v>0.34348771110962495</v>
      </c>
      <c r="W224" s="31">
        <v>-1.0686039434775234</v>
      </c>
      <c r="X224" s="32">
        <v>0</v>
      </c>
      <c r="AT224">
        <v>0.1229439118213804</v>
      </c>
      <c r="AU224">
        <v>1</v>
      </c>
      <c r="AV224">
        <v>0</v>
      </c>
      <c r="AW224">
        <v>20</v>
      </c>
      <c r="AX224">
        <v>2</v>
      </c>
      <c r="AY224">
        <v>0.85714285714285721</v>
      </c>
      <c r="AZ224">
        <v>0.96</v>
      </c>
      <c r="BA224">
        <v>6.8571428571429392E-3</v>
      </c>
    </row>
    <row r="225" spans="4:53" ht="15" customHeight="1">
      <c r="D225" s="9">
        <v>0</v>
      </c>
      <c r="E225" s="9">
        <v>14</v>
      </c>
      <c r="F225" s="9">
        <v>8.6999999999999993</v>
      </c>
      <c r="G225" s="9">
        <v>40.4</v>
      </c>
      <c r="H225" s="9">
        <v>13.9</v>
      </c>
      <c r="I225" s="9">
        <v>0</v>
      </c>
      <c r="K225">
        <v>1</v>
      </c>
      <c r="L225">
        <v>15</v>
      </c>
      <c r="M225">
        <v>0</v>
      </c>
      <c r="N225">
        <v>43.9</v>
      </c>
      <c r="O225">
        <v>11.7</v>
      </c>
      <c r="P225" s="31">
        <v>0</v>
      </c>
      <c r="Q225">
        <v>1</v>
      </c>
      <c r="R225" s="32">
        <v>1</v>
      </c>
      <c r="S225">
        <v>0</v>
      </c>
      <c r="T225">
        <v>0.20180430635105254</v>
      </c>
      <c r="U225" s="31">
        <v>0.20180430635105254</v>
      </c>
      <c r="V225" s="32">
        <v>0.79819569364894749</v>
      </c>
      <c r="W225" s="31">
        <v>-0.22540148145979758</v>
      </c>
      <c r="X225" s="32">
        <v>100</v>
      </c>
      <c r="AT225">
        <v>0.12457045146177899</v>
      </c>
      <c r="AU225">
        <v>1</v>
      </c>
      <c r="AV225">
        <v>0</v>
      </c>
      <c r="AW225">
        <v>21</v>
      </c>
      <c r="AX225">
        <v>2</v>
      </c>
      <c r="AY225">
        <v>0.85</v>
      </c>
      <c r="AZ225">
        <v>0.96</v>
      </c>
      <c r="BA225">
        <v>0</v>
      </c>
    </row>
    <row r="226" spans="4:53" ht="15" customHeight="1">
      <c r="D226" s="9">
        <v>1</v>
      </c>
      <c r="E226" s="9">
        <v>15</v>
      </c>
      <c r="F226" s="9">
        <v>24</v>
      </c>
      <c r="G226" s="9">
        <v>44</v>
      </c>
      <c r="H226" s="9">
        <v>12.7</v>
      </c>
      <c r="I226" s="9">
        <v>0</v>
      </c>
      <c r="K226">
        <v>1</v>
      </c>
      <c r="L226">
        <v>14</v>
      </c>
      <c r="M226">
        <v>14.7</v>
      </c>
      <c r="N226">
        <v>47.8</v>
      </c>
      <c r="O226">
        <v>10.9</v>
      </c>
      <c r="P226" s="31">
        <v>0</v>
      </c>
      <c r="Q226">
        <v>1</v>
      </c>
      <c r="R226" s="32">
        <v>1</v>
      </c>
      <c r="S226">
        <v>0</v>
      </c>
      <c r="T226">
        <v>0.1229439118213804</v>
      </c>
      <c r="U226" s="31">
        <v>0.1229439118213804</v>
      </c>
      <c r="V226" s="32">
        <v>0.87705608817861958</v>
      </c>
      <c r="W226" s="31">
        <v>-0.13118433406132493</v>
      </c>
      <c r="X226" s="32">
        <v>100</v>
      </c>
      <c r="AT226">
        <v>0.12457045146177899</v>
      </c>
      <c r="AU226">
        <v>0</v>
      </c>
      <c r="AV226">
        <v>1</v>
      </c>
      <c r="AW226">
        <v>21</v>
      </c>
      <c r="AX226">
        <v>3</v>
      </c>
      <c r="AY226">
        <v>0.85</v>
      </c>
      <c r="AZ226">
        <v>0.94</v>
      </c>
      <c r="BA226">
        <v>6.71428571428569E-3</v>
      </c>
    </row>
    <row r="227" spans="4:53" ht="15" customHeight="1">
      <c r="D227" s="9">
        <v>0</v>
      </c>
      <c r="E227" s="9">
        <v>15</v>
      </c>
      <c r="F227" s="12">
        <v>9.6999999999999993</v>
      </c>
      <c r="G227" s="9">
        <v>43</v>
      </c>
      <c r="H227" s="9">
        <v>13.7</v>
      </c>
      <c r="I227" s="9">
        <v>0</v>
      </c>
      <c r="K227">
        <v>0</v>
      </c>
      <c r="L227">
        <v>14</v>
      </c>
      <c r="M227">
        <v>8.6999999999999993</v>
      </c>
      <c r="N227">
        <v>40.4</v>
      </c>
      <c r="O227">
        <v>13.9</v>
      </c>
      <c r="P227" s="31">
        <v>0</v>
      </c>
      <c r="Q227">
        <v>1</v>
      </c>
      <c r="R227" s="32">
        <v>1</v>
      </c>
      <c r="S227">
        <v>0</v>
      </c>
      <c r="T227">
        <v>0.32695095187604289</v>
      </c>
      <c r="U227" s="31">
        <v>0.32695095187604289</v>
      </c>
      <c r="V227" s="32">
        <v>0.67304904812395705</v>
      </c>
      <c r="W227" s="31">
        <v>-0.39593707216544122</v>
      </c>
      <c r="X227" s="32">
        <v>100</v>
      </c>
      <c r="AT227">
        <v>0.12470167929192474</v>
      </c>
      <c r="AU227">
        <v>1</v>
      </c>
      <c r="AV227">
        <v>0</v>
      </c>
      <c r="AW227">
        <v>22</v>
      </c>
      <c r="AX227">
        <v>3</v>
      </c>
      <c r="AY227">
        <v>0.84285714285714286</v>
      </c>
      <c r="AZ227">
        <v>0.94</v>
      </c>
      <c r="BA227">
        <v>6.71428571428569E-3</v>
      </c>
    </row>
    <row r="228" spans="4:53" ht="15" customHeight="1">
      <c r="D228" s="9">
        <v>0</v>
      </c>
      <c r="E228" s="9">
        <v>18</v>
      </c>
      <c r="F228" s="9">
        <v>7.9</v>
      </c>
      <c r="G228" s="9">
        <v>39.700000000000003</v>
      </c>
      <c r="H228" s="9">
        <v>17.7</v>
      </c>
      <c r="I228" s="9">
        <v>0</v>
      </c>
      <c r="K228">
        <v>1</v>
      </c>
      <c r="L228">
        <v>15</v>
      </c>
      <c r="M228">
        <v>24</v>
      </c>
      <c r="N228">
        <v>44</v>
      </c>
      <c r="O228">
        <v>12.7</v>
      </c>
      <c r="P228" s="31">
        <v>0</v>
      </c>
      <c r="Q228">
        <v>1</v>
      </c>
      <c r="R228" s="32">
        <v>1</v>
      </c>
      <c r="S228">
        <v>0</v>
      </c>
      <c r="T228">
        <v>0.27112085786541085</v>
      </c>
      <c r="U228" s="31">
        <v>0.27112085786541085</v>
      </c>
      <c r="V228" s="32">
        <v>0.72887914213458915</v>
      </c>
      <c r="W228" s="31">
        <v>-0.31624734654107645</v>
      </c>
      <c r="X228" s="32">
        <v>100</v>
      </c>
      <c r="AT228">
        <v>0.12679127647888341</v>
      </c>
      <c r="AU228">
        <v>1</v>
      </c>
      <c r="AV228">
        <v>0</v>
      </c>
      <c r="AW228">
        <v>23</v>
      </c>
      <c r="AX228">
        <v>3</v>
      </c>
      <c r="AY228">
        <v>0.83571428571428574</v>
      </c>
      <c r="AZ228">
        <v>0.94</v>
      </c>
      <c r="BA228">
        <v>6.7142857142857941E-3</v>
      </c>
    </row>
    <row r="229" spans="4:53" ht="15" customHeight="1">
      <c r="D229" s="9">
        <v>0</v>
      </c>
      <c r="E229" s="9">
        <v>15</v>
      </c>
      <c r="F229" s="9">
        <v>6.4</v>
      </c>
      <c r="G229" s="9">
        <v>42.2</v>
      </c>
      <c r="H229" s="9">
        <v>12.3</v>
      </c>
      <c r="I229" s="9">
        <v>0</v>
      </c>
      <c r="K229">
        <v>0</v>
      </c>
      <c r="L229">
        <v>15</v>
      </c>
      <c r="M229">
        <v>9.6999999999999993</v>
      </c>
      <c r="N229">
        <v>43</v>
      </c>
      <c r="O229">
        <v>13.7</v>
      </c>
      <c r="P229" s="31">
        <v>0</v>
      </c>
      <c r="Q229">
        <v>1</v>
      </c>
      <c r="R229" s="32">
        <v>1</v>
      </c>
      <c r="S229">
        <v>0</v>
      </c>
      <c r="T229">
        <v>0.25743111620384357</v>
      </c>
      <c r="U229" s="31">
        <v>0.25743111620384357</v>
      </c>
      <c r="V229" s="32">
        <v>0.74256888379615638</v>
      </c>
      <c r="W229" s="31">
        <v>-0.29763963981897529</v>
      </c>
      <c r="X229" s="32">
        <v>100</v>
      </c>
      <c r="AT229">
        <v>0.1288691029366196</v>
      </c>
      <c r="AU229">
        <v>1</v>
      </c>
      <c r="AV229">
        <v>0</v>
      </c>
      <c r="AW229">
        <v>24</v>
      </c>
      <c r="AX229">
        <v>3</v>
      </c>
      <c r="AY229">
        <v>0.82857142857142851</v>
      </c>
      <c r="AZ229">
        <v>0.94</v>
      </c>
      <c r="BA229">
        <v>6.71428571428569E-3</v>
      </c>
    </row>
    <row r="230" spans="4:53" ht="15" customHeight="1">
      <c r="D230" s="9">
        <v>0</v>
      </c>
      <c r="E230" s="9">
        <v>13</v>
      </c>
      <c r="F230" s="9">
        <v>0</v>
      </c>
      <c r="G230" s="9">
        <v>39.9</v>
      </c>
      <c r="H230" s="9">
        <v>11.1</v>
      </c>
      <c r="I230" s="9">
        <v>0</v>
      </c>
      <c r="K230">
        <v>0</v>
      </c>
      <c r="L230">
        <v>18</v>
      </c>
      <c r="M230">
        <v>7.9</v>
      </c>
      <c r="N230">
        <v>39.700000000000003</v>
      </c>
      <c r="O230">
        <v>17.7</v>
      </c>
      <c r="P230" s="31">
        <v>0</v>
      </c>
      <c r="Q230">
        <v>1</v>
      </c>
      <c r="R230" s="32">
        <v>1</v>
      </c>
      <c r="S230">
        <v>0</v>
      </c>
      <c r="T230">
        <v>0.58637613225503304</v>
      </c>
      <c r="U230" s="31">
        <v>0.58637613225503304</v>
      </c>
      <c r="V230" s="32">
        <v>0.41362386774496696</v>
      </c>
      <c r="W230" s="31">
        <v>-0.88279825013917079</v>
      </c>
      <c r="X230" s="32">
        <v>0</v>
      </c>
      <c r="AT230">
        <v>0.12996093926330307</v>
      </c>
      <c r="AU230">
        <v>1</v>
      </c>
      <c r="AV230">
        <v>0</v>
      </c>
      <c r="AW230">
        <v>25</v>
      </c>
      <c r="AX230">
        <v>3</v>
      </c>
      <c r="AY230">
        <v>0.8214285714285714</v>
      </c>
      <c r="AZ230">
        <v>0.94</v>
      </c>
      <c r="BA230">
        <v>6.71428571428569E-3</v>
      </c>
    </row>
    <row r="231" spans="4:53" ht="15" customHeight="1">
      <c r="D231" s="9">
        <v>0</v>
      </c>
      <c r="E231" s="9">
        <v>15</v>
      </c>
      <c r="F231" s="9">
        <v>9.1999999999999993</v>
      </c>
      <c r="G231" s="9">
        <v>38.700000000000003</v>
      </c>
      <c r="H231" s="9">
        <v>13.3</v>
      </c>
      <c r="I231" s="9">
        <v>0</v>
      </c>
      <c r="K231">
        <v>0</v>
      </c>
      <c r="L231">
        <v>15</v>
      </c>
      <c r="M231">
        <v>6.4</v>
      </c>
      <c r="N231">
        <v>42.2</v>
      </c>
      <c r="O231">
        <v>12.3</v>
      </c>
      <c r="P231" s="31">
        <v>0</v>
      </c>
      <c r="Q231">
        <v>1</v>
      </c>
      <c r="R231" s="32">
        <v>1</v>
      </c>
      <c r="S231">
        <v>0</v>
      </c>
      <c r="T231">
        <v>0.21111846443753282</v>
      </c>
      <c r="U231" s="31">
        <v>0.21111846443753282</v>
      </c>
      <c r="V231" s="32">
        <v>0.78888153556246721</v>
      </c>
      <c r="W231" s="31">
        <v>-0.23713911445039085</v>
      </c>
      <c r="X231" s="32">
        <v>100</v>
      </c>
      <c r="AT231">
        <v>0.13365954993992676</v>
      </c>
      <c r="AU231">
        <v>1</v>
      </c>
      <c r="AV231">
        <v>0</v>
      </c>
      <c r="AW231">
        <v>26</v>
      </c>
      <c r="AX231">
        <v>3</v>
      </c>
      <c r="AY231">
        <v>0.81428571428571428</v>
      </c>
      <c r="AZ231">
        <v>0.94</v>
      </c>
      <c r="BA231">
        <v>6.71428571428569E-3</v>
      </c>
    </row>
    <row r="232" spans="4:53" ht="15" customHeight="1">
      <c r="D232" s="9">
        <v>0</v>
      </c>
      <c r="E232" s="9">
        <v>16</v>
      </c>
      <c r="F232" s="9">
        <v>9.8000000000000007</v>
      </c>
      <c r="G232" s="9">
        <v>36.6</v>
      </c>
      <c r="H232" s="9">
        <v>11.3</v>
      </c>
      <c r="I232" s="9">
        <v>0</v>
      </c>
      <c r="K232">
        <v>0</v>
      </c>
      <c r="L232">
        <v>13</v>
      </c>
      <c r="M232">
        <v>0</v>
      </c>
      <c r="N232">
        <v>39.9</v>
      </c>
      <c r="O232">
        <v>11.1</v>
      </c>
      <c r="P232" s="31">
        <v>0</v>
      </c>
      <c r="Q232">
        <v>1</v>
      </c>
      <c r="R232" s="32">
        <v>1</v>
      </c>
      <c r="S232">
        <v>0</v>
      </c>
      <c r="T232">
        <v>0.19646536037345519</v>
      </c>
      <c r="U232" s="31">
        <v>0.19646536037345519</v>
      </c>
      <c r="V232" s="32">
        <v>0.80353463962654481</v>
      </c>
      <c r="W232" s="31">
        <v>-0.21873498381092554</v>
      </c>
      <c r="X232" s="32">
        <v>100</v>
      </c>
      <c r="AT232">
        <v>0.13386433120996286</v>
      </c>
      <c r="AU232">
        <v>1</v>
      </c>
      <c r="AV232">
        <v>0</v>
      </c>
      <c r="AW232">
        <v>27</v>
      </c>
      <c r="AX232">
        <v>3</v>
      </c>
      <c r="AY232">
        <v>0.80714285714285716</v>
      </c>
      <c r="AZ232">
        <v>0.94</v>
      </c>
      <c r="BA232">
        <v>6.71428571428569E-3</v>
      </c>
    </row>
    <row r="233" spans="4:53" ht="15" customHeight="1">
      <c r="D233" s="9">
        <v>0</v>
      </c>
      <c r="E233" s="9">
        <v>17</v>
      </c>
      <c r="F233" s="9">
        <v>1.5</v>
      </c>
      <c r="G233" s="9">
        <v>46.2</v>
      </c>
      <c r="H233" s="9">
        <v>14.4</v>
      </c>
      <c r="I233" s="9">
        <v>1</v>
      </c>
      <c r="K233">
        <v>0</v>
      </c>
      <c r="L233">
        <v>15</v>
      </c>
      <c r="M233">
        <v>9.1999999999999993</v>
      </c>
      <c r="N233">
        <v>38.700000000000003</v>
      </c>
      <c r="O233">
        <v>13.3</v>
      </c>
      <c r="P233" s="31">
        <v>0</v>
      </c>
      <c r="Q233">
        <v>1</v>
      </c>
      <c r="R233" s="32">
        <v>1</v>
      </c>
      <c r="S233">
        <v>0</v>
      </c>
      <c r="T233">
        <v>0.3466136332137254</v>
      </c>
      <c r="U233" s="31">
        <v>0.3466136332137254</v>
      </c>
      <c r="V233" s="32">
        <v>0.6533863667862746</v>
      </c>
      <c r="W233" s="31">
        <v>-0.42558664506762534</v>
      </c>
      <c r="X233" s="32">
        <v>100</v>
      </c>
      <c r="AT233">
        <v>0.13628849324595824</v>
      </c>
      <c r="AU233">
        <v>1</v>
      </c>
      <c r="AV233">
        <v>0</v>
      </c>
      <c r="AW233">
        <v>28</v>
      </c>
      <c r="AX233">
        <v>3</v>
      </c>
      <c r="AY233">
        <v>0.8</v>
      </c>
      <c r="AZ233">
        <v>0.94</v>
      </c>
      <c r="BA233">
        <v>0</v>
      </c>
    </row>
    <row r="234" spans="4:53" ht="15" customHeight="1">
      <c r="D234" s="9">
        <v>0</v>
      </c>
      <c r="E234" s="9">
        <v>17</v>
      </c>
      <c r="F234" s="9">
        <v>7.1</v>
      </c>
      <c r="G234" s="9">
        <v>37.799999999999997</v>
      </c>
      <c r="H234" s="9">
        <v>12.4</v>
      </c>
      <c r="I234" s="9">
        <v>0</v>
      </c>
      <c r="K234">
        <v>0</v>
      </c>
      <c r="L234">
        <v>16</v>
      </c>
      <c r="M234">
        <v>9.8000000000000007</v>
      </c>
      <c r="N234">
        <v>36.6</v>
      </c>
      <c r="O234">
        <v>11.3</v>
      </c>
      <c r="P234" s="31">
        <v>0</v>
      </c>
      <c r="Q234">
        <v>1</v>
      </c>
      <c r="R234" s="32">
        <v>1</v>
      </c>
      <c r="S234">
        <v>0</v>
      </c>
      <c r="T234">
        <v>0.30344865294985296</v>
      </c>
      <c r="U234" s="31">
        <v>0.30344865294985296</v>
      </c>
      <c r="V234" s="32">
        <v>0.69655134705014699</v>
      </c>
      <c r="W234" s="31">
        <v>-0.36161376694311187</v>
      </c>
      <c r="X234" s="32">
        <v>100</v>
      </c>
      <c r="AT234">
        <v>0.13696753307131421</v>
      </c>
      <c r="AU234">
        <v>0</v>
      </c>
      <c r="AV234">
        <v>1</v>
      </c>
      <c r="AW234">
        <v>28</v>
      </c>
      <c r="AX234">
        <v>4</v>
      </c>
      <c r="AY234">
        <v>0.8</v>
      </c>
      <c r="AZ234">
        <v>0.92</v>
      </c>
      <c r="BA234">
        <v>6.5714285714286507E-3</v>
      </c>
    </row>
    <row r="235" spans="4:53" ht="15" customHeight="1">
      <c r="D235" s="9">
        <v>0</v>
      </c>
      <c r="E235" s="9">
        <v>17</v>
      </c>
      <c r="F235" s="9">
        <v>34.1</v>
      </c>
      <c r="G235" s="9">
        <v>40.700000000000003</v>
      </c>
      <c r="H235" s="9">
        <v>16.600000000000001</v>
      </c>
      <c r="I235" s="9">
        <v>0</v>
      </c>
      <c r="K235">
        <v>0</v>
      </c>
      <c r="L235">
        <v>17</v>
      </c>
      <c r="M235">
        <v>1.5</v>
      </c>
      <c r="N235">
        <v>46.2</v>
      </c>
      <c r="O235">
        <v>14.4</v>
      </c>
      <c r="P235" s="31">
        <v>1</v>
      </c>
      <c r="Q235">
        <v>0</v>
      </c>
      <c r="R235" s="32">
        <v>1</v>
      </c>
      <c r="S235">
        <v>1</v>
      </c>
      <c r="T235">
        <v>0.21497703659961312</v>
      </c>
      <c r="U235" s="31">
        <v>0.21497703659961312</v>
      </c>
      <c r="V235" s="32">
        <v>0.78502296340038691</v>
      </c>
      <c r="W235" s="31">
        <v>-1.5372240630721234</v>
      </c>
      <c r="X235" s="32">
        <v>0</v>
      </c>
      <c r="AT235">
        <v>0.13875957016748455</v>
      </c>
      <c r="AU235">
        <v>1</v>
      </c>
      <c r="AV235">
        <v>0</v>
      </c>
      <c r="AW235">
        <v>29</v>
      </c>
      <c r="AX235">
        <v>4</v>
      </c>
      <c r="AY235">
        <v>0.79285714285714282</v>
      </c>
      <c r="AZ235">
        <v>0.92</v>
      </c>
      <c r="BA235">
        <v>6.5714285714285484E-3</v>
      </c>
    </row>
    <row r="236" spans="4:53" ht="15" customHeight="1">
      <c r="D236" s="9">
        <v>1</v>
      </c>
      <c r="E236" s="9">
        <v>15</v>
      </c>
      <c r="F236" s="9">
        <v>28</v>
      </c>
      <c r="G236" s="9">
        <v>40.799999999999997</v>
      </c>
      <c r="H236" s="9">
        <v>14.3</v>
      </c>
      <c r="I236" s="9">
        <v>0</v>
      </c>
      <c r="K236">
        <v>0</v>
      </c>
      <c r="L236">
        <v>17</v>
      </c>
      <c r="M236">
        <v>7.1</v>
      </c>
      <c r="N236">
        <v>37.799999999999997</v>
      </c>
      <c r="O236">
        <v>12.4</v>
      </c>
      <c r="P236" s="31">
        <v>0</v>
      </c>
      <c r="Q236">
        <v>1</v>
      </c>
      <c r="R236" s="32">
        <v>1</v>
      </c>
      <c r="S236">
        <v>0</v>
      </c>
      <c r="T236">
        <v>0.32924633315061524</v>
      </c>
      <c r="U236" s="31">
        <v>0.32924633315061524</v>
      </c>
      <c r="V236" s="32">
        <v>0.67075366684938476</v>
      </c>
      <c r="W236" s="31">
        <v>-0.39935332290135794</v>
      </c>
      <c r="X236" s="32">
        <v>100</v>
      </c>
      <c r="AT236">
        <v>0.13972604775993178</v>
      </c>
      <c r="AU236">
        <v>1</v>
      </c>
      <c r="AV236">
        <v>0</v>
      </c>
      <c r="AW236">
        <v>30</v>
      </c>
      <c r="AX236">
        <v>4</v>
      </c>
      <c r="AY236">
        <v>0.7857142857142857</v>
      </c>
      <c r="AZ236">
        <v>0.92</v>
      </c>
      <c r="BA236">
        <v>6.5714285714285484E-3</v>
      </c>
    </row>
    <row r="237" spans="4:53" ht="15" customHeight="1">
      <c r="D237" s="9">
        <v>0</v>
      </c>
      <c r="E237" s="9">
        <v>17</v>
      </c>
      <c r="F237" s="9">
        <v>11.2</v>
      </c>
      <c r="G237" s="9">
        <v>41.9</v>
      </c>
      <c r="H237" s="9">
        <v>13</v>
      </c>
      <c r="I237" s="9">
        <v>0</v>
      </c>
      <c r="K237">
        <v>0</v>
      </c>
      <c r="L237">
        <v>17</v>
      </c>
      <c r="M237">
        <v>34.1</v>
      </c>
      <c r="N237">
        <v>40.700000000000003</v>
      </c>
      <c r="O237">
        <v>16.600000000000001</v>
      </c>
      <c r="P237" s="31">
        <v>0</v>
      </c>
      <c r="Q237">
        <v>1</v>
      </c>
      <c r="R237" s="32">
        <v>1</v>
      </c>
      <c r="S237">
        <v>0</v>
      </c>
      <c r="T237">
        <v>0.52934585896887054</v>
      </c>
      <c r="U237" s="31">
        <v>0.52934585896887054</v>
      </c>
      <c r="V237" s="32">
        <v>0.47065414103112946</v>
      </c>
      <c r="W237" s="31">
        <v>-0.75363176249127251</v>
      </c>
      <c r="X237" s="32">
        <v>0</v>
      </c>
      <c r="AT237">
        <v>0.14613102754590196</v>
      </c>
      <c r="AU237">
        <v>1</v>
      </c>
      <c r="AV237">
        <v>0</v>
      </c>
      <c r="AW237">
        <v>31</v>
      </c>
      <c r="AX237">
        <v>4</v>
      </c>
      <c r="AY237">
        <v>0.77857142857142858</v>
      </c>
      <c r="AZ237">
        <v>0.92</v>
      </c>
      <c r="BA237">
        <v>0</v>
      </c>
    </row>
    <row r="238" spans="4:53" ht="15" customHeight="1">
      <c r="D238" s="9">
        <v>0</v>
      </c>
      <c r="E238" s="9">
        <v>15</v>
      </c>
      <c r="F238" s="9">
        <v>0</v>
      </c>
      <c r="G238" s="9">
        <v>51.5</v>
      </c>
      <c r="H238" s="9">
        <v>9.1999999999999993</v>
      </c>
      <c r="I238" s="9">
        <v>0</v>
      </c>
      <c r="K238">
        <v>1</v>
      </c>
      <c r="L238">
        <v>15</v>
      </c>
      <c r="M238">
        <v>28</v>
      </c>
      <c r="N238">
        <v>40.799999999999997</v>
      </c>
      <c r="O238">
        <v>14.3</v>
      </c>
      <c r="P238" s="31">
        <v>0</v>
      </c>
      <c r="Q238">
        <v>1</v>
      </c>
      <c r="R238" s="32">
        <v>1</v>
      </c>
      <c r="S238">
        <v>0</v>
      </c>
      <c r="T238">
        <v>0.45264889436976552</v>
      </c>
      <c r="U238" s="31">
        <v>0.45264889436976552</v>
      </c>
      <c r="V238" s="32">
        <v>0.54735110563023448</v>
      </c>
      <c r="W238" s="31">
        <v>-0.60266480746424123</v>
      </c>
      <c r="X238" s="32">
        <v>100</v>
      </c>
      <c r="AT238">
        <v>0.15090892208230006</v>
      </c>
      <c r="AU238">
        <v>0</v>
      </c>
      <c r="AV238">
        <v>1</v>
      </c>
      <c r="AW238">
        <v>31</v>
      </c>
      <c r="AX238">
        <v>5</v>
      </c>
      <c r="AY238">
        <v>0.77857142857142858</v>
      </c>
      <c r="AZ238">
        <v>0.9</v>
      </c>
      <c r="BA238">
        <v>6.4285714285714059E-3</v>
      </c>
    </row>
    <row r="239" spans="4:53" ht="15" customHeight="1">
      <c r="D239" s="9">
        <v>0</v>
      </c>
      <c r="E239" s="9">
        <v>17</v>
      </c>
      <c r="F239" s="9">
        <v>13.2</v>
      </c>
      <c r="G239" s="9">
        <v>43.3</v>
      </c>
      <c r="H239" s="9">
        <v>14</v>
      </c>
      <c r="I239" s="9">
        <v>1</v>
      </c>
      <c r="K239">
        <v>0</v>
      </c>
      <c r="L239">
        <v>17</v>
      </c>
      <c r="M239">
        <v>11.2</v>
      </c>
      <c r="N239">
        <v>41.9</v>
      </c>
      <c r="O239">
        <v>13</v>
      </c>
      <c r="P239" s="31">
        <v>0</v>
      </c>
      <c r="Q239">
        <v>1</v>
      </c>
      <c r="R239" s="32">
        <v>1</v>
      </c>
      <c r="S239">
        <v>0</v>
      </c>
      <c r="T239">
        <v>0.26097148850457919</v>
      </c>
      <c r="U239" s="31">
        <v>0.26097148850457919</v>
      </c>
      <c r="V239" s="32">
        <v>0.73902851149542081</v>
      </c>
      <c r="W239" s="31">
        <v>-0.30241877759356811</v>
      </c>
      <c r="X239" s="32">
        <v>100</v>
      </c>
      <c r="AT239">
        <v>0.15612065172754422</v>
      </c>
      <c r="AU239">
        <v>1</v>
      </c>
      <c r="AV239">
        <v>0</v>
      </c>
      <c r="AW239">
        <v>32</v>
      </c>
      <c r="AX239">
        <v>5</v>
      </c>
      <c r="AY239">
        <v>0.77142857142857146</v>
      </c>
      <c r="AZ239">
        <v>0.9</v>
      </c>
      <c r="BA239">
        <v>6.4285714285715057E-3</v>
      </c>
    </row>
    <row r="240" spans="4:53" ht="15" customHeight="1">
      <c r="D240" s="9">
        <v>0</v>
      </c>
      <c r="E240" s="9">
        <v>18</v>
      </c>
      <c r="F240" s="9">
        <v>4.4000000000000004</v>
      </c>
      <c r="G240" s="9">
        <v>44.7</v>
      </c>
      <c r="H240" s="9">
        <v>12.5</v>
      </c>
      <c r="I240" s="9">
        <v>0</v>
      </c>
      <c r="K240">
        <v>0</v>
      </c>
      <c r="L240">
        <v>15</v>
      </c>
      <c r="M240">
        <v>0</v>
      </c>
      <c r="N240">
        <v>51.5</v>
      </c>
      <c r="O240">
        <v>9.1999999999999993</v>
      </c>
      <c r="P240" s="31">
        <v>0</v>
      </c>
      <c r="Q240">
        <v>1</v>
      </c>
      <c r="R240" s="32">
        <v>1</v>
      </c>
      <c r="S240">
        <v>0</v>
      </c>
      <c r="T240">
        <v>3.7862114884569295E-2</v>
      </c>
      <c r="U240" s="31">
        <v>3.7862114884569295E-2</v>
      </c>
      <c r="V240" s="32">
        <v>0.96213788511543075</v>
      </c>
      <c r="W240" s="31">
        <v>-3.8597506866618246E-2</v>
      </c>
      <c r="X240" s="32">
        <v>100</v>
      </c>
      <c r="AT240">
        <v>0.15842022094627936</v>
      </c>
      <c r="AU240">
        <v>1</v>
      </c>
      <c r="AV240">
        <v>0</v>
      </c>
      <c r="AW240">
        <v>33</v>
      </c>
      <c r="AX240">
        <v>5</v>
      </c>
      <c r="AY240">
        <v>0.76428571428571423</v>
      </c>
      <c r="AZ240">
        <v>0.9</v>
      </c>
      <c r="BA240">
        <v>6.4285714285714059E-3</v>
      </c>
    </row>
    <row r="241" spans="4:53" ht="15" customHeight="1">
      <c r="D241" s="9">
        <v>0</v>
      </c>
      <c r="E241" s="9">
        <v>14</v>
      </c>
      <c r="F241" s="9">
        <v>23.9</v>
      </c>
      <c r="G241" s="9">
        <v>52.7</v>
      </c>
      <c r="H241" s="9">
        <v>14.7</v>
      </c>
      <c r="I241" s="9">
        <v>0</v>
      </c>
      <c r="K241">
        <v>0</v>
      </c>
      <c r="L241">
        <v>17</v>
      </c>
      <c r="M241">
        <v>13.2</v>
      </c>
      <c r="N241">
        <v>43.3</v>
      </c>
      <c r="O241">
        <v>14</v>
      </c>
      <c r="P241" s="31">
        <v>1</v>
      </c>
      <c r="Q241">
        <v>0</v>
      </c>
      <c r="R241" s="32">
        <v>1</v>
      </c>
      <c r="S241">
        <v>1</v>
      </c>
      <c r="T241">
        <v>0.27698999701744142</v>
      </c>
      <c r="U241" s="31">
        <v>0.27698999701744142</v>
      </c>
      <c r="V241" s="32">
        <v>0.72301000298255858</v>
      </c>
      <c r="W241" s="31">
        <v>-1.2837738852972391</v>
      </c>
      <c r="X241" s="32">
        <v>0</v>
      </c>
      <c r="AT241">
        <v>0.15986527099615397</v>
      </c>
      <c r="AU241">
        <v>1</v>
      </c>
      <c r="AV241">
        <v>0</v>
      </c>
      <c r="AW241">
        <v>34</v>
      </c>
      <c r="AX241">
        <v>5</v>
      </c>
      <c r="AY241">
        <v>0.75714285714285712</v>
      </c>
      <c r="AZ241">
        <v>0.9</v>
      </c>
      <c r="BA241">
        <v>6.4285714285714059E-3</v>
      </c>
    </row>
    <row r="242" spans="4:53" ht="15" customHeight="1">
      <c r="D242" s="9">
        <v>0</v>
      </c>
      <c r="E242" s="9">
        <v>17</v>
      </c>
      <c r="F242" s="9">
        <v>23.9</v>
      </c>
      <c r="G242" s="9">
        <v>51.8</v>
      </c>
      <c r="H242" s="9">
        <v>13.9</v>
      </c>
      <c r="I242" s="9">
        <v>0</v>
      </c>
      <c r="K242">
        <v>0</v>
      </c>
      <c r="L242">
        <v>18</v>
      </c>
      <c r="M242">
        <v>4.4000000000000004</v>
      </c>
      <c r="N242">
        <v>44.7</v>
      </c>
      <c r="O242">
        <v>12.5</v>
      </c>
      <c r="P242" s="31">
        <v>0</v>
      </c>
      <c r="Q242">
        <v>1</v>
      </c>
      <c r="R242" s="32">
        <v>1</v>
      </c>
      <c r="S242">
        <v>0</v>
      </c>
      <c r="T242">
        <v>0.17855874744199995</v>
      </c>
      <c r="U242" s="31">
        <v>0.17855874744199995</v>
      </c>
      <c r="V242" s="32">
        <v>0.82144125255800005</v>
      </c>
      <c r="W242" s="31">
        <v>-0.19669485646852164</v>
      </c>
      <c r="X242" s="32">
        <v>100</v>
      </c>
      <c r="AT242">
        <v>0.16112455650898666</v>
      </c>
      <c r="AU242">
        <v>1</v>
      </c>
      <c r="AV242">
        <v>0</v>
      </c>
      <c r="AW242">
        <v>35</v>
      </c>
      <c r="AX242">
        <v>5</v>
      </c>
      <c r="AY242">
        <v>0.75</v>
      </c>
      <c r="AZ242">
        <v>0.9</v>
      </c>
      <c r="BA242">
        <v>6.4285714285714059E-3</v>
      </c>
    </row>
    <row r="243" spans="4:53" ht="15" customHeight="1">
      <c r="D243" s="9">
        <v>0</v>
      </c>
      <c r="E243" s="9">
        <v>18</v>
      </c>
      <c r="F243" s="9">
        <v>0</v>
      </c>
      <c r="G243" s="9">
        <v>47.5</v>
      </c>
      <c r="H243" s="9">
        <v>11.5</v>
      </c>
      <c r="I243" s="9">
        <v>0</v>
      </c>
      <c r="K243">
        <v>0</v>
      </c>
      <c r="L243">
        <v>14</v>
      </c>
      <c r="M243">
        <v>23.9</v>
      </c>
      <c r="N243">
        <v>52.7</v>
      </c>
      <c r="O243">
        <v>14.7</v>
      </c>
      <c r="P243" s="31">
        <v>0</v>
      </c>
      <c r="Q243">
        <v>1</v>
      </c>
      <c r="R243" s="32">
        <v>1</v>
      </c>
      <c r="S243">
        <v>0</v>
      </c>
      <c r="T243">
        <v>0.12679127647888341</v>
      </c>
      <c r="U243" s="31">
        <v>0.12679127647888341</v>
      </c>
      <c r="V243" s="32">
        <v>0.87320872352111656</v>
      </c>
      <c r="W243" s="31">
        <v>-0.13558066406637845</v>
      </c>
      <c r="X243" s="32">
        <v>100</v>
      </c>
      <c r="AT243">
        <v>0.16132079712610567</v>
      </c>
      <c r="AU243">
        <v>1</v>
      </c>
      <c r="AV243">
        <v>0</v>
      </c>
      <c r="AW243">
        <v>36</v>
      </c>
      <c r="AX243">
        <v>5</v>
      </c>
      <c r="AY243">
        <v>0.74285714285714288</v>
      </c>
      <c r="AZ243">
        <v>0.9</v>
      </c>
      <c r="BA243">
        <v>6.4285714285714059E-3</v>
      </c>
    </row>
    <row r="244" spans="4:53" ht="15" customHeight="1">
      <c r="D244" s="9">
        <v>1</v>
      </c>
      <c r="E244" s="9">
        <v>17</v>
      </c>
      <c r="F244" s="9">
        <v>0</v>
      </c>
      <c r="G244" s="9">
        <v>45.2</v>
      </c>
      <c r="H244" s="9">
        <v>13.7</v>
      </c>
      <c r="I244" s="9">
        <v>0</v>
      </c>
      <c r="K244">
        <v>0</v>
      </c>
      <c r="L244">
        <v>17</v>
      </c>
      <c r="M244">
        <v>23.9</v>
      </c>
      <c r="N244">
        <v>51.8</v>
      </c>
      <c r="O244">
        <v>13.9</v>
      </c>
      <c r="P244" s="31">
        <v>0</v>
      </c>
      <c r="Q244">
        <v>1</v>
      </c>
      <c r="R244" s="32">
        <v>1</v>
      </c>
      <c r="S244">
        <v>0</v>
      </c>
      <c r="T244">
        <v>0.12470167929192474</v>
      </c>
      <c r="U244" s="31">
        <v>0.12470167929192474</v>
      </c>
      <c r="V244" s="32">
        <v>0.87529832070807523</v>
      </c>
      <c r="W244" s="31">
        <v>-0.13319051277857355</v>
      </c>
      <c r="X244" s="32">
        <v>100</v>
      </c>
      <c r="AT244">
        <v>0.16392407151143149</v>
      </c>
      <c r="AU244">
        <v>1</v>
      </c>
      <c r="AV244">
        <v>0</v>
      </c>
      <c r="AW244">
        <v>37</v>
      </c>
      <c r="AX244">
        <v>5</v>
      </c>
      <c r="AY244">
        <v>0.73571428571428577</v>
      </c>
      <c r="AZ244">
        <v>0.9</v>
      </c>
      <c r="BA244">
        <v>6.4285714285714059E-3</v>
      </c>
    </row>
    <row r="245" spans="4:53" ht="15" customHeight="1">
      <c r="D245" s="9">
        <v>1</v>
      </c>
      <c r="E245" s="9">
        <v>13</v>
      </c>
      <c r="F245" s="9">
        <v>10.9</v>
      </c>
      <c r="G245" s="9">
        <v>43.5</v>
      </c>
      <c r="H245" s="9">
        <v>12.5</v>
      </c>
      <c r="I245" s="9">
        <v>1</v>
      </c>
      <c r="K245">
        <v>0</v>
      </c>
      <c r="L245">
        <v>18</v>
      </c>
      <c r="M245">
        <v>0</v>
      </c>
      <c r="N245">
        <v>47.5</v>
      </c>
      <c r="O245">
        <v>11.5</v>
      </c>
      <c r="P245" s="31">
        <v>0</v>
      </c>
      <c r="Q245">
        <v>1</v>
      </c>
      <c r="R245" s="32">
        <v>1</v>
      </c>
      <c r="S245">
        <v>0</v>
      </c>
      <c r="T245">
        <v>0.10567886976238558</v>
      </c>
      <c r="U245" s="31">
        <v>0.10567886976238558</v>
      </c>
      <c r="V245" s="32">
        <v>0.89432113023761439</v>
      </c>
      <c r="W245" s="31">
        <v>-0.11169036222533982</v>
      </c>
      <c r="X245" s="32">
        <v>100</v>
      </c>
      <c r="AT245">
        <v>0.16442441470090535</v>
      </c>
      <c r="AU245">
        <v>1</v>
      </c>
      <c r="AV245">
        <v>0</v>
      </c>
      <c r="AW245">
        <v>38</v>
      </c>
      <c r="AX245">
        <v>5</v>
      </c>
      <c r="AY245">
        <v>0.72857142857142865</v>
      </c>
      <c r="AZ245">
        <v>0.9</v>
      </c>
      <c r="BA245">
        <v>0</v>
      </c>
    </row>
    <row r="246" spans="4:53" ht="15" customHeight="1">
      <c r="D246" s="9">
        <v>0</v>
      </c>
      <c r="E246" s="9">
        <v>15</v>
      </c>
      <c r="F246" s="9">
        <v>19.100000000000001</v>
      </c>
      <c r="G246" s="9">
        <v>56.6</v>
      </c>
      <c r="H246" s="9">
        <v>18.899999999999999</v>
      </c>
      <c r="I246" s="9">
        <v>0</v>
      </c>
      <c r="K246">
        <v>1</v>
      </c>
      <c r="L246">
        <v>17</v>
      </c>
      <c r="M246">
        <v>0</v>
      </c>
      <c r="N246">
        <v>45.2</v>
      </c>
      <c r="O246">
        <v>13.7</v>
      </c>
      <c r="P246" s="31">
        <v>0</v>
      </c>
      <c r="Q246">
        <v>1</v>
      </c>
      <c r="R246" s="32">
        <v>1</v>
      </c>
      <c r="S246">
        <v>0</v>
      </c>
      <c r="T246">
        <v>0.26616224413443973</v>
      </c>
      <c r="U246" s="31">
        <v>0.26616224413443973</v>
      </c>
      <c r="V246" s="32">
        <v>0.73383775586556022</v>
      </c>
      <c r="W246" s="31">
        <v>-0.3094673158558911</v>
      </c>
      <c r="X246" s="32">
        <v>100</v>
      </c>
      <c r="AT246">
        <v>0.16474684503005499</v>
      </c>
      <c r="AU246">
        <v>0</v>
      </c>
      <c r="AV246">
        <v>1</v>
      </c>
      <c r="AW246">
        <v>38</v>
      </c>
      <c r="AX246">
        <v>6</v>
      </c>
      <c r="AY246">
        <v>0.72857142857142865</v>
      </c>
      <c r="AZ246">
        <v>0.88</v>
      </c>
      <c r="BA246">
        <v>6.2857142857143614E-3</v>
      </c>
    </row>
    <row r="247" spans="4:53" ht="15" customHeight="1">
      <c r="D247" s="9">
        <v>0</v>
      </c>
      <c r="E247" s="9">
        <v>15</v>
      </c>
      <c r="F247" s="9">
        <v>0</v>
      </c>
      <c r="G247" s="9">
        <v>44.8</v>
      </c>
      <c r="H247" s="9">
        <v>8.8000000000000007</v>
      </c>
      <c r="I247" s="9">
        <v>0</v>
      </c>
      <c r="K247">
        <v>1</v>
      </c>
      <c r="L247">
        <v>13</v>
      </c>
      <c r="M247">
        <v>10.9</v>
      </c>
      <c r="N247">
        <v>43.5</v>
      </c>
      <c r="O247">
        <v>12.5</v>
      </c>
      <c r="P247" s="31">
        <v>1</v>
      </c>
      <c r="Q247">
        <v>0</v>
      </c>
      <c r="R247" s="32">
        <v>1</v>
      </c>
      <c r="S247">
        <v>1</v>
      </c>
      <c r="T247">
        <v>0.24892517421428378</v>
      </c>
      <c r="U247" s="31">
        <v>0.24892517421428378</v>
      </c>
      <c r="V247" s="32">
        <v>0.75107482578571627</v>
      </c>
      <c r="W247" s="31">
        <v>-1.3906029328416727</v>
      </c>
      <c r="X247" s="32">
        <v>0</v>
      </c>
      <c r="AT247">
        <v>0.16774089824993393</v>
      </c>
      <c r="AU247">
        <v>1</v>
      </c>
      <c r="AV247">
        <v>0</v>
      </c>
      <c r="AW247">
        <v>39</v>
      </c>
      <c r="AX247">
        <v>6</v>
      </c>
      <c r="AY247">
        <v>0.72142857142857142</v>
      </c>
      <c r="AZ247">
        <v>0.88</v>
      </c>
      <c r="BA247">
        <v>6.2857142857142634E-3</v>
      </c>
    </row>
    <row r="248" spans="4:53" ht="15" customHeight="1">
      <c r="D248" s="9">
        <v>0</v>
      </c>
      <c r="E248" s="9">
        <v>15</v>
      </c>
      <c r="F248" s="9">
        <v>8.5</v>
      </c>
      <c r="G248" s="9">
        <v>55.1</v>
      </c>
      <c r="H248" s="9">
        <v>13.1</v>
      </c>
      <c r="I248" s="9">
        <v>1</v>
      </c>
      <c r="K248">
        <v>0</v>
      </c>
      <c r="L248">
        <v>15</v>
      </c>
      <c r="M248">
        <v>19.100000000000001</v>
      </c>
      <c r="N248">
        <v>56.6</v>
      </c>
      <c r="O248">
        <v>18.899999999999999</v>
      </c>
      <c r="P248" s="31">
        <v>0</v>
      </c>
      <c r="Q248">
        <v>1</v>
      </c>
      <c r="R248" s="32">
        <v>1</v>
      </c>
      <c r="S248">
        <v>0</v>
      </c>
      <c r="T248">
        <v>0.19578208835714375</v>
      </c>
      <c r="U248" s="31">
        <v>0.19578208835714375</v>
      </c>
      <c r="V248" s="32">
        <v>0.80421791164285628</v>
      </c>
      <c r="W248" s="31">
        <v>-0.21788501214469133</v>
      </c>
      <c r="X248" s="32">
        <v>100</v>
      </c>
      <c r="AT248">
        <v>0.16959245461708658</v>
      </c>
      <c r="AU248">
        <v>1</v>
      </c>
      <c r="AV248">
        <v>0</v>
      </c>
      <c r="AW248">
        <v>40</v>
      </c>
      <c r="AX248">
        <v>6</v>
      </c>
      <c r="AY248">
        <v>0.7142857142857143</v>
      </c>
      <c r="AZ248">
        <v>0.88</v>
      </c>
      <c r="BA248">
        <v>6.2857142857143614E-3</v>
      </c>
    </row>
    <row r="249" spans="4:53" ht="15" customHeight="1">
      <c r="D249" s="9">
        <v>1</v>
      </c>
      <c r="E249" s="9">
        <v>17</v>
      </c>
      <c r="F249" s="9">
        <v>0</v>
      </c>
      <c r="G249" s="9">
        <v>50.9</v>
      </c>
      <c r="H249" s="9">
        <v>12.2</v>
      </c>
      <c r="I249" s="9">
        <v>1</v>
      </c>
      <c r="K249">
        <v>0</v>
      </c>
      <c r="L249">
        <v>15</v>
      </c>
      <c r="M249">
        <v>0</v>
      </c>
      <c r="N249">
        <v>44.8</v>
      </c>
      <c r="O249">
        <v>8.8000000000000007</v>
      </c>
      <c r="P249" s="31">
        <v>0</v>
      </c>
      <c r="Q249">
        <v>1</v>
      </c>
      <c r="R249" s="32">
        <v>1</v>
      </c>
      <c r="S249">
        <v>0</v>
      </c>
      <c r="T249">
        <v>7.4892527573371559E-2</v>
      </c>
      <c r="U249" s="31">
        <v>7.4892527573371559E-2</v>
      </c>
      <c r="V249" s="32">
        <v>0.92510747242662839</v>
      </c>
      <c r="W249" s="31">
        <v>-7.7845361811663877E-2</v>
      </c>
      <c r="X249" s="32">
        <v>100</v>
      </c>
      <c r="AT249">
        <v>0.17493504327663936</v>
      </c>
      <c r="AU249">
        <v>1</v>
      </c>
      <c r="AV249">
        <v>0</v>
      </c>
      <c r="AW249">
        <v>41</v>
      </c>
      <c r="AX249">
        <v>6</v>
      </c>
      <c r="AY249">
        <v>0.70714285714285707</v>
      </c>
      <c r="AZ249">
        <v>0.88</v>
      </c>
      <c r="BA249">
        <v>6.2857142857142634E-3</v>
      </c>
    </row>
    <row r="250" spans="4:53" ht="15" customHeight="1">
      <c r="D250" s="9">
        <v>1</v>
      </c>
      <c r="E250" s="9">
        <v>14</v>
      </c>
      <c r="F250" s="9">
        <v>0</v>
      </c>
      <c r="G250" s="9">
        <v>49.4</v>
      </c>
      <c r="H250" s="9">
        <v>10</v>
      </c>
      <c r="I250" s="9">
        <v>0</v>
      </c>
      <c r="K250">
        <v>0</v>
      </c>
      <c r="L250">
        <v>15</v>
      </c>
      <c r="M250">
        <v>8.5</v>
      </c>
      <c r="N250">
        <v>55.1</v>
      </c>
      <c r="O250">
        <v>13.1</v>
      </c>
      <c r="P250" s="31">
        <v>1</v>
      </c>
      <c r="Q250">
        <v>0</v>
      </c>
      <c r="R250" s="32">
        <v>1</v>
      </c>
      <c r="S250">
        <v>1</v>
      </c>
      <c r="T250">
        <v>6.380530611230685E-2</v>
      </c>
      <c r="U250" s="31">
        <v>6.380530611230685E-2</v>
      </c>
      <c r="V250" s="32">
        <v>0.93619469388769316</v>
      </c>
      <c r="W250" s="31">
        <v>-2.7519189241851554</v>
      </c>
      <c r="X250" s="32">
        <v>0</v>
      </c>
      <c r="AT250">
        <v>0.17544252474079744</v>
      </c>
      <c r="AU250">
        <v>1</v>
      </c>
      <c r="AV250">
        <v>0</v>
      </c>
      <c r="AW250">
        <v>42</v>
      </c>
      <c r="AX250">
        <v>6</v>
      </c>
      <c r="AY250">
        <v>0.7</v>
      </c>
      <c r="AZ250">
        <v>0.88</v>
      </c>
      <c r="BA250">
        <v>6.2857142857142634E-3</v>
      </c>
    </row>
    <row r="251" spans="4:53" ht="15" customHeight="1">
      <c r="D251" s="9">
        <v>1</v>
      </c>
      <c r="E251" s="9">
        <v>15</v>
      </c>
      <c r="F251" s="9">
        <v>0</v>
      </c>
      <c r="G251" s="9">
        <v>39.5</v>
      </c>
      <c r="H251" s="9">
        <v>12.5</v>
      </c>
      <c r="I251" s="9">
        <v>0</v>
      </c>
      <c r="K251">
        <v>1</v>
      </c>
      <c r="L251">
        <v>17</v>
      </c>
      <c r="M251">
        <v>0</v>
      </c>
      <c r="N251">
        <v>50.9</v>
      </c>
      <c r="O251">
        <v>12.2</v>
      </c>
      <c r="P251" s="31">
        <v>1</v>
      </c>
      <c r="Q251">
        <v>0</v>
      </c>
      <c r="R251" s="32">
        <v>1</v>
      </c>
      <c r="S251">
        <v>1</v>
      </c>
      <c r="T251">
        <v>0.11229492397720446</v>
      </c>
      <c r="U251" s="31">
        <v>0.11229492397720446</v>
      </c>
      <c r="V251" s="32">
        <v>0.88770507602279558</v>
      </c>
      <c r="W251" s="31">
        <v>-2.1866266188184924</v>
      </c>
      <c r="X251" s="32">
        <v>0</v>
      </c>
      <c r="AT251">
        <v>0.17666035692029267</v>
      </c>
      <c r="AU251">
        <v>1</v>
      </c>
      <c r="AV251">
        <v>0</v>
      </c>
      <c r="AW251">
        <v>43</v>
      </c>
      <c r="AX251">
        <v>6</v>
      </c>
      <c r="AY251">
        <v>0.69285714285714284</v>
      </c>
      <c r="AZ251">
        <v>0.88</v>
      </c>
      <c r="BA251">
        <v>6.2857142857142634E-3</v>
      </c>
    </row>
    <row r="252" spans="4:53" ht="15" customHeight="1">
      <c r="D252" s="9">
        <v>1</v>
      </c>
      <c r="E252" s="9">
        <v>18</v>
      </c>
      <c r="F252" s="9">
        <v>65</v>
      </c>
      <c r="G252" s="9">
        <v>60.7</v>
      </c>
      <c r="H252" s="9">
        <v>15.8</v>
      </c>
      <c r="I252" s="9">
        <v>1</v>
      </c>
      <c r="K252">
        <v>1</v>
      </c>
      <c r="L252">
        <v>14</v>
      </c>
      <c r="M252">
        <v>0</v>
      </c>
      <c r="N252">
        <v>49.4</v>
      </c>
      <c r="O252">
        <v>10</v>
      </c>
      <c r="P252" s="31">
        <v>0</v>
      </c>
      <c r="Q252">
        <v>1</v>
      </c>
      <c r="R252" s="32">
        <v>1</v>
      </c>
      <c r="S252">
        <v>0</v>
      </c>
      <c r="T252">
        <v>7.780361408290333E-2</v>
      </c>
      <c r="U252" s="31">
        <v>7.780361408290333E-2</v>
      </c>
      <c r="V252" s="32">
        <v>0.92219638591709663</v>
      </c>
      <c r="W252" s="31">
        <v>-8.0997078196720279E-2</v>
      </c>
      <c r="X252" s="32">
        <v>100</v>
      </c>
      <c r="AT252">
        <v>0.17855874744199995</v>
      </c>
      <c r="AU252">
        <v>1</v>
      </c>
      <c r="AV252">
        <v>0</v>
      </c>
      <c r="AW252">
        <v>44</v>
      </c>
      <c r="AX252">
        <v>6</v>
      </c>
      <c r="AY252">
        <v>0.68571428571428572</v>
      </c>
      <c r="AZ252">
        <v>0.88</v>
      </c>
      <c r="BA252">
        <v>6.2857142857142634E-3</v>
      </c>
    </row>
    <row r="253" spans="4:53" ht="15" customHeight="1">
      <c r="D253" s="9">
        <v>0</v>
      </c>
      <c r="E253" s="9">
        <v>18</v>
      </c>
      <c r="F253" s="9">
        <v>9.1999999999999993</v>
      </c>
      <c r="G253" s="9">
        <v>50.8</v>
      </c>
      <c r="H253" s="9">
        <v>15.8</v>
      </c>
      <c r="I253" s="9">
        <v>0</v>
      </c>
      <c r="K253">
        <v>1</v>
      </c>
      <c r="L253">
        <v>15</v>
      </c>
      <c r="M253">
        <v>0</v>
      </c>
      <c r="N253">
        <v>39.5</v>
      </c>
      <c r="O253">
        <v>12.5</v>
      </c>
      <c r="P253" s="31">
        <v>0</v>
      </c>
      <c r="Q253">
        <v>1</v>
      </c>
      <c r="R253" s="32">
        <v>1</v>
      </c>
      <c r="S253">
        <v>0</v>
      </c>
      <c r="T253">
        <v>0.34356229190019533</v>
      </c>
      <c r="U253" s="31">
        <v>0.34356229190019533</v>
      </c>
      <c r="V253" s="32">
        <v>0.65643770809980473</v>
      </c>
      <c r="W253" s="31">
        <v>-0.42092747458530422</v>
      </c>
      <c r="X253" s="32">
        <v>100</v>
      </c>
      <c r="AT253">
        <v>0.17982082827355705</v>
      </c>
      <c r="AU253">
        <v>1</v>
      </c>
      <c r="AV253">
        <v>0</v>
      </c>
      <c r="AW253">
        <v>45</v>
      </c>
      <c r="AX253">
        <v>6</v>
      </c>
      <c r="AY253">
        <v>0.6785714285714286</v>
      </c>
      <c r="AZ253">
        <v>0.88</v>
      </c>
      <c r="BA253">
        <v>6.2857142857142634E-3</v>
      </c>
    </row>
    <row r="254" spans="4:53" ht="15" customHeight="1">
      <c r="D254" s="9">
        <v>0</v>
      </c>
      <c r="E254" s="9">
        <v>15</v>
      </c>
      <c r="F254" s="9">
        <v>5.9</v>
      </c>
      <c r="G254" s="9">
        <v>45.5</v>
      </c>
      <c r="H254" s="9">
        <v>11.7</v>
      </c>
      <c r="I254" s="9">
        <v>0</v>
      </c>
      <c r="K254">
        <v>1</v>
      </c>
      <c r="L254">
        <v>18</v>
      </c>
      <c r="M254">
        <v>65</v>
      </c>
      <c r="N254">
        <v>60.7</v>
      </c>
      <c r="O254">
        <v>15.8</v>
      </c>
      <c r="P254" s="31">
        <v>1</v>
      </c>
      <c r="Q254">
        <v>0</v>
      </c>
      <c r="R254" s="32">
        <v>1</v>
      </c>
      <c r="S254">
        <v>1</v>
      </c>
      <c r="T254">
        <v>0.12457045146177899</v>
      </c>
      <c r="U254" s="31">
        <v>0.12457045146177899</v>
      </c>
      <c r="V254" s="32">
        <v>0.87542954853822097</v>
      </c>
      <c r="W254" s="31">
        <v>-2.0828838479293559</v>
      </c>
      <c r="X254" s="32">
        <v>0</v>
      </c>
      <c r="AT254">
        <v>0.18521711815583497</v>
      </c>
      <c r="AU254">
        <v>1</v>
      </c>
      <c r="AV254">
        <v>0</v>
      </c>
      <c r="AW254">
        <v>46</v>
      </c>
      <c r="AX254">
        <v>6</v>
      </c>
      <c r="AY254">
        <v>0.67142857142857149</v>
      </c>
      <c r="AZ254">
        <v>0.88</v>
      </c>
      <c r="BA254">
        <v>6.2857142857142634E-3</v>
      </c>
    </row>
    <row r="255" spans="4:53" ht="15" customHeight="1">
      <c r="D255" s="9">
        <v>0</v>
      </c>
      <c r="E255" s="9">
        <v>16</v>
      </c>
      <c r="F255" s="9">
        <v>7.8</v>
      </c>
      <c r="G255" s="9">
        <v>46.2</v>
      </c>
      <c r="H255" s="9">
        <v>18.399999999999999</v>
      </c>
      <c r="I255" s="9">
        <v>1</v>
      </c>
      <c r="K255">
        <v>0</v>
      </c>
      <c r="L255">
        <v>18</v>
      </c>
      <c r="M255">
        <v>9.1999999999999993</v>
      </c>
      <c r="N255">
        <v>50.8</v>
      </c>
      <c r="O255">
        <v>15.8</v>
      </c>
      <c r="P255" s="31">
        <v>0</v>
      </c>
      <c r="Q255">
        <v>1</v>
      </c>
      <c r="R255" s="32">
        <v>1</v>
      </c>
      <c r="S255">
        <v>0</v>
      </c>
      <c r="T255">
        <v>0.19005483264314513</v>
      </c>
      <c r="U255" s="31">
        <v>0.19005483264314513</v>
      </c>
      <c r="V255" s="32">
        <v>0.80994516735685484</v>
      </c>
      <c r="W255" s="31">
        <v>-0.21078872822820374</v>
      </c>
      <c r="X255" s="32">
        <v>100</v>
      </c>
      <c r="AT255">
        <v>0.18739586423900437</v>
      </c>
      <c r="AU255">
        <v>1</v>
      </c>
      <c r="AV255">
        <v>0</v>
      </c>
      <c r="AW255">
        <v>47</v>
      </c>
      <c r="AX255">
        <v>6</v>
      </c>
      <c r="AY255">
        <v>0.66428571428571437</v>
      </c>
      <c r="AZ255">
        <v>0.88</v>
      </c>
      <c r="BA255">
        <v>6.2857142857143614E-3</v>
      </c>
    </row>
    <row r="256" spans="4:53" ht="15" customHeight="1">
      <c r="D256" s="9">
        <v>1</v>
      </c>
      <c r="E256" s="9">
        <v>10</v>
      </c>
      <c r="F256" s="9">
        <v>23.5</v>
      </c>
      <c r="G256" s="9">
        <v>37.799999999999997</v>
      </c>
      <c r="H256" s="9">
        <v>11.2</v>
      </c>
      <c r="I256" s="9">
        <v>1</v>
      </c>
      <c r="K256">
        <v>0</v>
      </c>
      <c r="L256">
        <v>15</v>
      </c>
      <c r="M256">
        <v>5.9</v>
      </c>
      <c r="N256">
        <v>45.5</v>
      </c>
      <c r="O256">
        <v>11.7</v>
      </c>
      <c r="P256" s="31">
        <v>0</v>
      </c>
      <c r="Q256">
        <v>1</v>
      </c>
      <c r="R256" s="32">
        <v>1</v>
      </c>
      <c r="S256">
        <v>0</v>
      </c>
      <c r="T256">
        <v>0.13386433120996286</v>
      </c>
      <c r="U256" s="31">
        <v>0.13386433120996286</v>
      </c>
      <c r="V256" s="32">
        <v>0.86613566879003712</v>
      </c>
      <c r="W256" s="31">
        <v>-0.14371372126945453</v>
      </c>
      <c r="X256" s="32">
        <v>100</v>
      </c>
      <c r="AT256">
        <v>0.1890541308747338</v>
      </c>
      <c r="AU256">
        <v>1</v>
      </c>
      <c r="AV256">
        <v>0</v>
      </c>
      <c r="AW256">
        <v>48</v>
      </c>
      <c r="AX256">
        <v>6</v>
      </c>
      <c r="AY256">
        <v>0.65714285714285714</v>
      </c>
      <c r="AZ256">
        <v>0.88</v>
      </c>
      <c r="BA256">
        <v>6.2857142857142634E-3</v>
      </c>
    </row>
    <row r="257" spans="4:53" ht="15" customHeight="1">
      <c r="D257" s="9">
        <v>1</v>
      </c>
      <c r="E257" s="9">
        <v>11</v>
      </c>
      <c r="F257" s="9">
        <v>28</v>
      </c>
      <c r="G257" s="9">
        <v>40.799999999999997</v>
      </c>
      <c r="H257" s="9">
        <v>14.3</v>
      </c>
      <c r="I257" s="9">
        <v>0</v>
      </c>
      <c r="K257">
        <v>0</v>
      </c>
      <c r="L257">
        <v>16</v>
      </c>
      <c r="M257">
        <v>7.8</v>
      </c>
      <c r="N257">
        <v>46.2</v>
      </c>
      <c r="O257">
        <v>18.399999999999999</v>
      </c>
      <c r="P257" s="31">
        <v>1</v>
      </c>
      <c r="Q257">
        <v>0</v>
      </c>
      <c r="R257" s="32">
        <v>1</v>
      </c>
      <c r="S257">
        <v>1</v>
      </c>
      <c r="T257">
        <v>0.42103162039195641</v>
      </c>
      <c r="U257" s="31">
        <v>0.42103162039195641</v>
      </c>
      <c r="V257" s="32">
        <v>0.57896837960804359</v>
      </c>
      <c r="W257" s="31">
        <v>-0.86504734030083275</v>
      </c>
      <c r="X257" s="32">
        <v>0</v>
      </c>
      <c r="AT257">
        <v>0.19005483264314513</v>
      </c>
      <c r="AU257">
        <v>1</v>
      </c>
      <c r="AV257">
        <v>0</v>
      </c>
      <c r="AW257">
        <v>49</v>
      </c>
      <c r="AX257">
        <v>6</v>
      </c>
      <c r="AY257">
        <v>0.65</v>
      </c>
      <c r="AZ257">
        <v>0.88</v>
      </c>
      <c r="BA257">
        <v>6.2857142857143614E-3</v>
      </c>
    </row>
    <row r="258" spans="4:53" ht="15" customHeight="1">
      <c r="D258" s="9">
        <v>0</v>
      </c>
      <c r="E258" s="9">
        <v>8</v>
      </c>
      <c r="F258" s="9">
        <v>8.1999999999999993</v>
      </c>
      <c r="G258" s="9">
        <v>37.799999999999997</v>
      </c>
      <c r="H258" s="9">
        <v>12.4</v>
      </c>
      <c r="I258" s="9">
        <v>0</v>
      </c>
      <c r="K258">
        <v>1</v>
      </c>
      <c r="L258">
        <v>10</v>
      </c>
      <c r="M258">
        <v>23.5</v>
      </c>
      <c r="N258">
        <v>37.799999999999997</v>
      </c>
      <c r="O258">
        <v>11.2</v>
      </c>
      <c r="P258" s="31">
        <v>1</v>
      </c>
      <c r="Q258">
        <v>0</v>
      </c>
      <c r="R258" s="32">
        <v>1</v>
      </c>
      <c r="S258">
        <v>1</v>
      </c>
      <c r="T258">
        <v>0.33211758159570598</v>
      </c>
      <c r="U258" s="31">
        <v>0.33211758159570598</v>
      </c>
      <c r="V258" s="32">
        <v>0.66788241840429396</v>
      </c>
      <c r="W258" s="31">
        <v>-1.1022662113331558</v>
      </c>
      <c r="X258" s="32">
        <v>0</v>
      </c>
      <c r="AT258">
        <v>0.1901465421515941</v>
      </c>
      <c r="AU258">
        <v>1</v>
      </c>
      <c r="AV258">
        <v>0</v>
      </c>
      <c r="AW258">
        <v>50</v>
      </c>
      <c r="AX258">
        <v>6</v>
      </c>
      <c r="AY258">
        <v>0.64285714285714279</v>
      </c>
      <c r="AZ258">
        <v>0.88</v>
      </c>
      <c r="BA258">
        <v>6.2857142857142634E-3</v>
      </c>
    </row>
    <row r="259" spans="4:53" ht="15" customHeight="1">
      <c r="D259" s="9">
        <v>0</v>
      </c>
      <c r="E259" s="9">
        <v>16</v>
      </c>
      <c r="F259" s="9">
        <v>24</v>
      </c>
      <c r="G259" s="9">
        <v>43.3</v>
      </c>
      <c r="H259" s="9">
        <v>12.9</v>
      </c>
      <c r="I259" s="9">
        <v>0</v>
      </c>
      <c r="K259">
        <v>1</v>
      </c>
      <c r="L259">
        <v>11</v>
      </c>
      <c r="M259">
        <v>28</v>
      </c>
      <c r="N259">
        <v>40.799999999999997</v>
      </c>
      <c r="O259">
        <v>14.3</v>
      </c>
      <c r="P259" s="31">
        <v>0</v>
      </c>
      <c r="Q259">
        <v>1</v>
      </c>
      <c r="R259" s="32">
        <v>1</v>
      </c>
      <c r="S259">
        <v>0</v>
      </c>
      <c r="T259">
        <v>0.43213610034865962</v>
      </c>
      <c r="U259" s="31">
        <v>0.43213610034865962</v>
      </c>
      <c r="V259" s="32">
        <v>0.56786389965134032</v>
      </c>
      <c r="W259" s="31">
        <v>-0.56587350226273048</v>
      </c>
      <c r="X259" s="32">
        <v>100</v>
      </c>
      <c r="AT259">
        <v>0.19468899532196163</v>
      </c>
      <c r="AU259">
        <v>1</v>
      </c>
      <c r="AV259">
        <v>0</v>
      </c>
      <c r="AW259">
        <v>51</v>
      </c>
      <c r="AX259">
        <v>6</v>
      </c>
      <c r="AY259">
        <v>0.63571428571428568</v>
      </c>
      <c r="AZ259">
        <v>0.88</v>
      </c>
      <c r="BA259">
        <v>6.2857142857142634E-3</v>
      </c>
    </row>
    <row r="260" spans="4:53" ht="15" customHeight="1">
      <c r="D260" s="9">
        <v>0</v>
      </c>
      <c r="E260" s="9">
        <v>15</v>
      </c>
      <c r="F260" s="9">
        <v>5.6</v>
      </c>
      <c r="G260" s="9">
        <v>37.799999999999997</v>
      </c>
      <c r="H260" s="9">
        <v>11.2</v>
      </c>
      <c r="I260" s="9">
        <v>1</v>
      </c>
      <c r="K260">
        <v>0</v>
      </c>
      <c r="L260">
        <v>8</v>
      </c>
      <c r="M260">
        <v>8.1999999999999993</v>
      </c>
      <c r="N260">
        <v>37.799999999999997</v>
      </c>
      <c r="O260">
        <v>12.4</v>
      </c>
      <c r="P260" s="31">
        <v>0</v>
      </c>
      <c r="Q260">
        <v>1</v>
      </c>
      <c r="R260" s="32">
        <v>1</v>
      </c>
      <c r="S260">
        <v>0</v>
      </c>
      <c r="T260">
        <v>0.29081761892772107</v>
      </c>
      <c r="U260" s="31">
        <v>0.29081761892772107</v>
      </c>
      <c r="V260" s="32">
        <v>0.70918238107227893</v>
      </c>
      <c r="W260" s="31">
        <v>-0.34364254847438763</v>
      </c>
      <c r="X260" s="32">
        <v>100</v>
      </c>
      <c r="AT260">
        <v>0.19578208835714375</v>
      </c>
      <c r="AU260">
        <v>1</v>
      </c>
      <c r="AV260">
        <v>0</v>
      </c>
      <c r="AW260">
        <v>52</v>
      </c>
      <c r="AX260">
        <v>6</v>
      </c>
      <c r="AY260">
        <v>0.62857142857142856</v>
      </c>
      <c r="AZ260">
        <v>0.88</v>
      </c>
      <c r="BA260">
        <v>6.2857142857142634E-3</v>
      </c>
    </row>
    <row r="261" spans="4:53" ht="15" customHeight="1">
      <c r="D261" s="9">
        <v>0</v>
      </c>
      <c r="E261" s="9">
        <v>18</v>
      </c>
      <c r="F261" s="9">
        <v>22</v>
      </c>
      <c r="G261" s="9">
        <v>43.2</v>
      </c>
      <c r="H261" s="9">
        <v>11.9</v>
      </c>
      <c r="I261" s="9">
        <v>0</v>
      </c>
      <c r="K261">
        <v>0</v>
      </c>
      <c r="L261">
        <v>16</v>
      </c>
      <c r="M261">
        <v>24</v>
      </c>
      <c r="N261">
        <v>43.3</v>
      </c>
      <c r="O261">
        <v>12.9</v>
      </c>
      <c r="P261" s="31">
        <v>0</v>
      </c>
      <c r="Q261">
        <v>1</v>
      </c>
      <c r="R261" s="32">
        <v>1</v>
      </c>
      <c r="S261">
        <v>0</v>
      </c>
      <c r="T261">
        <v>0.23662239502089355</v>
      </c>
      <c r="U261" s="31">
        <v>0.23662239502089355</v>
      </c>
      <c r="V261" s="32">
        <v>0.76337760497910645</v>
      </c>
      <c r="W261" s="31">
        <v>-0.27000247499454572</v>
      </c>
      <c r="X261" s="32">
        <v>100</v>
      </c>
      <c r="AT261">
        <v>0.19646536037345519</v>
      </c>
      <c r="AU261">
        <v>1</v>
      </c>
      <c r="AV261">
        <v>0</v>
      </c>
      <c r="AW261">
        <v>53</v>
      </c>
      <c r="AX261">
        <v>6</v>
      </c>
      <c r="AY261">
        <v>0.62142857142857144</v>
      </c>
      <c r="AZ261">
        <v>0.88</v>
      </c>
      <c r="BA261">
        <v>6.2857142857142634E-3</v>
      </c>
    </row>
    <row r="262" spans="4:53" ht="15" customHeight="1">
      <c r="D262" s="9">
        <v>0</v>
      </c>
      <c r="E262" s="9">
        <v>17</v>
      </c>
      <c r="F262" s="9">
        <v>17.2</v>
      </c>
      <c r="G262" s="9">
        <v>47.2</v>
      </c>
      <c r="H262" s="9">
        <v>13.8</v>
      </c>
      <c r="I262" s="9">
        <v>0</v>
      </c>
      <c r="K262">
        <v>0</v>
      </c>
      <c r="L262">
        <v>15</v>
      </c>
      <c r="M262">
        <v>5.6</v>
      </c>
      <c r="N262">
        <v>37.799999999999997</v>
      </c>
      <c r="O262">
        <v>11.2</v>
      </c>
      <c r="P262" s="31">
        <v>1</v>
      </c>
      <c r="Q262">
        <v>0</v>
      </c>
      <c r="R262" s="32">
        <v>1</v>
      </c>
      <c r="S262">
        <v>1</v>
      </c>
      <c r="T262">
        <v>0.25925981538431547</v>
      </c>
      <c r="U262" s="31">
        <v>0.25925981538431547</v>
      </c>
      <c r="V262" s="32">
        <v>0.74074018461568447</v>
      </c>
      <c r="W262" s="31">
        <v>-1.3499245718975281</v>
      </c>
      <c r="X262" s="32">
        <v>0</v>
      </c>
      <c r="AT262">
        <v>0.19738535927311349</v>
      </c>
      <c r="AU262">
        <v>1</v>
      </c>
      <c r="AV262">
        <v>0</v>
      </c>
      <c r="AW262">
        <v>54</v>
      </c>
      <c r="AX262">
        <v>6</v>
      </c>
      <c r="AY262">
        <v>0.61428571428571432</v>
      </c>
      <c r="AZ262">
        <v>0.88</v>
      </c>
      <c r="BA262">
        <v>0</v>
      </c>
    </row>
    <row r="263" spans="4:53" ht="15" customHeight="1">
      <c r="D263" s="9">
        <v>0</v>
      </c>
      <c r="E263" s="9">
        <v>14</v>
      </c>
      <c r="F263" s="9">
        <v>11.2</v>
      </c>
      <c r="G263" s="9">
        <v>41.9</v>
      </c>
      <c r="H263" s="9">
        <v>13</v>
      </c>
      <c r="I263" s="9">
        <v>0</v>
      </c>
      <c r="K263">
        <v>0</v>
      </c>
      <c r="L263">
        <v>18</v>
      </c>
      <c r="M263">
        <v>22</v>
      </c>
      <c r="N263">
        <v>43.2</v>
      </c>
      <c r="O263">
        <v>11.9</v>
      </c>
      <c r="P263" s="31">
        <v>0</v>
      </c>
      <c r="Q263">
        <v>1</v>
      </c>
      <c r="R263" s="32">
        <v>1</v>
      </c>
      <c r="S263">
        <v>0</v>
      </c>
      <c r="T263">
        <v>0.20266960568052964</v>
      </c>
      <c r="U263" s="31">
        <v>0.20266960568052964</v>
      </c>
      <c r="V263" s="32">
        <v>0.79733039431947039</v>
      </c>
      <c r="W263" s="31">
        <v>-0.22648613864069383</v>
      </c>
      <c r="X263" s="32">
        <v>100</v>
      </c>
      <c r="AT263">
        <v>0.19829056955033939</v>
      </c>
      <c r="AU263">
        <v>0</v>
      </c>
      <c r="AV263">
        <v>1</v>
      </c>
      <c r="AW263">
        <v>54</v>
      </c>
      <c r="AX263">
        <v>7</v>
      </c>
      <c r="AY263">
        <v>0.61428571428571432</v>
      </c>
      <c r="AZ263">
        <v>0.86</v>
      </c>
      <c r="BA263">
        <v>6.1428571428571209E-3</v>
      </c>
    </row>
    <row r="264" spans="4:53" ht="15" customHeight="1">
      <c r="D264" s="9">
        <v>1</v>
      </c>
      <c r="E264" s="15">
        <v>10</v>
      </c>
      <c r="F264" s="9">
        <v>1.5</v>
      </c>
      <c r="G264" s="9">
        <v>41.4</v>
      </c>
      <c r="H264" s="9">
        <v>18.5</v>
      </c>
      <c r="I264" s="9">
        <v>1</v>
      </c>
      <c r="K264">
        <v>0</v>
      </c>
      <c r="L264">
        <v>17</v>
      </c>
      <c r="M264">
        <v>17.2</v>
      </c>
      <c r="N264">
        <v>47.2</v>
      </c>
      <c r="O264">
        <v>13.8</v>
      </c>
      <c r="P264" s="31">
        <v>0</v>
      </c>
      <c r="Q264">
        <v>1</v>
      </c>
      <c r="R264" s="32">
        <v>1</v>
      </c>
      <c r="S264">
        <v>0</v>
      </c>
      <c r="T264">
        <v>0.1890541308747338</v>
      </c>
      <c r="U264" s="31">
        <v>0.1890541308747338</v>
      </c>
      <c r="V264" s="32">
        <v>0.81094586912526623</v>
      </c>
      <c r="W264" s="31">
        <v>-0.20955397293246947</v>
      </c>
      <c r="X264" s="32">
        <v>100</v>
      </c>
      <c r="AT264">
        <v>0.20180430635105254</v>
      </c>
      <c r="AU264">
        <v>1</v>
      </c>
      <c r="AV264">
        <v>0</v>
      </c>
      <c r="AW264">
        <v>55</v>
      </c>
      <c r="AX264">
        <v>7</v>
      </c>
      <c r="AY264">
        <v>0.60714285714285721</v>
      </c>
      <c r="AZ264">
        <v>0.86</v>
      </c>
      <c r="BA264">
        <v>6.1428571428572163E-3</v>
      </c>
    </row>
    <row r="265" spans="4:53" ht="15" customHeight="1">
      <c r="D265" s="9">
        <v>0</v>
      </c>
      <c r="E265" s="9">
        <v>13</v>
      </c>
      <c r="F265" s="9">
        <v>0</v>
      </c>
      <c r="G265" s="9">
        <v>38.200000000000003</v>
      </c>
      <c r="H265" s="9">
        <v>12.2</v>
      </c>
      <c r="I265" s="9">
        <v>0</v>
      </c>
      <c r="K265">
        <v>0</v>
      </c>
      <c r="L265">
        <v>14</v>
      </c>
      <c r="M265">
        <v>11.2</v>
      </c>
      <c r="N265">
        <v>41.9</v>
      </c>
      <c r="O265">
        <v>13</v>
      </c>
      <c r="P265" s="31">
        <v>0</v>
      </c>
      <c r="Q265">
        <v>1</v>
      </c>
      <c r="R265" s="32">
        <v>1</v>
      </c>
      <c r="S265">
        <v>0</v>
      </c>
      <c r="T265">
        <v>0.24912190742318593</v>
      </c>
      <c r="U265" s="31">
        <v>0.24912190742318593</v>
      </c>
      <c r="V265" s="32">
        <v>0.75087809257681404</v>
      </c>
      <c r="W265" s="31">
        <v>-0.28651196718961019</v>
      </c>
      <c r="X265" s="32">
        <v>100</v>
      </c>
      <c r="AT265">
        <v>0.20224738653511506</v>
      </c>
      <c r="AU265">
        <v>1</v>
      </c>
      <c r="AV265">
        <v>0</v>
      </c>
      <c r="AW265">
        <v>56</v>
      </c>
      <c r="AX265">
        <v>7</v>
      </c>
      <c r="AY265">
        <v>0.6</v>
      </c>
      <c r="AZ265">
        <v>0.86</v>
      </c>
      <c r="BA265">
        <v>6.1428571428571209E-3</v>
      </c>
    </row>
    <row r="266" spans="4:53" ht="15" customHeight="1">
      <c r="D266" s="9">
        <v>0</v>
      </c>
      <c r="E266" s="9">
        <v>16</v>
      </c>
      <c r="F266" s="9">
        <v>37.799999999999997</v>
      </c>
      <c r="G266" s="9">
        <v>40.700000000000003</v>
      </c>
      <c r="H266" s="9">
        <v>12.9</v>
      </c>
      <c r="I266" s="9">
        <v>0</v>
      </c>
      <c r="K266">
        <v>1</v>
      </c>
      <c r="L266">
        <v>10</v>
      </c>
      <c r="M266">
        <v>1.5</v>
      </c>
      <c r="N266">
        <v>41.4</v>
      </c>
      <c r="O266">
        <v>18.5</v>
      </c>
      <c r="P266" s="31">
        <v>1</v>
      </c>
      <c r="Q266">
        <v>0</v>
      </c>
      <c r="R266" s="32">
        <v>1</v>
      </c>
      <c r="S266">
        <v>1</v>
      </c>
      <c r="T266">
        <v>0.61307753594629921</v>
      </c>
      <c r="U266" s="31">
        <v>0.61307753594629921</v>
      </c>
      <c r="V266" s="32">
        <v>0.38692246405370079</v>
      </c>
      <c r="W266" s="31">
        <v>-0.48926386499844599</v>
      </c>
      <c r="X266" s="32">
        <v>100</v>
      </c>
      <c r="AT266">
        <v>0.20266960568052964</v>
      </c>
      <c r="AU266">
        <v>1</v>
      </c>
      <c r="AV266">
        <v>0</v>
      </c>
      <c r="AW266">
        <v>57</v>
      </c>
      <c r="AX266">
        <v>7</v>
      </c>
      <c r="AY266">
        <v>0.59285714285714286</v>
      </c>
      <c r="AZ266">
        <v>0.86</v>
      </c>
      <c r="BA266">
        <v>6.1428571428572163E-3</v>
      </c>
    </row>
    <row r="267" spans="4:53" ht="15" customHeight="1">
      <c r="D267" s="9">
        <v>1</v>
      </c>
      <c r="E267" s="9">
        <v>15</v>
      </c>
      <c r="F267" s="9">
        <v>0</v>
      </c>
      <c r="G267" s="9">
        <v>51.5</v>
      </c>
      <c r="H267" s="9">
        <v>9.1999999999999993</v>
      </c>
      <c r="I267" s="9">
        <v>0</v>
      </c>
      <c r="K267">
        <v>0</v>
      </c>
      <c r="L267">
        <v>13</v>
      </c>
      <c r="M267">
        <v>0</v>
      </c>
      <c r="N267">
        <v>38.200000000000003</v>
      </c>
      <c r="O267">
        <v>12.2</v>
      </c>
      <c r="P267" s="31">
        <v>0</v>
      </c>
      <c r="Q267">
        <v>1</v>
      </c>
      <c r="R267" s="32">
        <v>1</v>
      </c>
      <c r="S267">
        <v>0</v>
      </c>
      <c r="T267">
        <v>0.28120920012363965</v>
      </c>
      <c r="U267" s="31">
        <v>0.28120920012363965</v>
      </c>
      <c r="V267" s="32">
        <v>0.7187907998763603</v>
      </c>
      <c r="W267" s="31">
        <v>-0.33018492343628025</v>
      </c>
      <c r="X267" s="32">
        <v>100</v>
      </c>
      <c r="AT267">
        <v>0.20326139474502455</v>
      </c>
      <c r="AU267">
        <v>1</v>
      </c>
      <c r="AV267">
        <v>0</v>
      </c>
      <c r="AW267">
        <v>58</v>
      </c>
      <c r="AX267">
        <v>7</v>
      </c>
      <c r="AY267">
        <v>0.58571428571428563</v>
      </c>
      <c r="AZ267">
        <v>0.86</v>
      </c>
      <c r="BA267">
        <v>6.1428571428571209E-3</v>
      </c>
    </row>
    <row r="268" spans="4:53" ht="15" customHeight="1">
      <c r="D268" s="9">
        <v>1</v>
      </c>
      <c r="E268" s="9">
        <v>17</v>
      </c>
      <c r="F268" s="9">
        <v>0</v>
      </c>
      <c r="G268" s="9">
        <v>42.9</v>
      </c>
      <c r="H268" s="9">
        <v>12.9</v>
      </c>
      <c r="I268" s="9">
        <v>1</v>
      </c>
      <c r="K268">
        <v>0</v>
      </c>
      <c r="L268">
        <v>16</v>
      </c>
      <c r="M268">
        <v>37.799999999999997</v>
      </c>
      <c r="N268">
        <v>40.700000000000003</v>
      </c>
      <c r="O268">
        <v>12.9</v>
      </c>
      <c r="P268" s="31">
        <v>0</v>
      </c>
      <c r="Q268">
        <v>1</v>
      </c>
      <c r="R268" s="32">
        <v>1</v>
      </c>
      <c r="S268">
        <v>0</v>
      </c>
      <c r="T268">
        <v>0.31807812070101971</v>
      </c>
      <c r="U268" s="31">
        <v>0.31807812070101971</v>
      </c>
      <c r="V268" s="32">
        <v>0.68192187929898029</v>
      </c>
      <c r="W268" s="31">
        <v>-0.3828401741820579</v>
      </c>
      <c r="X268" s="32">
        <v>100</v>
      </c>
      <c r="AT268">
        <v>0.20458981824514305</v>
      </c>
      <c r="AU268">
        <v>1</v>
      </c>
      <c r="AV268">
        <v>0</v>
      </c>
      <c r="AW268">
        <v>59</v>
      </c>
      <c r="AX268">
        <v>7</v>
      </c>
      <c r="AY268">
        <v>0.57857142857142851</v>
      </c>
      <c r="AZ268">
        <v>0.86</v>
      </c>
      <c r="BA268">
        <v>6.1428571428571209E-3</v>
      </c>
    </row>
    <row r="269" spans="4:53" ht="15" customHeight="1">
      <c r="D269" s="9">
        <v>0</v>
      </c>
      <c r="E269" s="9">
        <v>13</v>
      </c>
      <c r="F269" s="9">
        <v>21.2</v>
      </c>
      <c r="G269" s="9">
        <v>38.700000000000003</v>
      </c>
      <c r="H269" s="9">
        <v>11</v>
      </c>
      <c r="I269" s="9">
        <v>1</v>
      </c>
      <c r="K269">
        <v>1</v>
      </c>
      <c r="L269">
        <v>15</v>
      </c>
      <c r="M269">
        <v>0</v>
      </c>
      <c r="N269">
        <v>51.5</v>
      </c>
      <c r="O269">
        <v>9.1999999999999993</v>
      </c>
      <c r="P269" s="31">
        <v>0</v>
      </c>
      <c r="Q269">
        <v>1</v>
      </c>
      <c r="R269" s="32">
        <v>1</v>
      </c>
      <c r="S269">
        <v>0</v>
      </c>
      <c r="T269">
        <v>5.2205854979545649E-2</v>
      </c>
      <c r="U269" s="31">
        <v>5.2205854979545649E-2</v>
      </c>
      <c r="V269" s="32">
        <v>0.94779414502045434</v>
      </c>
      <c r="W269" s="31">
        <v>-5.3617946909748658E-2</v>
      </c>
      <c r="X269" s="32">
        <v>100</v>
      </c>
      <c r="AT269">
        <v>0.20557757733961962</v>
      </c>
      <c r="AU269">
        <v>1</v>
      </c>
      <c r="AV269">
        <v>0</v>
      </c>
      <c r="AW269">
        <v>60</v>
      </c>
      <c r="AX269">
        <v>7</v>
      </c>
      <c r="AY269">
        <v>0.5714285714285714</v>
      </c>
      <c r="AZ269">
        <v>0.86</v>
      </c>
      <c r="BA269">
        <v>6.1428571428571209E-3</v>
      </c>
    </row>
    <row r="270" spans="4:53" ht="15" customHeight="1">
      <c r="D270" s="9">
        <v>0</v>
      </c>
      <c r="E270" s="9">
        <v>14</v>
      </c>
      <c r="F270" s="9">
        <v>6.3</v>
      </c>
      <c r="G270" s="9">
        <v>37.700000000000003</v>
      </c>
      <c r="H270" s="9">
        <v>17.899999999999999</v>
      </c>
      <c r="I270" s="9">
        <v>1</v>
      </c>
      <c r="K270">
        <v>1</v>
      </c>
      <c r="L270">
        <v>17</v>
      </c>
      <c r="M270">
        <v>0</v>
      </c>
      <c r="N270">
        <v>42.9</v>
      </c>
      <c r="O270">
        <v>12.9</v>
      </c>
      <c r="P270" s="31">
        <v>1</v>
      </c>
      <c r="Q270">
        <v>0</v>
      </c>
      <c r="R270" s="32">
        <v>1</v>
      </c>
      <c r="S270">
        <v>1</v>
      </c>
      <c r="T270">
        <v>0.28396704656715155</v>
      </c>
      <c r="U270" s="31">
        <v>0.28396704656715155</v>
      </c>
      <c r="V270" s="32">
        <v>0.71603295343284845</v>
      </c>
      <c r="W270" s="31">
        <v>-1.2588970807675604</v>
      </c>
      <c r="X270" s="32">
        <v>0</v>
      </c>
      <c r="AT270">
        <v>0.2079999600383993</v>
      </c>
      <c r="AU270">
        <v>1</v>
      </c>
      <c r="AV270">
        <v>0</v>
      </c>
      <c r="AW270">
        <v>61</v>
      </c>
      <c r="AX270">
        <v>7</v>
      </c>
      <c r="AY270">
        <v>0.56428571428571428</v>
      </c>
      <c r="AZ270">
        <v>0.86</v>
      </c>
      <c r="BA270">
        <v>6.1428571428571209E-3</v>
      </c>
    </row>
    <row r="271" spans="4:53" ht="15" customHeight="1">
      <c r="D271" s="9">
        <v>0</v>
      </c>
      <c r="E271" s="9">
        <v>14</v>
      </c>
      <c r="F271" s="9">
        <v>2.2000000000000002</v>
      </c>
      <c r="G271" s="9">
        <v>39.9</v>
      </c>
      <c r="H271" s="9">
        <v>11.3</v>
      </c>
      <c r="I271" s="9">
        <v>1</v>
      </c>
      <c r="K271">
        <v>0</v>
      </c>
      <c r="L271">
        <v>13</v>
      </c>
      <c r="M271">
        <v>21.2</v>
      </c>
      <c r="N271">
        <v>38.700000000000003</v>
      </c>
      <c r="O271">
        <v>11</v>
      </c>
      <c r="P271" s="31">
        <v>1</v>
      </c>
      <c r="Q271">
        <v>0</v>
      </c>
      <c r="R271" s="32">
        <v>1</v>
      </c>
      <c r="S271">
        <v>1</v>
      </c>
      <c r="T271">
        <v>0.2413482876756031</v>
      </c>
      <c r="U271" s="31">
        <v>0.2413482876756031</v>
      </c>
      <c r="V271" s="32">
        <v>0.75865171232439688</v>
      </c>
      <c r="W271" s="31">
        <v>-1.4215142116776704</v>
      </c>
      <c r="X271" s="32">
        <v>0</v>
      </c>
      <c r="AT271">
        <v>0.20819345618321078</v>
      </c>
      <c r="AU271">
        <v>1</v>
      </c>
      <c r="AV271">
        <v>0</v>
      </c>
      <c r="AW271">
        <v>62</v>
      </c>
      <c r="AX271">
        <v>7</v>
      </c>
      <c r="AY271">
        <v>0.55714285714285716</v>
      </c>
      <c r="AZ271">
        <v>0.86</v>
      </c>
      <c r="BA271">
        <v>0</v>
      </c>
    </row>
    <row r="272" spans="4:53" ht="15" customHeight="1">
      <c r="D272" s="9">
        <v>1</v>
      </c>
      <c r="E272" s="9">
        <v>16</v>
      </c>
      <c r="F272" s="9">
        <v>1.6</v>
      </c>
      <c r="G272" s="9">
        <v>42.7</v>
      </c>
      <c r="H272" s="9">
        <v>15.57</v>
      </c>
      <c r="I272" s="9">
        <v>1</v>
      </c>
      <c r="K272">
        <v>0</v>
      </c>
      <c r="L272">
        <v>14</v>
      </c>
      <c r="M272">
        <v>6.3</v>
      </c>
      <c r="N272">
        <v>37.700000000000003</v>
      </c>
      <c r="O272">
        <v>17.899999999999999</v>
      </c>
      <c r="P272" s="31">
        <v>1</v>
      </c>
      <c r="Q272">
        <v>0</v>
      </c>
      <c r="R272" s="32">
        <v>1</v>
      </c>
      <c r="S272">
        <v>1</v>
      </c>
      <c r="T272">
        <v>0.63340281865973114</v>
      </c>
      <c r="U272" s="31">
        <v>0.63340281865973114</v>
      </c>
      <c r="V272" s="32">
        <v>0.36659718134026886</v>
      </c>
      <c r="W272" s="31">
        <v>-0.45664869484056009</v>
      </c>
      <c r="X272" s="32">
        <v>100</v>
      </c>
      <c r="AT272">
        <v>0.20826877068173352</v>
      </c>
      <c r="AU272">
        <v>0</v>
      </c>
      <c r="AV272">
        <v>1</v>
      </c>
      <c r="AW272">
        <v>62</v>
      </c>
      <c r="AX272">
        <v>8</v>
      </c>
      <c r="AY272">
        <v>0.55714285714285716</v>
      </c>
      <c r="AZ272">
        <v>0.84</v>
      </c>
      <c r="BA272">
        <v>5.9999999999999784E-3</v>
      </c>
    </row>
    <row r="273" spans="4:53" ht="15" customHeight="1">
      <c r="D273" s="9">
        <v>0</v>
      </c>
      <c r="E273" s="9">
        <v>17</v>
      </c>
      <c r="F273" s="9">
        <v>3.1</v>
      </c>
      <c r="G273" s="15">
        <v>41.4</v>
      </c>
      <c r="H273" s="15">
        <v>16.899999999999999</v>
      </c>
      <c r="I273" s="9">
        <v>1</v>
      </c>
      <c r="K273">
        <v>0</v>
      </c>
      <c r="L273">
        <v>14</v>
      </c>
      <c r="M273">
        <v>2.2000000000000002</v>
      </c>
      <c r="N273">
        <v>39.9</v>
      </c>
      <c r="O273">
        <v>11.3</v>
      </c>
      <c r="P273" s="31">
        <v>1</v>
      </c>
      <c r="Q273">
        <v>0</v>
      </c>
      <c r="R273" s="32">
        <v>1</v>
      </c>
      <c r="S273">
        <v>1</v>
      </c>
      <c r="T273">
        <v>0.20992949057198368</v>
      </c>
      <c r="U273" s="31">
        <v>0.20992949057198368</v>
      </c>
      <c r="V273" s="32">
        <v>0.79007050942801627</v>
      </c>
      <c r="W273" s="31">
        <v>-1.5609835638254326</v>
      </c>
      <c r="X273" s="32">
        <v>0</v>
      </c>
      <c r="AT273">
        <v>0.2096630871986592</v>
      </c>
      <c r="AU273">
        <v>1</v>
      </c>
      <c r="AV273">
        <v>0</v>
      </c>
      <c r="AW273">
        <v>63</v>
      </c>
      <c r="AX273">
        <v>8</v>
      </c>
      <c r="AY273">
        <v>0.55000000000000004</v>
      </c>
      <c r="AZ273">
        <v>0.84</v>
      </c>
      <c r="BA273">
        <v>5.9999999999999784E-3</v>
      </c>
    </row>
    <row r="274" spans="4:53" ht="15" customHeight="1">
      <c r="D274" s="9">
        <v>1</v>
      </c>
      <c r="E274" s="9">
        <v>13</v>
      </c>
      <c r="F274" s="9">
        <v>13.2</v>
      </c>
      <c r="G274" s="9">
        <v>43.3</v>
      </c>
      <c r="H274" s="9">
        <v>14</v>
      </c>
      <c r="I274" s="9">
        <v>0</v>
      </c>
      <c r="K274">
        <v>1</v>
      </c>
      <c r="L274">
        <v>16</v>
      </c>
      <c r="M274">
        <v>1.6</v>
      </c>
      <c r="N274">
        <v>42.7</v>
      </c>
      <c r="O274">
        <v>15.57</v>
      </c>
      <c r="P274" s="31">
        <v>1</v>
      </c>
      <c r="Q274">
        <v>0</v>
      </c>
      <c r="R274" s="32">
        <v>1</v>
      </c>
      <c r="S274">
        <v>1</v>
      </c>
      <c r="T274">
        <v>0.43222191155549206</v>
      </c>
      <c r="U274" s="31">
        <v>0.43222191155549206</v>
      </c>
      <c r="V274" s="32">
        <v>0.56777808844450794</v>
      </c>
      <c r="W274" s="31">
        <v>-0.83881613847233649</v>
      </c>
      <c r="X274" s="32">
        <v>0</v>
      </c>
      <c r="AT274">
        <v>0.20981526874155074</v>
      </c>
      <c r="AU274">
        <v>1</v>
      </c>
      <c r="AV274">
        <v>0</v>
      </c>
      <c r="AW274">
        <v>64</v>
      </c>
      <c r="AX274">
        <v>8</v>
      </c>
      <c r="AY274">
        <v>0.54285714285714293</v>
      </c>
      <c r="AZ274">
        <v>0.84</v>
      </c>
      <c r="BA274">
        <v>0</v>
      </c>
    </row>
    <row r="275" spans="4:53" ht="15" customHeight="1">
      <c r="D275" s="9">
        <v>0</v>
      </c>
      <c r="E275" s="9">
        <v>16</v>
      </c>
      <c r="F275" s="9">
        <v>1.8</v>
      </c>
      <c r="G275" s="9">
        <v>45.2</v>
      </c>
      <c r="H275" s="9">
        <v>13.8</v>
      </c>
      <c r="I275" s="9">
        <v>1</v>
      </c>
      <c r="K275">
        <v>0</v>
      </c>
      <c r="L275">
        <v>17</v>
      </c>
      <c r="M275">
        <v>3.1</v>
      </c>
      <c r="N275">
        <v>41.4</v>
      </c>
      <c r="O275">
        <v>16.899999999999999</v>
      </c>
      <c r="P275" s="31">
        <v>1</v>
      </c>
      <c r="Q275">
        <v>0</v>
      </c>
      <c r="R275" s="32">
        <v>1</v>
      </c>
      <c r="S275">
        <v>1</v>
      </c>
      <c r="T275">
        <v>0.47450651636119617</v>
      </c>
      <c r="U275" s="31">
        <v>0.47450651636119617</v>
      </c>
      <c r="V275" s="32">
        <v>0.52549348363880388</v>
      </c>
      <c r="W275" s="31">
        <v>-0.74547992791539663</v>
      </c>
      <c r="X275" s="32">
        <v>0</v>
      </c>
      <c r="AT275">
        <v>0.20992949057198368</v>
      </c>
      <c r="AU275">
        <v>0</v>
      </c>
      <c r="AV275">
        <v>1</v>
      </c>
      <c r="AW275">
        <v>64</v>
      </c>
      <c r="AX275">
        <v>9</v>
      </c>
      <c r="AY275">
        <v>0.54285714285714293</v>
      </c>
      <c r="AZ275">
        <v>0.82000000000000006</v>
      </c>
      <c r="BA275">
        <v>5.8571428571429279E-3</v>
      </c>
    </row>
    <row r="276" spans="4:53" ht="15" customHeight="1">
      <c r="D276" s="9">
        <v>0</v>
      </c>
      <c r="E276" s="9">
        <v>17</v>
      </c>
      <c r="F276" s="9">
        <v>0</v>
      </c>
      <c r="G276" s="9">
        <v>41</v>
      </c>
      <c r="H276" s="9">
        <v>17.5</v>
      </c>
      <c r="I276" s="9">
        <v>1</v>
      </c>
      <c r="K276">
        <v>1</v>
      </c>
      <c r="L276">
        <v>13</v>
      </c>
      <c r="M276">
        <v>13.2</v>
      </c>
      <c r="N276">
        <v>43.3</v>
      </c>
      <c r="O276">
        <v>14</v>
      </c>
      <c r="P276" s="31">
        <v>0</v>
      </c>
      <c r="Q276">
        <v>1</v>
      </c>
      <c r="R276" s="32">
        <v>1</v>
      </c>
      <c r="S276">
        <v>0</v>
      </c>
      <c r="T276">
        <v>0.33040695238867024</v>
      </c>
      <c r="U276" s="31">
        <v>0.33040695238867024</v>
      </c>
      <c r="V276" s="32">
        <v>0.66959304761132976</v>
      </c>
      <c r="W276" s="31">
        <v>-0.40108514275902718</v>
      </c>
      <c r="X276" s="32">
        <v>100</v>
      </c>
      <c r="AT276">
        <v>0.21111846443753282</v>
      </c>
      <c r="AU276">
        <v>1</v>
      </c>
      <c r="AV276">
        <v>0</v>
      </c>
      <c r="AW276">
        <v>65</v>
      </c>
      <c r="AX276">
        <v>9</v>
      </c>
      <c r="AY276">
        <v>0.5357142857142857</v>
      </c>
      <c r="AZ276">
        <v>0.82000000000000006</v>
      </c>
      <c r="BA276">
        <v>0</v>
      </c>
    </row>
    <row r="277" spans="4:53" ht="15" customHeight="1">
      <c r="D277" s="9">
        <v>1</v>
      </c>
      <c r="E277" s="9">
        <v>16</v>
      </c>
      <c r="F277" s="9">
        <v>5.3</v>
      </c>
      <c r="G277" s="9">
        <v>40.5</v>
      </c>
      <c r="H277" s="9">
        <v>13.5</v>
      </c>
      <c r="I277" s="9">
        <v>1</v>
      </c>
      <c r="K277">
        <v>0</v>
      </c>
      <c r="L277">
        <v>16</v>
      </c>
      <c r="M277">
        <v>1.8</v>
      </c>
      <c r="N277">
        <v>45.2</v>
      </c>
      <c r="O277">
        <v>13.8</v>
      </c>
      <c r="P277" s="31">
        <v>1</v>
      </c>
      <c r="Q277">
        <v>0</v>
      </c>
      <c r="R277" s="32">
        <v>1</v>
      </c>
      <c r="S277">
        <v>1</v>
      </c>
      <c r="T277">
        <v>0.20826877068173352</v>
      </c>
      <c r="U277" s="31">
        <v>0.20826877068173352</v>
      </c>
      <c r="V277" s="32">
        <v>0.79173122931826645</v>
      </c>
      <c r="W277" s="31">
        <v>-1.568925866670678</v>
      </c>
      <c r="X277" s="32">
        <v>0</v>
      </c>
      <c r="AT277">
        <v>0.21422122117927125</v>
      </c>
      <c r="AU277">
        <v>0</v>
      </c>
      <c r="AV277">
        <v>1</v>
      </c>
      <c r="AW277">
        <v>65</v>
      </c>
      <c r="AX277">
        <v>10</v>
      </c>
      <c r="AY277">
        <v>0.5357142857142857</v>
      </c>
      <c r="AZ277">
        <v>0.8</v>
      </c>
      <c r="BA277">
        <v>0</v>
      </c>
    </row>
    <row r="278" spans="4:53" ht="15" customHeight="1">
      <c r="D278" s="9">
        <v>0</v>
      </c>
      <c r="E278" s="9">
        <v>17</v>
      </c>
      <c r="F278" s="9">
        <v>0</v>
      </c>
      <c r="G278" s="9">
        <v>39.299999999999997</v>
      </c>
      <c r="H278" s="9">
        <v>12</v>
      </c>
      <c r="I278" s="9">
        <v>1</v>
      </c>
      <c r="K278">
        <v>0</v>
      </c>
      <c r="L278">
        <v>17</v>
      </c>
      <c r="M278">
        <v>0</v>
      </c>
      <c r="N278">
        <v>41</v>
      </c>
      <c r="O278">
        <v>17.5</v>
      </c>
      <c r="P278" s="31">
        <v>1</v>
      </c>
      <c r="Q278">
        <v>0</v>
      </c>
      <c r="R278" s="32">
        <v>1</v>
      </c>
      <c r="S278">
        <v>1</v>
      </c>
      <c r="T278">
        <v>0.51735716077710014</v>
      </c>
      <c r="U278" s="31">
        <v>0.51735716077710014</v>
      </c>
      <c r="V278" s="32">
        <v>0.48264283922289986</v>
      </c>
      <c r="W278" s="31">
        <v>-0.6590218097645717</v>
      </c>
      <c r="X278" s="32">
        <v>100</v>
      </c>
      <c r="AT278">
        <v>0.21497703659961312</v>
      </c>
      <c r="AU278">
        <v>0</v>
      </c>
      <c r="AV278">
        <v>1</v>
      </c>
      <c r="AW278">
        <v>65</v>
      </c>
      <c r="AX278">
        <v>11</v>
      </c>
      <c r="AY278">
        <v>0.5357142857142857</v>
      </c>
      <c r="AZ278">
        <v>0.78</v>
      </c>
      <c r="BA278">
        <v>5.5714285714285518E-3</v>
      </c>
    </row>
    <row r="279" spans="4:53" ht="15" customHeight="1">
      <c r="D279" s="9">
        <v>0</v>
      </c>
      <c r="E279" s="9">
        <v>17</v>
      </c>
      <c r="F279" s="9">
        <v>11.5</v>
      </c>
      <c r="G279" s="9">
        <v>40.5</v>
      </c>
      <c r="H279" s="9">
        <v>13.5</v>
      </c>
      <c r="I279" s="9">
        <v>1</v>
      </c>
      <c r="K279">
        <v>1</v>
      </c>
      <c r="L279">
        <v>16</v>
      </c>
      <c r="M279">
        <v>5.3</v>
      </c>
      <c r="N279">
        <v>40.5</v>
      </c>
      <c r="O279">
        <v>13.5</v>
      </c>
      <c r="P279" s="31">
        <v>1</v>
      </c>
      <c r="Q279">
        <v>0</v>
      </c>
      <c r="R279" s="32">
        <v>1</v>
      </c>
      <c r="S279">
        <v>1</v>
      </c>
      <c r="T279">
        <v>0.38355299700651402</v>
      </c>
      <c r="U279" s="31">
        <v>0.38355299700651402</v>
      </c>
      <c r="V279" s="32">
        <v>0.61644700299348598</v>
      </c>
      <c r="W279" s="31">
        <v>-0.95827747474602742</v>
      </c>
      <c r="X279" s="32">
        <v>0</v>
      </c>
      <c r="AT279">
        <v>0.21598004190895001</v>
      </c>
      <c r="AU279">
        <v>1</v>
      </c>
      <c r="AV279">
        <v>0</v>
      </c>
      <c r="AW279">
        <v>66</v>
      </c>
      <c r="AX279">
        <v>11</v>
      </c>
      <c r="AY279">
        <v>0.52857142857142858</v>
      </c>
      <c r="AZ279">
        <v>0.78</v>
      </c>
      <c r="BA279">
        <v>5.5714285714286386E-3</v>
      </c>
    </row>
    <row r="280" spans="4:53" ht="15" customHeight="1">
      <c r="D280" s="9">
        <v>0</v>
      </c>
      <c r="E280" s="9">
        <v>18</v>
      </c>
      <c r="F280" s="9">
        <v>1</v>
      </c>
      <c r="G280" s="9">
        <v>36.700000000000003</v>
      </c>
      <c r="H280" s="9">
        <v>13</v>
      </c>
      <c r="I280" s="9">
        <v>1</v>
      </c>
      <c r="K280">
        <v>0</v>
      </c>
      <c r="L280">
        <v>17</v>
      </c>
      <c r="M280">
        <v>0</v>
      </c>
      <c r="N280">
        <v>39.299999999999997</v>
      </c>
      <c r="O280">
        <v>12</v>
      </c>
      <c r="P280" s="31">
        <v>1</v>
      </c>
      <c r="Q280">
        <v>0</v>
      </c>
      <c r="R280" s="32">
        <v>1</v>
      </c>
      <c r="S280">
        <v>1</v>
      </c>
      <c r="T280">
        <v>0.26169003769851945</v>
      </c>
      <c r="U280" s="31">
        <v>0.26169003769851945</v>
      </c>
      <c r="V280" s="32">
        <v>0.7383099623014806</v>
      </c>
      <c r="W280" s="31">
        <v>-1.3405945378109816</v>
      </c>
      <c r="X280" s="32">
        <v>0</v>
      </c>
      <c r="AT280">
        <v>0.2171232731773573</v>
      </c>
      <c r="AU280">
        <v>1</v>
      </c>
      <c r="AV280">
        <v>0</v>
      </c>
      <c r="AW280">
        <v>67</v>
      </c>
      <c r="AX280">
        <v>11</v>
      </c>
      <c r="AY280">
        <v>0.52142857142857135</v>
      </c>
      <c r="AZ280">
        <v>0.78</v>
      </c>
      <c r="BA280">
        <v>5.5714285714285518E-3</v>
      </c>
    </row>
    <row r="281" spans="4:53" ht="15" customHeight="1">
      <c r="D281" s="9">
        <v>1</v>
      </c>
      <c r="E281" s="9">
        <v>14</v>
      </c>
      <c r="F281" s="9">
        <v>0</v>
      </c>
      <c r="G281" s="9">
        <v>41.5</v>
      </c>
      <c r="H281" s="9">
        <v>12.8</v>
      </c>
      <c r="I281" s="9">
        <v>1</v>
      </c>
      <c r="K281">
        <v>0</v>
      </c>
      <c r="L281">
        <v>17</v>
      </c>
      <c r="M281">
        <v>11.5</v>
      </c>
      <c r="N281">
        <v>40.5</v>
      </c>
      <c r="O281">
        <v>13.5</v>
      </c>
      <c r="P281" s="31">
        <v>1</v>
      </c>
      <c r="Q281">
        <v>0</v>
      </c>
      <c r="R281" s="32">
        <v>1</v>
      </c>
      <c r="S281">
        <v>1</v>
      </c>
      <c r="T281">
        <v>0.32108577341824374</v>
      </c>
      <c r="U281" s="31">
        <v>0.32108577341824374</v>
      </c>
      <c r="V281" s="32">
        <v>0.67891422658175626</v>
      </c>
      <c r="W281" s="31">
        <v>-1.1360469846351129</v>
      </c>
      <c r="X281" s="32">
        <v>0</v>
      </c>
      <c r="AT281">
        <v>0.21724427836037877</v>
      </c>
      <c r="AU281">
        <v>1</v>
      </c>
      <c r="AV281">
        <v>0</v>
      </c>
      <c r="AW281">
        <v>68</v>
      </c>
      <c r="AX281">
        <v>11</v>
      </c>
      <c r="AY281">
        <v>0.51428571428571423</v>
      </c>
      <c r="AZ281">
        <v>0.78</v>
      </c>
      <c r="BA281">
        <v>5.5714285714285518E-3</v>
      </c>
    </row>
    <row r="282" spans="4:53" ht="15" customHeight="1">
      <c r="D282" s="9">
        <v>0</v>
      </c>
      <c r="E282" s="9">
        <v>11</v>
      </c>
      <c r="F282" s="9">
        <v>35.4</v>
      </c>
      <c r="G282" s="9">
        <v>39.799999999999997</v>
      </c>
      <c r="H282" s="9">
        <v>13.6</v>
      </c>
      <c r="I282" s="9">
        <v>0</v>
      </c>
      <c r="K282">
        <v>0</v>
      </c>
      <c r="L282">
        <v>18</v>
      </c>
      <c r="M282">
        <v>1</v>
      </c>
      <c r="N282">
        <v>36.700000000000003</v>
      </c>
      <c r="O282">
        <v>13</v>
      </c>
      <c r="P282" s="31">
        <v>1</v>
      </c>
      <c r="Q282">
        <v>0</v>
      </c>
      <c r="R282" s="32">
        <v>1</v>
      </c>
      <c r="S282">
        <v>1</v>
      </c>
      <c r="T282">
        <v>0.38844292645188716</v>
      </c>
      <c r="U282" s="31">
        <v>0.38844292645188716</v>
      </c>
      <c r="V282" s="32">
        <v>0.61155707354811284</v>
      </c>
      <c r="W282" s="31">
        <v>-0.94560902742614261</v>
      </c>
      <c r="X282" s="32">
        <v>0</v>
      </c>
      <c r="AT282">
        <v>0.22015310001699789</v>
      </c>
      <c r="AU282">
        <v>1</v>
      </c>
      <c r="AV282">
        <v>0</v>
      </c>
      <c r="AW282">
        <v>69</v>
      </c>
      <c r="AX282">
        <v>11</v>
      </c>
      <c r="AY282">
        <v>0.50714285714285712</v>
      </c>
      <c r="AZ282">
        <v>0.78</v>
      </c>
      <c r="BA282">
        <v>5.5714285714285518E-3</v>
      </c>
    </row>
    <row r="283" spans="4:53" ht="15" customHeight="1">
      <c r="D283" s="9">
        <v>1</v>
      </c>
      <c r="E283" s="9">
        <v>15</v>
      </c>
      <c r="F283" s="9">
        <v>4.3</v>
      </c>
      <c r="G283" s="9">
        <v>40.1</v>
      </c>
      <c r="H283" s="9">
        <v>11.4</v>
      </c>
      <c r="I283" s="9">
        <v>1</v>
      </c>
      <c r="K283">
        <v>1</v>
      </c>
      <c r="L283">
        <v>14</v>
      </c>
      <c r="M283">
        <v>0</v>
      </c>
      <c r="N283">
        <v>41.5</v>
      </c>
      <c r="O283">
        <v>12.8</v>
      </c>
      <c r="P283" s="31">
        <v>1</v>
      </c>
      <c r="Q283">
        <v>0</v>
      </c>
      <c r="R283" s="32">
        <v>1</v>
      </c>
      <c r="S283">
        <v>1</v>
      </c>
      <c r="T283">
        <v>0.30144301989030781</v>
      </c>
      <c r="U283" s="31">
        <v>0.30144301989030781</v>
      </c>
      <c r="V283" s="32">
        <v>0.69855698010969225</v>
      </c>
      <c r="W283" s="31">
        <v>-1.1991742694307201</v>
      </c>
      <c r="X283" s="32">
        <v>0</v>
      </c>
      <c r="AT283">
        <v>0.22278064299983794</v>
      </c>
      <c r="AU283">
        <v>1</v>
      </c>
      <c r="AV283">
        <v>0</v>
      </c>
      <c r="AW283">
        <v>70</v>
      </c>
      <c r="AX283">
        <v>11</v>
      </c>
      <c r="AY283">
        <v>0.5</v>
      </c>
      <c r="AZ283">
        <v>0.78</v>
      </c>
      <c r="BA283">
        <v>5.5714285714285518E-3</v>
      </c>
    </row>
    <row r="284" spans="4:53" ht="15" customHeight="1">
      <c r="D284" s="9">
        <v>0</v>
      </c>
      <c r="E284" s="9">
        <v>15</v>
      </c>
      <c r="F284" s="9">
        <v>4.4000000000000004</v>
      </c>
      <c r="G284" s="9">
        <v>44.7</v>
      </c>
      <c r="H284" s="9">
        <v>12.5</v>
      </c>
      <c r="I284" s="9">
        <v>0</v>
      </c>
      <c r="K284">
        <v>0</v>
      </c>
      <c r="L284">
        <v>11</v>
      </c>
      <c r="M284">
        <v>35.4</v>
      </c>
      <c r="N284">
        <v>39.799999999999997</v>
      </c>
      <c r="O284">
        <v>13.6</v>
      </c>
      <c r="P284" s="31">
        <v>0</v>
      </c>
      <c r="Q284">
        <v>1</v>
      </c>
      <c r="R284" s="32">
        <v>1</v>
      </c>
      <c r="S284">
        <v>0</v>
      </c>
      <c r="T284">
        <v>0.35307362165744022</v>
      </c>
      <c r="U284" s="31">
        <v>0.35307362165744022</v>
      </c>
      <c r="V284" s="32">
        <v>0.64692637834255984</v>
      </c>
      <c r="W284" s="31">
        <v>-0.43552278022534041</v>
      </c>
      <c r="X284" s="32">
        <v>100</v>
      </c>
      <c r="AT284">
        <v>0.22802062971023668</v>
      </c>
      <c r="AU284">
        <v>1</v>
      </c>
      <c r="AV284">
        <v>0</v>
      </c>
      <c r="AW284">
        <v>71</v>
      </c>
      <c r="AX284">
        <v>11</v>
      </c>
      <c r="AY284">
        <v>0.49285714285714288</v>
      </c>
      <c r="AZ284">
        <v>0.78</v>
      </c>
      <c r="BA284">
        <v>5.5714285714285518E-3</v>
      </c>
    </row>
    <row r="285" spans="4:53" ht="15" customHeight="1">
      <c r="D285" s="9">
        <v>0</v>
      </c>
      <c r="E285" s="9">
        <v>13</v>
      </c>
      <c r="F285" s="9">
        <v>10.1</v>
      </c>
      <c r="G285" s="9">
        <v>45</v>
      </c>
      <c r="H285" s="9">
        <v>13.6</v>
      </c>
      <c r="I285" s="9">
        <v>0</v>
      </c>
      <c r="K285">
        <v>1</v>
      </c>
      <c r="L285">
        <v>15</v>
      </c>
      <c r="M285">
        <v>4.3</v>
      </c>
      <c r="N285">
        <v>40.1</v>
      </c>
      <c r="O285">
        <v>11.4</v>
      </c>
      <c r="P285" s="31">
        <v>1</v>
      </c>
      <c r="Q285">
        <v>0</v>
      </c>
      <c r="R285" s="32">
        <v>1</v>
      </c>
      <c r="S285">
        <v>1</v>
      </c>
      <c r="T285">
        <v>0.2779120988836149</v>
      </c>
      <c r="U285" s="31">
        <v>0.2779120988836149</v>
      </c>
      <c r="V285" s="32">
        <v>0.7220879011163851</v>
      </c>
      <c r="W285" s="31">
        <v>-1.2804504063565683</v>
      </c>
      <c r="X285" s="32">
        <v>0</v>
      </c>
      <c r="AT285">
        <v>0.22896842779251181</v>
      </c>
      <c r="AU285">
        <v>1</v>
      </c>
      <c r="AV285">
        <v>0</v>
      </c>
      <c r="AW285">
        <v>72</v>
      </c>
      <c r="AX285">
        <v>11</v>
      </c>
      <c r="AY285">
        <v>0.48571428571428577</v>
      </c>
      <c r="AZ285">
        <v>0.78</v>
      </c>
      <c r="BA285">
        <v>5.5714285714286386E-3</v>
      </c>
    </row>
    <row r="286" spans="4:53" ht="15" customHeight="1">
      <c r="D286" s="9">
        <v>0</v>
      </c>
      <c r="E286" s="9">
        <v>16</v>
      </c>
      <c r="F286" s="9">
        <v>0</v>
      </c>
      <c r="G286" s="15">
        <v>50.2</v>
      </c>
      <c r="H286" s="5">
        <v>16.399999999999999</v>
      </c>
      <c r="I286" s="15">
        <v>0</v>
      </c>
      <c r="K286">
        <v>0</v>
      </c>
      <c r="L286">
        <v>15</v>
      </c>
      <c r="M286">
        <v>4.4000000000000004</v>
      </c>
      <c r="N286">
        <v>44.7</v>
      </c>
      <c r="O286">
        <v>12.5</v>
      </c>
      <c r="P286" s="31">
        <v>0</v>
      </c>
      <c r="Q286">
        <v>1</v>
      </c>
      <c r="R286" s="32">
        <v>1</v>
      </c>
      <c r="S286">
        <v>0</v>
      </c>
      <c r="T286">
        <v>0.16959245461708658</v>
      </c>
      <c r="U286" s="31">
        <v>0.16959245461708658</v>
      </c>
      <c r="V286" s="32">
        <v>0.83040754538291339</v>
      </c>
      <c r="W286" s="31">
        <v>-0.18583868016801616</v>
      </c>
      <c r="X286" s="32">
        <v>100</v>
      </c>
      <c r="AT286">
        <v>0.23495927731656185</v>
      </c>
      <c r="AU286">
        <v>1</v>
      </c>
      <c r="AV286">
        <v>0</v>
      </c>
      <c r="AW286">
        <v>73</v>
      </c>
      <c r="AX286">
        <v>11</v>
      </c>
      <c r="AY286">
        <v>0.47857142857142854</v>
      </c>
      <c r="AZ286">
        <v>0.78</v>
      </c>
      <c r="BA286">
        <v>0</v>
      </c>
    </row>
    <row r="287" spans="4:53" ht="15" customHeight="1">
      <c r="D287" s="9">
        <v>0</v>
      </c>
      <c r="E287" s="9">
        <v>18</v>
      </c>
      <c r="F287" s="9">
        <v>5.6</v>
      </c>
      <c r="G287" s="9">
        <v>48.6</v>
      </c>
      <c r="H287" s="14">
        <v>13.9</v>
      </c>
      <c r="I287" s="9">
        <v>0</v>
      </c>
      <c r="K287">
        <v>0</v>
      </c>
      <c r="L287">
        <v>13</v>
      </c>
      <c r="M287">
        <v>10.1</v>
      </c>
      <c r="N287">
        <v>45</v>
      </c>
      <c r="O287">
        <v>13.6</v>
      </c>
      <c r="P287" s="31">
        <v>0</v>
      </c>
      <c r="Q287">
        <v>1</v>
      </c>
      <c r="R287" s="32">
        <v>1</v>
      </c>
      <c r="S287">
        <v>0</v>
      </c>
      <c r="T287">
        <v>0.20326139474502455</v>
      </c>
      <c r="U287" s="31">
        <v>0.20326139474502455</v>
      </c>
      <c r="V287" s="32">
        <v>0.79673860525497542</v>
      </c>
      <c r="W287" s="31">
        <v>-0.22722862731821056</v>
      </c>
      <c r="X287" s="32">
        <v>100</v>
      </c>
      <c r="AT287">
        <v>0.23521007493180562</v>
      </c>
      <c r="AU287">
        <v>0</v>
      </c>
      <c r="AV287">
        <v>1</v>
      </c>
      <c r="AW287">
        <v>73</v>
      </c>
      <c r="AX287">
        <v>12</v>
      </c>
      <c r="AY287">
        <v>0.47857142857142854</v>
      </c>
      <c r="AZ287">
        <v>0.76</v>
      </c>
      <c r="BA287">
        <v>5.4285714285714094E-3</v>
      </c>
    </row>
    <row r="288" spans="4:53" ht="15" customHeight="1">
      <c r="D288" s="9">
        <v>1</v>
      </c>
      <c r="E288" s="9">
        <v>18</v>
      </c>
      <c r="F288" s="9">
        <v>38.5</v>
      </c>
      <c r="G288" s="9">
        <v>48.9</v>
      </c>
      <c r="H288" s="9">
        <v>16.7</v>
      </c>
      <c r="I288" s="9">
        <v>1</v>
      </c>
      <c r="K288">
        <v>0</v>
      </c>
      <c r="L288">
        <v>16</v>
      </c>
      <c r="M288">
        <v>0</v>
      </c>
      <c r="N288">
        <v>50.2</v>
      </c>
      <c r="O288">
        <v>16.399999999999999</v>
      </c>
      <c r="P288" s="31">
        <v>0</v>
      </c>
      <c r="Q288">
        <v>1</v>
      </c>
      <c r="R288" s="32">
        <v>1</v>
      </c>
      <c r="S288">
        <v>0</v>
      </c>
      <c r="T288">
        <v>0.20819345618321078</v>
      </c>
      <c r="U288" s="31">
        <v>0.20819345618321078</v>
      </c>
      <c r="V288" s="32">
        <v>0.79180654381678917</v>
      </c>
      <c r="W288" s="31">
        <v>-0.23343817986233126</v>
      </c>
      <c r="X288" s="32">
        <v>100</v>
      </c>
      <c r="AT288">
        <v>0.23549682058106824</v>
      </c>
      <c r="AU288">
        <v>1</v>
      </c>
      <c r="AV288">
        <v>0</v>
      </c>
      <c r="AW288">
        <v>74</v>
      </c>
      <c r="AX288">
        <v>12</v>
      </c>
      <c r="AY288">
        <v>0.47142857142857142</v>
      </c>
      <c r="AZ288">
        <v>0.76</v>
      </c>
      <c r="BA288">
        <v>5.4285714285714094E-3</v>
      </c>
    </row>
    <row r="289" spans="4:53" ht="15" customHeight="1">
      <c r="D289" s="9">
        <v>0</v>
      </c>
      <c r="E289" s="9">
        <v>18</v>
      </c>
      <c r="F289" s="9">
        <v>23.9</v>
      </c>
      <c r="G289" s="9">
        <v>52.7</v>
      </c>
      <c r="H289" s="9">
        <v>14.7</v>
      </c>
      <c r="I289" s="9">
        <v>0</v>
      </c>
      <c r="K289">
        <v>0</v>
      </c>
      <c r="L289">
        <v>18</v>
      </c>
      <c r="M289">
        <v>5.6</v>
      </c>
      <c r="N289">
        <v>48.6</v>
      </c>
      <c r="O289">
        <v>13.9</v>
      </c>
      <c r="P289" s="31">
        <v>0</v>
      </c>
      <c r="Q289">
        <v>1</v>
      </c>
      <c r="R289" s="32">
        <v>1</v>
      </c>
      <c r="S289">
        <v>0</v>
      </c>
      <c r="T289">
        <v>0.15986527099615397</v>
      </c>
      <c r="U289" s="31">
        <v>0.15986527099615397</v>
      </c>
      <c r="V289" s="32">
        <v>0.840134729003846</v>
      </c>
      <c r="W289" s="31">
        <v>-0.17419300833490139</v>
      </c>
      <c r="X289" s="32">
        <v>100</v>
      </c>
      <c r="AT289">
        <v>0.23581443420258685</v>
      </c>
      <c r="AU289">
        <v>1</v>
      </c>
      <c r="AV289">
        <v>0</v>
      </c>
      <c r="AW289">
        <v>75</v>
      </c>
      <c r="AX289">
        <v>12</v>
      </c>
      <c r="AY289">
        <v>0.4642857142857143</v>
      </c>
      <c r="AZ289">
        <v>0.76</v>
      </c>
      <c r="BA289">
        <v>0</v>
      </c>
    </row>
    <row r="290" spans="4:53" ht="15" customHeight="1">
      <c r="D290" s="9">
        <v>0</v>
      </c>
      <c r="E290" s="9">
        <v>13</v>
      </c>
      <c r="F290" s="9">
        <v>23.9</v>
      </c>
      <c r="G290" s="9">
        <v>51.8</v>
      </c>
      <c r="H290" s="9">
        <v>13.9</v>
      </c>
      <c r="I290" s="9">
        <v>0</v>
      </c>
      <c r="K290">
        <v>1</v>
      </c>
      <c r="L290">
        <v>18</v>
      </c>
      <c r="M290">
        <v>38.5</v>
      </c>
      <c r="N290">
        <v>48.9</v>
      </c>
      <c r="O290">
        <v>16.7</v>
      </c>
      <c r="P290" s="31">
        <v>1</v>
      </c>
      <c r="Q290">
        <v>0</v>
      </c>
      <c r="R290" s="32">
        <v>1</v>
      </c>
      <c r="S290">
        <v>1</v>
      </c>
      <c r="T290">
        <v>0.38411665504088616</v>
      </c>
      <c r="U290" s="31">
        <v>0.38411665504088616</v>
      </c>
      <c r="V290" s="32">
        <v>0.6158833449591139</v>
      </c>
      <c r="W290" s="31">
        <v>-0.95680898336002218</v>
      </c>
      <c r="X290" s="32">
        <v>0</v>
      </c>
      <c r="AT290">
        <v>0.2363654984257097</v>
      </c>
      <c r="AU290">
        <v>0</v>
      </c>
      <c r="AV290">
        <v>1</v>
      </c>
      <c r="AW290">
        <v>75</v>
      </c>
      <c r="AX290">
        <v>13</v>
      </c>
      <c r="AY290">
        <v>0.4642857142857143</v>
      </c>
      <c r="AZ290">
        <v>0.74</v>
      </c>
      <c r="BA290">
        <v>5.2857142857142669E-3</v>
      </c>
    </row>
    <row r="291" spans="4:53" ht="15" customHeight="1">
      <c r="D291" s="9">
        <v>0</v>
      </c>
      <c r="E291" s="9">
        <v>15</v>
      </c>
      <c r="F291" s="9">
        <v>0</v>
      </c>
      <c r="G291" s="9">
        <v>47.5</v>
      </c>
      <c r="H291" s="9">
        <v>11.5</v>
      </c>
      <c r="I291" s="9">
        <v>0</v>
      </c>
      <c r="K291">
        <v>0</v>
      </c>
      <c r="L291">
        <v>18</v>
      </c>
      <c r="M291">
        <v>23.9</v>
      </c>
      <c r="N291">
        <v>52.7</v>
      </c>
      <c r="O291">
        <v>14.7</v>
      </c>
      <c r="P291" s="31">
        <v>0</v>
      </c>
      <c r="Q291">
        <v>1</v>
      </c>
      <c r="R291" s="32">
        <v>1</v>
      </c>
      <c r="S291">
        <v>0</v>
      </c>
      <c r="T291">
        <v>0.13628849324595824</v>
      </c>
      <c r="U291" s="31">
        <v>0.13628849324595824</v>
      </c>
      <c r="V291" s="32">
        <v>0.86371150675404174</v>
      </c>
      <c r="W291" s="31">
        <v>-0.14651647015636687</v>
      </c>
      <c r="X291" s="32">
        <v>100</v>
      </c>
      <c r="AT291">
        <v>0.23662239502089355</v>
      </c>
      <c r="AU291">
        <v>1</v>
      </c>
      <c r="AV291">
        <v>0</v>
      </c>
      <c r="AW291">
        <v>76</v>
      </c>
      <c r="AX291">
        <v>13</v>
      </c>
      <c r="AY291">
        <v>0.45714285714285718</v>
      </c>
      <c r="AZ291">
        <v>0.74</v>
      </c>
      <c r="BA291">
        <v>5.2857142857143493E-3</v>
      </c>
    </row>
    <row r="292" spans="4:53" ht="15" customHeight="1">
      <c r="D292" s="9">
        <v>1</v>
      </c>
      <c r="E292" s="9">
        <v>9</v>
      </c>
      <c r="F292" s="9">
        <v>0</v>
      </c>
      <c r="G292" s="9">
        <v>45.2</v>
      </c>
      <c r="H292" s="9">
        <v>13.7</v>
      </c>
      <c r="I292" s="9">
        <v>0</v>
      </c>
      <c r="K292">
        <v>0</v>
      </c>
      <c r="L292">
        <v>13</v>
      </c>
      <c r="M292">
        <v>23.9</v>
      </c>
      <c r="N292">
        <v>51.8</v>
      </c>
      <c r="O292">
        <v>13.9</v>
      </c>
      <c r="P292" s="31">
        <v>0</v>
      </c>
      <c r="Q292">
        <v>1</v>
      </c>
      <c r="R292" s="32">
        <v>1</v>
      </c>
      <c r="S292">
        <v>0</v>
      </c>
      <c r="T292">
        <v>0.11590353560509209</v>
      </c>
      <c r="U292" s="31">
        <v>0.11590353560509209</v>
      </c>
      <c r="V292" s="32">
        <v>0.88409646439490785</v>
      </c>
      <c r="W292" s="31">
        <v>-0.12318909967925942</v>
      </c>
      <c r="X292" s="32">
        <v>100</v>
      </c>
      <c r="AT292">
        <v>0.23741675052170699</v>
      </c>
      <c r="AU292">
        <v>1</v>
      </c>
      <c r="AV292">
        <v>0</v>
      </c>
      <c r="AW292">
        <v>77</v>
      </c>
      <c r="AX292">
        <v>13</v>
      </c>
      <c r="AY292">
        <v>0.44999999999999996</v>
      </c>
      <c r="AZ292">
        <v>0.74</v>
      </c>
      <c r="BA292">
        <v>5.2857142857142669E-3</v>
      </c>
    </row>
    <row r="293" spans="4:53" ht="15" customHeight="1">
      <c r="D293" s="9">
        <v>1</v>
      </c>
      <c r="E293" s="9">
        <v>17</v>
      </c>
      <c r="F293" s="9">
        <v>0</v>
      </c>
      <c r="G293" s="9">
        <v>52</v>
      </c>
      <c r="H293" s="9">
        <v>12.5</v>
      </c>
      <c r="I293" s="9">
        <v>0</v>
      </c>
      <c r="K293">
        <v>0</v>
      </c>
      <c r="L293">
        <v>15</v>
      </c>
      <c r="M293">
        <v>0</v>
      </c>
      <c r="N293">
        <v>47.5</v>
      </c>
      <c r="O293">
        <v>11.5</v>
      </c>
      <c r="P293" s="31">
        <v>0</v>
      </c>
      <c r="Q293">
        <v>1</v>
      </c>
      <c r="R293" s="32">
        <v>1</v>
      </c>
      <c r="S293">
        <v>0</v>
      </c>
      <c r="T293">
        <v>9.9927035312810761E-2</v>
      </c>
      <c r="U293" s="31">
        <v>9.9927035312810761E-2</v>
      </c>
      <c r="V293" s="32">
        <v>0.90007296468718923</v>
      </c>
      <c r="W293" s="31">
        <v>-0.10527944706931842</v>
      </c>
      <c r="X293" s="32">
        <v>100</v>
      </c>
      <c r="AT293">
        <v>0.23761123533319306</v>
      </c>
      <c r="AU293">
        <v>1</v>
      </c>
      <c r="AV293">
        <v>0</v>
      </c>
      <c r="AW293">
        <v>78</v>
      </c>
      <c r="AX293">
        <v>13</v>
      </c>
      <c r="AY293">
        <v>0.44285714285714284</v>
      </c>
      <c r="AZ293">
        <v>0.74</v>
      </c>
      <c r="BA293">
        <v>5.2857142857142669E-3</v>
      </c>
    </row>
    <row r="294" spans="4:53" ht="15" customHeight="1">
      <c r="D294" s="9">
        <v>0</v>
      </c>
      <c r="E294" s="9">
        <v>13</v>
      </c>
      <c r="F294" s="9">
        <v>33.9</v>
      </c>
      <c r="G294" s="9">
        <v>48.5</v>
      </c>
      <c r="H294" s="9">
        <v>14</v>
      </c>
      <c r="I294" s="9">
        <v>0</v>
      </c>
      <c r="K294">
        <v>1</v>
      </c>
      <c r="L294">
        <v>9</v>
      </c>
      <c r="M294">
        <v>0</v>
      </c>
      <c r="N294">
        <v>45.2</v>
      </c>
      <c r="O294">
        <v>13.7</v>
      </c>
      <c r="P294" s="31">
        <v>0</v>
      </c>
      <c r="Q294">
        <v>1</v>
      </c>
      <c r="R294" s="32">
        <v>1</v>
      </c>
      <c r="S294">
        <v>0</v>
      </c>
      <c r="T294">
        <v>0.23495927731656185</v>
      </c>
      <c r="U294" s="31">
        <v>0.23495927731656185</v>
      </c>
      <c r="V294" s="32">
        <v>0.76504072268343815</v>
      </c>
      <c r="W294" s="31">
        <v>-0.26782621430645581</v>
      </c>
      <c r="X294" s="32">
        <v>100</v>
      </c>
      <c r="AT294">
        <v>0.2409670056259702</v>
      </c>
      <c r="AU294">
        <v>1</v>
      </c>
      <c r="AV294">
        <v>0</v>
      </c>
      <c r="AW294">
        <v>79</v>
      </c>
      <c r="AX294">
        <v>13</v>
      </c>
      <c r="AY294">
        <v>0.43571428571428572</v>
      </c>
      <c r="AZ294">
        <v>0.74</v>
      </c>
      <c r="BA294">
        <v>5.2857142857142669E-3</v>
      </c>
    </row>
    <row r="295" spans="4:53" ht="15" customHeight="1">
      <c r="D295" s="9">
        <v>0</v>
      </c>
      <c r="E295" s="9">
        <v>15</v>
      </c>
      <c r="F295" s="9">
        <v>8.4</v>
      </c>
      <c r="G295" s="9">
        <v>42.8</v>
      </c>
      <c r="H295" s="9">
        <v>12.7</v>
      </c>
      <c r="I295" s="9">
        <v>0</v>
      </c>
      <c r="K295">
        <v>1</v>
      </c>
      <c r="L295">
        <v>17</v>
      </c>
      <c r="M295">
        <v>0</v>
      </c>
      <c r="N295">
        <v>52</v>
      </c>
      <c r="O295">
        <v>12.5</v>
      </c>
      <c r="P295" s="31">
        <v>0</v>
      </c>
      <c r="Q295">
        <v>1</v>
      </c>
      <c r="R295" s="32">
        <v>1</v>
      </c>
      <c r="S295">
        <v>0</v>
      </c>
      <c r="T295">
        <v>0.10621867055583718</v>
      </c>
      <c r="U295" s="31">
        <v>0.10621867055583718</v>
      </c>
      <c r="V295" s="32">
        <v>0.89378132944416278</v>
      </c>
      <c r="W295" s="31">
        <v>-0.1122941316647553</v>
      </c>
      <c r="X295" s="32">
        <v>100</v>
      </c>
      <c r="AT295">
        <v>0.24108714660141423</v>
      </c>
      <c r="AU295">
        <v>1</v>
      </c>
      <c r="AV295">
        <v>0</v>
      </c>
      <c r="AW295">
        <v>80</v>
      </c>
      <c r="AX295">
        <v>13</v>
      </c>
      <c r="AY295">
        <v>0.4285714285714286</v>
      </c>
      <c r="AZ295">
        <v>0.74</v>
      </c>
      <c r="BA295">
        <v>0</v>
      </c>
    </row>
    <row r="296" spans="4:53" ht="15" customHeight="1">
      <c r="D296" s="9">
        <v>1</v>
      </c>
      <c r="E296" s="9">
        <v>16</v>
      </c>
      <c r="F296" s="9">
        <v>14.8</v>
      </c>
      <c r="G296" s="9">
        <v>47.1</v>
      </c>
      <c r="H296" s="9">
        <v>16</v>
      </c>
      <c r="I296" s="9">
        <v>0</v>
      </c>
      <c r="K296">
        <v>0</v>
      </c>
      <c r="L296">
        <v>13</v>
      </c>
      <c r="M296">
        <v>33.9</v>
      </c>
      <c r="N296">
        <v>48.5</v>
      </c>
      <c r="O296">
        <v>14</v>
      </c>
      <c r="P296" s="31">
        <v>0</v>
      </c>
      <c r="Q296">
        <v>1</v>
      </c>
      <c r="R296" s="32">
        <v>1</v>
      </c>
      <c r="S296">
        <v>0</v>
      </c>
      <c r="T296">
        <v>0.17666035692029267</v>
      </c>
      <c r="U296" s="31">
        <v>0.17666035692029267</v>
      </c>
      <c r="V296" s="32">
        <v>0.82333964307970731</v>
      </c>
      <c r="W296" s="31">
        <v>-0.19438647439802603</v>
      </c>
      <c r="X296" s="32">
        <v>100</v>
      </c>
      <c r="AT296">
        <v>0.2413482876756031</v>
      </c>
      <c r="AU296">
        <v>0</v>
      </c>
      <c r="AV296">
        <v>1</v>
      </c>
      <c r="AW296">
        <v>80</v>
      </c>
      <c r="AX296">
        <v>14</v>
      </c>
      <c r="AY296">
        <v>0.4285714285714286</v>
      </c>
      <c r="AZ296">
        <v>0.72</v>
      </c>
      <c r="BA296">
        <v>0</v>
      </c>
    </row>
    <row r="297" spans="4:53" ht="15" customHeight="1">
      <c r="D297" s="9">
        <v>0</v>
      </c>
      <c r="E297" s="9">
        <v>13</v>
      </c>
      <c r="F297" s="9">
        <v>0</v>
      </c>
      <c r="G297" s="9">
        <v>45.6</v>
      </c>
      <c r="H297" s="9">
        <v>15.2</v>
      </c>
      <c r="I297" s="9">
        <v>0</v>
      </c>
      <c r="K297">
        <v>0</v>
      </c>
      <c r="L297">
        <v>15</v>
      </c>
      <c r="M297">
        <v>8.4</v>
      </c>
      <c r="N297">
        <v>42.8</v>
      </c>
      <c r="O297">
        <v>12.7</v>
      </c>
      <c r="P297" s="31">
        <v>0</v>
      </c>
      <c r="Q297">
        <v>1</v>
      </c>
      <c r="R297" s="32">
        <v>1</v>
      </c>
      <c r="S297">
        <v>0</v>
      </c>
      <c r="T297">
        <v>0.2171232731773573</v>
      </c>
      <c r="U297" s="31">
        <v>0.2171232731773573</v>
      </c>
      <c r="V297" s="32">
        <v>0.78287672682264264</v>
      </c>
      <c r="W297" s="31">
        <v>-0.24478003239395987</v>
      </c>
      <c r="X297" s="32">
        <v>100</v>
      </c>
      <c r="AT297">
        <v>0.2417294694271849</v>
      </c>
      <c r="AU297">
        <v>0</v>
      </c>
      <c r="AV297">
        <v>1</v>
      </c>
      <c r="AW297">
        <v>80</v>
      </c>
      <c r="AX297">
        <v>15</v>
      </c>
      <c r="AY297">
        <v>0.4285714285714286</v>
      </c>
      <c r="AZ297">
        <v>0.7</v>
      </c>
      <c r="BA297">
        <v>5.00000000000006E-3</v>
      </c>
    </row>
    <row r="298" spans="4:53" ht="15" customHeight="1">
      <c r="D298" s="9">
        <v>1</v>
      </c>
      <c r="E298" s="9">
        <v>13</v>
      </c>
      <c r="F298" s="9">
        <v>27</v>
      </c>
      <c r="G298" s="9">
        <v>44.3</v>
      </c>
      <c r="H298" s="9">
        <v>18.2</v>
      </c>
      <c r="I298" s="9">
        <v>0</v>
      </c>
      <c r="K298">
        <v>1</v>
      </c>
      <c r="L298">
        <v>16</v>
      </c>
      <c r="M298">
        <v>14.8</v>
      </c>
      <c r="N298">
        <v>47.1</v>
      </c>
      <c r="O298">
        <v>16</v>
      </c>
      <c r="P298" s="31">
        <v>0</v>
      </c>
      <c r="Q298">
        <v>1</v>
      </c>
      <c r="R298" s="32">
        <v>1</v>
      </c>
      <c r="S298">
        <v>0</v>
      </c>
      <c r="T298">
        <v>0.35003856601300054</v>
      </c>
      <c r="U298" s="31">
        <v>0.35003856601300054</v>
      </c>
      <c r="V298" s="32">
        <v>0.64996143398699946</v>
      </c>
      <c r="W298" s="31">
        <v>-0.43084225018037958</v>
      </c>
      <c r="X298" s="32">
        <v>100</v>
      </c>
      <c r="AT298">
        <v>0.24271634680955245</v>
      </c>
      <c r="AU298">
        <v>1</v>
      </c>
      <c r="AV298">
        <v>0</v>
      </c>
      <c r="AW298">
        <v>81</v>
      </c>
      <c r="AX298">
        <v>15</v>
      </c>
      <c r="AY298">
        <v>0.42142857142857137</v>
      </c>
      <c r="AZ298">
        <v>0.7</v>
      </c>
      <c r="BA298">
        <v>0</v>
      </c>
    </row>
    <row r="299" spans="4:53" ht="15" customHeight="1">
      <c r="D299" s="9">
        <v>0</v>
      </c>
      <c r="E299" s="9">
        <v>10</v>
      </c>
      <c r="F299" s="9">
        <v>0</v>
      </c>
      <c r="G299" s="9">
        <v>41.9</v>
      </c>
      <c r="H299" s="9">
        <v>11.8</v>
      </c>
      <c r="I299" s="9">
        <v>0</v>
      </c>
      <c r="K299">
        <v>0</v>
      </c>
      <c r="L299">
        <v>13</v>
      </c>
      <c r="M299">
        <v>0</v>
      </c>
      <c r="N299">
        <v>45.6</v>
      </c>
      <c r="O299">
        <v>15.2</v>
      </c>
      <c r="P299" s="31">
        <v>0</v>
      </c>
      <c r="Q299">
        <v>1</v>
      </c>
      <c r="R299" s="32">
        <v>1</v>
      </c>
      <c r="S299">
        <v>0</v>
      </c>
      <c r="T299">
        <v>0.24526299955989905</v>
      </c>
      <c r="U299" s="31">
        <v>0.24526299955989905</v>
      </c>
      <c r="V299" s="32">
        <v>0.75473700044010095</v>
      </c>
      <c r="W299" s="31">
        <v>-0.28138593420684882</v>
      </c>
      <c r="X299" s="32">
        <v>100</v>
      </c>
      <c r="AT299">
        <v>0.24361103901867509</v>
      </c>
      <c r="AU299">
        <v>0</v>
      </c>
      <c r="AV299">
        <v>1</v>
      </c>
      <c r="AW299">
        <v>81</v>
      </c>
      <c r="AX299">
        <v>16</v>
      </c>
      <c r="AY299">
        <v>0.42142857142857137</v>
      </c>
      <c r="AZ299">
        <v>0.67999999999999994</v>
      </c>
      <c r="BA299">
        <v>4.8571428571428394E-3</v>
      </c>
    </row>
    <row r="300" spans="4:53" ht="15" customHeight="1">
      <c r="D300" s="9">
        <v>1</v>
      </c>
      <c r="E300" s="9">
        <v>13</v>
      </c>
      <c r="F300" s="9">
        <v>20.6</v>
      </c>
      <c r="G300" s="9">
        <v>50.4</v>
      </c>
      <c r="H300" s="9">
        <v>16.7</v>
      </c>
      <c r="I300" s="9">
        <v>0</v>
      </c>
      <c r="K300">
        <v>1</v>
      </c>
      <c r="L300">
        <v>13</v>
      </c>
      <c r="M300">
        <v>27</v>
      </c>
      <c r="N300">
        <v>44.3</v>
      </c>
      <c r="O300">
        <v>18.2</v>
      </c>
      <c r="P300" s="31">
        <v>0</v>
      </c>
      <c r="Q300">
        <v>1</v>
      </c>
      <c r="R300" s="32">
        <v>1</v>
      </c>
      <c r="S300">
        <v>0</v>
      </c>
      <c r="T300">
        <v>0.56629635879643203</v>
      </c>
      <c r="U300" s="31">
        <v>0.56629635879643203</v>
      </c>
      <c r="V300" s="32">
        <v>0.43370364120356797</v>
      </c>
      <c r="W300" s="31">
        <v>-0.83539383250262678</v>
      </c>
      <c r="X300" s="32">
        <v>0</v>
      </c>
      <c r="AT300">
        <v>0.24526299955989905</v>
      </c>
      <c r="AU300">
        <v>1</v>
      </c>
      <c r="AV300">
        <v>0</v>
      </c>
      <c r="AW300">
        <v>82</v>
      </c>
      <c r="AX300">
        <v>16</v>
      </c>
      <c r="AY300">
        <v>0.41428571428571426</v>
      </c>
      <c r="AZ300">
        <v>0.67999999999999994</v>
      </c>
      <c r="BA300">
        <v>4.8571428571428394E-3</v>
      </c>
    </row>
    <row r="301" spans="4:53" ht="15" customHeight="1">
      <c r="D301" s="9">
        <v>1</v>
      </c>
      <c r="E301" s="9">
        <v>15</v>
      </c>
      <c r="F301" s="9">
        <v>13.2</v>
      </c>
      <c r="G301" s="9">
        <v>51.3</v>
      </c>
      <c r="H301" s="9">
        <v>14.8</v>
      </c>
      <c r="I301" s="9">
        <v>0</v>
      </c>
      <c r="K301">
        <v>0</v>
      </c>
      <c r="L301">
        <v>10</v>
      </c>
      <c r="M301">
        <v>0</v>
      </c>
      <c r="N301">
        <v>41.9</v>
      </c>
      <c r="O301">
        <v>11.8</v>
      </c>
      <c r="P301" s="31">
        <v>0</v>
      </c>
      <c r="Q301">
        <v>1</v>
      </c>
      <c r="R301" s="32">
        <v>1</v>
      </c>
      <c r="S301">
        <v>0</v>
      </c>
      <c r="T301">
        <v>0.17544252474079744</v>
      </c>
      <c r="U301" s="31">
        <v>0.17544252474079744</v>
      </c>
      <c r="V301" s="32">
        <v>0.82455747525920253</v>
      </c>
      <c r="W301" s="31">
        <v>-0.19290843018318979</v>
      </c>
      <c r="X301" s="32">
        <v>100</v>
      </c>
      <c r="AT301">
        <v>0.24634760678676054</v>
      </c>
      <c r="AU301">
        <v>1</v>
      </c>
      <c r="AV301">
        <v>0</v>
      </c>
      <c r="AW301">
        <v>83</v>
      </c>
      <c r="AX301">
        <v>16</v>
      </c>
      <c r="AY301">
        <v>0.40714285714285714</v>
      </c>
      <c r="AZ301">
        <v>0.67999999999999994</v>
      </c>
      <c r="BA301">
        <v>4.8571428571428394E-3</v>
      </c>
    </row>
    <row r="302" spans="4:53" ht="15" customHeight="1">
      <c r="D302" s="9">
        <v>0</v>
      </c>
      <c r="E302" s="9">
        <v>15</v>
      </c>
      <c r="F302" s="9">
        <v>16.399999999999999</v>
      </c>
      <c r="G302" s="9">
        <v>51</v>
      </c>
      <c r="H302" s="9">
        <v>14.8</v>
      </c>
      <c r="I302" s="9">
        <v>1</v>
      </c>
      <c r="K302">
        <v>1</v>
      </c>
      <c r="L302">
        <v>13</v>
      </c>
      <c r="M302">
        <v>20.6</v>
      </c>
      <c r="N302">
        <v>50.4</v>
      </c>
      <c r="O302">
        <v>16.7</v>
      </c>
      <c r="P302" s="31">
        <v>0</v>
      </c>
      <c r="Q302">
        <v>1</v>
      </c>
      <c r="R302" s="32">
        <v>1</v>
      </c>
      <c r="S302">
        <v>0</v>
      </c>
      <c r="T302">
        <v>0.29362303020134345</v>
      </c>
      <c r="U302" s="31">
        <v>0.29362303020134345</v>
      </c>
      <c r="V302" s="32">
        <v>0.70637696979865661</v>
      </c>
      <c r="W302" s="31">
        <v>-0.34760623243413269</v>
      </c>
      <c r="X302" s="32">
        <v>100</v>
      </c>
      <c r="AT302">
        <v>0.24729500584403907</v>
      </c>
      <c r="AU302">
        <v>1</v>
      </c>
      <c r="AV302">
        <v>0</v>
      </c>
      <c r="AW302">
        <v>84</v>
      </c>
      <c r="AX302">
        <v>16</v>
      </c>
      <c r="AY302">
        <v>0.4</v>
      </c>
      <c r="AZ302">
        <v>0.67999999999999994</v>
      </c>
      <c r="BA302">
        <v>0</v>
      </c>
    </row>
    <row r="303" spans="4:53" ht="15" customHeight="1">
      <c r="D303" s="9">
        <v>1</v>
      </c>
      <c r="E303" s="9">
        <v>13</v>
      </c>
      <c r="F303" s="9">
        <v>14.4</v>
      </c>
      <c r="G303" s="9">
        <v>50.7</v>
      </c>
      <c r="H303" s="9">
        <v>15.9</v>
      </c>
      <c r="I303" s="9">
        <v>0</v>
      </c>
      <c r="K303">
        <v>1</v>
      </c>
      <c r="L303">
        <v>15</v>
      </c>
      <c r="M303">
        <v>13.2</v>
      </c>
      <c r="N303">
        <v>51.3</v>
      </c>
      <c r="O303">
        <v>14.8</v>
      </c>
      <c r="P303" s="31">
        <v>0</v>
      </c>
      <c r="Q303">
        <v>1</v>
      </c>
      <c r="R303" s="32">
        <v>1</v>
      </c>
      <c r="S303">
        <v>0</v>
      </c>
      <c r="T303">
        <v>0.1901465421515941</v>
      </c>
      <c r="U303" s="31">
        <v>0.1901465421515941</v>
      </c>
      <c r="V303" s="32">
        <v>0.8098534578484059</v>
      </c>
      <c r="W303" s="31">
        <v>-0.21090196391950494</v>
      </c>
      <c r="X303" s="32">
        <v>100</v>
      </c>
      <c r="AT303">
        <v>0.24892517421428378</v>
      </c>
      <c r="AU303">
        <v>0</v>
      </c>
      <c r="AV303">
        <v>1</v>
      </c>
      <c r="AW303">
        <v>84</v>
      </c>
      <c r="AX303">
        <v>17</v>
      </c>
      <c r="AY303">
        <v>0.4</v>
      </c>
      <c r="AZ303">
        <v>0.65999999999999992</v>
      </c>
      <c r="BA303">
        <v>4.7142857142856969E-3</v>
      </c>
    </row>
    <row r="304" spans="4:53" ht="15" customHeight="1">
      <c r="D304" s="9">
        <v>0</v>
      </c>
      <c r="E304" s="9">
        <v>9</v>
      </c>
      <c r="F304" s="9">
        <v>23.6</v>
      </c>
      <c r="G304" s="9">
        <v>45.9</v>
      </c>
      <c r="H304" s="9">
        <v>15.6</v>
      </c>
      <c r="I304" s="9">
        <v>0</v>
      </c>
      <c r="K304">
        <v>0</v>
      </c>
      <c r="L304">
        <v>15</v>
      </c>
      <c r="M304">
        <v>16.399999999999999</v>
      </c>
      <c r="N304">
        <v>51</v>
      </c>
      <c r="O304">
        <v>14.8</v>
      </c>
      <c r="P304" s="31">
        <v>1</v>
      </c>
      <c r="Q304">
        <v>0</v>
      </c>
      <c r="R304" s="32">
        <v>1</v>
      </c>
      <c r="S304">
        <v>1</v>
      </c>
      <c r="T304">
        <v>0.15090892208230006</v>
      </c>
      <c r="U304" s="31">
        <v>0.15090892208230006</v>
      </c>
      <c r="V304" s="32">
        <v>0.84909107791769989</v>
      </c>
      <c r="W304" s="31">
        <v>-1.8910787891622911</v>
      </c>
      <c r="X304" s="32">
        <v>0</v>
      </c>
      <c r="AT304">
        <v>0.24912190742318593</v>
      </c>
      <c r="AU304">
        <v>1</v>
      </c>
      <c r="AV304">
        <v>0</v>
      </c>
      <c r="AW304">
        <v>85</v>
      </c>
      <c r="AX304">
        <v>17</v>
      </c>
      <c r="AY304">
        <v>0.3928571428571429</v>
      </c>
      <c r="AZ304">
        <v>0.65999999999999992</v>
      </c>
      <c r="BA304">
        <v>4.7142857142857706E-3</v>
      </c>
    </row>
    <row r="305" spans="4:53" ht="15" customHeight="1">
      <c r="D305" s="9">
        <v>1</v>
      </c>
      <c r="E305" s="9">
        <v>14</v>
      </c>
      <c r="F305" s="9">
        <v>0</v>
      </c>
      <c r="G305" s="9">
        <v>43.7</v>
      </c>
      <c r="H305" s="9">
        <v>11.3</v>
      </c>
      <c r="I305" s="9">
        <v>0</v>
      </c>
      <c r="K305">
        <v>1</v>
      </c>
      <c r="L305">
        <v>13</v>
      </c>
      <c r="M305">
        <v>14.4</v>
      </c>
      <c r="N305">
        <v>50.7</v>
      </c>
      <c r="O305">
        <v>15.9</v>
      </c>
      <c r="P305" s="31">
        <v>0</v>
      </c>
      <c r="Q305">
        <v>1</v>
      </c>
      <c r="R305" s="32">
        <v>1</v>
      </c>
      <c r="S305">
        <v>0</v>
      </c>
      <c r="T305">
        <v>0.24108714660141423</v>
      </c>
      <c r="U305" s="31">
        <v>0.24108714660141423</v>
      </c>
      <c r="V305" s="32">
        <v>0.75891285339858583</v>
      </c>
      <c r="W305" s="31">
        <v>-0.27586832583523102</v>
      </c>
      <c r="X305" s="32">
        <v>100</v>
      </c>
      <c r="AT305">
        <v>0.24920618185936916</v>
      </c>
      <c r="AU305">
        <v>1</v>
      </c>
      <c r="AV305">
        <v>0</v>
      </c>
      <c r="AW305">
        <v>86</v>
      </c>
      <c r="AX305">
        <v>17</v>
      </c>
      <c r="AY305">
        <v>0.38571428571428568</v>
      </c>
      <c r="AZ305">
        <v>0.65999999999999992</v>
      </c>
      <c r="BA305">
        <v>4.7142857142856969E-3</v>
      </c>
    </row>
    <row r="306" spans="4:53" ht="15" customHeight="1">
      <c r="D306" s="9">
        <v>1</v>
      </c>
      <c r="E306" s="9">
        <v>15</v>
      </c>
      <c r="F306" s="9">
        <v>26.8</v>
      </c>
      <c r="G306" s="9">
        <v>53</v>
      </c>
      <c r="H306" s="9">
        <v>17.600000000000001</v>
      </c>
      <c r="I306" s="9">
        <v>1</v>
      </c>
      <c r="K306">
        <v>0</v>
      </c>
      <c r="L306">
        <v>9</v>
      </c>
      <c r="M306">
        <v>23.6</v>
      </c>
      <c r="N306">
        <v>45.9</v>
      </c>
      <c r="O306">
        <v>15.6</v>
      </c>
      <c r="P306" s="31">
        <v>0</v>
      </c>
      <c r="Q306">
        <v>1</v>
      </c>
      <c r="R306" s="32">
        <v>1</v>
      </c>
      <c r="S306">
        <v>0</v>
      </c>
      <c r="T306">
        <v>0.27062100250942023</v>
      </c>
      <c r="U306" s="31">
        <v>0.27062100250942023</v>
      </c>
      <c r="V306" s="32">
        <v>0.72937899749057977</v>
      </c>
      <c r="W306" s="31">
        <v>-0.31556179524945677</v>
      </c>
      <c r="X306" s="32">
        <v>100</v>
      </c>
      <c r="AT306">
        <v>0.25327395503173333</v>
      </c>
      <c r="AU306">
        <v>1</v>
      </c>
      <c r="AV306">
        <v>0</v>
      </c>
      <c r="AW306">
        <v>87</v>
      </c>
      <c r="AX306">
        <v>17</v>
      </c>
      <c r="AY306">
        <v>0.37857142857142856</v>
      </c>
      <c r="AZ306">
        <v>0.65999999999999992</v>
      </c>
      <c r="BA306">
        <v>4.7142857142856969E-3</v>
      </c>
    </row>
    <row r="307" spans="4:53" ht="15" customHeight="1">
      <c r="D307" s="9">
        <v>0</v>
      </c>
      <c r="E307" s="9">
        <v>17</v>
      </c>
      <c r="F307" s="9">
        <v>0</v>
      </c>
      <c r="G307" s="9">
        <v>52</v>
      </c>
      <c r="H307" s="9">
        <v>15</v>
      </c>
      <c r="I307" s="9">
        <v>0</v>
      </c>
      <c r="K307">
        <v>1</v>
      </c>
      <c r="L307">
        <v>14</v>
      </c>
      <c r="M307">
        <v>0</v>
      </c>
      <c r="N307">
        <v>43.7</v>
      </c>
      <c r="O307">
        <v>11.3</v>
      </c>
      <c r="P307" s="31">
        <v>0</v>
      </c>
      <c r="Q307">
        <v>1</v>
      </c>
      <c r="R307" s="32">
        <v>1</v>
      </c>
      <c r="S307">
        <v>0</v>
      </c>
      <c r="T307">
        <v>0.18739586423900437</v>
      </c>
      <c r="U307" s="31">
        <v>0.18739586423900437</v>
      </c>
      <c r="V307" s="32">
        <v>0.81260413576099566</v>
      </c>
      <c r="W307" s="31">
        <v>-0.2075112059004881</v>
      </c>
      <c r="X307" s="32">
        <v>100</v>
      </c>
      <c r="AT307">
        <v>0.25369662733230919</v>
      </c>
      <c r="AU307">
        <v>1</v>
      </c>
      <c r="AV307">
        <v>0</v>
      </c>
      <c r="AW307">
        <v>88</v>
      </c>
      <c r="AX307">
        <v>17</v>
      </c>
      <c r="AY307">
        <v>0.37142857142857144</v>
      </c>
      <c r="AZ307">
        <v>0.65999999999999992</v>
      </c>
      <c r="BA307">
        <v>4.7142857142856969E-3</v>
      </c>
    </row>
    <row r="308" spans="4:53" ht="15" customHeight="1">
      <c r="D308" s="9">
        <v>1</v>
      </c>
      <c r="E308" s="9">
        <v>17</v>
      </c>
      <c r="F308" s="9">
        <v>54.8</v>
      </c>
      <c r="G308" s="9">
        <v>46.6</v>
      </c>
      <c r="H308" s="9">
        <v>14.9</v>
      </c>
      <c r="I308" s="9">
        <v>0</v>
      </c>
      <c r="K308">
        <v>1</v>
      </c>
      <c r="L308">
        <v>15</v>
      </c>
      <c r="M308">
        <v>26.8</v>
      </c>
      <c r="N308">
        <v>53</v>
      </c>
      <c r="O308">
        <v>17.600000000000001</v>
      </c>
      <c r="P308" s="31">
        <v>1</v>
      </c>
      <c r="Q308">
        <v>0</v>
      </c>
      <c r="R308" s="32">
        <v>1</v>
      </c>
      <c r="S308">
        <v>1</v>
      </c>
      <c r="T308">
        <v>0.28964875935685142</v>
      </c>
      <c r="U308" s="31">
        <v>0.28964875935685142</v>
      </c>
      <c r="V308" s="32">
        <v>0.71035124064314858</v>
      </c>
      <c r="W308" s="31">
        <v>-1.2390862646979386</v>
      </c>
      <c r="X308" s="32">
        <v>0</v>
      </c>
      <c r="AT308">
        <v>0.25743111620384357</v>
      </c>
      <c r="AU308">
        <v>1</v>
      </c>
      <c r="AV308">
        <v>0</v>
      </c>
      <c r="AW308">
        <v>89</v>
      </c>
      <c r="AX308">
        <v>17</v>
      </c>
      <c r="AY308">
        <v>0.36428571428571432</v>
      </c>
      <c r="AZ308">
        <v>0.65999999999999992</v>
      </c>
      <c r="BA308">
        <v>0</v>
      </c>
    </row>
    <row r="309" spans="4:53" ht="15" customHeight="1">
      <c r="D309" s="9">
        <v>0</v>
      </c>
      <c r="E309" s="9">
        <v>15</v>
      </c>
      <c r="F309" s="9">
        <v>19.5</v>
      </c>
      <c r="G309" s="9">
        <v>48.5</v>
      </c>
      <c r="H309" s="9">
        <v>17.5</v>
      </c>
      <c r="I309" s="9">
        <v>0</v>
      </c>
      <c r="K309">
        <v>0</v>
      </c>
      <c r="L309">
        <v>17</v>
      </c>
      <c r="M309">
        <v>0</v>
      </c>
      <c r="N309">
        <v>52</v>
      </c>
      <c r="O309">
        <v>15</v>
      </c>
      <c r="P309" s="31">
        <v>0</v>
      </c>
      <c r="Q309">
        <v>1</v>
      </c>
      <c r="R309" s="32">
        <v>1</v>
      </c>
      <c r="S309">
        <v>0</v>
      </c>
      <c r="T309">
        <v>0.13365954993992676</v>
      </c>
      <c r="U309" s="31">
        <v>0.13365954993992676</v>
      </c>
      <c r="V309" s="32">
        <v>0.86634045006007321</v>
      </c>
      <c r="W309" s="31">
        <v>-0.14347731827519483</v>
      </c>
      <c r="X309" s="32">
        <v>100</v>
      </c>
      <c r="AT309">
        <v>0.25846846709099192</v>
      </c>
      <c r="AU309">
        <v>0</v>
      </c>
      <c r="AV309">
        <v>1</v>
      </c>
      <c r="AW309">
        <v>89</v>
      </c>
      <c r="AX309">
        <v>18</v>
      </c>
      <c r="AY309">
        <v>0.36428571428571432</v>
      </c>
      <c r="AZ309">
        <v>0.64</v>
      </c>
      <c r="BA309">
        <v>0</v>
      </c>
    </row>
    <row r="310" spans="4:53" ht="15" customHeight="1">
      <c r="D310" s="9">
        <v>1</v>
      </c>
      <c r="E310" s="9">
        <v>17</v>
      </c>
      <c r="F310" s="9">
        <v>7.2</v>
      </c>
      <c r="G310" s="9">
        <v>49</v>
      </c>
      <c r="H310" s="9">
        <v>14.8</v>
      </c>
      <c r="I310" s="9">
        <v>0</v>
      </c>
      <c r="K310">
        <v>1</v>
      </c>
      <c r="L310">
        <v>17</v>
      </c>
      <c r="M310">
        <v>54.8</v>
      </c>
      <c r="N310">
        <v>46.6</v>
      </c>
      <c r="O310">
        <v>14.9</v>
      </c>
      <c r="P310" s="31">
        <v>0</v>
      </c>
      <c r="Q310">
        <v>1</v>
      </c>
      <c r="R310" s="32">
        <v>1</v>
      </c>
      <c r="S310">
        <v>0</v>
      </c>
      <c r="T310">
        <v>0.36953264463316071</v>
      </c>
      <c r="U310" s="31">
        <v>0.36953264463316071</v>
      </c>
      <c r="V310" s="32">
        <v>0.63046735536683929</v>
      </c>
      <c r="W310" s="31">
        <v>-0.46129390070371418</v>
      </c>
      <c r="X310" s="32">
        <v>100</v>
      </c>
      <c r="AT310">
        <v>0.25925981538431547</v>
      </c>
      <c r="AU310">
        <v>0</v>
      </c>
      <c r="AV310">
        <v>1</v>
      </c>
      <c r="AW310">
        <v>89</v>
      </c>
      <c r="AX310">
        <v>19</v>
      </c>
      <c r="AY310">
        <v>0.36428571428571432</v>
      </c>
      <c r="AZ310">
        <v>0.62</v>
      </c>
      <c r="BA310">
        <v>4.4285714285714813E-3</v>
      </c>
    </row>
    <row r="311" spans="4:53" ht="15" customHeight="1">
      <c r="D311" s="9">
        <v>1</v>
      </c>
      <c r="E311" s="9">
        <v>16</v>
      </c>
      <c r="F311" s="9">
        <v>2.2000000000000002</v>
      </c>
      <c r="G311" s="9">
        <v>48</v>
      </c>
      <c r="H311" s="9">
        <v>12.5</v>
      </c>
      <c r="I311" s="9">
        <v>0</v>
      </c>
      <c r="K311">
        <v>0</v>
      </c>
      <c r="L311">
        <v>15</v>
      </c>
      <c r="M311">
        <v>19.5</v>
      </c>
      <c r="N311">
        <v>48.5</v>
      </c>
      <c r="O311">
        <v>17.5</v>
      </c>
      <c r="P311" s="31">
        <v>0</v>
      </c>
      <c r="Q311">
        <v>1</v>
      </c>
      <c r="R311" s="32">
        <v>1</v>
      </c>
      <c r="S311">
        <v>0</v>
      </c>
      <c r="T311">
        <v>0.31928491706155376</v>
      </c>
      <c r="U311" s="31">
        <v>0.31928491706155376</v>
      </c>
      <c r="V311" s="32">
        <v>0.68071508293844629</v>
      </c>
      <c r="W311" s="31">
        <v>-0.3846114407915705</v>
      </c>
      <c r="X311" s="32">
        <v>100</v>
      </c>
      <c r="AT311">
        <v>0.26097148850457919</v>
      </c>
      <c r="AU311">
        <v>1</v>
      </c>
      <c r="AV311">
        <v>0</v>
      </c>
      <c r="AW311">
        <v>90</v>
      </c>
      <c r="AX311">
        <v>19</v>
      </c>
      <c r="AY311">
        <v>0.3571428571428571</v>
      </c>
      <c r="AZ311">
        <v>0.62</v>
      </c>
      <c r="BA311">
        <v>0</v>
      </c>
    </row>
    <row r="312" spans="4:53" ht="15" customHeight="1">
      <c r="D312" s="9">
        <v>1</v>
      </c>
      <c r="E312" s="9">
        <v>15</v>
      </c>
      <c r="F312" s="9">
        <v>6.1</v>
      </c>
      <c r="G312" s="9">
        <v>49.5</v>
      </c>
      <c r="H312" s="9">
        <v>14.4</v>
      </c>
      <c r="I312" s="9">
        <v>0</v>
      </c>
      <c r="K312">
        <v>1</v>
      </c>
      <c r="L312">
        <v>17</v>
      </c>
      <c r="M312">
        <v>7.2</v>
      </c>
      <c r="N312">
        <v>49</v>
      </c>
      <c r="O312">
        <v>14.8</v>
      </c>
      <c r="P312" s="31">
        <v>0</v>
      </c>
      <c r="Q312">
        <v>1</v>
      </c>
      <c r="R312" s="32">
        <v>1</v>
      </c>
      <c r="S312">
        <v>0</v>
      </c>
      <c r="T312">
        <v>0.23741675052170699</v>
      </c>
      <c r="U312" s="31">
        <v>0.23741675052170699</v>
      </c>
      <c r="V312" s="32">
        <v>0.76258324947829303</v>
      </c>
      <c r="W312" s="31">
        <v>-0.27104359681657086</v>
      </c>
      <c r="X312" s="32">
        <v>100</v>
      </c>
      <c r="AT312">
        <v>0.26169003769851945</v>
      </c>
      <c r="AU312">
        <v>0</v>
      </c>
      <c r="AV312">
        <v>1</v>
      </c>
      <c r="AW312">
        <v>90</v>
      </c>
      <c r="AX312">
        <v>20</v>
      </c>
      <c r="AY312">
        <v>0.3571428571428571</v>
      </c>
      <c r="AZ312">
        <v>0.6</v>
      </c>
      <c r="BA312">
        <v>4.2857142857142703E-3</v>
      </c>
    </row>
    <row r="313" spans="4:53" ht="15" customHeight="1">
      <c r="D313" s="9">
        <v>0</v>
      </c>
      <c r="E313" s="9">
        <v>18</v>
      </c>
      <c r="F313" s="9">
        <v>8.6999999999999993</v>
      </c>
      <c r="G313" s="9">
        <v>38.1</v>
      </c>
      <c r="H313" s="9">
        <v>15.2</v>
      </c>
      <c r="I313" s="9">
        <v>0</v>
      </c>
      <c r="K313">
        <v>1</v>
      </c>
      <c r="L313">
        <v>16</v>
      </c>
      <c r="M313">
        <v>2.2000000000000002</v>
      </c>
      <c r="N313">
        <v>48</v>
      </c>
      <c r="O313">
        <v>12.5</v>
      </c>
      <c r="P313" s="31">
        <v>0</v>
      </c>
      <c r="Q313">
        <v>1</v>
      </c>
      <c r="R313" s="32">
        <v>1</v>
      </c>
      <c r="S313">
        <v>0</v>
      </c>
      <c r="T313">
        <v>0.16132079712610567</v>
      </c>
      <c r="U313" s="31">
        <v>0.16132079712610567</v>
      </c>
      <c r="V313" s="32">
        <v>0.8386792028738943</v>
      </c>
      <c r="W313" s="31">
        <v>-0.17592700215876975</v>
      </c>
      <c r="X313" s="32">
        <v>100</v>
      </c>
      <c r="AT313">
        <v>0.2618577230535396</v>
      </c>
      <c r="AU313">
        <v>1</v>
      </c>
      <c r="AV313">
        <v>0</v>
      </c>
      <c r="AW313">
        <v>91</v>
      </c>
      <c r="AX313">
        <v>20</v>
      </c>
      <c r="AY313">
        <v>0.35</v>
      </c>
      <c r="AZ313">
        <v>0.6</v>
      </c>
      <c r="BA313">
        <v>4.2857142857142703E-3</v>
      </c>
    </row>
    <row r="314" spans="4:53" ht="15" customHeight="1">
      <c r="D314" s="9">
        <v>1</v>
      </c>
      <c r="E314" s="9">
        <v>17</v>
      </c>
      <c r="F314" s="9">
        <v>8.6</v>
      </c>
      <c r="G314" s="9">
        <v>52.3</v>
      </c>
      <c r="H314" s="9">
        <v>17.100000000000001</v>
      </c>
      <c r="I314" s="9">
        <v>0</v>
      </c>
      <c r="K314">
        <v>1</v>
      </c>
      <c r="L314">
        <v>15</v>
      </c>
      <c r="M314">
        <v>6.1</v>
      </c>
      <c r="N314">
        <v>49.5</v>
      </c>
      <c r="O314">
        <v>14.4</v>
      </c>
      <c r="P314" s="31">
        <v>0</v>
      </c>
      <c r="Q314">
        <v>1</v>
      </c>
      <c r="R314" s="32">
        <v>1</v>
      </c>
      <c r="S314">
        <v>0</v>
      </c>
      <c r="T314">
        <v>0.20224738653511506</v>
      </c>
      <c r="U314" s="31">
        <v>0.20224738653511506</v>
      </c>
      <c r="V314" s="32">
        <v>0.79775261346488491</v>
      </c>
      <c r="W314" s="31">
        <v>-0.22595673778416775</v>
      </c>
      <c r="X314" s="32">
        <v>100</v>
      </c>
      <c r="AT314">
        <v>0.26616224413443973</v>
      </c>
      <c r="AU314">
        <v>1</v>
      </c>
      <c r="AV314">
        <v>0</v>
      </c>
      <c r="AW314">
        <v>92</v>
      </c>
      <c r="AX314">
        <v>20</v>
      </c>
      <c r="AY314">
        <v>0.34285714285714286</v>
      </c>
      <c r="AZ314">
        <v>0.6</v>
      </c>
      <c r="BA314">
        <v>4.2857142857142703E-3</v>
      </c>
    </row>
    <row r="315" spans="4:53" ht="15" customHeight="1">
      <c r="D315" s="9">
        <v>0</v>
      </c>
      <c r="E315" s="9">
        <v>15</v>
      </c>
      <c r="F315" s="9">
        <v>6.8</v>
      </c>
      <c r="G315" s="9">
        <v>46.6</v>
      </c>
      <c r="H315" s="9">
        <v>13.7</v>
      </c>
      <c r="I315" s="9">
        <v>0</v>
      </c>
      <c r="K315">
        <v>0</v>
      </c>
      <c r="L315">
        <v>18</v>
      </c>
      <c r="M315">
        <v>8.6999999999999993</v>
      </c>
      <c r="N315">
        <v>38.1</v>
      </c>
      <c r="O315">
        <v>15.2</v>
      </c>
      <c r="P315" s="31">
        <v>0</v>
      </c>
      <c r="Q315">
        <v>1</v>
      </c>
      <c r="R315" s="32">
        <v>1</v>
      </c>
      <c r="S315">
        <v>0</v>
      </c>
      <c r="T315">
        <v>0.48804170349901649</v>
      </c>
      <c r="U315" s="31">
        <v>0.48804170349901649</v>
      </c>
      <c r="V315" s="32">
        <v>0.51195829650098346</v>
      </c>
      <c r="W315" s="31">
        <v>-0.66951210940655215</v>
      </c>
      <c r="X315" s="32">
        <v>100</v>
      </c>
      <c r="AT315">
        <v>0.26688383692198298</v>
      </c>
      <c r="AU315">
        <v>1</v>
      </c>
      <c r="AV315">
        <v>0</v>
      </c>
      <c r="AW315">
        <v>93</v>
      </c>
      <c r="AX315">
        <v>20</v>
      </c>
      <c r="AY315">
        <v>0.33571428571428574</v>
      </c>
      <c r="AZ315">
        <v>0.6</v>
      </c>
      <c r="BA315">
        <v>4.2857142857142703E-3</v>
      </c>
    </row>
    <row r="316" spans="4:53" ht="15" customHeight="1">
      <c r="D316" s="9">
        <v>0</v>
      </c>
      <c r="E316" s="9">
        <v>12</v>
      </c>
      <c r="F316" s="9">
        <v>0</v>
      </c>
      <c r="G316" s="9">
        <v>45.8</v>
      </c>
      <c r="H316" s="9">
        <v>14.8</v>
      </c>
      <c r="I316" s="9">
        <v>0</v>
      </c>
      <c r="K316">
        <v>1</v>
      </c>
      <c r="L316">
        <v>17</v>
      </c>
      <c r="M316">
        <v>8.6</v>
      </c>
      <c r="N316">
        <v>52.3</v>
      </c>
      <c r="O316">
        <v>17.100000000000001</v>
      </c>
      <c r="P316" s="31">
        <v>0</v>
      </c>
      <c r="Q316">
        <v>1</v>
      </c>
      <c r="R316" s="32">
        <v>1</v>
      </c>
      <c r="S316">
        <v>0</v>
      </c>
      <c r="T316">
        <v>0.26688383692198298</v>
      </c>
      <c r="U316" s="31">
        <v>0.26688383692198298</v>
      </c>
      <c r="V316" s="32">
        <v>0.73311616307801697</v>
      </c>
      <c r="W316" s="31">
        <v>-0.31045111341957032</v>
      </c>
      <c r="X316" s="32">
        <v>100</v>
      </c>
      <c r="AT316">
        <v>0.26905499296465785</v>
      </c>
      <c r="AU316">
        <v>1</v>
      </c>
      <c r="AV316">
        <v>0</v>
      </c>
      <c r="AW316">
        <v>94</v>
      </c>
      <c r="AX316">
        <v>20</v>
      </c>
      <c r="AY316">
        <v>0.32857142857142863</v>
      </c>
      <c r="AZ316">
        <v>0.6</v>
      </c>
      <c r="BA316">
        <v>4.2857142857143371E-3</v>
      </c>
    </row>
    <row r="317" spans="4:53" ht="15" customHeight="1">
      <c r="D317" s="9">
        <v>0</v>
      </c>
      <c r="E317" s="9">
        <v>15</v>
      </c>
      <c r="F317" s="9">
        <v>3.4</v>
      </c>
      <c r="G317" s="9">
        <v>40.700000000000003</v>
      </c>
      <c r="H317" s="9">
        <v>12.2</v>
      </c>
      <c r="I317" s="9">
        <v>1</v>
      </c>
      <c r="K317">
        <v>0</v>
      </c>
      <c r="L317">
        <v>15</v>
      </c>
      <c r="M317">
        <v>6.8</v>
      </c>
      <c r="N317">
        <v>46.6</v>
      </c>
      <c r="O317">
        <v>13.7</v>
      </c>
      <c r="P317" s="31">
        <v>0</v>
      </c>
      <c r="Q317">
        <v>1</v>
      </c>
      <c r="R317" s="32">
        <v>1</v>
      </c>
      <c r="S317">
        <v>0</v>
      </c>
      <c r="T317">
        <v>0.17982082827355705</v>
      </c>
      <c r="U317" s="31">
        <v>0.17982082827355705</v>
      </c>
      <c r="V317" s="32">
        <v>0.82017917172644295</v>
      </c>
      <c r="W317" s="31">
        <v>-0.19823246048652832</v>
      </c>
      <c r="X317" s="32">
        <v>100</v>
      </c>
      <c r="AT317">
        <v>0.27062100250942023</v>
      </c>
      <c r="AU317">
        <v>1</v>
      </c>
      <c r="AV317">
        <v>0</v>
      </c>
      <c r="AW317">
        <v>95</v>
      </c>
      <c r="AX317">
        <v>20</v>
      </c>
      <c r="AY317">
        <v>0.3214285714285714</v>
      </c>
      <c r="AZ317">
        <v>0.6</v>
      </c>
      <c r="BA317">
        <v>4.2857142857142703E-3</v>
      </c>
    </row>
    <row r="318" spans="4:53" ht="15" customHeight="1">
      <c r="D318" s="9">
        <v>0</v>
      </c>
      <c r="E318" s="9">
        <v>10</v>
      </c>
      <c r="F318" s="9">
        <v>0</v>
      </c>
      <c r="G318" s="9">
        <v>33.9</v>
      </c>
      <c r="H318" s="9">
        <v>13.3</v>
      </c>
      <c r="I318" s="9">
        <v>0</v>
      </c>
      <c r="K318">
        <v>0</v>
      </c>
      <c r="L318">
        <v>12</v>
      </c>
      <c r="M318">
        <v>0</v>
      </c>
      <c r="N318">
        <v>45.8</v>
      </c>
      <c r="O318">
        <v>14.8</v>
      </c>
      <c r="P318" s="31">
        <v>0</v>
      </c>
      <c r="Q318">
        <v>1</v>
      </c>
      <c r="R318" s="32">
        <v>1</v>
      </c>
      <c r="S318">
        <v>0</v>
      </c>
      <c r="T318">
        <v>0.22015310001699789</v>
      </c>
      <c r="U318" s="31">
        <v>0.22015310001699789</v>
      </c>
      <c r="V318" s="32">
        <v>0.77984689998300216</v>
      </c>
      <c r="W318" s="31">
        <v>-0.24865766063742095</v>
      </c>
      <c r="X318" s="32">
        <v>100</v>
      </c>
      <c r="AT318">
        <v>0.27112085786541085</v>
      </c>
      <c r="AU318">
        <v>1</v>
      </c>
      <c r="AV318">
        <v>0</v>
      </c>
      <c r="AW318">
        <v>96</v>
      </c>
      <c r="AX318">
        <v>20</v>
      </c>
      <c r="AY318">
        <v>0.31428571428571428</v>
      </c>
      <c r="AZ318">
        <v>0.6</v>
      </c>
      <c r="BA318">
        <v>4.2857142857142703E-3</v>
      </c>
    </row>
    <row r="319" spans="4:53" ht="15" customHeight="1">
      <c r="D319" s="9">
        <v>0</v>
      </c>
      <c r="E319" s="9">
        <v>13</v>
      </c>
      <c r="F319" s="9">
        <v>30.1</v>
      </c>
      <c r="G319" s="9">
        <v>45.7</v>
      </c>
      <c r="H319" s="9">
        <v>16.8</v>
      </c>
      <c r="I319" s="9">
        <v>0</v>
      </c>
      <c r="K319">
        <v>0</v>
      </c>
      <c r="L319">
        <v>15</v>
      </c>
      <c r="M319">
        <v>3.4</v>
      </c>
      <c r="N319">
        <v>40.700000000000003</v>
      </c>
      <c r="O319">
        <v>12.2</v>
      </c>
      <c r="P319" s="31">
        <v>1</v>
      </c>
      <c r="Q319">
        <v>0</v>
      </c>
      <c r="R319" s="32">
        <v>1</v>
      </c>
      <c r="S319">
        <v>1</v>
      </c>
      <c r="T319">
        <v>0.23521007493180562</v>
      </c>
      <c r="U319" s="31">
        <v>0.23521007493180562</v>
      </c>
      <c r="V319" s="32">
        <v>0.76478992506819443</v>
      </c>
      <c r="W319" s="31">
        <v>-1.4472762282806715</v>
      </c>
      <c r="X319" s="32">
        <v>0</v>
      </c>
      <c r="AT319">
        <v>0.27142258639330269</v>
      </c>
      <c r="AU319">
        <v>1</v>
      </c>
      <c r="AV319">
        <v>0</v>
      </c>
      <c r="AW319">
        <v>97</v>
      </c>
      <c r="AX319">
        <v>20</v>
      </c>
      <c r="AY319">
        <v>0.30714285714285716</v>
      </c>
      <c r="AZ319">
        <v>0.6</v>
      </c>
      <c r="BA319">
        <v>4.2857142857142703E-3</v>
      </c>
    </row>
    <row r="320" spans="4:53" ht="15" customHeight="1">
      <c r="D320" s="9">
        <v>0</v>
      </c>
      <c r="E320" s="9">
        <v>13</v>
      </c>
      <c r="F320" s="9">
        <v>41</v>
      </c>
      <c r="G320" s="9">
        <v>47.8</v>
      </c>
      <c r="H320" s="9">
        <v>19.100000000000001</v>
      </c>
      <c r="I320" s="9">
        <v>1</v>
      </c>
      <c r="K320">
        <v>0</v>
      </c>
      <c r="L320">
        <v>10</v>
      </c>
      <c r="M320">
        <v>0</v>
      </c>
      <c r="N320">
        <v>33.9</v>
      </c>
      <c r="O320">
        <v>13.3</v>
      </c>
      <c r="P320" s="31">
        <v>0</v>
      </c>
      <c r="Q320">
        <v>1</v>
      </c>
      <c r="R320" s="32">
        <v>1</v>
      </c>
      <c r="S320">
        <v>0</v>
      </c>
      <c r="T320">
        <v>0.44675895519135084</v>
      </c>
      <c r="U320" s="31">
        <v>0.44675895519135084</v>
      </c>
      <c r="V320" s="32">
        <v>0.55324104480864911</v>
      </c>
      <c r="W320" s="31">
        <v>-0.59196148670046445</v>
      </c>
      <c r="X320" s="32">
        <v>100</v>
      </c>
      <c r="AT320">
        <v>0.27215359435935904</v>
      </c>
      <c r="AU320">
        <v>1</v>
      </c>
      <c r="AV320">
        <v>0</v>
      </c>
      <c r="AW320">
        <v>98</v>
      </c>
      <c r="AX320">
        <v>20</v>
      </c>
      <c r="AY320">
        <v>0.30000000000000004</v>
      </c>
      <c r="AZ320">
        <v>0.6</v>
      </c>
      <c r="BA320">
        <v>0</v>
      </c>
    </row>
    <row r="321" spans="4:53" ht="15" customHeight="1">
      <c r="D321" s="9">
        <v>1</v>
      </c>
      <c r="E321" s="9">
        <v>15</v>
      </c>
      <c r="F321" s="9">
        <v>7.7</v>
      </c>
      <c r="G321" s="9">
        <v>50.3</v>
      </c>
      <c r="H321" s="9">
        <v>12.9</v>
      </c>
      <c r="I321" s="9">
        <v>0</v>
      </c>
      <c r="K321">
        <v>0</v>
      </c>
      <c r="L321">
        <v>13</v>
      </c>
      <c r="M321">
        <v>30.1</v>
      </c>
      <c r="N321">
        <v>45.7</v>
      </c>
      <c r="O321">
        <v>16.8</v>
      </c>
      <c r="P321" s="31">
        <v>0</v>
      </c>
      <c r="Q321">
        <v>1</v>
      </c>
      <c r="R321" s="32">
        <v>1</v>
      </c>
      <c r="S321">
        <v>0</v>
      </c>
      <c r="T321">
        <v>0.36492026530079413</v>
      </c>
      <c r="U321" s="31">
        <v>0.36492026530079413</v>
      </c>
      <c r="V321" s="32">
        <v>0.63507973469920587</v>
      </c>
      <c r="W321" s="31">
        <v>-0.45400472151681059</v>
      </c>
      <c r="X321" s="32">
        <v>100</v>
      </c>
      <c r="AT321">
        <v>0.27698999701744142</v>
      </c>
      <c r="AU321">
        <v>0</v>
      </c>
      <c r="AV321">
        <v>1</v>
      </c>
      <c r="AW321">
        <v>98</v>
      </c>
      <c r="AX321">
        <v>21</v>
      </c>
      <c r="AY321">
        <v>0.30000000000000004</v>
      </c>
      <c r="AZ321">
        <v>0.58000000000000007</v>
      </c>
      <c r="BA321">
        <v>0</v>
      </c>
    </row>
    <row r="322" spans="4:53" ht="15" customHeight="1">
      <c r="D322" s="9">
        <v>0</v>
      </c>
      <c r="E322" s="9">
        <v>12</v>
      </c>
      <c r="F322" s="9">
        <v>12.5</v>
      </c>
      <c r="G322" s="9">
        <v>46.1</v>
      </c>
      <c r="H322" s="9">
        <v>18.8</v>
      </c>
      <c r="I322" s="9">
        <v>0</v>
      </c>
      <c r="K322">
        <v>0</v>
      </c>
      <c r="L322">
        <v>13</v>
      </c>
      <c r="M322">
        <v>41</v>
      </c>
      <c r="N322">
        <v>47.8</v>
      </c>
      <c r="O322">
        <v>19.100000000000001</v>
      </c>
      <c r="P322" s="31">
        <v>1</v>
      </c>
      <c r="Q322">
        <v>0</v>
      </c>
      <c r="R322" s="32">
        <v>1</v>
      </c>
      <c r="S322">
        <v>1</v>
      </c>
      <c r="T322">
        <v>0.45307433559817462</v>
      </c>
      <c r="U322" s="31">
        <v>0.45307433559817462</v>
      </c>
      <c r="V322" s="32">
        <v>0.54692566440182544</v>
      </c>
      <c r="W322" s="31">
        <v>-0.79169907071820778</v>
      </c>
      <c r="X322" s="32">
        <v>0</v>
      </c>
      <c r="AT322">
        <v>0.2779120988836149</v>
      </c>
      <c r="AU322">
        <v>0</v>
      </c>
      <c r="AV322">
        <v>1</v>
      </c>
      <c r="AW322">
        <v>98</v>
      </c>
      <c r="AX322">
        <v>22</v>
      </c>
      <c r="AY322">
        <v>0.30000000000000004</v>
      </c>
      <c r="AZ322">
        <v>0.56000000000000005</v>
      </c>
      <c r="BA322">
        <v>4.0000000000000487E-3</v>
      </c>
    </row>
    <row r="323" spans="4:53" ht="15" customHeight="1">
      <c r="D323" s="9">
        <v>1</v>
      </c>
      <c r="E323" s="9">
        <v>16</v>
      </c>
      <c r="F323" s="9">
        <v>9.8000000000000007</v>
      </c>
      <c r="G323" s="9">
        <v>52.3</v>
      </c>
      <c r="H323" s="9">
        <v>17.2</v>
      </c>
      <c r="I323" s="9">
        <v>0</v>
      </c>
      <c r="K323">
        <v>1</v>
      </c>
      <c r="L323">
        <v>15</v>
      </c>
      <c r="M323">
        <v>7.7</v>
      </c>
      <c r="N323">
        <v>50.3</v>
      </c>
      <c r="O323">
        <v>12.9</v>
      </c>
      <c r="P323" s="31">
        <v>0</v>
      </c>
      <c r="Q323">
        <v>1</v>
      </c>
      <c r="R323" s="32">
        <v>1</v>
      </c>
      <c r="S323">
        <v>0</v>
      </c>
      <c r="T323">
        <v>0.13972604775993178</v>
      </c>
      <c r="U323" s="31">
        <v>0.13972604775993178</v>
      </c>
      <c r="V323" s="32">
        <v>0.8602739522400682</v>
      </c>
      <c r="W323" s="31">
        <v>-0.15050439134422283</v>
      </c>
      <c r="X323" s="32">
        <v>100</v>
      </c>
      <c r="AT323">
        <v>0.28120920012363965</v>
      </c>
      <c r="AU323">
        <v>1</v>
      </c>
      <c r="AV323">
        <v>0</v>
      </c>
      <c r="AW323">
        <v>99</v>
      </c>
      <c r="AX323">
        <v>22</v>
      </c>
      <c r="AY323">
        <v>0.29285714285714282</v>
      </c>
      <c r="AZ323">
        <v>0.56000000000000005</v>
      </c>
      <c r="BA323">
        <v>0</v>
      </c>
    </row>
    <row r="324" spans="4:53" ht="15" customHeight="1">
      <c r="D324" s="9">
        <v>0</v>
      </c>
      <c r="E324" s="9">
        <v>9</v>
      </c>
      <c r="F324" s="9">
        <v>6.4</v>
      </c>
      <c r="G324" s="9">
        <v>41.5</v>
      </c>
      <c r="H324" s="9">
        <v>14.4</v>
      </c>
      <c r="I324" s="9">
        <v>0</v>
      </c>
      <c r="K324">
        <v>0</v>
      </c>
      <c r="L324">
        <v>12</v>
      </c>
      <c r="M324">
        <v>12.5</v>
      </c>
      <c r="N324">
        <v>46.1</v>
      </c>
      <c r="O324">
        <v>18.8</v>
      </c>
      <c r="P324" s="31">
        <v>0</v>
      </c>
      <c r="Q324">
        <v>1</v>
      </c>
      <c r="R324" s="32">
        <v>1</v>
      </c>
      <c r="S324">
        <v>0</v>
      </c>
      <c r="T324">
        <v>0.43469064513725469</v>
      </c>
      <c r="U324" s="31">
        <v>0.43469064513725469</v>
      </c>
      <c r="V324" s="32">
        <v>0.56530935486274525</v>
      </c>
      <c r="W324" s="31">
        <v>-0.57038216694543176</v>
      </c>
      <c r="X324" s="32">
        <v>100</v>
      </c>
      <c r="AT324">
        <v>0.28396704656715155</v>
      </c>
      <c r="AU324">
        <v>0</v>
      </c>
      <c r="AV324">
        <v>1</v>
      </c>
      <c r="AW324">
        <v>99</v>
      </c>
      <c r="AX324">
        <v>23</v>
      </c>
      <c r="AY324">
        <v>0.29285714285714282</v>
      </c>
      <c r="AZ324">
        <v>0.54</v>
      </c>
      <c r="BA324">
        <v>3.8571428571428437E-3</v>
      </c>
    </row>
    <row r="325" spans="4:53" ht="15" customHeight="1">
      <c r="D325" s="9">
        <v>0</v>
      </c>
      <c r="E325" s="9">
        <v>14</v>
      </c>
      <c r="F325" s="9">
        <v>0</v>
      </c>
      <c r="G325" s="9">
        <v>42.7</v>
      </c>
      <c r="H325" s="9">
        <v>14</v>
      </c>
      <c r="I325" s="9">
        <v>0</v>
      </c>
      <c r="K325">
        <v>1</v>
      </c>
      <c r="L325">
        <v>16</v>
      </c>
      <c r="M325">
        <v>9.8000000000000007</v>
      </c>
      <c r="N325">
        <v>52.3</v>
      </c>
      <c r="O325">
        <v>17.2</v>
      </c>
      <c r="P325" s="31">
        <v>0</v>
      </c>
      <c r="Q325">
        <v>1</v>
      </c>
      <c r="R325" s="32">
        <v>1</v>
      </c>
      <c r="S325">
        <v>0</v>
      </c>
      <c r="T325">
        <v>0.26905499296465785</v>
      </c>
      <c r="U325" s="31">
        <v>0.26905499296465785</v>
      </c>
      <c r="V325" s="32">
        <v>0.73094500703534215</v>
      </c>
      <c r="W325" s="31">
        <v>-0.31341705183607366</v>
      </c>
      <c r="X325" s="32">
        <v>100</v>
      </c>
      <c r="AT325">
        <v>0.28399068604863442</v>
      </c>
      <c r="AU325">
        <v>1</v>
      </c>
      <c r="AV325">
        <v>0</v>
      </c>
      <c r="AW325">
        <v>100</v>
      </c>
      <c r="AX325">
        <v>23</v>
      </c>
      <c r="AY325">
        <v>0.2857142857142857</v>
      </c>
      <c r="AZ325">
        <v>0.54</v>
      </c>
      <c r="BA325">
        <v>0</v>
      </c>
    </row>
    <row r="326" spans="4:53" ht="15" customHeight="1">
      <c r="D326" s="9">
        <v>1</v>
      </c>
      <c r="E326" s="9">
        <v>14</v>
      </c>
      <c r="F326" s="9">
        <v>37</v>
      </c>
      <c r="G326" s="9">
        <v>50.8</v>
      </c>
      <c r="H326" s="9">
        <v>17.899999999999999</v>
      </c>
      <c r="I326" s="9">
        <v>0</v>
      </c>
      <c r="K326">
        <v>0</v>
      </c>
      <c r="L326">
        <v>9</v>
      </c>
      <c r="M326">
        <v>6.4</v>
      </c>
      <c r="N326">
        <v>41.5</v>
      </c>
      <c r="O326">
        <v>14.4</v>
      </c>
      <c r="P326" s="31">
        <v>0</v>
      </c>
      <c r="Q326">
        <v>1</v>
      </c>
      <c r="R326" s="32">
        <v>1</v>
      </c>
      <c r="S326">
        <v>0</v>
      </c>
      <c r="T326">
        <v>0.29819356310622175</v>
      </c>
      <c r="U326" s="31">
        <v>0.29819356310622175</v>
      </c>
      <c r="V326" s="32">
        <v>0.7018064368937782</v>
      </c>
      <c r="W326" s="31">
        <v>-0.35409764389762927</v>
      </c>
      <c r="X326" s="32">
        <v>100</v>
      </c>
      <c r="AT326">
        <v>0.28964875935685142</v>
      </c>
      <c r="AU326">
        <v>0</v>
      </c>
      <c r="AV326">
        <v>1</v>
      </c>
      <c r="AW326">
        <v>100</v>
      </c>
      <c r="AX326">
        <v>24</v>
      </c>
      <c r="AY326">
        <v>0.2857142857142857</v>
      </c>
      <c r="AZ326">
        <v>0.52</v>
      </c>
      <c r="BA326">
        <v>3.7142857142857012E-3</v>
      </c>
    </row>
    <row r="327" spans="4:53" ht="15" customHeight="1">
      <c r="D327" s="9">
        <v>0</v>
      </c>
      <c r="E327" s="9">
        <v>16</v>
      </c>
      <c r="F327" s="9">
        <v>21.3</v>
      </c>
      <c r="G327" s="9">
        <v>52.6</v>
      </c>
      <c r="H327" s="9">
        <v>13.7</v>
      </c>
      <c r="I327" s="9">
        <v>0</v>
      </c>
      <c r="K327">
        <v>0</v>
      </c>
      <c r="L327">
        <v>14</v>
      </c>
      <c r="M327">
        <v>0</v>
      </c>
      <c r="N327">
        <v>42.7</v>
      </c>
      <c r="O327">
        <v>14</v>
      </c>
      <c r="P327" s="31">
        <v>0</v>
      </c>
      <c r="Q327">
        <v>1</v>
      </c>
      <c r="R327" s="32">
        <v>1</v>
      </c>
      <c r="S327">
        <v>0</v>
      </c>
      <c r="T327">
        <v>0.2618577230535396</v>
      </c>
      <c r="U327" s="31">
        <v>0.2618577230535396</v>
      </c>
      <c r="V327" s="32">
        <v>0.7381422769464604</v>
      </c>
      <c r="W327" s="31">
        <v>-0.30361868577240109</v>
      </c>
      <c r="X327" s="32">
        <v>100</v>
      </c>
      <c r="AT327">
        <v>0.29081761892772107</v>
      </c>
      <c r="AU327">
        <v>1</v>
      </c>
      <c r="AV327">
        <v>0</v>
      </c>
      <c r="AW327">
        <v>101</v>
      </c>
      <c r="AX327">
        <v>24</v>
      </c>
      <c r="AY327">
        <v>0.27857142857142858</v>
      </c>
      <c r="AZ327">
        <v>0.52</v>
      </c>
      <c r="BA327">
        <v>3.7142857142857012E-3</v>
      </c>
    </row>
    <row r="328" spans="4:53" ht="15" customHeight="1">
      <c r="D328" s="9">
        <v>1</v>
      </c>
      <c r="E328" s="9">
        <v>14</v>
      </c>
      <c r="F328" s="9">
        <v>10.5</v>
      </c>
      <c r="G328" s="9">
        <v>49.1</v>
      </c>
      <c r="H328" s="9">
        <v>13.1</v>
      </c>
      <c r="I328" s="9">
        <v>0</v>
      </c>
      <c r="K328">
        <v>1</v>
      </c>
      <c r="L328">
        <v>14</v>
      </c>
      <c r="M328">
        <v>37</v>
      </c>
      <c r="N328">
        <v>50.8</v>
      </c>
      <c r="O328">
        <v>17.899999999999999</v>
      </c>
      <c r="P328" s="31">
        <v>0</v>
      </c>
      <c r="Q328">
        <v>1</v>
      </c>
      <c r="R328" s="32">
        <v>1</v>
      </c>
      <c r="S328">
        <v>0</v>
      </c>
      <c r="T328">
        <v>0.37514055572521171</v>
      </c>
      <c r="U328" s="31">
        <v>0.37514055572521171</v>
      </c>
      <c r="V328" s="32">
        <v>0.62485944427478834</v>
      </c>
      <c r="W328" s="31">
        <v>-0.47022854369743333</v>
      </c>
      <c r="X328" s="32">
        <v>100</v>
      </c>
      <c r="AT328">
        <v>0.29362303020134345</v>
      </c>
      <c r="AU328">
        <v>1</v>
      </c>
      <c r="AV328">
        <v>0</v>
      </c>
      <c r="AW328">
        <v>102</v>
      </c>
      <c r="AX328">
        <v>24</v>
      </c>
      <c r="AY328">
        <v>0.27142857142857146</v>
      </c>
      <c r="AZ328">
        <v>0.52</v>
      </c>
      <c r="BA328">
        <v>3.7142857142857589E-3</v>
      </c>
    </row>
    <row r="329" spans="4:53" ht="15" customHeight="1">
      <c r="D329" s="9">
        <v>0</v>
      </c>
      <c r="E329" s="9">
        <v>13</v>
      </c>
      <c r="F329" s="9">
        <v>0</v>
      </c>
      <c r="G329" s="9">
        <v>45.2</v>
      </c>
      <c r="H329" s="9">
        <v>13.5</v>
      </c>
      <c r="I329" s="9">
        <v>0</v>
      </c>
      <c r="K329">
        <v>0</v>
      </c>
      <c r="L329">
        <v>16</v>
      </c>
      <c r="M329">
        <v>21.3</v>
      </c>
      <c r="N329">
        <v>52.6</v>
      </c>
      <c r="O329">
        <v>13.7</v>
      </c>
      <c r="P329" s="31">
        <v>0</v>
      </c>
      <c r="Q329">
        <v>1</v>
      </c>
      <c r="R329" s="32">
        <v>1</v>
      </c>
      <c r="S329">
        <v>0</v>
      </c>
      <c r="T329">
        <v>0.10602315109517611</v>
      </c>
      <c r="U329" s="31">
        <v>0.10602315109517611</v>
      </c>
      <c r="V329" s="32">
        <v>0.89397684890482387</v>
      </c>
      <c r="W329" s="31">
        <v>-0.11207540022354752</v>
      </c>
      <c r="X329" s="32">
        <v>100</v>
      </c>
      <c r="AT329">
        <v>0.29592773265393019</v>
      </c>
      <c r="AU329">
        <v>1</v>
      </c>
      <c r="AV329">
        <v>0</v>
      </c>
      <c r="AW329">
        <v>103</v>
      </c>
      <c r="AX329">
        <v>24</v>
      </c>
      <c r="AY329">
        <v>0.26428571428571423</v>
      </c>
      <c r="AZ329">
        <v>0.52</v>
      </c>
      <c r="BA329">
        <v>3.7142857142857012E-3</v>
      </c>
    </row>
    <row r="330" spans="4:53" ht="15" customHeight="1">
      <c r="D330" s="9">
        <v>0</v>
      </c>
      <c r="E330" s="9">
        <v>15</v>
      </c>
      <c r="F330" s="9">
        <v>7.5</v>
      </c>
      <c r="G330" s="9">
        <v>51.9</v>
      </c>
      <c r="H330" s="9">
        <v>14.5</v>
      </c>
      <c r="I330" s="9">
        <v>0</v>
      </c>
      <c r="K330">
        <v>1</v>
      </c>
      <c r="L330">
        <v>14</v>
      </c>
      <c r="M330">
        <v>10.5</v>
      </c>
      <c r="N330">
        <v>49.1</v>
      </c>
      <c r="O330">
        <v>13.1</v>
      </c>
      <c r="P330" s="31">
        <v>0</v>
      </c>
      <c r="Q330">
        <v>1</v>
      </c>
      <c r="R330" s="32">
        <v>1</v>
      </c>
      <c r="S330">
        <v>0</v>
      </c>
      <c r="T330">
        <v>0.16442441470090535</v>
      </c>
      <c r="U330" s="31">
        <v>0.16442441470090535</v>
      </c>
      <c r="V330" s="32">
        <v>0.8355755852990947</v>
      </c>
      <c r="W330" s="31">
        <v>-0.17963446789425561</v>
      </c>
      <c r="X330" s="32">
        <v>100</v>
      </c>
      <c r="AT330">
        <v>0.29819356310622175</v>
      </c>
      <c r="AU330">
        <v>1</v>
      </c>
      <c r="AV330">
        <v>0</v>
      </c>
      <c r="AW330">
        <v>104</v>
      </c>
      <c r="AX330">
        <v>24</v>
      </c>
      <c r="AY330">
        <v>0.25714285714285712</v>
      </c>
      <c r="AZ330">
        <v>0.52</v>
      </c>
      <c r="BA330">
        <v>0</v>
      </c>
    </row>
    <row r="331" spans="4:53" ht="15" customHeight="1">
      <c r="D331" s="9">
        <v>0</v>
      </c>
      <c r="E331" s="9">
        <v>15</v>
      </c>
      <c r="F331" s="9">
        <v>4.7</v>
      </c>
      <c r="G331" s="9">
        <v>51.2</v>
      </c>
      <c r="H331" s="9">
        <v>16.8</v>
      </c>
      <c r="I331" s="9">
        <v>0</v>
      </c>
      <c r="K331">
        <v>0</v>
      </c>
      <c r="L331">
        <v>13</v>
      </c>
      <c r="M331">
        <v>0</v>
      </c>
      <c r="N331">
        <v>45.2</v>
      </c>
      <c r="O331">
        <v>13.5</v>
      </c>
      <c r="P331" s="31">
        <v>0</v>
      </c>
      <c r="Q331">
        <v>1</v>
      </c>
      <c r="R331" s="32">
        <v>1</v>
      </c>
      <c r="S331">
        <v>0</v>
      </c>
      <c r="T331">
        <v>0.18521711815583497</v>
      </c>
      <c r="U331" s="31">
        <v>0.18521711815583497</v>
      </c>
      <c r="V331" s="32">
        <v>0.81478288184416503</v>
      </c>
      <c r="W331" s="31">
        <v>-0.20483360387795879</v>
      </c>
      <c r="X331" s="32">
        <v>100</v>
      </c>
      <c r="AT331">
        <v>0.30144301989030781</v>
      </c>
      <c r="AU331">
        <v>0</v>
      </c>
      <c r="AV331">
        <v>1</v>
      </c>
      <c r="AW331">
        <v>104</v>
      </c>
      <c r="AX331">
        <v>25</v>
      </c>
      <c r="AY331">
        <v>0.25714285714285712</v>
      </c>
      <c r="AZ331">
        <v>0.5</v>
      </c>
      <c r="BA331">
        <v>3.5714285714285587E-3</v>
      </c>
    </row>
    <row r="332" spans="4:53" ht="15" customHeight="1">
      <c r="D332" s="9">
        <v>0</v>
      </c>
      <c r="E332" s="9">
        <v>16</v>
      </c>
      <c r="F332" s="9">
        <v>18.899999999999999</v>
      </c>
      <c r="G332" s="9">
        <v>46.9</v>
      </c>
      <c r="H332" s="9">
        <v>17.8</v>
      </c>
      <c r="I332" s="9">
        <v>0</v>
      </c>
      <c r="K332">
        <v>0</v>
      </c>
      <c r="L332">
        <v>15</v>
      </c>
      <c r="M332">
        <v>7.5</v>
      </c>
      <c r="N332">
        <v>51.9</v>
      </c>
      <c r="O332">
        <v>14.5</v>
      </c>
      <c r="P332" s="31">
        <v>0</v>
      </c>
      <c r="Q332">
        <v>1</v>
      </c>
      <c r="R332" s="32">
        <v>1</v>
      </c>
      <c r="S332">
        <v>0</v>
      </c>
      <c r="T332">
        <v>0.12260312289535903</v>
      </c>
      <c r="U332" s="31">
        <v>0.12260312289535903</v>
      </c>
      <c r="V332" s="32">
        <v>0.87739687710464098</v>
      </c>
      <c r="W332" s="31">
        <v>-0.13079584951708137</v>
      </c>
      <c r="X332" s="32">
        <v>100</v>
      </c>
      <c r="AT332">
        <v>0.30344865294985296</v>
      </c>
      <c r="AU332">
        <v>1</v>
      </c>
      <c r="AV332">
        <v>0</v>
      </c>
      <c r="AW332">
        <v>105</v>
      </c>
      <c r="AX332">
        <v>25</v>
      </c>
      <c r="AY332">
        <v>0.25</v>
      </c>
      <c r="AZ332">
        <v>0.5</v>
      </c>
      <c r="BA332">
        <v>3.5714285714285587E-3</v>
      </c>
    </row>
    <row r="333" spans="4:53" ht="15" customHeight="1">
      <c r="D333" s="9">
        <v>0</v>
      </c>
      <c r="E333" s="9">
        <v>9</v>
      </c>
      <c r="F333" s="9">
        <v>4.2</v>
      </c>
      <c r="G333" s="9">
        <v>36</v>
      </c>
      <c r="H333" s="9">
        <v>12.3</v>
      </c>
      <c r="I333" s="9">
        <v>1</v>
      </c>
      <c r="K333">
        <v>0</v>
      </c>
      <c r="L333">
        <v>15</v>
      </c>
      <c r="M333">
        <v>4.7</v>
      </c>
      <c r="N333">
        <v>51.2</v>
      </c>
      <c r="O333">
        <v>16.8</v>
      </c>
      <c r="P333" s="31">
        <v>0</v>
      </c>
      <c r="Q333">
        <v>1</v>
      </c>
      <c r="R333" s="32">
        <v>1</v>
      </c>
      <c r="S333">
        <v>0</v>
      </c>
      <c r="T333">
        <v>0.20557757733961962</v>
      </c>
      <c r="U333" s="31">
        <v>0.20557757733961962</v>
      </c>
      <c r="V333" s="32">
        <v>0.79442242266038043</v>
      </c>
      <c r="W333" s="31">
        <v>-0.23013994074269431</v>
      </c>
      <c r="X333" s="32">
        <v>100</v>
      </c>
      <c r="AT333">
        <v>0.31764259584809296</v>
      </c>
      <c r="AU333">
        <v>1</v>
      </c>
      <c r="AV333">
        <v>0</v>
      </c>
      <c r="AW333">
        <v>106</v>
      </c>
      <c r="AX333">
        <v>25</v>
      </c>
      <c r="AY333">
        <v>0.24285714285714288</v>
      </c>
      <c r="AZ333">
        <v>0.5</v>
      </c>
      <c r="BA333">
        <v>3.5714285714285587E-3</v>
      </c>
    </row>
    <row r="334" spans="4:53" ht="15" customHeight="1">
      <c r="D334" s="9">
        <v>0</v>
      </c>
      <c r="E334" s="9">
        <v>17</v>
      </c>
      <c r="F334" s="9">
        <v>2.2999999999999998</v>
      </c>
      <c r="G334" s="9">
        <v>41.9</v>
      </c>
      <c r="H334" s="9">
        <v>10.9</v>
      </c>
      <c r="I334" s="9">
        <v>0</v>
      </c>
      <c r="K334">
        <v>0</v>
      </c>
      <c r="L334">
        <v>16</v>
      </c>
      <c r="M334">
        <v>18.899999999999999</v>
      </c>
      <c r="N334">
        <v>46.9</v>
      </c>
      <c r="O334">
        <v>17.8</v>
      </c>
      <c r="P334" s="31">
        <v>0</v>
      </c>
      <c r="Q334">
        <v>1</v>
      </c>
      <c r="R334" s="32">
        <v>1</v>
      </c>
      <c r="S334">
        <v>0</v>
      </c>
      <c r="T334">
        <v>0.38378790550960895</v>
      </c>
      <c r="U334" s="31">
        <v>0.38378790550960895</v>
      </c>
      <c r="V334" s="32">
        <v>0.61621209449039105</v>
      </c>
      <c r="W334" s="31">
        <v>-0.48416406547179275</v>
      </c>
      <c r="X334" s="32">
        <v>100</v>
      </c>
      <c r="AT334">
        <v>0.31807812070101971</v>
      </c>
      <c r="AU334">
        <v>1</v>
      </c>
      <c r="AV334">
        <v>0</v>
      </c>
      <c r="AW334">
        <v>107</v>
      </c>
      <c r="AX334">
        <v>25</v>
      </c>
      <c r="AY334">
        <v>0.23571428571428577</v>
      </c>
      <c r="AZ334">
        <v>0.5</v>
      </c>
      <c r="BA334">
        <v>3.5714285714286143E-3</v>
      </c>
    </row>
    <row r="335" spans="4:53" ht="15" customHeight="1">
      <c r="D335" s="9">
        <v>1</v>
      </c>
      <c r="E335" s="9">
        <v>14</v>
      </c>
      <c r="F335" s="9">
        <v>33.299999999999997</v>
      </c>
      <c r="G335" s="9">
        <v>43.8</v>
      </c>
      <c r="H335" s="9">
        <v>13.9</v>
      </c>
      <c r="I335" s="9">
        <v>0</v>
      </c>
      <c r="K335">
        <v>0</v>
      </c>
      <c r="L335">
        <v>9</v>
      </c>
      <c r="M335">
        <v>4.2</v>
      </c>
      <c r="N335">
        <v>36</v>
      </c>
      <c r="O335">
        <v>12.3</v>
      </c>
      <c r="P335" s="31">
        <v>1</v>
      </c>
      <c r="Q335">
        <v>0</v>
      </c>
      <c r="R335" s="32">
        <v>1</v>
      </c>
      <c r="S335">
        <v>1</v>
      </c>
      <c r="T335">
        <v>0.3314545147416163</v>
      </c>
      <c r="U335" s="31">
        <v>0.3314545147416163</v>
      </c>
      <c r="V335" s="32">
        <v>0.66854548525838364</v>
      </c>
      <c r="W335" s="31">
        <v>-1.1042646892029624</v>
      </c>
      <c r="X335" s="32">
        <v>0</v>
      </c>
      <c r="AT335">
        <v>0.31928491706155376</v>
      </c>
      <c r="AU335">
        <v>1</v>
      </c>
      <c r="AV335">
        <v>0</v>
      </c>
      <c r="AW335">
        <v>108</v>
      </c>
      <c r="AX335">
        <v>25</v>
      </c>
      <c r="AY335">
        <v>0.22857142857142854</v>
      </c>
      <c r="AZ335">
        <v>0.5</v>
      </c>
      <c r="BA335">
        <v>0</v>
      </c>
    </row>
    <row r="336" spans="4:53" ht="15" customHeight="1">
      <c r="D336" s="9">
        <v>1</v>
      </c>
      <c r="E336" s="9">
        <v>18</v>
      </c>
      <c r="F336" s="9">
        <v>91.7</v>
      </c>
      <c r="G336" s="9">
        <v>53.2</v>
      </c>
      <c r="H336" s="9">
        <v>17.100000000000001</v>
      </c>
      <c r="I336" s="9">
        <v>0</v>
      </c>
      <c r="K336">
        <v>0</v>
      </c>
      <c r="L336">
        <v>17</v>
      </c>
      <c r="M336">
        <v>2.2999999999999998</v>
      </c>
      <c r="N336">
        <v>41.9</v>
      </c>
      <c r="O336">
        <v>10.9</v>
      </c>
      <c r="P336" s="31">
        <v>0</v>
      </c>
      <c r="Q336">
        <v>1</v>
      </c>
      <c r="R336" s="32">
        <v>1</v>
      </c>
      <c r="S336">
        <v>0</v>
      </c>
      <c r="T336">
        <v>0.16774089824993393</v>
      </c>
      <c r="U336" s="31">
        <v>0.16774089824993393</v>
      </c>
      <c r="V336" s="32">
        <v>0.83225910175006601</v>
      </c>
      <c r="W336" s="31">
        <v>-0.18361146626951211</v>
      </c>
      <c r="X336" s="32">
        <v>100</v>
      </c>
      <c r="AT336">
        <v>0.32108577341824374</v>
      </c>
      <c r="AU336">
        <v>0</v>
      </c>
      <c r="AV336">
        <v>1</v>
      </c>
      <c r="AW336">
        <v>108</v>
      </c>
      <c r="AX336">
        <v>26</v>
      </c>
      <c r="AY336">
        <v>0.22857142857142854</v>
      </c>
      <c r="AZ336">
        <v>0.48</v>
      </c>
      <c r="BA336">
        <v>3.4285714285714163E-3</v>
      </c>
    </row>
    <row r="337" spans="4:53" ht="15" customHeight="1">
      <c r="D337" s="9">
        <v>0</v>
      </c>
      <c r="E337" s="9">
        <v>14</v>
      </c>
      <c r="F337" s="9">
        <v>16.899999999999999</v>
      </c>
      <c r="G337" s="9">
        <v>41.4</v>
      </c>
      <c r="H337" s="9">
        <v>16.5</v>
      </c>
      <c r="I337" s="9">
        <v>1</v>
      </c>
      <c r="K337">
        <v>1</v>
      </c>
      <c r="L337">
        <v>14</v>
      </c>
      <c r="M337">
        <v>33.299999999999997</v>
      </c>
      <c r="N337">
        <v>43.8</v>
      </c>
      <c r="O337">
        <v>13.9</v>
      </c>
      <c r="P337" s="31">
        <v>0</v>
      </c>
      <c r="Q337">
        <v>1</v>
      </c>
      <c r="R337" s="32">
        <v>1</v>
      </c>
      <c r="S337">
        <v>0</v>
      </c>
      <c r="T337">
        <v>0.34594705299925632</v>
      </c>
      <c r="U337" s="31">
        <v>0.34594705299925632</v>
      </c>
      <c r="V337" s="32">
        <v>0.65405294700074368</v>
      </c>
      <c r="W337" s="31">
        <v>-0.42456697208518496</v>
      </c>
      <c r="X337" s="32">
        <v>100</v>
      </c>
      <c r="AT337">
        <v>0.32656636575194131</v>
      </c>
      <c r="AU337">
        <v>1</v>
      </c>
      <c r="AV337">
        <v>0</v>
      </c>
      <c r="AW337">
        <v>109</v>
      </c>
      <c r="AX337">
        <v>26</v>
      </c>
      <c r="AY337">
        <v>0.22142857142857142</v>
      </c>
      <c r="AZ337">
        <v>0.48</v>
      </c>
      <c r="BA337">
        <v>3.4285714285714163E-3</v>
      </c>
    </row>
    <row r="338" spans="4:53" ht="15" customHeight="1">
      <c r="D338" s="9">
        <v>0</v>
      </c>
      <c r="E338" s="9">
        <v>17</v>
      </c>
      <c r="F338" s="9">
        <v>0</v>
      </c>
      <c r="G338" s="9">
        <v>46.2</v>
      </c>
      <c r="H338" s="9">
        <v>12.8</v>
      </c>
      <c r="I338" s="9">
        <v>0</v>
      </c>
      <c r="K338">
        <v>1</v>
      </c>
      <c r="L338">
        <v>18</v>
      </c>
      <c r="M338">
        <v>91.7</v>
      </c>
      <c r="N338">
        <v>53.2</v>
      </c>
      <c r="O338">
        <v>17.100000000000001</v>
      </c>
      <c r="P338" s="31">
        <v>0</v>
      </c>
      <c r="Q338">
        <v>1</v>
      </c>
      <c r="R338" s="32">
        <v>1</v>
      </c>
      <c r="S338">
        <v>0</v>
      </c>
      <c r="T338">
        <v>0.36644821036910163</v>
      </c>
      <c r="U338" s="31">
        <v>0.36644821036910163</v>
      </c>
      <c r="V338" s="32">
        <v>0.63355178963089842</v>
      </c>
      <c r="W338" s="31">
        <v>-0.45641353097457943</v>
      </c>
      <c r="X338" s="32">
        <v>100</v>
      </c>
      <c r="AT338">
        <v>0.32695095187604289</v>
      </c>
      <c r="AU338">
        <v>1</v>
      </c>
      <c r="AV338">
        <v>0</v>
      </c>
      <c r="AW338">
        <v>110</v>
      </c>
      <c r="AX338">
        <v>26</v>
      </c>
      <c r="AY338">
        <v>0.2142857142857143</v>
      </c>
      <c r="AZ338">
        <v>0.48</v>
      </c>
      <c r="BA338">
        <v>3.4285714285714163E-3</v>
      </c>
    </row>
    <row r="339" spans="4:53" ht="15" customHeight="1">
      <c r="D339" s="9">
        <v>1</v>
      </c>
      <c r="E339" s="9">
        <v>14</v>
      </c>
      <c r="F339" s="9">
        <v>32.700000000000003</v>
      </c>
      <c r="G339" s="9">
        <v>54.2</v>
      </c>
      <c r="H339" s="9">
        <v>14.9</v>
      </c>
      <c r="I339" s="9">
        <v>0</v>
      </c>
      <c r="K339">
        <v>0</v>
      </c>
      <c r="L339">
        <v>14</v>
      </c>
      <c r="M339">
        <v>16.899999999999999</v>
      </c>
      <c r="N339">
        <v>41.4</v>
      </c>
      <c r="O339">
        <v>16.5</v>
      </c>
      <c r="P339" s="31">
        <v>1</v>
      </c>
      <c r="Q339">
        <v>0</v>
      </c>
      <c r="R339" s="32">
        <v>1</v>
      </c>
      <c r="S339">
        <v>1</v>
      </c>
      <c r="T339">
        <v>0.45801468367084802</v>
      </c>
      <c r="U339" s="31">
        <v>0.45801468367084802</v>
      </c>
      <c r="V339" s="32">
        <v>0.54198531632915192</v>
      </c>
      <c r="W339" s="31">
        <v>-0.78085403496517758</v>
      </c>
      <c r="X339" s="32">
        <v>0</v>
      </c>
      <c r="AT339">
        <v>0.32924633315061524</v>
      </c>
      <c r="AU339">
        <v>1</v>
      </c>
      <c r="AV339">
        <v>0</v>
      </c>
      <c r="AW339">
        <v>111</v>
      </c>
      <c r="AX339">
        <v>26</v>
      </c>
      <c r="AY339">
        <v>0.20714285714285718</v>
      </c>
      <c r="AZ339">
        <v>0.48</v>
      </c>
      <c r="BA339">
        <v>3.4285714285714696E-3</v>
      </c>
    </row>
    <row r="340" spans="4:53" ht="15" customHeight="1">
      <c r="D340" s="9">
        <v>0</v>
      </c>
      <c r="E340" s="9">
        <v>10</v>
      </c>
      <c r="F340" s="9">
        <v>0</v>
      </c>
      <c r="G340" s="9">
        <v>26.6</v>
      </c>
      <c r="H340" s="9">
        <v>9.8000000000000007</v>
      </c>
      <c r="I340" s="9">
        <v>1</v>
      </c>
      <c r="K340">
        <v>0</v>
      </c>
      <c r="L340">
        <v>17</v>
      </c>
      <c r="M340">
        <v>0</v>
      </c>
      <c r="N340">
        <v>46.2</v>
      </c>
      <c r="O340">
        <v>12.8</v>
      </c>
      <c r="P340" s="31">
        <v>0</v>
      </c>
      <c r="Q340">
        <v>1</v>
      </c>
      <c r="R340" s="32">
        <v>1</v>
      </c>
      <c r="S340">
        <v>0</v>
      </c>
      <c r="T340">
        <v>0.15612065172754422</v>
      </c>
      <c r="U340" s="31">
        <v>0.15612065172754422</v>
      </c>
      <c r="V340" s="32">
        <v>0.84387934827245581</v>
      </c>
      <c r="W340" s="31">
        <v>-0.16974574688865166</v>
      </c>
      <c r="X340" s="32">
        <v>100</v>
      </c>
      <c r="AT340">
        <v>0.33011795242773184</v>
      </c>
      <c r="AU340">
        <v>1</v>
      </c>
      <c r="AV340">
        <v>0</v>
      </c>
      <c r="AW340">
        <v>112</v>
      </c>
      <c r="AX340">
        <v>26</v>
      </c>
      <c r="AY340">
        <v>0.19999999999999996</v>
      </c>
      <c r="AZ340">
        <v>0.48</v>
      </c>
      <c r="BA340">
        <v>3.4285714285714163E-3</v>
      </c>
    </row>
    <row r="341" spans="4:53" ht="15" customHeight="1">
      <c r="D341" s="9">
        <v>0</v>
      </c>
      <c r="E341" s="9">
        <v>16</v>
      </c>
      <c r="F341" s="9">
        <v>3.5</v>
      </c>
      <c r="G341" s="9">
        <v>51.2</v>
      </c>
      <c r="H341" s="9">
        <v>17.3</v>
      </c>
      <c r="I341" s="9">
        <v>0</v>
      </c>
      <c r="K341">
        <v>1</v>
      </c>
      <c r="L341">
        <v>14</v>
      </c>
      <c r="M341">
        <v>32.700000000000003</v>
      </c>
      <c r="N341">
        <v>54.2</v>
      </c>
      <c r="O341">
        <v>14.9</v>
      </c>
      <c r="P341" s="31">
        <v>0</v>
      </c>
      <c r="Q341">
        <v>1</v>
      </c>
      <c r="R341" s="32">
        <v>1</v>
      </c>
      <c r="S341">
        <v>0</v>
      </c>
      <c r="T341">
        <v>0.15842022094627936</v>
      </c>
      <c r="U341" s="31">
        <v>0.15842022094627936</v>
      </c>
      <c r="V341" s="32">
        <v>0.84157977905372061</v>
      </c>
      <c r="W341" s="31">
        <v>-0.17247446407712022</v>
      </c>
      <c r="X341" s="32">
        <v>100</v>
      </c>
      <c r="AT341">
        <v>0.33040695238867024</v>
      </c>
      <c r="AU341">
        <v>1</v>
      </c>
      <c r="AV341">
        <v>0</v>
      </c>
      <c r="AW341">
        <v>113</v>
      </c>
      <c r="AX341">
        <v>26</v>
      </c>
      <c r="AY341">
        <v>0.19285714285714284</v>
      </c>
      <c r="AZ341">
        <v>0.48</v>
      </c>
      <c r="BA341">
        <v>0</v>
      </c>
    </row>
    <row r="342" spans="4:53" ht="15" customHeight="1">
      <c r="D342" s="9">
        <v>0</v>
      </c>
      <c r="E342" s="9">
        <v>16</v>
      </c>
      <c r="F342" s="9">
        <v>9.1999999999999993</v>
      </c>
      <c r="G342" s="9">
        <v>44</v>
      </c>
      <c r="H342" s="9">
        <v>12.7</v>
      </c>
      <c r="I342" s="9">
        <v>0</v>
      </c>
      <c r="K342">
        <v>0</v>
      </c>
      <c r="L342">
        <v>10</v>
      </c>
      <c r="M342">
        <v>0</v>
      </c>
      <c r="N342">
        <v>26.6</v>
      </c>
      <c r="O342">
        <v>9.8000000000000007</v>
      </c>
      <c r="P342" s="31">
        <v>1</v>
      </c>
      <c r="Q342">
        <v>0</v>
      </c>
      <c r="R342" s="32">
        <v>1</v>
      </c>
      <c r="S342">
        <v>1</v>
      </c>
      <c r="T342">
        <v>0.46012258318156257</v>
      </c>
      <c r="U342" s="31">
        <v>0.46012258318156257</v>
      </c>
      <c r="V342" s="32">
        <v>0.53987741681843748</v>
      </c>
      <c r="W342" s="31">
        <v>-0.77626233982255444</v>
      </c>
      <c r="X342" s="32">
        <v>0</v>
      </c>
      <c r="AT342">
        <v>0.3314545147416163</v>
      </c>
      <c r="AU342">
        <v>0</v>
      </c>
      <c r="AV342">
        <v>1</v>
      </c>
      <c r="AW342">
        <v>113</v>
      </c>
      <c r="AX342">
        <v>27</v>
      </c>
      <c r="AY342">
        <v>0.19285714285714284</v>
      </c>
      <c r="AZ342">
        <v>0.45999999999999996</v>
      </c>
      <c r="BA342">
        <v>0</v>
      </c>
    </row>
    <row r="343" spans="4:53" ht="15" customHeight="1">
      <c r="D343" s="9">
        <v>1</v>
      </c>
      <c r="E343" s="9">
        <v>16</v>
      </c>
      <c r="F343" s="9">
        <v>0</v>
      </c>
      <c r="G343" s="9">
        <v>51.8</v>
      </c>
      <c r="H343" s="9">
        <v>12.9</v>
      </c>
      <c r="I343" s="9">
        <v>0</v>
      </c>
      <c r="K343">
        <v>0</v>
      </c>
      <c r="L343">
        <v>16</v>
      </c>
      <c r="M343">
        <v>3.5</v>
      </c>
      <c r="N343">
        <v>51.2</v>
      </c>
      <c r="O343">
        <v>17.3</v>
      </c>
      <c r="P343" s="31">
        <v>0</v>
      </c>
      <c r="Q343">
        <v>1</v>
      </c>
      <c r="R343" s="32">
        <v>1</v>
      </c>
      <c r="S343">
        <v>0</v>
      </c>
      <c r="T343">
        <v>0.22802062971023668</v>
      </c>
      <c r="U343" s="31">
        <v>0.22802062971023668</v>
      </c>
      <c r="V343" s="32">
        <v>0.77197937028976327</v>
      </c>
      <c r="W343" s="31">
        <v>-0.25879745173699764</v>
      </c>
      <c r="X343" s="32">
        <v>100</v>
      </c>
      <c r="AT343">
        <v>0.33211758159570598</v>
      </c>
      <c r="AU343">
        <v>0</v>
      </c>
      <c r="AV343">
        <v>1</v>
      </c>
      <c r="AW343">
        <v>113</v>
      </c>
      <c r="AX343">
        <v>28</v>
      </c>
      <c r="AY343">
        <v>0.19285714285714284</v>
      </c>
      <c r="AZ343">
        <v>0.43999999999999995</v>
      </c>
      <c r="BA343">
        <v>0</v>
      </c>
    </row>
    <row r="344" spans="4:53" ht="15" customHeight="1">
      <c r="D344" s="9">
        <v>0</v>
      </c>
      <c r="E344" s="9">
        <v>14</v>
      </c>
      <c r="F344" s="9">
        <v>10.9</v>
      </c>
      <c r="G344" s="9">
        <v>43.5</v>
      </c>
      <c r="H344" s="9">
        <v>12.5</v>
      </c>
      <c r="I344" s="9">
        <v>0</v>
      </c>
      <c r="K344">
        <v>0</v>
      </c>
      <c r="L344">
        <v>16</v>
      </c>
      <c r="M344">
        <v>9.1999999999999993</v>
      </c>
      <c r="N344">
        <v>44</v>
      </c>
      <c r="O344">
        <v>12.7</v>
      </c>
      <c r="P344" s="31">
        <v>0</v>
      </c>
      <c r="Q344">
        <v>1</v>
      </c>
      <c r="R344" s="32">
        <v>1</v>
      </c>
      <c r="S344">
        <v>0</v>
      </c>
      <c r="T344">
        <v>0.19738535927311349</v>
      </c>
      <c r="U344" s="31">
        <v>0.19738535927311349</v>
      </c>
      <c r="V344" s="32">
        <v>0.80261464072688649</v>
      </c>
      <c r="W344" s="31">
        <v>-0.21988057969236482</v>
      </c>
      <c r="X344" s="32">
        <v>100</v>
      </c>
      <c r="AT344">
        <v>0.33267214143609036</v>
      </c>
      <c r="AU344">
        <v>0</v>
      </c>
      <c r="AV344">
        <v>1</v>
      </c>
      <c r="AW344">
        <v>113</v>
      </c>
      <c r="AX344">
        <v>29</v>
      </c>
      <c r="AY344">
        <v>0.19285714285714284</v>
      </c>
      <c r="AZ344">
        <v>0.42000000000000004</v>
      </c>
      <c r="BA344">
        <v>0</v>
      </c>
    </row>
    <row r="345" spans="4:53" ht="15" customHeight="1">
      <c r="D345" s="9">
        <v>1</v>
      </c>
      <c r="E345" s="9">
        <v>16</v>
      </c>
      <c r="F345" s="9">
        <v>20.7</v>
      </c>
      <c r="G345" s="9">
        <v>48.6</v>
      </c>
      <c r="H345" s="9">
        <v>17.2</v>
      </c>
      <c r="I345" s="9">
        <v>0</v>
      </c>
      <c r="K345">
        <v>1</v>
      </c>
      <c r="L345">
        <v>16</v>
      </c>
      <c r="M345">
        <v>0</v>
      </c>
      <c r="N345">
        <v>51.8</v>
      </c>
      <c r="O345">
        <v>12.9</v>
      </c>
      <c r="P345" s="31">
        <v>0</v>
      </c>
      <c r="Q345">
        <v>1</v>
      </c>
      <c r="R345" s="32">
        <v>1</v>
      </c>
      <c r="S345">
        <v>0</v>
      </c>
      <c r="T345">
        <v>0.11600595252832542</v>
      </c>
      <c r="U345" s="31">
        <v>0.11600595252832542</v>
      </c>
      <c r="V345" s="32">
        <v>0.88399404747167454</v>
      </c>
      <c r="W345" s="31">
        <v>-0.12330494999649205</v>
      </c>
      <c r="X345" s="32">
        <v>100</v>
      </c>
      <c r="AT345">
        <v>0.3386979334256936</v>
      </c>
      <c r="AU345">
        <v>0</v>
      </c>
      <c r="AV345">
        <v>1</v>
      </c>
      <c r="AW345">
        <v>113</v>
      </c>
      <c r="AX345">
        <v>30</v>
      </c>
      <c r="AY345">
        <v>0.19285714285714284</v>
      </c>
      <c r="AZ345">
        <v>0.4</v>
      </c>
      <c r="BA345">
        <v>0</v>
      </c>
    </row>
    <row r="346" spans="4:53" ht="15" customHeight="1">
      <c r="D346" s="9">
        <v>1</v>
      </c>
      <c r="E346" s="9">
        <v>14</v>
      </c>
      <c r="F346" s="9">
        <v>3</v>
      </c>
      <c r="G346" s="9">
        <v>46.1</v>
      </c>
      <c r="H346" s="9">
        <v>13.5</v>
      </c>
      <c r="I346" s="9">
        <v>0</v>
      </c>
      <c r="K346">
        <v>0</v>
      </c>
      <c r="L346">
        <v>14</v>
      </c>
      <c r="M346">
        <v>10.9</v>
      </c>
      <c r="N346">
        <v>43.5</v>
      </c>
      <c r="O346">
        <v>12.5</v>
      </c>
      <c r="P346" s="31">
        <v>0</v>
      </c>
      <c r="Q346">
        <v>1</v>
      </c>
      <c r="R346" s="32">
        <v>1</v>
      </c>
      <c r="S346">
        <v>0</v>
      </c>
      <c r="T346">
        <v>0.19468899532196163</v>
      </c>
      <c r="U346" s="31">
        <v>0.19468899532196163</v>
      </c>
      <c r="V346" s="32">
        <v>0.8053110046780384</v>
      </c>
      <c r="W346" s="31">
        <v>-0.21652673495917019</v>
      </c>
      <c r="X346" s="32">
        <v>100</v>
      </c>
      <c r="AT346">
        <v>0.3388601389814227</v>
      </c>
      <c r="AU346">
        <v>0</v>
      </c>
      <c r="AV346">
        <v>1</v>
      </c>
      <c r="AW346">
        <v>113</v>
      </c>
      <c r="AX346">
        <v>31</v>
      </c>
      <c r="AY346">
        <v>0.19285714285714284</v>
      </c>
      <c r="AZ346">
        <v>0.38</v>
      </c>
      <c r="BA346">
        <v>2.7142857142857047E-3</v>
      </c>
    </row>
    <row r="347" spans="4:53" ht="15" customHeight="1">
      <c r="D347" s="9">
        <v>0</v>
      </c>
      <c r="E347" s="9">
        <v>15</v>
      </c>
      <c r="F347" s="9">
        <v>0</v>
      </c>
      <c r="G347" s="9">
        <v>45.5</v>
      </c>
      <c r="H347" s="9">
        <v>14.8</v>
      </c>
      <c r="I347" s="9">
        <v>0</v>
      </c>
      <c r="K347">
        <v>1</v>
      </c>
      <c r="L347">
        <v>16</v>
      </c>
      <c r="M347">
        <v>20.7</v>
      </c>
      <c r="N347">
        <v>48.6</v>
      </c>
      <c r="O347">
        <v>17.2</v>
      </c>
      <c r="P347" s="31">
        <v>0</v>
      </c>
      <c r="Q347">
        <v>1</v>
      </c>
      <c r="R347" s="32">
        <v>1</v>
      </c>
      <c r="S347">
        <v>0</v>
      </c>
      <c r="T347">
        <v>0.38322180499814407</v>
      </c>
      <c r="U347" s="31">
        <v>0.38322180499814407</v>
      </c>
      <c r="V347" s="32">
        <v>0.61677819500185593</v>
      </c>
      <c r="W347" s="31">
        <v>-0.48324580917072202</v>
      </c>
      <c r="X347" s="32">
        <v>100</v>
      </c>
      <c r="AT347">
        <v>0.34356229190019533</v>
      </c>
      <c r="AU347">
        <v>1</v>
      </c>
      <c r="AV347">
        <v>0</v>
      </c>
      <c r="AW347">
        <v>114</v>
      </c>
      <c r="AX347">
        <v>31</v>
      </c>
      <c r="AY347">
        <v>0.18571428571428572</v>
      </c>
      <c r="AZ347">
        <v>0.38</v>
      </c>
      <c r="BA347">
        <v>0</v>
      </c>
    </row>
    <row r="348" spans="4:53" ht="15" customHeight="1">
      <c r="D348" s="9">
        <v>0</v>
      </c>
      <c r="E348" s="9">
        <v>14</v>
      </c>
      <c r="F348" s="9">
        <v>13</v>
      </c>
      <c r="G348" s="9">
        <v>46.3</v>
      </c>
      <c r="H348" s="9">
        <v>16.899999999999999</v>
      </c>
      <c r="I348" s="9">
        <v>1</v>
      </c>
      <c r="K348">
        <v>1</v>
      </c>
      <c r="L348">
        <v>14</v>
      </c>
      <c r="M348">
        <v>3</v>
      </c>
      <c r="N348">
        <v>46.1</v>
      </c>
      <c r="O348">
        <v>13.5</v>
      </c>
      <c r="P348" s="31">
        <v>0</v>
      </c>
      <c r="Q348">
        <v>1</v>
      </c>
      <c r="R348" s="32">
        <v>1</v>
      </c>
      <c r="S348">
        <v>0</v>
      </c>
      <c r="T348">
        <v>0.22896842779251181</v>
      </c>
      <c r="U348" s="31">
        <v>0.22896842779251181</v>
      </c>
      <c r="V348" s="32">
        <v>0.77103157220748819</v>
      </c>
      <c r="W348" s="31">
        <v>-0.26002595657176497</v>
      </c>
      <c r="X348" s="32">
        <v>100</v>
      </c>
      <c r="AT348">
        <v>0.34554129213052093</v>
      </c>
      <c r="AU348">
        <v>0</v>
      </c>
      <c r="AV348">
        <v>1</v>
      </c>
      <c r="AW348">
        <v>114</v>
      </c>
      <c r="AX348">
        <v>32</v>
      </c>
      <c r="AY348">
        <v>0.18571428571428572</v>
      </c>
      <c r="AZ348">
        <v>0.36</v>
      </c>
      <c r="BA348">
        <v>2.5714285714285622E-3</v>
      </c>
    </row>
    <row r="349" spans="4:53" ht="15" customHeight="1">
      <c r="D349" s="9">
        <v>0</v>
      </c>
      <c r="E349" s="9">
        <v>12</v>
      </c>
      <c r="F349" s="9">
        <v>24</v>
      </c>
      <c r="G349" s="9">
        <v>47.7</v>
      </c>
      <c r="H349" s="9">
        <v>15</v>
      </c>
      <c r="I349" s="9">
        <v>0</v>
      </c>
      <c r="K349">
        <v>0</v>
      </c>
      <c r="L349">
        <v>15</v>
      </c>
      <c r="M349">
        <v>0</v>
      </c>
      <c r="N349">
        <v>45.5</v>
      </c>
      <c r="O349">
        <v>14.8</v>
      </c>
      <c r="P349" s="31">
        <v>0</v>
      </c>
      <c r="Q349">
        <v>1</v>
      </c>
      <c r="R349" s="32">
        <v>1</v>
      </c>
      <c r="S349">
        <v>0</v>
      </c>
      <c r="T349">
        <v>0.23761123533319306</v>
      </c>
      <c r="U349" s="31">
        <v>0.23761123533319306</v>
      </c>
      <c r="V349" s="32">
        <v>0.76238876466680694</v>
      </c>
      <c r="W349" s="31">
        <v>-0.2712986635466309</v>
      </c>
      <c r="X349" s="32">
        <v>100</v>
      </c>
      <c r="AT349">
        <v>0.34594705299925632</v>
      </c>
      <c r="AU349">
        <v>1</v>
      </c>
      <c r="AV349">
        <v>0</v>
      </c>
      <c r="AW349">
        <v>115</v>
      </c>
      <c r="AX349">
        <v>32</v>
      </c>
      <c r="AY349">
        <v>0.1785714285714286</v>
      </c>
      <c r="AZ349">
        <v>0.36</v>
      </c>
      <c r="BA349">
        <v>2.5714285714286021E-3</v>
      </c>
    </row>
    <row r="350" spans="4:53" ht="15" customHeight="1">
      <c r="D350" s="9">
        <v>0</v>
      </c>
      <c r="E350" s="9">
        <v>16</v>
      </c>
      <c r="F350" s="9">
        <v>9.6999999999999993</v>
      </c>
      <c r="G350" s="9">
        <v>47.6</v>
      </c>
      <c r="H350" s="9">
        <v>13.6</v>
      </c>
      <c r="I350" s="9">
        <v>1</v>
      </c>
      <c r="K350">
        <v>0</v>
      </c>
      <c r="L350">
        <v>14</v>
      </c>
      <c r="M350">
        <v>13</v>
      </c>
      <c r="N350">
        <v>46.3</v>
      </c>
      <c r="O350">
        <v>16.899999999999999</v>
      </c>
      <c r="P350" s="31">
        <v>1</v>
      </c>
      <c r="Q350">
        <v>0</v>
      </c>
      <c r="R350" s="32">
        <v>1</v>
      </c>
      <c r="S350">
        <v>1</v>
      </c>
      <c r="T350">
        <v>0.33267214143609036</v>
      </c>
      <c r="U350" s="31">
        <v>0.33267214143609036</v>
      </c>
      <c r="V350" s="32">
        <v>0.66732785856390964</v>
      </c>
      <c r="W350" s="31">
        <v>-1.1005978342514848</v>
      </c>
      <c r="X350" s="32">
        <v>0</v>
      </c>
      <c r="AT350">
        <v>0.3466136332137254</v>
      </c>
      <c r="AU350">
        <v>1</v>
      </c>
      <c r="AV350">
        <v>0</v>
      </c>
      <c r="AW350">
        <v>116</v>
      </c>
      <c r="AX350">
        <v>32</v>
      </c>
      <c r="AY350">
        <v>0.17142857142857137</v>
      </c>
      <c r="AZ350">
        <v>0.36</v>
      </c>
      <c r="BA350">
        <v>2.5714285714285622E-3</v>
      </c>
    </row>
    <row r="351" spans="4:53" ht="15" customHeight="1">
      <c r="D351" s="9">
        <v>1</v>
      </c>
      <c r="E351" s="9">
        <v>13</v>
      </c>
      <c r="F351" s="9">
        <v>19.100000000000001</v>
      </c>
      <c r="G351" s="9">
        <v>56.6</v>
      </c>
      <c r="H351" s="9">
        <v>18.899999999999999</v>
      </c>
      <c r="I351" s="9">
        <v>0</v>
      </c>
      <c r="K351">
        <v>0</v>
      </c>
      <c r="L351">
        <v>12</v>
      </c>
      <c r="M351">
        <v>24</v>
      </c>
      <c r="N351">
        <v>47.7</v>
      </c>
      <c r="O351">
        <v>15</v>
      </c>
      <c r="P351" s="31">
        <v>0</v>
      </c>
      <c r="Q351">
        <v>1</v>
      </c>
      <c r="R351" s="32">
        <v>1</v>
      </c>
      <c r="S351">
        <v>0</v>
      </c>
      <c r="T351">
        <v>0.21598004190895001</v>
      </c>
      <c r="U351" s="31">
        <v>0.21598004190895001</v>
      </c>
      <c r="V351" s="32">
        <v>0.78401995809104996</v>
      </c>
      <c r="W351" s="31">
        <v>-0.24332080220695851</v>
      </c>
      <c r="X351" s="32">
        <v>100</v>
      </c>
      <c r="AT351">
        <v>0.35003856601300054</v>
      </c>
      <c r="AU351">
        <v>1</v>
      </c>
      <c r="AV351">
        <v>0</v>
      </c>
      <c r="AW351">
        <v>117</v>
      </c>
      <c r="AX351">
        <v>32</v>
      </c>
      <c r="AY351">
        <v>0.16428571428571426</v>
      </c>
      <c r="AZ351">
        <v>0.36</v>
      </c>
      <c r="BA351">
        <v>2.5714285714285622E-3</v>
      </c>
    </row>
    <row r="352" spans="4:53" ht="15" customHeight="1">
      <c r="D352" s="9">
        <v>0</v>
      </c>
      <c r="E352" s="9">
        <v>15</v>
      </c>
      <c r="F352" s="9">
        <v>16.399999999999999</v>
      </c>
      <c r="G352" s="9">
        <v>45.9</v>
      </c>
      <c r="H352" s="9">
        <v>15.8</v>
      </c>
      <c r="I352" s="9">
        <v>0</v>
      </c>
      <c r="K352">
        <v>0</v>
      </c>
      <c r="L352">
        <v>16</v>
      </c>
      <c r="M352">
        <v>9.6999999999999993</v>
      </c>
      <c r="N352">
        <v>47.6</v>
      </c>
      <c r="O352">
        <v>13.6</v>
      </c>
      <c r="P352" s="31">
        <v>1</v>
      </c>
      <c r="Q352">
        <v>0</v>
      </c>
      <c r="R352" s="32">
        <v>1</v>
      </c>
      <c r="S352">
        <v>1</v>
      </c>
      <c r="T352">
        <v>0.16474684503005499</v>
      </c>
      <c r="U352" s="31">
        <v>0.16474684503005499</v>
      </c>
      <c r="V352" s="32">
        <v>0.83525315496994501</v>
      </c>
      <c r="W352" s="31">
        <v>-1.8033452558280747</v>
      </c>
      <c r="X352" s="32">
        <v>0</v>
      </c>
      <c r="AT352">
        <v>0.35004626464635435</v>
      </c>
      <c r="AU352">
        <v>1</v>
      </c>
      <c r="AV352">
        <v>0</v>
      </c>
      <c r="AW352">
        <v>118</v>
      </c>
      <c r="AX352">
        <v>32</v>
      </c>
      <c r="AY352">
        <v>0.15714285714285714</v>
      </c>
      <c r="AZ352">
        <v>0.36</v>
      </c>
      <c r="BA352">
        <v>2.5714285714285622E-3</v>
      </c>
    </row>
    <row r="353" spans="4:53" ht="15" customHeight="1">
      <c r="D353" s="9">
        <v>0</v>
      </c>
      <c r="E353" s="9">
        <v>13</v>
      </c>
      <c r="F353" s="9">
        <v>29.3</v>
      </c>
      <c r="G353" s="9">
        <v>46.3</v>
      </c>
      <c r="H353" s="9">
        <v>13.6</v>
      </c>
      <c r="I353" s="9">
        <v>1</v>
      </c>
      <c r="K353">
        <v>1</v>
      </c>
      <c r="L353">
        <v>13</v>
      </c>
      <c r="M353">
        <v>19.100000000000001</v>
      </c>
      <c r="N353">
        <v>56.6</v>
      </c>
      <c r="O353">
        <v>18.899999999999999</v>
      </c>
      <c r="P353" s="31">
        <v>0</v>
      </c>
      <c r="Q353">
        <v>1</v>
      </c>
      <c r="R353" s="32">
        <v>1</v>
      </c>
      <c r="S353">
        <v>0</v>
      </c>
      <c r="T353">
        <v>0.24634760678676054</v>
      </c>
      <c r="U353" s="31">
        <v>0.24634760678676054</v>
      </c>
      <c r="V353" s="32">
        <v>0.75365239321323951</v>
      </c>
      <c r="W353" s="31">
        <v>-0.28282403423373959</v>
      </c>
      <c r="X353" s="32">
        <v>100</v>
      </c>
      <c r="AT353">
        <v>0.35307362165744022</v>
      </c>
      <c r="AU353">
        <v>1</v>
      </c>
      <c r="AV353">
        <v>0</v>
      </c>
      <c r="AW353">
        <v>119</v>
      </c>
      <c r="AX353">
        <v>32</v>
      </c>
      <c r="AY353">
        <v>0.15000000000000002</v>
      </c>
      <c r="AZ353">
        <v>0.36</v>
      </c>
      <c r="BA353">
        <v>2.5714285714285622E-3</v>
      </c>
    </row>
    <row r="354" spans="4:53" ht="15" customHeight="1">
      <c r="D354" s="9">
        <v>0</v>
      </c>
      <c r="E354" s="9">
        <v>14</v>
      </c>
      <c r="F354" s="9">
        <v>12.2</v>
      </c>
      <c r="G354" s="9">
        <v>46.6</v>
      </c>
      <c r="H354" s="9">
        <v>12.6</v>
      </c>
      <c r="I354" s="9">
        <v>0</v>
      </c>
      <c r="K354">
        <v>0</v>
      </c>
      <c r="L354">
        <v>15</v>
      </c>
      <c r="M354">
        <v>16.399999999999999</v>
      </c>
      <c r="N354">
        <v>45.9</v>
      </c>
      <c r="O354">
        <v>15.8</v>
      </c>
      <c r="P354" s="31">
        <v>0</v>
      </c>
      <c r="Q354">
        <v>1</v>
      </c>
      <c r="R354" s="32">
        <v>1</v>
      </c>
      <c r="S354">
        <v>0</v>
      </c>
      <c r="T354">
        <v>0.29592773265393019</v>
      </c>
      <c r="U354" s="31">
        <v>0.29592773265393019</v>
      </c>
      <c r="V354" s="32">
        <v>0.70407226734606976</v>
      </c>
      <c r="W354" s="31">
        <v>-0.35087427561228723</v>
      </c>
      <c r="X354" s="32">
        <v>100</v>
      </c>
      <c r="AT354">
        <v>0.35502555250442502</v>
      </c>
      <c r="AU354">
        <v>1</v>
      </c>
      <c r="AV354">
        <v>0</v>
      </c>
      <c r="AW354">
        <v>120</v>
      </c>
      <c r="AX354">
        <v>32</v>
      </c>
      <c r="AY354">
        <v>0.1428571428571429</v>
      </c>
      <c r="AZ354">
        <v>0.36</v>
      </c>
      <c r="BA354">
        <v>0</v>
      </c>
    </row>
    <row r="355" spans="4:53" ht="15" customHeight="1">
      <c r="D355" s="9">
        <v>0</v>
      </c>
      <c r="E355" s="9">
        <v>15</v>
      </c>
      <c r="F355" s="9">
        <v>7.2</v>
      </c>
      <c r="G355" s="9">
        <v>53.1</v>
      </c>
      <c r="H355" s="9">
        <v>15.4</v>
      </c>
      <c r="I355" s="9">
        <v>0</v>
      </c>
      <c r="K355">
        <v>0</v>
      </c>
      <c r="L355">
        <v>13</v>
      </c>
      <c r="M355">
        <v>29.3</v>
      </c>
      <c r="N355">
        <v>46.3</v>
      </c>
      <c r="O355">
        <v>13.6</v>
      </c>
      <c r="P355" s="31">
        <v>1</v>
      </c>
      <c r="Q355">
        <v>0</v>
      </c>
      <c r="R355" s="32">
        <v>1</v>
      </c>
      <c r="S355">
        <v>1</v>
      </c>
      <c r="T355">
        <v>0.19829056955033939</v>
      </c>
      <c r="U355" s="31">
        <v>0.19829056955033939</v>
      </c>
      <c r="V355" s="32">
        <v>0.80170943044966059</v>
      </c>
      <c r="W355" s="31">
        <v>-1.6180218010656011</v>
      </c>
      <c r="X355" s="32">
        <v>0</v>
      </c>
      <c r="AT355">
        <v>0.3552540554174643</v>
      </c>
      <c r="AU355">
        <v>0</v>
      </c>
      <c r="AV355">
        <v>1</v>
      </c>
      <c r="AW355">
        <v>120</v>
      </c>
      <c r="AX355">
        <v>33</v>
      </c>
      <c r="AY355">
        <v>0.1428571428571429</v>
      </c>
      <c r="AZ355">
        <v>0.33999999999999997</v>
      </c>
      <c r="BA355">
        <v>2.4285714285714574E-3</v>
      </c>
    </row>
    <row r="356" spans="4:53" ht="15" customHeight="1">
      <c r="D356" s="9">
        <v>0</v>
      </c>
      <c r="E356" s="9">
        <v>14</v>
      </c>
      <c r="F356" s="9">
        <v>0</v>
      </c>
      <c r="G356" s="9">
        <v>45.8</v>
      </c>
      <c r="H356" s="9">
        <v>13.1</v>
      </c>
      <c r="I356" s="9">
        <v>0</v>
      </c>
      <c r="K356">
        <v>0</v>
      </c>
      <c r="L356">
        <v>14</v>
      </c>
      <c r="M356">
        <v>12.2</v>
      </c>
      <c r="N356">
        <v>46.6</v>
      </c>
      <c r="O356">
        <v>12.6</v>
      </c>
      <c r="P356" s="31">
        <v>0</v>
      </c>
      <c r="Q356">
        <v>1</v>
      </c>
      <c r="R356" s="32">
        <v>1</v>
      </c>
      <c r="S356">
        <v>0</v>
      </c>
      <c r="T356">
        <v>0.14613102754590196</v>
      </c>
      <c r="U356" s="31">
        <v>0.14613102754590196</v>
      </c>
      <c r="V356" s="32">
        <v>0.85386897245409799</v>
      </c>
      <c r="W356" s="31">
        <v>-0.15797752500455084</v>
      </c>
      <c r="X356" s="32">
        <v>100</v>
      </c>
      <c r="AT356">
        <v>0.36329356561101228</v>
      </c>
      <c r="AU356">
        <v>1</v>
      </c>
      <c r="AV356">
        <v>0</v>
      </c>
      <c r="AW356">
        <v>121</v>
      </c>
      <c r="AX356">
        <v>33</v>
      </c>
      <c r="AY356">
        <v>0.13571428571428568</v>
      </c>
      <c r="AZ356">
        <v>0.33999999999999997</v>
      </c>
      <c r="BA356">
        <v>2.4285714285714197E-3</v>
      </c>
    </row>
    <row r="357" spans="4:53" ht="15" customHeight="1">
      <c r="D357" s="9">
        <v>1</v>
      </c>
      <c r="E357" s="9">
        <v>13</v>
      </c>
      <c r="F357" s="9">
        <v>0</v>
      </c>
      <c r="G357" s="9">
        <v>44.8</v>
      </c>
      <c r="H357" s="9">
        <v>8.8000000000000007</v>
      </c>
      <c r="I357" s="9">
        <v>0</v>
      </c>
      <c r="K357">
        <v>0</v>
      </c>
      <c r="L357">
        <v>15</v>
      </c>
      <c r="M357">
        <v>7.2</v>
      </c>
      <c r="N357">
        <v>53.1</v>
      </c>
      <c r="O357">
        <v>15.4</v>
      </c>
      <c r="P357" s="31">
        <v>0</v>
      </c>
      <c r="Q357">
        <v>1</v>
      </c>
      <c r="R357" s="32">
        <v>1</v>
      </c>
      <c r="S357">
        <v>0</v>
      </c>
      <c r="T357">
        <v>0.12996093926330307</v>
      </c>
      <c r="U357" s="31">
        <v>0.12996093926330307</v>
      </c>
      <c r="V357" s="32">
        <v>0.8700390607366969</v>
      </c>
      <c r="W357" s="31">
        <v>-0.13921717094286348</v>
      </c>
      <c r="X357" s="32">
        <v>100</v>
      </c>
      <c r="AT357">
        <v>0.36492026530079413</v>
      </c>
      <c r="AU357">
        <v>1</v>
      </c>
      <c r="AV357">
        <v>0</v>
      </c>
      <c r="AW357">
        <v>122</v>
      </c>
      <c r="AX357">
        <v>33</v>
      </c>
      <c r="AY357">
        <v>0.12857142857142856</v>
      </c>
      <c r="AZ357">
        <v>0.33999999999999997</v>
      </c>
      <c r="BA357">
        <v>2.4285714285714197E-3</v>
      </c>
    </row>
    <row r="358" spans="4:53" ht="15" customHeight="1">
      <c r="D358" s="9">
        <v>1</v>
      </c>
      <c r="E358" s="9">
        <v>15</v>
      </c>
      <c r="F358" s="9">
        <v>20.399999999999999</v>
      </c>
      <c r="G358" s="9">
        <v>44.5</v>
      </c>
      <c r="H358" s="9">
        <v>14.7</v>
      </c>
      <c r="I358" s="9">
        <v>1</v>
      </c>
      <c r="K358">
        <v>0</v>
      </c>
      <c r="L358">
        <v>14</v>
      </c>
      <c r="M358">
        <v>0</v>
      </c>
      <c r="N358">
        <v>45.8</v>
      </c>
      <c r="O358">
        <v>13.1</v>
      </c>
      <c r="P358" s="31">
        <v>0</v>
      </c>
      <c r="Q358">
        <v>1</v>
      </c>
      <c r="R358" s="32">
        <v>1</v>
      </c>
      <c r="S358">
        <v>0</v>
      </c>
      <c r="T358">
        <v>0.16392407151143149</v>
      </c>
      <c r="U358" s="31">
        <v>0.16392407151143149</v>
      </c>
      <c r="V358" s="32">
        <v>0.83607592848856849</v>
      </c>
      <c r="W358" s="31">
        <v>-0.17903584647072518</v>
      </c>
      <c r="X358" s="32">
        <v>100</v>
      </c>
      <c r="AT358">
        <v>0.36644821036910163</v>
      </c>
      <c r="AU358">
        <v>1</v>
      </c>
      <c r="AV358">
        <v>0</v>
      </c>
      <c r="AW358">
        <v>123</v>
      </c>
      <c r="AX358">
        <v>33</v>
      </c>
      <c r="AY358">
        <v>0.12142857142857144</v>
      </c>
      <c r="AZ358">
        <v>0.33999999999999997</v>
      </c>
      <c r="BA358">
        <v>0</v>
      </c>
    </row>
    <row r="359" spans="4:53" ht="15" customHeight="1">
      <c r="D359" s="9">
        <v>1</v>
      </c>
      <c r="E359" s="9">
        <v>13</v>
      </c>
      <c r="F359" s="9">
        <v>8.5</v>
      </c>
      <c r="G359" s="9">
        <v>55.1</v>
      </c>
      <c r="H359" s="9">
        <v>13.1</v>
      </c>
      <c r="I359" s="9">
        <v>0</v>
      </c>
      <c r="K359">
        <v>1</v>
      </c>
      <c r="L359">
        <v>13</v>
      </c>
      <c r="M359">
        <v>0</v>
      </c>
      <c r="N359">
        <v>44.8</v>
      </c>
      <c r="O359">
        <v>8.8000000000000007</v>
      </c>
      <c r="P359" s="31">
        <v>0</v>
      </c>
      <c r="Q359">
        <v>1</v>
      </c>
      <c r="R359" s="32">
        <v>1</v>
      </c>
      <c r="S359">
        <v>0</v>
      </c>
      <c r="T359">
        <v>9.8041694936202059E-2</v>
      </c>
      <c r="U359" s="31">
        <v>9.8041694936202059E-2</v>
      </c>
      <c r="V359" s="32">
        <v>0.90195830506379793</v>
      </c>
      <c r="W359" s="31">
        <v>-0.10318698497262389</v>
      </c>
      <c r="X359" s="32">
        <v>100</v>
      </c>
      <c r="AT359">
        <v>0.36835952295940882</v>
      </c>
      <c r="AU359">
        <v>0</v>
      </c>
      <c r="AV359">
        <v>1</v>
      </c>
      <c r="AW359">
        <v>123</v>
      </c>
      <c r="AX359">
        <v>34</v>
      </c>
      <c r="AY359">
        <v>0.12142857142857144</v>
      </c>
      <c r="AZ359">
        <v>0.31999999999999995</v>
      </c>
      <c r="BA359">
        <v>2.2857142857142772E-3</v>
      </c>
    </row>
    <row r="360" spans="4:53" ht="15" customHeight="1">
      <c r="D360" s="9">
        <v>1</v>
      </c>
      <c r="E360" s="9">
        <v>17</v>
      </c>
      <c r="F360" s="9">
        <v>51.2</v>
      </c>
      <c r="G360" s="9">
        <v>46.8</v>
      </c>
      <c r="H360" s="9">
        <v>17.2</v>
      </c>
      <c r="I360" s="9">
        <v>1</v>
      </c>
      <c r="K360">
        <v>1</v>
      </c>
      <c r="L360">
        <v>15</v>
      </c>
      <c r="M360">
        <v>20.399999999999999</v>
      </c>
      <c r="N360">
        <v>44.5</v>
      </c>
      <c r="O360">
        <v>14.7</v>
      </c>
      <c r="P360" s="31">
        <v>1</v>
      </c>
      <c r="Q360">
        <v>0</v>
      </c>
      <c r="R360" s="32">
        <v>1</v>
      </c>
      <c r="S360">
        <v>1</v>
      </c>
      <c r="T360">
        <v>0.3552540554174643</v>
      </c>
      <c r="U360" s="31">
        <v>0.3552540554174643</v>
      </c>
      <c r="V360" s="32">
        <v>0.64474594458253565</v>
      </c>
      <c r="W360" s="31">
        <v>-1.0349220963981238</v>
      </c>
      <c r="X360" s="32">
        <v>0</v>
      </c>
      <c r="AT360">
        <v>0.36953264463316071</v>
      </c>
      <c r="AU360">
        <v>1</v>
      </c>
      <c r="AV360">
        <v>0</v>
      </c>
      <c r="AW360">
        <v>124</v>
      </c>
      <c r="AX360">
        <v>34</v>
      </c>
      <c r="AY360">
        <v>0.11428571428571432</v>
      </c>
      <c r="AZ360">
        <v>0.31999999999999995</v>
      </c>
      <c r="BA360">
        <v>2.2857142857143128E-3</v>
      </c>
    </row>
    <row r="361" spans="4:53" ht="15" customHeight="1">
      <c r="D361" s="9">
        <v>0</v>
      </c>
      <c r="E361" s="9">
        <v>15</v>
      </c>
      <c r="F361" s="9">
        <v>26.1</v>
      </c>
      <c r="G361" s="9">
        <v>47.2</v>
      </c>
      <c r="H361" s="9">
        <v>17.8</v>
      </c>
      <c r="I361" s="9">
        <v>1</v>
      </c>
      <c r="K361">
        <v>1</v>
      </c>
      <c r="L361">
        <v>13</v>
      </c>
      <c r="M361">
        <v>8.5</v>
      </c>
      <c r="N361">
        <v>55.1</v>
      </c>
      <c r="O361">
        <v>13.1</v>
      </c>
      <c r="P361" s="31">
        <v>0</v>
      </c>
      <c r="Q361">
        <v>1</v>
      </c>
      <c r="R361" s="32">
        <v>1</v>
      </c>
      <c r="S361">
        <v>0</v>
      </c>
      <c r="T361">
        <v>8.3838006373387577E-2</v>
      </c>
      <c r="U361" s="31">
        <v>8.3838006373387577E-2</v>
      </c>
      <c r="V361" s="32">
        <v>0.91616199362661244</v>
      </c>
      <c r="W361" s="31">
        <v>-8.7562081006586842E-2</v>
      </c>
      <c r="X361" s="32">
        <v>100</v>
      </c>
      <c r="AT361">
        <v>0.37514055572521171</v>
      </c>
      <c r="AU361">
        <v>1</v>
      </c>
      <c r="AV361">
        <v>0</v>
      </c>
      <c r="AW361">
        <v>125</v>
      </c>
      <c r="AX361">
        <v>34</v>
      </c>
      <c r="AY361">
        <v>0.1071428571428571</v>
      </c>
      <c r="AZ361">
        <v>0.31999999999999995</v>
      </c>
      <c r="BA361">
        <v>0</v>
      </c>
    </row>
    <row r="362" spans="4:53" ht="15" customHeight="1">
      <c r="D362" s="9">
        <v>1</v>
      </c>
      <c r="E362" s="9">
        <v>16</v>
      </c>
      <c r="F362" s="9">
        <v>52.2</v>
      </c>
      <c r="G362" s="9">
        <v>57.8</v>
      </c>
      <c r="H362" s="9">
        <v>18.600000000000001</v>
      </c>
      <c r="I362" s="9">
        <v>1</v>
      </c>
      <c r="K362">
        <v>1</v>
      </c>
      <c r="L362">
        <v>17</v>
      </c>
      <c r="M362">
        <v>51.2</v>
      </c>
      <c r="N362">
        <v>46.8</v>
      </c>
      <c r="O362">
        <v>17.2</v>
      </c>
      <c r="P362" s="31">
        <v>1</v>
      </c>
      <c r="Q362">
        <v>0</v>
      </c>
      <c r="R362" s="32">
        <v>1</v>
      </c>
      <c r="S362">
        <v>1</v>
      </c>
      <c r="T362">
        <v>0.49173700797568876</v>
      </c>
      <c r="U362" s="31">
        <v>0.49173700797568876</v>
      </c>
      <c r="V362" s="32">
        <v>0.50826299202431124</v>
      </c>
      <c r="W362" s="31">
        <v>-0.70981124204024626</v>
      </c>
      <c r="X362" s="32">
        <v>0</v>
      </c>
      <c r="AT362">
        <v>0.3815324493943395</v>
      </c>
      <c r="AU362">
        <v>0</v>
      </c>
      <c r="AV362">
        <v>1</v>
      </c>
      <c r="AW362">
        <v>125</v>
      </c>
      <c r="AX362">
        <v>35</v>
      </c>
      <c r="AY362">
        <v>0.1071428571428571</v>
      </c>
      <c r="AZ362">
        <v>0.30000000000000004</v>
      </c>
      <c r="BA362">
        <v>2.1428571428571356E-3</v>
      </c>
    </row>
    <row r="363" spans="4:53" ht="15" customHeight="1">
      <c r="D363" s="9">
        <v>0</v>
      </c>
      <c r="E363" s="9">
        <v>15</v>
      </c>
      <c r="F363" s="9">
        <v>15.1</v>
      </c>
      <c r="G363" s="9">
        <v>48.4</v>
      </c>
      <c r="H363" s="9">
        <v>15.3</v>
      </c>
      <c r="I363" s="9">
        <v>1</v>
      </c>
      <c r="K363">
        <v>0</v>
      </c>
      <c r="L363">
        <v>15</v>
      </c>
      <c r="M363">
        <v>26.1</v>
      </c>
      <c r="N363">
        <v>47.2</v>
      </c>
      <c r="O363">
        <v>17.8</v>
      </c>
      <c r="P363" s="31">
        <v>1</v>
      </c>
      <c r="Q363">
        <v>0</v>
      </c>
      <c r="R363" s="32">
        <v>1</v>
      </c>
      <c r="S363">
        <v>1</v>
      </c>
      <c r="T363">
        <v>0.3815324493943395</v>
      </c>
      <c r="U363" s="31">
        <v>0.3815324493943395</v>
      </c>
      <c r="V363" s="32">
        <v>0.6184675506056605</v>
      </c>
      <c r="W363" s="31">
        <v>-0.96355937448465723</v>
      </c>
      <c r="X363" s="32">
        <v>0</v>
      </c>
      <c r="AT363">
        <v>0.38322180499814407</v>
      </c>
      <c r="AU363">
        <v>1</v>
      </c>
      <c r="AV363">
        <v>0</v>
      </c>
      <c r="AW363">
        <v>126</v>
      </c>
      <c r="AX363">
        <v>35</v>
      </c>
      <c r="AY363">
        <v>9.9999999999999978E-2</v>
      </c>
      <c r="AZ363">
        <v>0.30000000000000004</v>
      </c>
      <c r="BA363">
        <v>0</v>
      </c>
    </row>
    <row r="364" spans="4:53" ht="15" customHeight="1">
      <c r="D364" s="9">
        <v>1</v>
      </c>
      <c r="E364" s="9">
        <v>16</v>
      </c>
      <c r="F364" s="9">
        <v>9.4</v>
      </c>
      <c r="G364" s="9">
        <v>52.1</v>
      </c>
      <c r="H364" s="9">
        <v>14.8</v>
      </c>
      <c r="I364" s="9">
        <v>0</v>
      </c>
      <c r="K364">
        <v>1</v>
      </c>
      <c r="L364">
        <v>16</v>
      </c>
      <c r="M364">
        <v>52.2</v>
      </c>
      <c r="N364">
        <v>57.8</v>
      </c>
      <c r="O364">
        <v>18.600000000000001</v>
      </c>
      <c r="P364" s="31">
        <v>1</v>
      </c>
      <c r="Q364">
        <v>0</v>
      </c>
      <c r="R364" s="32">
        <v>1</v>
      </c>
      <c r="S364">
        <v>1</v>
      </c>
      <c r="T364">
        <v>0.25846846709099192</v>
      </c>
      <c r="U364" s="31">
        <v>0.25846846709099192</v>
      </c>
      <c r="V364" s="32">
        <v>0.74153153290900808</v>
      </c>
      <c r="W364" s="31">
        <v>-1.3529815766484403</v>
      </c>
      <c r="X364" s="32">
        <v>0</v>
      </c>
      <c r="AT364">
        <v>0.38355299700651402</v>
      </c>
      <c r="AU364">
        <v>0</v>
      </c>
      <c r="AV364">
        <v>1</v>
      </c>
      <c r="AW364">
        <v>126</v>
      </c>
      <c r="AX364">
        <v>36</v>
      </c>
      <c r="AY364">
        <v>9.9999999999999978E-2</v>
      </c>
      <c r="AZ364">
        <v>0.28000000000000003</v>
      </c>
      <c r="BA364">
        <v>1.9999999999999931E-3</v>
      </c>
    </row>
    <row r="365" spans="4:53" ht="15" customHeight="1">
      <c r="D365" s="9">
        <v>0</v>
      </c>
      <c r="E365" s="9">
        <v>14</v>
      </c>
      <c r="F365" s="9">
        <v>53.7</v>
      </c>
      <c r="G365" s="9">
        <v>50.5</v>
      </c>
      <c r="H365" s="9">
        <v>16.3</v>
      </c>
      <c r="I365" s="9">
        <v>0</v>
      </c>
      <c r="K365">
        <v>0</v>
      </c>
      <c r="L365">
        <v>15</v>
      </c>
      <c r="M365">
        <v>15.1</v>
      </c>
      <c r="N365">
        <v>48.4</v>
      </c>
      <c r="O365">
        <v>15.3</v>
      </c>
      <c r="P365" s="31">
        <v>1</v>
      </c>
      <c r="Q365">
        <v>0</v>
      </c>
      <c r="R365" s="32">
        <v>1</v>
      </c>
      <c r="S365">
        <v>1</v>
      </c>
      <c r="T365">
        <v>0.21422122117927125</v>
      </c>
      <c r="U365" s="31">
        <v>0.21422122117927125</v>
      </c>
      <c r="V365" s="32">
        <v>0.78577877882072877</v>
      </c>
      <c r="W365" s="31">
        <v>-1.5407460540771232</v>
      </c>
      <c r="X365" s="32">
        <v>0</v>
      </c>
      <c r="AT365">
        <v>0.38378790550960895</v>
      </c>
      <c r="AU365">
        <v>1</v>
      </c>
      <c r="AV365">
        <v>0</v>
      </c>
      <c r="AW365">
        <v>127</v>
      </c>
      <c r="AX365">
        <v>36</v>
      </c>
      <c r="AY365">
        <v>9.285714285714286E-2</v>
      </c>
      <c r="AZ365">
        <v>0.28000000000000003</v>
      </c>
      <c r="BA365">
        <v>0</v>
      </c>
    </row>
    <row r="366" spans="4:53" ht="15" customHeight="1">
      <c r="D366" s="9">
        <v>1</v>
      </c>
      <c r="E366" s="9">
        <v>16</v>
      </c>
      <c r="F366" s="9">
        <v>50.1</v>
      </c>
      <c r="G366" s="9">
        <v>46.3</v>
      </c>
      <c r="H366" s="9">
        <v>14.4</v>
      </c>
      <c r="I366" s="9">
        <v>1</v>
      </c>
      <c r="K366">
        <v>1</v>
      </c>
      <c r="L366">
        <v>16</v>
      </c>
      <c r="M366">
        <v>9.4</v>
      </c>
      <c r="N366">
        <v>52.1</v>
      </c>
      <c r="O366">
        <v>14.8</v>
      </c>
      <c r="P366" s="31">
        <v>0</v>
      </c>
      <c r="Q366">
        <v>1</v>
      </c>
      <c r="R366" s="32">
        <v>1</v>
      </c>
      <c r="S366">
        <v>0</v>
      </c>
      <c r="T366">
        <v>0.17493504327663936</v>
      </c>
      <c r="U366" s="31">
        <v>0.17493504327663936</v>
      </c>
      <c r="V366" s="32">
        <v>0.82506495672336067</v>
      </c>
      <c r="W366" s="31">
        <v>-0.19229316032467139</v>
      </c>
      <c r="X366" s="32">
        <v>100</v>
      </c>
      <c r="AT366">
        <v>0.38411665504088616</v>
      </c>
      <c r="AU366">
        <v>0</v>
      </c>
      <c r="AV366">
        <v>1</v>
      </c>
      <c r="AW366">
        <v>127</v>
      </c>
      <c r="AX366">
        <v>37</v>
      </c>
      <c r="AY366">
        <v>9.285714285714286E-2</v>
      </c>
      <c r="AZ366">
        <v>0.26</v>
      </c>
      <c r="BA366">
        <v>0</v>
      </c>
    </row>
    <row r="367" spans="4:53" ht="15" customHeight="1">
      <c r="D367" s="9">
        <v>1</v>
      </c>
      <c r="E367" s="9">
        <v>15</v>
      </c>
      <c r="F367" s="9">
        <v>16.7</v>
      </c>
      <c r="G367" s="9">
        <v>44.5</v>
      </c>
      <c r="H367" s="9">
        <v>14.5</v>
      </c>
      <c r="I367" s="9">
        <v>1</v>
      </c>
      <c r="K367">
        <v>0</v>
      </c>
      <c r="L367">
        <v>14</v>
      </c>
      <c r="M367">
        <v>53.7</v>
      </c>
      <c r="N367">
        <v>50.5</v>
      </c>
      <c r="O367">
        <v>16.3</v>
      </c>
      <c r="P367" s="31">
        <v>0</v>
      </c>
      <c r="Q367">
        <v>1</v>
      </c>
      <c r="R367" s="32">
        <v>1</v>
      </c>
      <c r="S367">
        <v>0</v>
      </c>
      <c r="T367">
        <v>0.25327395503173333</v>
      </c>
      <c r="U367" s="31">
        <v>0.25327395503173333</v>
      </c>
      <c r="V367" s="32">
        <v>0.74672604496826667</v>
      </c>
      <c r="W367" s="31">
        <v>-0.29205690145199609</v>
      </c>
      <c r="X367" s="32">
        <v>100</v>
      </c>
      <c r="AT367">
        <v>0.38844292645188716</v>
      </c>
      <c r="AU367">
        <v>0</v>
      </c>
      <c r="AV367">
        <v>1</v>
      </c>
      <c r="AW367">
        <v>127</v>
      </c>
      <c r="AX367">
        <v>38</v>
      </c>
      <c r="AY367">
        <v>9.285714285714286E-2</v>
      </c>
      <c r="AZ367">
        <v>0.24</v>
      </c>
      <c r="BA367">
        <v>1.7142857142857081E-3</v>
      </c>
    </row>
    <row r="368" spans="4:53" ht="15" customHeight="1">
      <c r="D368" s="9">
        <v>0</v>
      </c>
      <c r="E368" s="9">
        <v>12</v>
      </c>
      <c r="F368" s="9">
        <v>16.2</v>
      </c>
      <c r="G368" s="9">
        <v>38</v>
      </c>
      <c r="H368" s="9">
        <v>10.9</v>
      </c>
      <c r="I368" s="9">
        <v>0</v>
      </c>
      <c r="K368">
        <v>1</v>
      </c>
      <c r="L368">
        <v>16</v>
      </c>
      <c r="M368">
        <v>50.1</v>
      </c>
      <c r="N368">
        <v>46.3</v>
      </c>
      <c r="O368">
        <v>14.4</v>
      </c>
      <c r="P368" s="31">
        <v>1</v>
      </c>
      <c r="Q368">
        <v>0</v>
      </c>
      <c r="R368" s="32">
        <v>1</v>
      </c>
      <c r="S368">
        <v>1</v>
      </c>
      <c r="T368">
        <v>0.3386979334256936</v>
      </c>
      <c r="U368" s="31">
        <v>0.3386979334256936</v>
      </c>
      <c r="V368" s="32">
        <v>0.66130206657430635</v>
      </c>
      <c r="W368" s="31">
        <v>-1.0826466206659724</v>
      </c>
      <c r="X368" s="32">
        <v>0</v>
      </c>
      <c r="AT368">
        <v>0.40751986118672684</v>
      </c>
      <c r="AU368">
        <v>1</v>
      </c>
      <c r="AV368">
        <v>0</v>
      </c>
      <c r="AW368">
        <v>128</v>
      </c>
      <c r="AX368">
        <v>38</v>
      </c>
      <c r="AY368">
        <v>8.5714285714285743E-2</v>
      </c>
      <c r="AZ368">
        <v>0.24</v>
      </c>
      <c r="BA368">
        <v>0</v>
      </c>
    </row>
    <row r="369" spans="4:53" ht="15" customHeight="1">
      <c r="D369" s="9">
        <v>0</v>
      </c>
      <c r="E369" s="9">
        <v>13</v>
      </c>
      <c r="F369" s="9">
        <v>15.1</v>
      </c>
      <c r="G369" s="9">
        <v>46.3</v>
      </c>
      <c r="H369" s="9">
        <v>15.1</v>
      </c>
      <c r="I369" s="9">
        <v>1</v>
      </c>
      <c r="K369">
        <v>1</v>
      </c>
      <c r="L369">
        <v>15</v>
      </c>
      <c r="M369">
        <v>16.7</v>
      </c>
      <c r="N369">
        <v>44.5</v>
      </c>
      <c r="O369">
        <v>14.5</v>
      </c>
      <c r="P369" s="31">
        <v>1</v>
      </c>
      <c r="Q369">
        <v>0</v>
      </c>
      <c r="R369" s="32">
        <v>1</v>
      </c>
      <c r="S369">
        <v>1</v>
      </c>
      <c r="T369">
        <v>0.3388601389814227</v>
      </c>
      <c r="U369" s="31">
        <v>0.3388601389814227</v>
      </c>
      <c r="V369" s="32">
        <v>0.66113986101857725</v>
      </c>
      <c r="W369" s="31">
        <v>-1.0821678261081817</v>
      </c>
      <c r="X369" s="32">
        <v>0</v>
      </c>
      <c r="AT369">
        <v>0.42103162039195641</v>
      </c>
      <c r="AU369">
        <v>0</v>
      </c>
      <c r="AV369">
        <v>1</v>
      </c>
      <c r="AW369">
        <v>128</v>
      </c>
      <c r="AX369">
        <v>39</v>
      </c>
      <c r="AY369">
        <v>8.5714285714285743E-2</v>
      </c>
      <c r="AZ369">
        <v>0.21999999999999997</v>
      </c>
      <c r="BA369">
        <v>1.5714285714285656E-3</v>
      </c>
    </row>
    <row r="370" spans="4:53" ht="15" customHeight="1">
      <c r="D370" s="9">
        <v>1</v>
      </c>
      <c r="E370" s="9">
        <v>12</v>
      </c>
      <c r="F370" s="9">
        <v>25.5</v>
      </c>
      <c r="G370" s="9">
        <v>39.9</v>
      </c>
      <c r="H370" s="9">
        <v>13.4</v>
      </c>
      <c r="I370" s="9">
        <v>0</v>
      </c>
      <c r="K370">
        <v>0</v>
      </c>
      <c r="L370">
        <v>12</v>
      </c>
      <c r="M370">
        <v>16.2</v>
      </c>
      <c r="N370">
        <v>38</v>
      </c>
      <c r="O370">
        <v>10.9</v>
      </c>
      <c r="P370" s="31">
        <v>0</v>
      </c>
      <c r="Q370">
        <v>1</v>
      </c>
      <c r="R370" s="32">
        <v>1</v>
      </c>
      <c r="S370">
        <v>0</v>
      </c>
      <c r="T370">
        <v>0.24271634680955245</v>
      </c>
      <c r="U370" s="31">
        <v>0.24271634680955245</v>
      </c>
      <c r="V370" s="32">
        <v>0.75728365319044755</v>
      </c>
      <c r="W370" s="31">
        <v>-0.27801738874111775</v>
      </c>
      <c r="X370" s="32">
        <v>100</v>
      </c>
      <c r="AT370">
        <v>0.43213610034865962</v>
      </c>
      <c r="AU370">
        <v>1</v>
      </c>
      <c r="AV370">
        <v>0</v>
      </c>
      <c r="AW370">
        <v>129</v>
      </c>
      <c r="AX370">
        <v>39</v>
      </c>
      <c r="AY370">
        <v>7.8571428571428625E-2</v>
      </c>
      <c r="AZ370">
        <v>0.21999999999999997</v>
      </c>
      <c r="BA370">
        <v>0</v>
      </c>
    </row>
    <row r="371" spans="4:53" ht="15" customHeight="1">
      <c r="D371" s="9">
        <v>1</v>
      </c>
      <c r="E371" s="9">
        <v>17</v>
      </c>
      <c r="F371" s="9">
        <v>0</v>
      </c>
      <c r="G371" s="9">
        <v>50.9</v>
      </c>
      <c r="H371" s="9">
        <v>12.2</v>
      </c>
      <c r="I371" s="9">
        <v>0</v>
      </c>
      <c r="K371">
        <v>0</v>
      </c>
      <c r="L371">
        <v>13</v>
      </c>
      <c r="M371">
        <v>15.1</v>
      </c>
      <c r="N371">
        <v>46.3</v>
      </c>
      <c r="O371">
        <v>15.1</v>
      </c>
      <c r="P371" s="31">
        <v>1</v>
      </c>
      <c r="Q371">
        <v>0</v>
      </c>
      <c r="R371" s="32">
        <v>1</v>
      </c>
      <c r="S371">
        <v>1</v>
      </c>
      <c r="T371">
        <v>0.24361103901867509</v>
      </c>
      <c r="U371" s="31">
        <v>0.24361103901867509</v>
      </c>
      <c r="V371" s="32">
        <v>0.75638896098132491</v>
      </c>
      <c r="W371" s="31">
        <v>-1.4121824280045248</v>
      </c>
      <c r="X371" s="32">
        <v>0</v>
      </c>
      <c r="AT371">
        <v>0.43222191155549206</v>
      </c>
      <c r="AU371">
        <v>0</v>
      </c>
      <c r="AV371">
        <v>1</v>
      </c>
      <c r="AW371">
        <v>129</v>
      </c>
      <c r="AX371">
        <v>40</v>
      </c>
      <c r="AY371">
        <v>7.8571428571428625E-2</v>
      </c>
      <c r="AZ371">
        <v>0.19999999999999996</v>
      </c>
      <c r="BA371">
        <v>1.4285714285714455E-3</v>
      </c>
    </row>
    <row r="372" spans="4:53" ht="15" customHeight="1">
      <c r="D372" s="9">
        <v>1</v>
      </c>
      <c r="E372" s="9">
        <v>16</v>
      </c>
      <c r="F372" s="9">
        <v>0</v>
      </c>
      <c r="G372" s="9">
        <v>49.4</v>
      </c>
      <c r="H372" s="9">
        <v>10</v>
      </c>
      <c r="I372" s="9">
        <v>0</v>
      </c>
      <c r="K372">
        <v>1</v>
      </c>
      <c r="L372">
        <v>12</v>
      </c>
      <c r="M372">
        <v>25.5</v>
      </c>
      <c r="N372">
        <v>39.9</v>
      </c>
      <c r="O372">
        <v>13.4</v>
      </c>
      <c r="P372" s="31">
        <v>0</v>
      </c>
      <c r="Q372">
        <v>1</v>
      </c>
      <c r="R372" s="32">
        <v>1</v>
      </c>
      <c r="S372">
        <v>0</v>
      </c>
      <c r="T372">
        <v>0.40751986118672684</v>
      </c>
      <c r="U372" s="31">
        <v>0.40751986118672684</v>
      </c>
      <c r="V372" s="32">
        <v>0.59248013881327322</v>
      </c>
      <c r="W372" s="31">
        <v>-0.52343792752494789</v>
      </c>
      <c r="X372" s="32">
        <v>100</v>
      </c>
      <c r="AT372">
        <v>0.43406126103756715</v>
      </c>
      <c r="AU372">
        <v>1</v>
      </c>
      <c r="AV372">
        <v>0</v>
      </c>
      <c r="AW372">
        <v>130</v>
      </c>
      <c r="AX372">
        <v>40</v>
      </c>
      <c r="AY372">
        <v>7.1428571428571397E-2</v>
      </c>
      <c r="AZ372">
        <v>0.19999999999999996</v>
      </c>
      <c r="BA372">
        <v>1.4285714285714231E-3</v>
      </c>
    </row>
    <row r="373" spans="4:53" ht="15" customHeight="1">
      <c r="D373" s="9">
        <v>0</v>
      </c>
      <c r="E373" s="9">
        <v>16</v>
      </c>
      <c r="F373" s="9">
        <v>9.3000000000000007</v>
      </c>
      <c r="G373" s="9">
        <v>49.8</v>
      </c>
      <c r="H373" s="9">
        <v>16.600000000000001</v>
      </c>
      <c r="I373" s="9">
        <v>0</v>
      </c>
      <c r="K373">
        <v>1</v>
      </c>
      <c r="L373">
        <v>17</v>
      </c>
      <c r="M373">
        <v>0</v>
      </c>
      <c r="N373">
        <v>50.9</v>
      </c>
      <c r="O373">
        <v>12.2</v>
      </c>
      <c r="P373" s="31">
        <v>0</v>
      </c>
      <c r="Q373">
        <v>1</v>
      </c>
      <c r="R373" s="32">
        <v>1</v>
      </c>
      <c r="S373">
        <v>0</v>
      </c>
      <c r="T373">
        <v>0.11229492397720446</v>
      </c>
      <c r="U373" s="31">
        <v>0.11229492397720446</v>
      </c>
      <c r="V373" s="32">
        <v>0.88770507602279558</v>
      </c>
      <c r="W373" s="31">
        <v>-0.11911571275050974</v>
      </c>
      <c r="X373" s="32">
        <v>100</v>
      </c>
      <c r="AT373">
        <v>0.43469064513725469</v>
      </c>
      <c r="AU373">
        <v>1</v>
      </c>
      <c r="AV373">
        <v>0</v>
      </c>
      <c r="AW373">
        <v>131</v>
      </c>
      <c r="AX373">
        <v>40</v>
      </c>
      <c r="AY373">
        <v>6.4285714285714279E-2</v>
      </c>
      <c r="AZ373">
        <v>0.19999999999999996</v>
      </c>
      <c r="BA373">
        <v>1.4285714285714231E-3</v>
      </c>
    </row>
    <row r="374" spans="4:53" ht="15" customHeight="1">
      <c r="D374" s="9">
        <v>0</v>
      </c>
      <c r="E374" s="9">
        <v>14</v>
      </c>
      <c r="F374" s="9">
        <v>7.6</v>
      </c>
      <c r="G374" s="9">
        <v>54.7</v>
      </c>
      <c r="H374" s="9">
        <v>13.5</v>
      </c>
      <c r="I374" s="9">
        <v>0</v>
      </c>
      <c r="K374">
        <v>1</v>
      </c>
      <c r="L374">
        <v>16</v>
      </c>
      <c r="M374">
        <v>0</v>
      </c>
      <c r="N374">
        <v>49.4</v>
      </c>
      <c r="O374">
        <v>10</v>
      </c>
      <c r="P374" s="31">
        <v>0</v>
      </c>
      <c r="Q374">
        <v>1</v>
      </c>
      <c r="R374" s="32">
        <v>1</v>
      </c>
      <c r="S374">
        <v>0</v>
      </c>
      <c r="T374">
        <v>8.0840129155951401E-2</v>
      </c>
      <c r="U374" s="31">
        <v>8.0840129155951401E-2</v>
      </c>
      <c r="V374" s="32">
        <v>0.9191598708440486</v>
      </c>
      <c r="W374" s="31">
        <v>-8.4295210010611521E-2</v>
      </c>
      <c r="X374" s="32">
        <v>100</v>
      </c>
      <c r="AT374">
        <v>0.44675895519135084</v>
      </c>
      <c r="AU374">
        <v>1</v>
      </c>
      <c r="AV374">
        <v>0</v>
      </c>
      <c r="AW374">
        <v>132</v>
      </c>
      <c r="AX374">
        <v>40</v>
      </c>
      <c r="AY374">
        <v>5.7142857142857162E-2</v>
      </c>
      <c r="AZ374">
        <v>0.19999999999999996</v>
      </c>
      <c r="BA374">
        <v>1.4285714285714231E-3</v>
      </c>
    </row>
    <row r="375" spans="4:53" ht="15" customHeight="1">
      <c r="D375" s="9">
        <v>0</v>
      </c>
      <c r="E375" s="9">
        <v>13</v>
      </c>
      <c r="F375" s="9">
        <v>4.5999999999999996</v>
      </c>
      <c r="G375" s="9">
        <v>53.1</v>
      </c>
      <c r="H375" s="9">
        <v>15.9</v>
      </c>
      <c r="I375" s="9">
        <v>1</v>
      </c>
      <c r="K375">
        <v>0</v>
      </c>
      <c r="L375">
        <v>16</v>
      </c>
      <c r="M375">
        <v>9.3000000000000007</v>
      </c>
      <c r="N375">
        <v>49.8</v>
      </c>
      <c r="O375">
        <v>16.600000000000001</v>
      </c>
      <c r="P375" s="31">
        <v>0</v>
      </c>
      <c r="Q375">
        <v>1</v>
      </c>
      <c r="R375" s="32">
        <v>1</v>
      </c>
      <c r="S375">
        <v>0</v>
      </c>
      <c r="T375">
        <v>0.23549682058106824</v>
      </c>
      <c r="U375" s="31">
        <v>0.23549682058106824</v>
      </c>
      <c r="V375" s="32">
        <v>0.76450317941893176</v>
      </c>
      <c r="W375" s="31">
        <v>-0.26852909480030529</v>
      </c>
      <c r="X375" s="32">
        <v>100</v>
      </c>
      <c r="AT375">
        <v>0.45264889436976552</v>
      </c>
      <c r="AU375">
        <v>1</v>
      </c>
      <c r="AV375">
        <v>0</v>
      </c>
      <c r="AW375">
        <v>133</v>
      </c>
      <c r="AX375">
        <v>40</v>
      </c>
      <c r="AY375">
        <v>5.0000000000000044E-2</v>
      </c>
      <c r="AZ375">
        <v>0.19999999999999996</v>
      </c>
      <c r="BA375">
        <v>0</v>
      </c>
    </row>
    <row r="376" spans="4:53" ht="15" customHeight="1">
      <c r="D376" s="9">
        <v>0</v>
      </c>
      <c r="E376" s="9">
        <v>10</v>
      </c>
      <c r="F376" s="9">
        <v>41.6</v>
      </c>
      <c r="G376" s="9">
        <v>37.299999999999997</v>
      </c>
      <c r="H376" s="9">
        <v>12.1</v>
      </c>
      <c r="I376" s="9">
        <v>1</v>
      </c>
      <c r="K376">
        <v>0</v>
      </c>
      <c r="L376">
        <v>14</v>
      </c>
      <c r="M376">
        <v>7.6</v>
      </c>
      <c r="N376">
        <v>54.7</v>
      </c>
      <c r="O376">
        <v>13.5</v>
      </c>
      <c r="P376" s="31">
        <v>0</v>
      </c>
      <c r="Q376">
        <v>1</v>
      </c>
      <c r="R376" s="32">
        <v>1</v>
      </c>
      <c r="S376">
        <v>0</v>
      </c>
      <c r="T376">
        <v>7.119824881098874E-2</v>
      </c>
      <c r="U376" s="31">
        <v>7.119824881098874E-2</v>
      </c>
      <c r="V376" s="32">
        <v>0.9288017511890112</v>
      </c>
      <c r="W376" s="31">
        <v>-7.3859963168480786E-2</v>
      </c>
      <c r="X376" s="32">
        <v>100</v>
      </c>
      <c r="AT376">
        <v>0.45307433559817462</v>
      </c>
      <c r="AU376">
        <v>0</v>
      </c>
      <c r="AV376">
        <v>1</v>
      </c>
      <c r="AW376">
        <v>133</v>
      </c>
      <c r="AX376">
        <v>41</v>
      </c>
      <c r="AY376">
        <v>5.0000000000000044E-2</v>
      </c>
      <c r="AZ376">
        <v>0.18000000000000005</v>
      </c>
      <c r="BA376">
        <v>0</v>
      </c>
    </row>
    <row r="377" spans="4:53" ht="15" customHeight="1">
      <c r="D377" s="9">
        <v>0</v>
      </c>
      <c r="E377" s="9">
        <v>15</v>
      </c>
      <c r="F377" s="9">
        <v>0</v>
      </c>
      <c r="G377" s="9">
        <v>39.5</v>
      </c>
      <c r="H377" s="9">
        <v>12.5</v>
      </c>
      <c r="I377" s="9">
        <v>0</v>
      </c>
      <c r="K377">
        <v>0</v>
      </c>
      <c r="L377">
        <v>13</v>
      </c>
      <c r="M377">
        <v>4.5999999999999996</v>
      </c>
      <c r="N377">
        <v>53.1</v>
      </c>
      <c r="O377">
        <v>15.9</v>
      </c>
      <c r="P377" s="31">
        <v>1</v>
      </c>
      <c r="Q377">
        <v>0</v>
      </c>
      <c r="R377" s="32">
        <v>1</v>
      </c>
      <c r="S377">
        <v>1</v>
      </c>
      <c r="T377">
        <v>0.13696753307131421</v>
      </c>
      <c r="U377" s="31">
        <v>0.13696753307131421</v>
      </c>
      <c r="V377" s="32">
        <v>0.86303246692868574</v>
      </c>
      <c r="W377" s="31">
        <v>-1.9880113661202845</v>
      </c>
      <c r="X377" s="32">
        <v>0</v>
      </c>
      <c r="AT377">
        <v>0.45801468367084802</v>
      </c>
      <c r="AU377">
        <v>0</v>
      </c>
      <c r="AV377">
        <v>1</v>
      </c>
      <c r="AW377">
        <v>133</v>
      </c>
      <c r="AX377">
        <v>42</v>
      </c>
      <c r="AY377">
        <v>5.0000000000000044E-2</v>
      </c>
      <c r="AZ377">
        <v>0.16000000000000003</v>
      </c>
      <c r="BA377">
        <v>0</v>
      </c>
    </row>
    <row r="378" spans="4:53" ht="15" customHeight="1">
      <c r="D378" s="9">
        <v>1</v>
      </c>
      <c r="E378" s="9">
        <v>18</v>
      </c>
      <c r="F378" s="9">
        <v>65</v>
      </c>
      <c r="G378" s="9">
        <v>60.7</v>
      </c>
      <c r="H378" s="9">
        <v>15.8</v>
      </c>
      <c r="I378" s="9">
        <v>0</v>
      </c>
      <c r="K378">
        <v>0</v>
      </c>
      <c r="L378">
        <v>10</v>
      </c>
      <c r="M378">
        <v>41.6</v>
      </c>
      <c r="N378">
        <v>37.299999999999997</v>
      </c>
      <c r="O378">
        <v>12.1</v>
      </c>
      <c r="P378" s="31">
        <v>1</v>
      </c>
      <c r="Q378">
        <v>0</v>
      </c>
      <c r="R378" s="32">
        <v>1</v>
      </c>
      <c r="S378">
        <v>1</v>
      </c>
      <c r="T378">
        <v>0.34554129213052093</v>
      </c>
      <c r="U378" s="31">
        <v>0.34554129213052093</v>
      </c>
      <c r="V378" s="32">
        <v>0.65445870786947902</v>
      </c>
      <c r="W378" s="31">
        <v>-1.0626431287896916</v>
      </c>
      <c r="X378" s="32">
        <v>0</v>
      </c>
      <c r="AT378">
        <v>0.46012258318156257</v>
      </c>
      <c r="AU378">
        <v>0</v>
      </c>
      <c r="AV378">
        <v>1</v>
      </c>
      <c r="AW378">
        <v>133</v>
      </c>
      <c r="AX378">
        <v>43</v>
      </c>
      <c r="AY378">
        <v>5.0000000000000044E-2</v>
      </c>
      <c r="AZ378">
        <v>0.14000000000000001</v>
      </c>
      <c r="BA378">
        <v>1.0000000000000122E-3</v>
      </c>
    </row>
    <row r="379" spans="4:53" ht="15" customHeight="1">
      <c r="D379" s="9">
        <v>1</v>
      </c>
      <c r="E379" s="9">
        <v>15</v>
      </c>
      <c r="F379" s="9">
        <v>7.2</v>
      </c>
      <c r="G379" s="9">
        <v>48.1</v>
      </c>
      <c r="H379" s="9">
        <v>11.4</v>
      </c>
      <c r="I379" s="9">
        <v>0</v>
      </c>
      <c r="K379">
        <v>0</v>
      </c>
      <c r="L379">
        <v>15</v>
      </c>
      <c r="M379">
        <v>0</v>
      </c>
      <c r="N379">
        <v>39.5</v>
      </c>
      <c r="O379">
        <v>12.5</v>
      </c>
      <c r="P379" s="31">
        <v>0</v>
      </c>
      <c r="Q379">
        <v>1</v>
      </c>
      <c r="R379" s="32">
        <v>1</v>
      </c>
      <c r="S379">
        <v>0</v>
      </c>
      <c r="T379">
        <v>0.27215359435935904</v>
      </c>
      <c r="U379" s="31">
        <v>0.27215359435935904</v>
      </c>
      <c r="V379" s="32">
        <v>0.72784640564064096</v>
      </c>
      <c r="W379" s="31">
        <v>-0.31766523430798455</v>
      </c>
      <c r="X379" s="32">
        <v>100</v>
      </c>
      <c r="AT379">
        <v>0.46219760163833157</v>
      </c>
      <c r="AU379">
        <v>1</v>
      </c>
      <c r="AV379">
        <v>0</v>
      </c>
      <c r="AW379">
        <v>134</v>
      </c>
      <c r="AX379">
        <v>43</v>
      </c>
      <c r="AY379">
        <v>4.2857142857142816E-2</v>
      </c>
      <c r="AZ379">
        <v>0.14000000000000001</v>
      </c>
      <c r="BA379">
        <v>0</v>
      </c>
    </row>
    <row r="380" spans="4:53" ht="15" customHeight="1">
      <c r="D380" s="9">
        <v>1</v>
      </c>
      <c r="E380" s="9">
        <v>16</v>
      </c>
      <c r="F380" s="9">
        <v>0</v>
      </c>
      <c r="G380" s="9">
        <v>45.5</v>
      </c>
      <c r="H380" s="9">
        <v>13.4</v>
      </c>
      <c r="I380" s="9">
        <v>1</v>
      </c>
      <c r="K380">
        <v>1</v>
      </c>
      <c r="L380">
        <v>18</v>
      </c>
      <c r="M380">
        <v>65</v>
      </c>
      <c r="N380">
        <v>60.7</v>
      </c>
      <c r="O380">
        <v>15.8</v>
      </c>
      <c r="P380" s="31">
        <v>0</v>
      </c>
      <c r="Q380">
        <v>1</v>
      </c>
      <c r="R380" s="32">
        <v>1</v>
      </c>
      <c r="S380">
        <v>0</v>
      </c>
      <c r="T380">
        <v>0.12457045146177899</v>
      </c>
      <c r="U380" s="31">
        <v>0.12457045146177899</v>
      </c>
      <c r="V380" s="32">
        <v>0.87542954853822097</v>
      </c>
      <c r="W380" s="31">
        <v>-0.13304060046758942</v>
      </c>
      <c r="X380" s="32">
        <v>100</v>
      </c>
      <c r="AT380">
        <v>0.46592890806561038</v>
      </c>
      <c r="AU380">
        <v>0</v>
      </c>
      <c r="AV380">
        <v>1</v>
      </c>
      <c r="AW380">
        <v>134</v>
      </c>
      <c r="AX380">
        <v>44</v>
      </c>
      <c r="AY380">
        <v>4.2857142857142816E-2</v>
      </c>
      <c r="AZ380">
        <v>0.12</v>
      </c>
      <c r="BA380">
        <v>0</v>
      </c>
    </row>
    <row r="381" spans="4:53" ht="15" customHeight="1">
      <c r="D381" s="9">
        <v>0</v>
      </c>
      <c r="E381" s="9">
        <v>18</v>
      </c>
      <c r="F381" s="9">
        <v>24.6</v>
      </c>
      <c r="G381" s="9">
        <v>49.8</v>
      </c>
      <c r="H381" s="9">
        <v>17.899999999999999</v>
      </c>
      <c r="I381" s="9">
        <v>0</v>
      </c>
      <c r="K381">
        <v>1</v>
      </c>
      <c r="L381">
        <v>15</v>
      </c>
      <c r="M381">
        <v>7.2</v>
      </c>
      <c r="N381">
        <v>48.1</v>
      </c>
      <c r="O381">
        <v>11.4</v>
      </c>
      <c r="P381" s="31">
        <v>0</v>
      </c>
      <c r="Q381">
        <v>1</v>
      </c>
      <c r="R381" s="32">
        <v>1</v>
      </c>
      <c r="S381">
        <v>0</v>
      </c>
      <c r="T381">
        <v>0.1288691029366196</v>
      </c>
      <c r="U381" s="31">
        <v>0.1288691029366196</v>
      </c>
      <c r="V381" s="32">
        <v>0.87113089706338043</v>
      </c>
      <c r="W381" s="31">
        <v>-0.13796302976623448</v>
      </c>
      <c r="X381" s="32">
        <v>100</v>
      </c>
      <c r="AT381">
        <v>0.47450651636119617</v>
      </c>
      <c r="AU381">
        <v>0</v>
      </c>
      <c r="AV381">
        <v>1</v>
      </c>
      <c r="AW381">
        <v>134</v>
      </c>
      <c r="AX381">
        <v>45</v>
      </c>
      <c r="AY381">
        <v>4.2857142857142816E-2</v>
      </c>
      <c r="AZ381">
        <v>9.9999999999999978E-2</v>
      </c>
      <c r="BA381">
        <v>7.1428571428571157E-4</v>
      </c>
    </row>
    <row r="382" spans="4:53" ht="15" customHeight="1">
      <c r="D382" s="9">
        <v>0</v>
      </c>
      <c r="E382" s="9">
        <v>14</v>
      </c>
      <c r="F382" s="9">
        <v>18.899999999999999</v>
      </c>
      <c r="G382" s="9">
        <v>51.3</v>
      </c>
      <c r="H382" s="9">
        <v>13.4</v>
      </c>
      <c r="I382" s="9">
        <v>0</v>
      </c>
      <c r="K382">
        <v>1</v>
      </c>
      <c r="L382">
        <v>16</v>
      </c>
      <c r="M382">
        <v>0</v>
      </c>
      <c r="N382">
        <v>45.5</v>
      </c>
      <c r="O382">
        <v>13.4</v>
      </c>
      <c r="P382" s="31">
        <v>1</v>
      </c>
      <c r="Q382">
        <v>0</v>
      </c>
      <c r="R382" s="32">
        <v>1</v>
      </c>
      <c r="S382">
        <v>1</v>
      </c>
      <c r="T382">
        <v>0.2417294694271849</v>
      </c>
      <c r="U382" s="31">
        <v>0.2417294694271849</v>
      </c>
      <c r="V382" s="32">
        <v>0.75827053057281513</v>
      </c>
      <c r="W382" s="31">
        <v>-1.4199360730650392</v>
      </c>
      <c r="X382" s="32">
        <v>0</v>
      </c>
      <c r="AT382">
        <v>0.48804170349901649</v>
      </c>
      <c r="AU382">
        <v>1</v>
      </c>
      <c r="AV382">
        <v>0</v>
      </c>
      <c r="AW382">
        <v>135</v>
      </c>
      <c r="AX382">
        <v>45</v>
      </c>
      <c r="AY382">
        <v>3.5714285714285698E-2</v>
      </c>
      <c r="AZ382">
        <v>9.9999999999999978E-2</v>
      </c>
      <c r="BA382">
        <v>0</v>
      </c>
    </row>
    <row r="383" spans="4:53" ht="15" customHeight="1">
      <c r="D383" s="9">
        <v>1</v>
      </c>
      <c r="E383" s="9">
        <v>15</v>
      </c>
      <c r="F383" s="9">
        <v>9.1999999999999993</v>
      </c>
      <c r="G383" s="9">
        <v>50.8</v>
      </c>
      <c r="H383" s="9">
        <v>15.8</v>
      </c>
      <c r="I383" s="9">
        <v>0</v>
      </c>
      <c r="K383">
        <v>0</v>
      </c>
      <c r="L383">
        <v>18</v>
      </c>
      <c r="M383">
        <v>24.6</v>
      </c>
      <c r="N383">
        <v>49.8</v>
      </c>
      <c r="O383">
        <v>17.899999999999999</v>
      </c>
      <c r="P383" s="31">
        <v>0</v>
      </c>
      <c r="Q383">
        <v>1</v>
      </c>
      <c r="R383" s="32">
        <v>1</v>
      </c>
      <c r="S383">
        <v>0</v>
      </c>
      <c r="T383">
        <v>0.32656636575194131</v>
      </c>
      <c r="U383" s="31">
        <v>0.32656636575194131</v>
      </c>
      <c r="V383" s="32">
        <v>0.67343363424805869</v>
      </c>
      <c r="W383" s="31">
        <v>-0.3953658265941542</v>
      </c>
      <c r="X383" s="32">
        <v>100</v>
      </c>
      <c r="AT383">
        <v>0.49173700797568876</v>
      </c>
      <c r="AU383">
        <v>0</v>
      </c>
      <c r="AV383">
        <v>1</v>
      </c>
      <c r="AW383">
        <v>135</v>
      </c>
      <c r="AX383">
        <v>46</v>
      </c>
      <c r="AY383">
        <v>3.5714285714285698E-2</v>
      </c>
      <c r="AZ383">
        <v>7.999999999999996E-2</v>
      </c>
      <c r="BA383">
        <v>5.7142857142856909E-4</v>
      </c>
    </row>
    <row r="384" spans="4:53" ht="15" customHeight="1">
      <c r="D384" s="9">
        <v>0</v>
      </c>
      <c r="E384" s="9">
        <v>17</v>
      </c>
      <c r="F384" s="9">
        <v>5.9</v>
      </c>
      <c r="G384" s="9">
        <v>45.5</v>
      </c>
      <c r="H384" s="9">
        <v>11.7</v>
      </c>
      <c r="I384" s="9">
        <v>0</v>
      </c>
      <c r="K384">
        <v>0</v>
      </c>
      <c r="L384">
        <v>14</v>
      </c>
      <c r="M384">
        <v>18.899999999999999</v>
      </c>
      <c r="N384">
        <v>51.3</v>
      </c>
      <c r="O384">
        <v>13.4</v>
      </c>
      <c r="P384" s="31">
        <v>0</v>
      </c>
      <c r="Q384">
        <v>1</v>
      </c>
      <c r="R384" s="32">
        <v>1</v>
      </c>
      <c r="S384">
        <v>0</v>
      </c>
      <c r="T384">
        <v>0.10883358831492364</v>
      </c>
      <c r="U384" s="31">
        <v>0.10883358831492364</v>
      </c>
      <c r="V384" s="32">
        <v>0.89116641168507638</v>
      </c>
      <c r="W384" s="31">
        <v>-0.11522409938260517</v>
      </c>
      <c r="X384" s="32">
        <v>100</v>
      </c>
      <c r="AT384">
        <v>0.50443092470315265</v>
      </c>
      <c r="AU384">
        <v>1</v>
      </c>
      <c r="AV384">
        <v>0</v>
      </c>
      <c r="AW384">
        <v>136</v>
      </c>
      <c r="AX384">
        <v>46</v>
      </c>
      <c r="AY384">
        <v>2.8571428571428581E-2</v>
      </c>
      <c r="AZ384">
        <v>7.999999999999996E-2</v>
      </c>
      <c r="BA384">
        <v>0</v>
      </c>
    </row>
    <row r="385" spans="4:53" ht="15" customHeight="1">
      <c r="D385" s="9">
        <v>0</v>
      </c>
      <c r="E385" s="9">
        <v>10</v>
      </c>
      <c r="F385" s="9">
        <v>21.3</v>
      </c>
      <c r="G385" s="9">
        <v>38.9</v>
      </c>
      <c r="H385" s="9">
        <v>10.6</v>
      </c>
      <c r="I385" s="9">
        <v>0</v>
      </c>
      <c r="K385">
        <v>1</v>
      </c>
      <c r="L385">
        <v>15</v>
      </c>
      <c r="M385">
        <v>9.1999999999999993</v>
      </c>
      <c r="N385">
        <v>50.8</v>
      </c>
      <c r="O385">
        <v>15.8</v>
      </c>
      <c r="P385" s="31">
        <v>0</v>
      </c>
      <c r="Q385">
        <v>1</v>
      </c>
      <c r="R385" s="32">
        <v>1</v>
      </c>
      <c r="S385">
        <v>0</v>
      </c>
      <c r="T385">
        <v>0.23581443420258685</v>
      </c>
      <c r="U385" s="31">
        <v>0.23581443420258685</v>
      </c>
      <c r="V385" s="32">
        <v>0.76418556579741315</v>
      </c>
      <c r="W385" s="31">
        <v>-0.2689446321385407</v>
      </c>
      <c r="X385" s="32">
        <v>100</v>
      </c>
      <c r="AT385">
        <v>0.51735716077710014</v>
      </c>
      <c r="AU385">
        <v>0</v>
      </c>
      <c r="AV385">
        <v>1</v>
      </c>
      <c r="AW385">
        <v>136</v>
      </c>
      <c r="AX385">
        <v>47</v>
      </c>
      <c r="AY385">
        <v>2.8571428571428581E-2</v>
      </c>
      <c r="AZ385">
        <v>6.0000000000000053E-2</v>
      </c>
      <c r="BA385">
        <v>4.2857142857142741E-4</v>
      </c>
    </row>
    <row r="386" spans="4:53" ht="15" customHeight="1">
      <c r="D386" s="9">
        <v>0</v>
      </c>
      <c r="E386" s="9">
        <v>17</v>
      </c>
      <c r="F386" s="9">
        <v>26.3</v>
      </c>
      <c r="G386" s="9">
        <v>48</v>
      </c>
      <c r="H386" s="9">
        <v>14.5</v>
      </c>
      <c r="I386" s="9">
        <v>0</v>
      </c>
      <c r="K386">
        <v>0</v>
      </c>
      <c r="L386">
        <v>17</v>
      </c>
      <c r="M386">
        <v>5.9</v>
      </c>
      <c r="N386">
        <v>45.5</v>
      </c>
      <c r="O386">
        <v>11.7</v>
      </c>
      <c r="P386" s="31">
        <v>0</v>
      </c>
      <c r="Q386">
        <v>1</v>
      </c>
      <c r="R386" s="32">
        <v>1</v>
      </c>
      <c r="S386">
        <v>0</v>
      </c>
      <c r="T386">
        <v>0.13875957016748455</v>
      </c>
      <c r="U386" s="31">
        <v>0.13875957016748455</v>
      </c>
      <c r="V386" s="32">
        <v>0.86124042983251548</v>
      </c>
      <c r="W386" s="31">
        <v>-0.14938156866664207</v>
      </c>
      <c r="X386" s="32">
        <v>100</v>
      </c>
      <c r="AT386">
        <v>0.52934585896887054</v>
      </c>
      <c r="AU386">
        <v>1</v>
      </c>
      <c r="AV386">
        <v>0</v>
      </c>
      <c r="AW386">
        <v>137</v>
      </c>
      <c r="AX386">
        <v>47</v>
      </c>
      <c r="AY386">
        <v>2.1428571428571463E-2</v>
      </c>
      <c r="AZ386">
        <v>6.0000000000000053E-2</v>
      </c>
      <c r="BA386">
        <v>4.2857142857143408E-4</v>
      </c>
    </row>
    <row r="387" spans="4:53" ht="15" customHeight="1">
      <c r="D387" s="9">
        <v>1</v>
      </c>
      <c r="E387" s="9">
        <v>16</v>
      </c>
      <c r="F387" s="9">
        <v>36.299999999999997</v>
      </c>
      <c r="G387" s="9">
        <v>54.2</v>
      </c>
      <c r="H387" s="9">
        <v>17</v>
      </c>
      <c r="I387" s="9">
        <v>0</v>
      </c>
      <c r="K387">
        <v>0</v>
      </c>
      <c r="L387">
        <v>10</v>
      </c>
      <c r="M387">
        <v>21.3</v>
      </c>
      <c r="N387">
        <v>38.9</v>
      </c>
      <c r="O387">
        <v>10.6</v>
      </c>
      <c r="P387" s="31">
        <v>0</v>
      </c>
      <c r="Q387">
        <v>1</v>
      </c>
      <c r="R387" s="32">
        <v>1</v>
      </c>
      <c r="S387">
        <v>0</v>
      </c>
      <c r="T387">
        <v>0.2096630871986592</v>
      </c>
      <c r="U387" s="31">
        <v>0.2096630871986592</v>
      </c>
      <c r="V387" s="32">
        <v>0.79033691280134077</v>
      </c>
      <c r="W387" s="31">
        <v>-0.23529595253393237</v>
      </c>
      <c r="X387" s="32">
        <v>100</v>
      </c>
      <c r="AT387">
        <v>0.56629635879643203</v>
      </c>
      <c r="AU387">
        <v>1</v>
      </c>
      <c r="AV387">
        <v>0</v>
      </c>
      <c r="AW387">
        <v>138</v>
      </c>
      <c r="AX387">
        <v>47</v>
      </c>
      <c r="AY387">
        <v>1.4285714285714235E-2</v>
      </c>
      <c r="AZ387">
        <v>6.0000000000000053E-2</v>
      </c>
      <c r="BA387">
        <v>4.2857142857142741E-4</v>
      </c>
    </row>
    <row r="388" spans="4:53" ht="15" customHeight="1">
      <c r="D388" s="9">
        <v>1</v>
      </c>
      <c r="E388" s="9">
        <v>16</v>
      </c>
      <c r="F388" s="9">
        <v>7.8</v>
      </c>
      <c r="G388" s="9">
        <v>46.2</v>
      </c>
      <c r="H388" s="9">
        <v>18.399999999999999</v>
      </c>
      <c r="I388" s="9">
        <v>0</v>
      </c>
      <c r="K388">
        <v>0</v>
      </c>
      <c r="L388">
        <v>17</v>
      </c>
      <c r="M388">
        <v>26.3</v>
      </c>
      <c r="N388">
        <v>48</v>
      </c>
      <c r="O388">
        <v>14.5</v>
      </c>
      <c r="P388" s="31">
        <v>0</v>
      </c>
      <c r="Q388">
        <v>1</v>
      </c>
      <c r="R388" s="32">
        <v>1</v>
      </c>
      <c r="S388">
        <v>0</v>
      </c>
      <c r="T388">
        <v>0.20981526874155074</v>
      </c>
      <c r="U388" s="31">
        <v>0.20981526874155074</v>
      </c>
      <c r="V388" s="32">
        <v>0.79018473125844924</v>
      </c>
      <c r="W388" s="31">
        <v>-0.23548852382067659</v>
      </c>
      <c r="X388" s="32">
        <v>100</v>
      </c>
      <c r="AT388">
        <v>0.58637613225503304</v>
      </c>
      <c r="AU388">
        <v>1</v>
      </c>
      <c r="AV388">
        <v>0</v>
      </c>
      <c r="AW388">
        <v>139</v>
      </c>
      <c r="AX388">
        <v>47</v>
      </c>
      <c r="AY388">
        <v>7.1428571428571175E-3</v>
      </c>
      <c r="AZ388">
        <v>6.0000000000000053E-2</v>
      </c>
      <c r="BA388">
        <v>0</v>
      </c>
    </row>
    <row r="389" spans="4:53" ht="15" customHeight="1">
      <c r="D389" s="9">
        <v>1</v>
      </c>
      <c r="E389" s="9">
        <v>15</v>
      </c>
      <c r="F389" s="9">
        <v>21.9</v>
      </c>
      <c r="G389" s="9">
        <v>57.3</v>
      </c>
      <c r="H389" s="9">
        <v>14.3</v>
      </c>
      <c r="I389" s="9">
        <v>0</v>
      </c>
      <c r="K389">
        <v>1</v>
      </c>
      <c r="L389">
        <v>16</v>
      </c>
      <c r="M389">
        <v>36.299999999999997</v>
      </c>
      <c r="N389">
        <v>54.2</v>
      </c>
      <c r="O389">
        <v>17</v>
      </c>
      <c r="P389" s="31">
        <v>0</v>
      </c>
      <c r="Q389">
        <v>1</v>
      </c>
      <c r="R389" s="32">
        <v>1</v>
      </c>
      <c r="S389">
        <v>0</v>
      </c>
      <c r="T389">
        <v>0.24920618185936916</v>
      </c>
      <c r="U389" s="31">
        <v>0.24920618185936916</v>
      </c>
      <c r="V389" s="32">
        <v>0.75079381814063084</v>
      </c>
      <c r="W389" s="31">
        <v>-0.28662420800022959</v>
      </c>
      <c r="X389" s="32">
        <v>100</v>
      </c>
      <c r="AT389">
        <v>0.61307753594629921</v>
      </c>
      <c r="AU389">
        <v>0</v>
      </c>
      <c r="AV389">
        <v>1</v>
      </c>
      <c r="AW389">
        <v>139</v>
      </c>
      <c r="AX389">
        <v>48</v>
      </c>
      <c r="AY389">
        <v>7.1428571428571175E-3</v>
      </c>
      <c r="AZ389">
        <v>4.0000000000000036E-2</v>
      </c>
      <c r="BA389">
        <v>0</v>
      </c>
    </row>
    <row r="390" spans="4:53" ht="15" customHeight="1">
      <c r="K390">
        <v>1</v>
      </c>
      <c r="L390">
        <v>16</v>
      </c>
      <c r="M390">
        <v>7.8</v>
      </c>
      <c r="N390">
        <v>46.2</v>
      </c>
      <c r="O390">
        <v>18.399999999999999</v>
      </c>
      <c r="P390" s="31">
        <v>0</v>
      </c>
      <c r="Q390">
        <v>1</v>
      </c>
      <c r="R390" s="32">
        <v>1</v>
      </c>
      <c r="S390">
        <v>0</v>
      </c>
      <c r="T390">
        <v>0.50443092470315265</v>
      </c>
      <c r="U390" s="31">
        <v>0.50443092470315265</v>
      </c>
      <c r="V390" s="32">
        <v>0.49556907529684735</v>
      </c>
      <c r="W390" s="31">
        <v>-0.70204852968723952</v>
      </c>
      <c r="X390" s="32">
        <v>0</v>
      </c>
      <c r="AT390">
        <v>0.63340281865973114</v>
      </c>
      <c r="AU390">
        <v>0</v>
      </c>
      <c r="AV390">
        <v>1</v>
      </c>
      <c r="AW390">
        <v>139</v>
      </c>
      <c r="AX390">
        <v>49</v>
      </c>
      <c r="AY390">
        <v>7.1428571428571175E-3</v>
      </c>
      <c r="AZ390">
        <v>2.0000000000000018E-2</v>
      </c>
      <c r="BA390">
        <v>1.4285714285714249E-4</v>
      </c>
    </row>
    <row r="391" spans="4:53" ht="15" customHeight="1">
      <c r="K391">
        <v>1</v>
      </c>
      <c r="L391">
        <v>15</v>
      </c>
      <c r="M391">
        <v>21.9</v>
      </c>
      <c r="N391">
        <v>57.3</v>
      </c>
      <c r="O391">
        <v>14.3</v>
      </c>
      <c r="P391" s="33">
        <v>0</v>
      </c>
      <c r="Q391" s="47">
        <v>1</v>
      </c>
      <c r="R391" s="32">
        <v>1</v>
      </c>
      <c r="S391">
        <v>0</v>
      </c>
      <c r="T391">
        <v>9.6017216203692288E-2</v>
      </c>
      <c r="U391" s="31">
        <v>9.6017216203692288E-2</v>
      </c>
      <c r="V391" s="32">
        <v>0.9039827837963077</v>
      </c>
      <c r="W391" s="31">
        <v>-0.10094496324441979</v>
      </c>
      <c r="X391" s="32">
        <v>100</v>
      </c>
      <c r="AT391">
        <v>0.65651228889037505</v>
      </c>
      <c r="AU391">
        <v>1</v>
      </c>
      <c r="AV391">
        <v>0</v>
      </c>
      <c r="AW391">
        <v>140</v>
      </c>
      <c r="AX391">
        <v>49</v>
      </c>
      <c r="AY391">
        <v>0</v>
      </c>
      <c r="AZ391">
        <v>2.0000000000000018E-2</v>
      </c>
      <c r="BA391">
        <v>0</v>
      </c>
    </row>
    <row r="392" spans="4:53" ht="15" customHeight="1">
      <c r="K392" s="75"/>
      <c r="L392" s="75"/>
      <c r="M392" s="75"/>
      <c r="N392" s="75"/>
      <c r="O392" s="75"/>
      <c r="P392" s="75">
        <v>50</v>
      </c>
      <c r="Q392" s="75">
        <v>140</v>
      </c>
      <c r="R392" s="75">
        <v>190</v>
      </c>
      <c r="S392" s="75"/>
      <c r="T392" s="75"/>
      <c r="U392" s="75">
        <v>49.999999999999957</v>
      </c>
      <c r="V392" s="75">
        <v>140</v>
      </c>
      <c r="W392" s="75">
        <v>-101.83581562356981</v>
      </c>
      <c r="X392" s="75">
        <v>73.15789473684211</v>
      </c>
      <c r="AT392" s="21">
        <v>0.66025795974270962</v>
      </c>
      <c r="AU392" s="21">
        <v>0</v>
      </c>
      <c r="AV392" s="21">
        <v>1</v>
      </c>
      <c r="AW392" s="21">
        <v>140</v>
      </c>
      <c r="AX392" s="21">
        <v>50</v>
      </c>
      <c r="AY392" s="21">
        <v>0</v>
      </c>
      <c r="AZ392" s="21">
        <v>0</v>
      </c>
      <c r="BA392" s="21">
        <v>0</v>
      </c>
    </row>
    <row r="393" spans="4:53" ht="15" customHeight="1" thickBot="1">
      <c r="K393" t="s">
        <v>53</v>
      </c>
      <c r="BA393" s="53">
        <v>0.69057142857142828</v>
      </c>
    </row>
    <row r="394" spans="4:53" ht="15" customHeight="1" thickTop="1">
      <c r="K394" s="73"/>
      <c r="L394" s="73" t="s">
        <v>21</v>
      </c>
      <c r="M394" s="73" t="s">
        <v>22</v>
      </c>
      <c r="N394" s="73" t="s">
        <v>281</v>
      </c>
      <c r="O394" s="73" t="s">
        <v>23</v>
      </c>
      <c r="P394" s="73" t="s">
        <v>24</v>
      </c>
      <c r="Q394" s="73" t="s">
        <v>25</v>
      </c>
      <c r="R394" s="73" t="s">
        <v>26</v>
      </c>
    </row>
    <row r="395" spans="4:53" ht="15" customHeight="1">
      <c r="K395" t="s">
        <v>29</v>
      </c>
      <c r="L395" s="26">
        <v>0.53429272250223481</v>
      </c>
      <c r="M395" s="26">
        <v>1.7024018372822609</v>
      </c>
      <c r="N395" s="26">
        <v>9.8499575520027083E-2</v>
      </c>
      <c r="O395" s="25">
        <v>0.75363768603157932</v>
      </c>
      <c r="P395" s="26">
        <v>1.7062410295013988</v>
      </c>
      <c r="Q395" s="26"/>
      <c r="R395" s="26"/>
    </row>
    <row r="396" spans="4:53" ht="15" customHeight="1">
      <c r="K396" t="s">
        <v>0</v>
      </c>
      <c r="L396" s="26">
        <v>0.33626408812033914</v>
      </c>
      <c r="M396" s="26">
        <v>0.35723164639561711</v>
      </c>
      <c r="N396" s="26">
        <v>0.88605591044109122</v>
      </c>
      <c r="O396" s="25">
        <v>0.3465483614697269</v>
      </c>
      <c r="P396" s="26">
        <v>1.3997086224247315</v>
      </c>
      <c r="Q396" s="26">
        <v>0.69496272152251615</v>
      </c>
      <c r="R396" s="26">
        <v>2.8191213240876882</v>
      </c>
    </row>
    <row r="397" spans="4:53" ht="15" customHeight="1">
      <c r="K397" t="s">
        <v>20</v>
      </c>
      <c r="L397" s="26">
        <v>2.0791869204341295E-2</v>
      </c>
      <c r="M397" s="26">
        <v>7.7437333767502212E-2</v>
      </c>
      <c r="N397" s="26">
        <v>7.2091869203957923E-2</v>
      </c>
      <c r="O397" s="25">
        <v>0.7883150206321754</v>
      </c>
      <c r="P397" s="26">
        <v>1.0210095259967096</v>
      </c>
      <c r="Q397" s="26">
        <v>0.87723311176667962</v>
      </c>
      <c r="R397" s="26">
        <v>1.1883505515159944</v>
      </c>
    </row>
    <row r="398" spans="4:53" ht="15" customHeight="1">
      <c r="K398" t="s">
        <v>54</v>
      </c>
      <c r="L398" s="26">
        <v>6.6419785775440774E-3</v>
      </c>
      <c r="M398" s="26">
        <v>1.2492574326198186E-2</v>
      </c>
      <c r="N398" s="26">
        <v>0.28267737976241231</v>
      </c>
      <c r="O398" s="25">
        <v>0.59495171295556604</v>
      </c>
      <c r="P398" s="26">
        <v>1.0066640854345774</v>
      </c>
      <c r="Q398" s="26">
        <v>0.98231522687341744</v>
      </c>
      <c r="R398" s="26">
        <v>1.0316164843838043</v>
      </c>
    </row>
    <row r="399" spans="4:53" ht="15" customHeight="1">
      <c r="K399" t="s">
        <v>55</v>
      </c>
      <c r="L399" s="26">
        <v>-0.12192684978175417</v>
      </c>
      <c r="M399" s="26">
        <v>3.7956636656591623E-2</v>
      </c>
      <c r="N399" s="26">
        <v>10.318659011654432</v>
      </c>
      <c r="O399" s="30">
        <v>1.3169194148141428E-3</v>
      </c>
      <c r="P399" s="26">
        <v>0.88521311966721505</v>
      </c>
      <c r="Q399" s="26">
        <v>0.82174882969313101</v>
      </c>
      <c r="R399" s="26">
        <v>0.95357880524586447</v>
      </c>
    </row>
    <row r="400" spans="4:53" ht="15" customHeight="1">
      <c r="K400" s="21" t="s">
        <v>56</v>
      </c>
      <c r="L400" s="27">
        <v>0.23889730825630567</v>
      </c>
      <c r="M400" s="27">
        <v>8.4962849029672979E-2</v>
      </c>
      <c r="N400" s="27">
        <v>7.9061377851132493</v>
      </c>
      <c r="O400" s="58">
        <v>4.9267343766348174E-3</v>
      </c>
      <c r="P400" s="27">
        <v>1.2698481269695703</v>
      </c>
      <c r="Q400" s="27">
        <v>1.0750564632289856</v>
      </c>
      <c r="R400" s="27">
        <v>1.4999344878359775</v>
      </c>
    </row>
    <row r="411" spans="4:39" ht="15" customHeight="1">
      <c r="D411" s="4" t="s">
        <v>0</v>
      </c>
      <c r="E411" s="4" t="s">
        <v>20</v>
      </c>
      <c r="F411" s="19" t="s">
        <v>54</v>
      </c>
      <c r="G411" s="1" t="s">
        <v>55</v>
      </c>
      <c r="H411" s="1" t="s">
        <v>56</v>
      </c>
      <c r="I411" s="18" t="s">
        <v>53</v>
      </c>
      <c r="J411" s="1" t="s">
        <v>56</v>
      </c>
      <c r="L411" t="s">
        <v>296</v>
      </c>
      <c r="R411" t="s">
        <v>297</v>
      </c>
      <c r="V411" t="s">
        <v>298</v>
      </c>
      <c r="Z411" t="s">
        <v>299</v>
      </c>
      <c r="AK411" t="s">
        <v>300</v>
      </c>
    </row>
    <row r="412" spans="4:39" ht="15" customHeight="1">
      <c r="D412" s="9">
        <v>0</v>
      </c>
      <c r="E412" s="9">
        <v>17</v>
      </c>
      <c r="F412" s="9">
        <v>14.5</v>
      </c>
      <c r="G412" s="9">
        <v>35.5</v>
      </c>
      <c r="H412" s="9">
        <v>11.5</v>
      </c>
      <c r="I412" s="9">
        <v>0</v>
      </c>
      <c r="J412" s="9">
        <v>11.5</v>
      </c>
    </row>
    <row r="413" spans="4:39" ht="15" customHeight="1" thickBot="1">
      <c r="D413" s="9">
        <v>0</v>
      </c>
      <c r="E413" s="9">
        <v>14</v>
      </c>
      <c r="F413" s="9">
        <v>12.8</v>
      </c>
      <c r="G413" s="9">
        <v>36.799999999999997</v>
      </c>
      <c r="H413" s="9">
        <v>11.1</v>
      </c>
      <c r="I413" s="9">
        <v>0</v>
      </c>
      <c r="J413" s="9">
        <v>11.1</v>
      </c>
      <c r="L413">
        <f t="array" ref="L413:M553">[1]!StdAnova1(I412:J601)</f>
        <v>0</v>
      </c>
      <c r="M413">
        <v>1</v>
      </c>
      <c r="O413" t="s">
        <v>301</v>
      </c>
      <c r="R413" s="81"/>
      <c r="S413" s="81">
        <f>L413</f>
        <v>0</v>
      </c>
      <c r="T413" s="81">
        <f>M413</f>
        <v>1</v>
      </c>
      <c r="V413" s="81"/>
      <c r="W413" s="81">
        <f>L413</f>
        <v>0</v>
      </c>
      <c r="X413" s="81">
        <f>M413</f>
        <v>1</v>
      </c>
      <c r="Z413" t="s">
        <v>302</v>
      </c>
      <c r="AC413" t="s">
        <v>303</v>
      </c>
      <c r="AD413">
        <v>0</v>
      </c>
      <c r="AL413">
        <f>L413</f>
        <v>0</v>
      </c>
      <c r="AM413">
        <f>M413</f>
        <v>1</v>
      </c>
    </row>
    <row r="414" spans="4:39" ht="15" customHeight="1" thickTop="1">
      <c r="D414" s="9">
        <v>1</v>
      </c>
      <c r="E414" s="9">
        <v>17</v>
      </c>
      <c r="F414" s="9">
        <v>0</v>
      </c>
      <c r="G414" s="9">
        <v>46.6</v>
      </c>
      <c r="H414" s="9">
        <v>7.6</v>
      </c>
      <c r="I414" s="9">
        <v>0</v>
      </c>
      <c r="J414" s="9">
        <v>7.6</v>
      </c>
      <c r="L414" s="70">
        <v>11.5</v>
      </c>
      <c r="M414" s="72">
        <v>11.9</v>
      </c>
      <c r="R414" t="s">
        <v>7</v>
      </c>
      <c r="S414">
        <f>AVERAGE(L414:L553)</f>
        <v>13.752142857142861</v>
      </c>
      <c r="T414">
        <f>AVERAGE(M414:M553)</f>
        <v>14.493400000000001</v>
      </c>
      <c r="V414" t="s">
        <v>304</v>
      </c>
      <c r="W414">
        <f>[1]!SHAPIRO(L414:L553)</f>
        <v>0.9879743096602257</v>
      </c>
      <c r="X414">
        <f>[1]!SHAPIRO(M414:M553)</f>
        <v>0.96511026214563667</v>
      </c>
      <c r="Z414" s="73" t="s">
        <v>305</v>
      </c>
      <c r="AA414" s="73" t="s">
        <v>306</v>
      </c>
      <c r="AB414" s="73" t="s">
        <v>7</v>
      </c>
      <c r="AC414" s="73" t="s">
        <v>307</v>
      </c>
      <c r="AD414" s="73" t="s">
        <v>308</v>
      </c>
      <c r="AK414" t="s">
        <v>309</v>
      </c>
      <c r="AL414" s="70">
        <f>COUNT(L414:L553)</f>
        <v>140</v>
      </c>
      <c r="AM414" s="72">
        <f>COUNT(M414:M553)</f>
        <v>50</v>
      </c>
    </row>
    <row r="415" spans="4:39" ht="15" customHeight="1">
      <c r="D415" s="9">
        <v>1</v>
      </c>
      <c r="E415" s="9">
        <v>17</v>
      </c>
      <c r="F415" s="9">
        <v>2.2999999999999998</v>
      </c>
      <c r="G415" s="9">
        <v>34.6</v>
      </c>
      <c r="H415" s="9">
        <v>11.9</v>
      </c>
      <c r="I415" s="9">
        <v>1</v>
      </c>
      <c r="J415" s="9">
        <v>11.9</v>
      </c>
      <c r="L415" s="31">
        <v>11.1</v>
      </c>
      <c r="M415" s="32">
        <v>17.399999999999999</v>
      </c>
      <c r="O415" t="s">
        <v>310</v>
      </c>
      <c r="P415" s="77" t="s">
        <v>23</v>
      </c>
      <c r="R415" t="s">
        <v>8</v>
      </c>
      <c r="S415">
        <f>_xlfn.STDEV.S(L414:L553)/SQRT(COUNT(L414:L553))</f>
        <v>0.19785194838851922</v>
      </c>
      <c r="T415">
        <f>_xlfn.STDEV.S(M414:M553)/SQRT(COUNT(M414:M553))</f>
        <v>0.33912415521908823</v>
      </c>
      <c r="V415" t="s">
        <v>23</v>
      </c>
      <c r="W415">
        <f>[1]!SWTEST(L414:L553)</f>
        <v>0.26580433231594647</v>
      </c>
      <c r="X415">
        <f>[1]!SWTEST(M414:M553)</f>
        <v>0.1454612116415579</v>
      </c>
      <c r="Z415">
        <f>L413</f>
        <v>0</v>
      </c>
      <c r="AA415">
        <f>COUNT(L414:L553)</f>
        <v>140</v>
      </c>
      <c r="AB415">
        <f>AVERAGE(L414:L553)</f>
        <v>13.752142857142861</v>
      </c>
      <c r="AC415">
        <f>_xlfn.VAR.S(L414:L553)</f>
        <v>5.4803550873586584</v>
      </c>
      <c r="AK415" t="s">
        <v>311</v>
      </c>
      <c r="AL415" s="31">
        <f>MEDIAN(L414:L553)</f>
        <v>13.649999999999999</v>
      </c>
      <c r="AM415" s="32">
        <f>MEDIAN(M414:M553)</f>
        <v>14.3</v>
      </c>
    </row>
    <row r="416" spans="4:39" ht="15" customHeight="1">
      <c r="D416" s="9">
        <v>0</v>
      </c>
      <c r="E416" s="9">
        <v>17</v>
      </c>
      <c r="F416" s="9">
        <v>0</v>
      </c>
      <c r="G416" s="9">
        <v>43.4</v>
      </c>
      <c r="H416" s="9">
        <v>17.8</v>
      </c>
      <c r="I416" s="9">
        <v>0</v>
      </c>
      <c r="J416" s="9">
        <v>17.8</v>
      </c>
      <c r="L416" s="31">
        <v>7.6</v>
      </c>
      <c r="M416" s="32">
        <v>14.7</v>
      </c>
      <c r="O416" t="s">
        <v>312</v>
      </c>
      <c r="P416" s="76">
        <f>[1]!LEVENE(L414:M553)</f>
        <v>0.50114874503299123</v>
      </c>
      <c r="R416" t="s">
        <v>9</v>
      </c>
      <c r="S416">
        <f>MEDIAN(L414:L553)</f>
        <v>13.649999999999999</v>
      </c>
      <c r="T416">
        <f>MEDIAN(M414:M553)</f>
        <v>14.3</v>
      </c>
      <c r="V416" t="s">
        <v>93</v>
      </c>
      <c r="W416">
        <v>0.05</v>
      </c>
      <c r="X416">
        <v>0.05</v>
      </c>
      <c r="Z416">
        <f>M413</f>
        <v>1</v>
      </c>
      <c r="AA416">
        <f>COUNT(M414:M553)</f>
        <v>50</v>
      </c>
      <c r="AB416">
        <f>AVERAGE(M414:M553)</f>
        <v>14.493400000000001</v>
      </c>
      <c r="AC416">
        <f>_xlfn.VAR.S(M414:M553)</f>
        <v>5.7502596326530133</v>
      </c>
      <c r="AK416" t="s">
        <v>313</v>
      </c>
      <c r="AL416" s="31">
        <f>[1]!RANK_SUM(L414:L553,M414:M553,1)</f>
        <v>12830.5</v>
      </c>
      <c r="AM416" s="32">
        <f>[1]!RANK_SUM(M414:M553,L414:L553,1)</f>
        <v>5314.5</v>
      </c>
    </row>
    <row r="417" spans="4:39" ht="15" customHeight="1">
      <c r="D417" s="9">
        <v>1</v>
      </c>
      <c r="E417" s="9">
        <v>18</v>
      </c>
      <c r="F417" s="9">
        <v>7.5</v>
      </c>
      <c r="G417" s="9">
        <v>41.9</v>
      </c>
      <c r="H417" s="9">
        <v>10.6</v>
      </c>
      <c r="I417" s="9">
        <v>0</v>
      </c>
      <c r="J417" s="9">
        <v>10.6</v>
      </c>
      <c r="L417" s="31">
        <v>17.8</v>
      </c>
      <c r="M417" s="32">
        <v>14.2</v>
      </c>
      <c r="O417" t="s">
        <v>314</v>
      </c>
      <c r="P417" s="28">
        <f>[1]!LEVENE(L414:M553,1)</f>
        <v>0.51537969742041634</v>
      </c>
      <c r="R417" t="s">
        <v>315</v>
      </c>
      <c r="S417">
        <f>MODE(L414:L553)</f>
        <v>12.5</v>
      </c>
      <c r="T417">
        <f>MODE(M414:M553)</f>
        <v>14.7</v>
      </c>
      <c r="V417" s="21" t="s">
        <v>316</v>
      </c>
      <c r="W417" s="82" t="str">
        <f>IF(W415&lt;W416,"no","yes")</f>
        <v>yes</v>
      </c>
      <c r="X417" s="82" t="str">
        <f>IF(X415&lt;X416,"no","yes")</f>
        <v>yes</v>
      </c>
      <c r="Z417" s="75" t="s">
        <v>317</v>
      </c>
      <c r="AA417" s="75"/>
      <c r="AB417" s="75"/>
      <c r="AC417" s="75">
        <f>((AA415-1)*AC415+(AA416-1)*AC416)/(AA415+AA416-2)</f>
        <v>5.550702548632187</v>
      </c>
      <c r="AD417" s="75">
        <f>ABS(AB415-AB416-AD413)/SQRT(AC417)</f>
        <v>0.31462622090441167</v>
      </c>
      <c r="AK417" t="s">
        <v>318</v>
      </c>
      <c r="AL417" s="33">
        <f>AL414*AM414+AL414*(AL414+1)/2-AL416</f>
        <v>4039.5</v>
      </c>
      <c r="AM417" s="34">
        <f>AL414*AM414+AM414*(AM414+1)/2-AM416</f>
        <v>2960.5</v>
      </c>
    </row>
    <row r="418" spans="4:39" ht="15" customHeight="1">
      <c r="D418" s="9">
        <v>1</v>
      </c>
      <c r="E418" s="9">
        <v>17</v>
      </c>
      <c r="F418" s="9">
        <v>27.7</v>
      </c>
      <c r="G418" s="9">
        <v>48.2</v>
      </c>
      <c r="H418" s="9">
        <v>11.8</v>
      </c>
      <c r="I418" s="9">
        <v>0</v>
      </c>
      <c r="J418" s="9">
        <v>11.8</v>
      </c>
      <c r="L418" s="31">
        <v>10.6</v>
      </c>
      <c r="M418" s="32">
        <v>14.4</v>
      </c>
      <c r="O418" t="s">
        <v>319</v>
      </c>
      <c r="P418" s="29">
        <f>[1]!LEVENE(L414:M553,-1)</f>
        <v>0.50523372299742497</v>
      </c>
      <c r="R418" t="s">
        <v>10</v>
      </c>
      <c r="S418">
        <f>_xlfn.STDEV.S(L414:L553)</f>
        <v>2.3410158238163743</v>
      </c>
      <c r="T418">
        <f>_xlfn.STDEV.S(M414:M553)</f>
        <v>2.397969898195766</v>
      </c>
    </row>
    <row r="419" spans="4:39" ht="15" customHeight="1" thickBot="1">
      <c r="D419" s="9">
        <v>1</v>
      </c>
      <c r="E419" s="9">
        <v>18</v>
      </c>
      <c r="F419" s="9">
        <v>8.1999999999999993</v>
      </c>
      <c r="G419" s="9">
        <v>48.7</v>
      </c>
      <c r="H419" s="9">
        <v>14.9</v>
      </c>
      <c r="I419" s="9">
        <v>0</v>
      </c>
      <c r="J419" s="9">
        <v>14.9</v>
      </c>
      <c r="L419" s="31">
        <v>11.8</v>
      </c>
      <c r="M419" s="32">
        <v>14</v>
      </c>
      <c r="R419" t="s">
        <v>320</v>
      </c>
      <c r="S419">
        <f>_xlfn.VAR.S(L414:L553)</f>
        <v>5.4803550873586584</v>
      </c>
      <c r="T419">
        <f>_xlfn.VAR.S(M414:M553)</f>
        <v>5.7502596326530133</v>
      </c>
      <c r="V419" t="s">
        <v>321</v>
      </c>
      <c r="Z419" t="s">
        <v>322</v>
      </c>
      <c r="AD419" t="s">
        <v>323</v>
      </c>
      <c r="AE419">
        <v>0.05</v>
      </c>
      <c r="AL419" s="7" t="s">
        <v>324</v>
      </c>
      <c r="AM419" s="7" t="s">
        <v>325</v>
      </c>
    </row>
    <row r="420" spans="4:39" ht="15" customHeight="1" thickTop="1">
      <c r="D420" s="9">
        <v>0</v>
      </c>
      <c r="E420" s="9">
        <v>18</v>
      </c>
      <c r="F420" s="9">
        <v>11.5</v>
      </c>
      <c r="G420" s="9">
        <v>39.200000000000003</v>
      </c>
      <c r="H420" s="9">
        <v>10.199999999999999</v>
      </c>
      <c r="I420" s="9">
        <v>0</v>
      </c>
      <c r="J420" s="9">
        <v>10.199999999999999</v>
      </c>
      <c r="L420" s="31">
        <v>14.9</v>
      </c>
      <c r="M420" s="32">
        <v>12.5</v>
      </c>
      <c r="R420" t="s">
        <v>326</v>
      </c>
      <c r="S420">
        <f>KURT(L414:L553)</f>
        <v>-0.20388401816532919</v>
      </c>
      <c r="T420">
        <f>KURT(M414:M553)</f>
        <v>-0.96069543714993477</v>
      </c>
      <c r="Z420" s="73" t="s">
        <v>327</v>
      </c>
      <c r="AA420" s="73" t="s">
        <v>328</v>
      </c>
      <c r="AB420" s="73" t="s">
        <v>329</v>
      </c>
      <c r="AC420" s="73" t="s">
        <v>90</v>
      </c>
      <c r="AD420" s="73" t="s">
        <v>23</v>
      </c>
      <c r="AE420" s="73" t="s">
        <v>330</v>
      </c>
      <c r="AF420" s="73" t="s">
        <v>25</v>
      </c>
      <c r="AG420" s="73" t="s">
        <v>26</v>
      </c>
      <c r="AH420" s="73" t="s">
        <v>95</v>
      </c>
      <c r="AI420" s="73" t="s">
        <v>331</v>
      </c>
      <c r="AK420" t="s">
        <v>318</v>
      </c>
      <c r="AL420" s="76">
        <f>MIN(AL417,AM417)</f>
        <v>2960.5</v>
      </c>
    </row>
    <row r="421" spans="4:39" ht="15" customHeight="1">
      <c r="D421" s="9">
        <v>1</v>
      </c>
      <c r="E421" s="9">
        <v>12</v>
      </c>
      <c r="F421" s="9">
        <v>0</v>
      </c>
      <c r="G421" s="9">
        <v>31.7</v>
      </c>
      <c r="H421" s="9">
        <v>8.9</v>
      </c>
      <c r="I421" s="9">
        <v>0</v>
      </c>
      <c r="J421" s="9">
        <v>8.9</v>
      </c>
      <c r="L421" s="31">
        <v>10.199999999999999</v>
      </c>
      <c r="M421" s="32">
        <v>13.1</v>
      </c>
      <c r="R421" t="s">
        <v>332</v>
      </c>
      <c r="S421">
        <f>SKEW(L414:L553)</f>
        <v>9.6225386154304954E-2</v>
      </c>
      <c r="T421">
        <f>SKEW(M414:M553)</f>
        <v>0.20495430599080439</v>
      </c>
      <c r="V421" s="75" t="s">
        <v>333</v>
      </c>
      <c r="W421" s="75">
        <f>[1]!DAGOSTINO(L414:L553)</f>
        <v>0.39573389556507288</v>
      </c>
      <c r="X421" s="75">
        <f>[1]!DAGOSTINO(M414:M553)</f>
        <v>5.3904630053292717</v>
      </c>
      <c r="Z421" t="s">
        <v>334</v>
      </c>
      <c r="AA421">
        <f>SQRT(AC417*(1/AA415+1/AA416))</f>
        <v>0.38815193715865509</v>
      </c>
      <c r="AB421">
        <f>(ABS(AB415-AB416-AD413))/AA421</f>
        <v>1.9097087297393942</v>
      </c>
      <c r="AC421">
        <f>AA415+AA416-2</f>
        <v>188</v>
      </c>
      <c r="AD421">
        <f>_xlfn.T.DIST.RT(AB421,AC421)</f>
        <v>2.8846613567163865E-2</v>
      </c>
      <c r="AE421">
        <f>_xlfn.T.INV.2T(AE419*2,AC421)</f>
        <v>1.6529991125717423</v>
      </c>
      <c r="AH421" s="7" t="str">
        <f>IF(AD421&lt;AE419,"yes","no")</f>
        <v>yes</v>
      </c>
      <c r="AI421">
        <f>SQRT(AB421^2/(AB421^2+AC421))</f>
        <v>0.13794823079343921</v>
      </c>
      <c r="AK421" t="s">
        <v>335</v>
      </c>
      <c r="AL421" s="28">
        <f>AL414*AM414/2</f>
        <v>3500</v>
      </c>
    </row>
    <row r="422" spans="4:39" ht="15" customHeight="1">
      <c r="D422" s="9">
        <v>0</v>
      </c>
      <c r="E422" s="9">
        <v>14</v>
      </c>
      <c r="F422" s="9">
        <v>0</v>
      </c>
      <c r="G422" s="9">
        <v>39.1</v>
      </c>
      <c r="H422" s="9">
        <v>13.3</v>
      </c>
      <c r="I422" s="9">
        <v>0</v>
      </c>
      <c r="J422" s="9">
        <v>13.3</v>
      </c>
      <c r="L422" s="31">
        <v>8.9</v>
      </c>
      <c r="M422" s="32">
        <v>12.2</v>
      </c>
      <c r="R422" t="s">
        <v>336</v>
      </c>
      <c r="S422">
        <f>S423-S424</f>
        <v>11.299999999999999</v>
      </c>
      <c r="T422">
        <f>T423-T424</f>
        <v>9.3000000000000007</v>
      </c>
      <c r="V422" t="s">
        <v>23</v>
      </c>
      <c r="W422">
        <f>[1]!DPTEST(L414:L553)</f>
        <v>0.82047901242771304</v>
      </c>
      <c r="X422">
        <f>[1]!DPTEST(M414:M553)</f>
        <v>6.7526747342644078E-2</v>
      </c>
      <c r="Z422" t="s">
        <v>337</v>
      </c>
      <c r="AA422">
        <f>AA421</f>
        <v>0.38815193715865509</v>
      </c>
      <c r="AB422">
        <f t="shared" ref="AB422:AC422" si="0">AB421</f>
        <v>1.9097087297393942</v>
      </c>
      <c r="AC422">
        <f t="shared" si="0"/>
        <v>188</v>
      </c>
      <c r="AD422">
        <f>_xlfn.T.DIST.2T(AB422,AC422)</f>
        <v>5.7693227134327729E-2</v>
      </c>
      <c r="AE422">
        <f>_xlfn.T.INV.2T(AE419,AC422)</f>
        <v>1.9726626923813055</v>
      </c>
      <c r="AF422">
        <f>(AB415-AB416)-AE422*AA422</f>
        <v>-1.5069499882655522</v>
      </c>
      <c r="AG422">
        <f>(AB415-AB416)+AE422*AA422</f>
        <v>2.4435702551271477E-2</v>
      </c>
      <c r="AH422" s="7" t="str">
        <f>IF(AD422&lt;AE419,"yes","no")</f>
        <v>no</v>
      </c>
      <c r="AI422">
        <f>AI421</f>
        <v>0.13794823079343921</v>
      </c>
      <c r="AK422" t="s">
        <v>338</v>
      </c>
      <c r="AL422" s="28">
        <f>SQRT(AL421*(AL414+AM414+1)/6*(1-[1]!TiesCorrection(L414:L553,M414:M553,2)/((AL414+AM414)^3-AL414-AM414)))</f>
        <v>333.73294759716316</v>
      </c>
      <c r="AM422" t="s">
        <v>339</v>
      </c>
    </row>
    <row r="423" spans="4:39" ht="15" customHeight="1">
      <c r="D423" s="9">
        <v>1</v>
      </c>
      <c r="E423" s="9">
        <v>14</v>
      </c>
      <c r="F423" s="9">
        <v>6.5</v>
      </c>
      <c r="G423" s="9">
        <v>43.9</v>
      </c>
      <c r="H423" s="9">
        <v>14.4</v>
      </c>
      <c r="I423" s="9">
        <v>0</v>
      </c>
      <c r="J423" s="9">
        <v>14.4</v>
      </c>
      <c r="L423" s="31">
        <v>13.3</v>
      </c>
      <c r="M423" s="32">
        <v>15.8</v>
      </c>
      <c r="R423" t="s">
        <v>11</v>
      </c>
      <c r="S423">
        <f>MAX(L414:L553)</f>
        <v>18.899999999999999</v>
      </c>
      <c r="T423">
        <f>MAX(M414:M553)</f>
        <v>19.100000000000001</v>
      </c>
      <c r="V423" t="s">
        <v>93</v>
      </c>
      <c r="W423">
        <v>0.05</v>
      </c>
      <c r="X423">
        <v>0.05</v>
      </c>
      <c r="Z423" s="75"/>
      <c r="AA423" s="75"/>
      <c r="AB423" s="75"/>
      <c r="AC423" s="75"/>
      <c r="AD423" s="75"/>
      <c r="AE423" s="75"/>
      <c r="AF423" s="75"/>
      <c r="AG423" s="75"/>
      <c r="AH423" s="75"/>
      <c r="AI423" s="75"/>
      <c r="AK423" t="s">
        <v>340</v>
      </c>
      <c r="AL423" s="28">
        <f>ABS(ABS(AL420-AL421)-1/2)/AL422</f>
        <v>1.615063792414668</v>
      </c>
      <c r="AM423" t="s">
        <v>341</v>
      </c>
    </row>
    <row r="424" spans="4:39" ht="15" customHeight="1" thickBot="1">
      <c r="D424" s="9">
        <v>0</v>
      </c>
      <c r="E424" s="9">
        <v>13</v>
      </c>
      <c r="F424" s="9">
        <v>7.2</v>
      </c>
      <c r="G424" s="9">
        <v>41.2</v>
      </c>
      <c r="H424" s="9">
        <v>12.8</v>
      </c>
      <c r="I424" s="9">
        <v>0</v>
      </c>
      <c r="J424" s="9">
        <v>12.8</v>
      </c>
      <c r="L424" s="31">
        <v>14.4</v>
      </c>
      <c r="M424" s="32">
        <v>18.399999999999999</v>
      </c>
      <c r="R424" t="s">
        <v>12</v>
      </c>
      <c r="S424">
        <f>MIN(L414:L553)</f>
        <v>7.6</v>
      </c>
      <c r="T424">
        <f>MIN(M414:M553)</f>
        <v>9.8000000000000007</v>
      </c>
      <c r="V424" s="21" t="s">
        <v>316</v>
      </c>
      <c r="W424" s="82" t="str">
        <f>IF(W422&lt;W423,"no","yes")</f>
        <v>yes</v>
      </c>
      <c r="X424" s="82" t="str">
        <f>IF(X422&lt;X423,"no","yes")</f>
        <v>yes</v>
      </c>
      <c r="Z424" t="s">
        <v>342</v>
      </c>
      <c r="AD424" t="s">
        <v>323</v>
      </c>
      <c r="AE424">
        <f>AE419</f>
        <v>0.05</v>
      </c>
      <c r="AK424" t="s">
        <v>331</v>
      </c>
      <c r="AL424" s="28">
        <f>AL423/SQRT(AL414+AM414)</f>
        <v>0.11716904238094476</v>
      </c>
    </row>
    <row r="425" spans="4:39" ht="15" customHeight="1" thickTop="1">
      <c r="D425" s="9">
        <v>1</v>
      </c>
      <c r="E425" s="9">
        <v>13</v>
      </c>
      <c r="F425" s="9">
        <v>0</v>
      </c>
      <c r="G425" s="9">
        <v>39.4</v>
      </c>
      <c r="H425" s="9">
        <v>11.2</v>
      </c>
      <c r="I425" s="9">
        <v>0</v>
      </c>
      <c r="J425" s="9">
        <v>11.2</v>
      </c>
      <c r="L425" s="31">
        <v>12.8</v>
      </c>
      <c r="M425" s="32">
        <v>11.2</v>
      </c>
      <c r="R425" t="s">
        <v>343</v>
      </c>
      <c r="S425">
        <f>SUM(L414:L553)</f>
        <v>1925.3000000000004</v>
      </c>
      <c r="T425">
        <f>SUM(M414:M553)</f>
        <v>724.67000000000007</v>
      </c>
      <c r="Z425" s="73" t="s">
        <v>327</v>
      </c>
      <c r="AA425" s="73" t="s">
        <v>328</v>
      </c>
      <c r="AB425" s="73" t="s">
        <v>329</v>
      </c>
      <c r="AC425" s="73" t="s">
        <v>90</v>
      </c>
      <c r="AD425" s="73" t="s">
        <v>23</v>
      </c>
      <c r="AE425" s="73" t="s">
        <v>330</v>
      </c>
      <c r="AF425" s="73" t="s">
        <v>25</v>
      </c>
      <c r="AG425" s="73" t="s">
        <v>26</v>
      </c>
      <c r="AH425" s="73" t="s">
        <v>95</v>
      </c>
      <c r="AI425" s="73" t="s">
        <v>331</v>
      </c>
      <c r="AK425" t="s">
        <v>344</v>
      </c>
      <c r="AL425" s="76">
        <f>1-_xlfn.NORM.S.DIST(AL423,TRUE)</f>
        <v>5.3148440461098678E-2</v>
      </c>
      <c r="AM425" s="72">
        <f>2*AL425</f>
        <v>0.10629688092219736</v>
      </c>
    </row>
    <row r="426" spans="4:39" ht="15" customHeight="1">
      <c r="D426" s="9">
        <v>1</v>
      </c>
      <c r="E426" s="9">
        <v>14</v>
      </c>
      <c r="F426" s="9">
        <v>0</v>
      </c>
      <c r="G426" s="9">
        <v>42.7</v>
      </c>
      <c r="H426" s="9">
        <v>11.7</v>
      </c>
      <c r="I426" s="9">
        <v>0</v>
      </c>
      <c r="J426" s="9">
        <v>11.7</v>
      </c>
      <c r="L426" s="31">
        <v>11.2</v>
      </c>
      <c r="M426" s="32">
        <v>11.2</v>
      </c>
      <c r="R426" t="s">
        <v>306</v>
      </c>
      <c r="S426">
        <f>COUNT(L414:L553)</f>
        <v>140</v>
      </c>
      <c r="T426">
        <f>COUNT(M414:M553)</f>
        <v>50</v>
      </c>
      <c r="Z426" t="s">
        <v>334</v>
      </c>
      <c r="AA426">
        <f>SQRT(AC415/AA415+AC416/AA416)</f>
        <v>0.39262015502797804</v>
      </c>
      <c r="AB426">
        <f>(ABS(AB415-AB416-AD413))/AA426</f>
        <v>1.8879752691359377</v>
      </c>
      <c r="AC426">
        <f>(AC415/AA415+AC416/AA416)^2/((AC415/AA415)^2/(AA415-1)+(AC416/AA416)^2/(AA416-1))</f>
        <v>84.57980995601956</v>
      </c>
      <c r="AD426">
        <f>[1]!T_DIST_RT(AB426,AC426)</f>
        <v>3.1229025434544866E-2</v>
      </c>
      <c r="AE426">
        <f>[1]!T_INV(1-AE424,AC426)</f>
        <v>1.6630695410880305</v>
      </c>
      <c r="AH426" s="7" t="str">
        <f>IF(AD426&lt;AE424,"yes","no")</f>
        <v>yes</v>
      </c>
      <c r="AI426">
        <f>SQRT(AB426^2/(AB426^2+AC426))</f>
        <v>0.20109407817370425</v>
      </c>
      <c r="AK426" t="s">
        <v>345</v>
      </c>
      <c r="AL426" s="28">
        <f>[1]!MWDIST(AL420,AL414,AM414,1)</f>
        <v>5.3092273964790188E-2</v>
      </c>
      <c r="AM426" s="32">
        <f>2*AL426</f>
        <v>0.10618454792958038</v>
      </c>
    </row>
    <row r="427" spans="4:39" ht="15" customHeight="1">
      <c r="D427" s="9">
        <v>1</v>
      </c>
      <c r="E427" s="9">
        <v>13</v>
      </c>
      <c r="F427" s="9">
        <v>0</v>
      </c>
      <c r="G427" s="9">
        <v>38</v>
      </c>
      <c r="H427" s="9">
        <v>17.399999999999999</v>
      </c>
      <c r="I427" s="9">
        <v>1</v>
      </c>
      <c r="J427" s="9">
        <v>17.399999999999999</v>
      </c>
      <c r="L427" s="31">
        <v>11.7</v>
      </c>
      <c r="M427" s="32">
        <v>18.5</v>
      </c>
      <c r="R427" t="s">
        <v>346</v>
      </c>
      <c r="S427">
        <f>GEOMEAN(L414:L553)</f>
        <v>13.549394130612299</v>
      </c>
      <c r="T427">
        <f>GEOMEAN(M414:M553)</f>
        <v>14.299246811186693</v>
      </c>
      <c r="Z427" t="s">
        <v>337</v>
      </c>
      <c r="AA427">
        <f>AA426</f>
        <v>0.39262015502797804</v>
      </c>
      <c r="AB427">
        <f t="shared" ref="AB427:AC427" si="1">AB426</f>
        <v>1.8879752691359377</v>
      </c>
      <c r="AC427">
        <f t="shared" si="1"/>
        <v>84.57980995601956</v>
      </c>
      <c r="AD427">
        <f>[1]!T_DIST_2T(AB427,AC427)</f>
        <v>6.2458050869089732E-2</v>
      </c>
      <c r="AE427">
        <f>[1]!T_INV_2T(AE424,AC427)</f>
        <v>1.9884105130829901</v>
      </c>
      <c r="AF427">
        <f>(AB415-AB416)-AE427*AA427</f>
        <v>-1.5219471867630454</v>
      </c>
      <c r="AG427">
        <f>(AB415-AB416)+AE427*AA427</f>
        <v>3.9432901048764513E-2</v>
      </c>
      <c r="AH427" s="7" t="str">
        <f>IF(AD427&lt;AE424,"yes","no")</f>
        <v>no</v>
      </c>
      <c r="AI427">
        <f>AI426</f>
        <v>0.20109407817370425</v>
      </c>
      <c r="AK427" t="s">
        <v>347</v>
      </c>
      <c r="AL427" s="29" t="s">
        <v>348</v>
      </c>
      <c r="AM427" s="34" t="s">
        <v>348</v>
      </c>
    </row>
    <row r="428" spans="4:39" ht="15" customHeight="1">
      <c r="D428" s="9">
        <v>1</v>
      </c>
      <c r="E428" s="9">
        <v>9</v>
      </c>
      <c r="F428" s="9">
        <v>0</v>
      </c>
      <c r="G428" s="9">
        <v>41.9</v>
      </c>
      <c r="H428" s="9">
        <v>14.7</v>
      </c>
      <c r="I428" s="9">
        <v>1</v>
      </c>
      <c r="J428" s="9">
        <v>14.7</v>
      </c>
      <c r="L428" s="31">
        <v>12.4</v>
      </c>
      <c r="M428" s="32">
        <v>12.9</v>
      </c>
      <c r="R428" t="s">
        <v>349</v>
      </c>
      <c r="S428">
        <f>HARMEAN(L414:L553)</f>
        <v>13.339817082089732</v>
      </c>
      <c r="T428">
        <f>HARMEAN(M414:M553)</f>
        <v>14.106462349452915</v>
      </c>
      <c r="Z428" s="75"/>
      <c r="AA428" s="75"/>
      <c r="AB428" s="75"/>
      <c r="AC428" s="75"/>
      <c r="AD428" s="75"/>
      <c r="AE428" s="75"/>
      <c r="AF428" s="75"/>
      <c r="AG428" s="75"/>
      <c r="AH428" s="75"/>
      <c r="AI428" s="75"/>
    </row>
    <row r="429" spans="4:39" ht="15" customHeight="1">
      <c r="D429" s="9">
        <v>1</v>
      </c>
      <c r="E429" s="9">
        <v>18</v>
      </c>
      <c r="F429" s="9">
        <v>18.7</v>
      </c>
      <c r="G429" s="9">
        <v>37.700000000000003</v>
      </c>
      <c r="H429" s="9">
        <v>12.4</v>
      </c>
      <c r="I429" s="9">
        <v>0</v>
      </c>
      <c r="J429" s="9">
        <v>12.4</v>
      </c>
      <c r="L429" s="31">
        <v>12.4</v>
      </c>
      <c r="M429" s="32">
        <v>11</v>
      </c>
      <c r="R429" t="s">
        <v>350</v>
      </c>
      <c r="S429">
        <f>AVEDEV(L414:L553)</f>
        <v>1.8458673469387756</v>
      </c>
      <c r="T429">
        <f>AVEDEV(M414:M553)</f>
        <v>2.0008719999999998</v>
      </c>
    </row>
    <row r="430" spans="4:39" ht="15" customHeight="1">
      <c r="D430" s="9">
        <v>1</v>
      </c>
      <c r="E430" s="9">
        <v>15</v>
      </c>
      <c r="F430" s="9">
        <v>9.1</v>
      </c>
      <c r="G430" s="9">
        <v>43.9</v>
      </c>
      <c r="H430" s="9">
        <v>12.4</v>
      </c>
      <c r="I430" s="9">
        <v>0</v>
      </c>
      <c r="J430" s="9">
        <v>12.4</v>
      </c>
      <c r="L430" s="31">
        <v>13.8</v>
      </c>
      <c r="M430" s="32">
        <v>17.899999999999999</v>
      </c>
      <c r="R430" t="s">
        <v>351</v>
      </c>
      <c r="S430">
        <f>[1]!MAD(L414:L553)</f>
        <v>1.3499999999999996</v>
      </c>
      <c r="T430">
        <f>[1]!MAD(M414:M553)</f>
        <v>2.0500000000000007</v>
      </c>
    </row>
    <row r="431" spans="4:39" ht="15" customHeight="1">
      <c r="D431" s="9">
        <v>0</v>
      </c>
      <c r="E431" s="9">
        <v>15</v>
      </c>
      <c r="F431" s="9">
        <v>13.2</v>
      </c>
      <c r="G431" s="9">
        <v>39.299999999999997</v>
      </c>
      <c r="H431" s="9">
        <v>13.8</v>
      </c>
      <c r="I431" s="9">
        <v>0</v>
      </c>
      <c r="J431" s="9">
        <v>13.8</v>
      </c>
      <c r="L431" s="31">
        <v>11.5</v>
      </c>
      <c r="M431" s="32">
        <v>11.3</v>
      </c>
      <c r="R431" s="21" t="s">
        <v>13</v>
      </c>
      <c r="S431" s="21">
        <f>[1]!IQR(L414:L553,FALSE)</f>
        <v>2.6500000000000004</v>
      </c>
      <c r="T431" s="21">
        <f>[1]!IQR(M414:M553,FALSE)</f>
        <v>4.0749999999999993</v>
      </c>
    </row>
    <row r="432" spans="4:39" ht="15" customHeight="1">
      <c r="D432" s="9">
        <v>1</v>
      </c>
      <c r="E432" s="9">
        <v>16</v>
      </c>
      <c r="F432" s="9">
        <v>3.5</v>
      </c>
      <c r="G432" s="9">
        <v>47.5</v>
      </c>
      <c r="H432" s="9">
        <v>14.2</v>
      </c>
      <c r="I432" s="9">
        <v>1</v>
      </c>
      <c r="J432" s="9">
        <v>14.2</v>
      </c>
      <c r="L432" s="31">
        <v>15.4</v>
      </c>
      <c r="M432" s="32">
        <v>15.57</v>
      </c>
    </row>
    <row r="433" spans="4:29" ht="15" customHeight="1">
      <c r="D433" s="9">
        <v>1</v>
      </c>
      <c r="E433" s="9">
        <v>14</v>
      </c>
      <c r="F433" s="9">
        <v>3.2</v>
      </c>
      <c r="G433" s="9">
        <v>43.2</v>
      </c>
      <c r="H433" s="9">
        <v>11.5</v>
      </c>
      <c r="I433" s="9">
        <v>0</v>
      </c>
      <c r="J433" s="9">
        <v>11.5</v>
      </c>
      <c r="L433" s="31">
        <v>11.7</v>
      </c>
      <c r="M433" s="32">
        <v>16.899999999999999</v>
      </c>
      <c r="R433" t="str">
        <f>+J411</f>
        <v>Smiling chin</v>
      </c>
      <c r="V433" t="s">
        <v>56</v>
      </c>
    </row>
    <row r="434" spans="4:29" ht="15" customHeight="1">
      <c r="D434" s="9">
        <v>1</v>
      </c>
      <c r="E434" s="9">
        <v>17</v>
      </c>
      <c r="F434" s="9">
        <v>0</v>
      </c>
      <c r="G434" s="9">
        <v>34.9</v>
      </c>
      <c r="H434" s="9">
        <v>15.4</v>
      </c>
      <c r="I434" s="9">
        <v>0</v>
      </c>
      <c r="J434" s="9">
        <v>15.4</v>
      </c>
      <c r="L434" s="31">
        <v>10.9</v>
      </c>
      <c r="M434" s="32">
        <v>13.8</v>
      </c>
      <c r="R434" t="str">
        <f>+R426</f>
        <v>Count</v>
      </c>
      <c r="S434">
        <f>+S426</f>
        <v>140</v>
      </c>
      <c r="T434">
        <f>+T426</f>
        <v>50</v>
      </c>
      <c r="V434" t="s">
        <v>306</v>
      </c>
      <c r="W434">
        <v>140</v>
      </c>
      <c r="X434">
        <v>50</v>
      </c>
    </row>
    <row r="435" spans="4:29" ht="15" customHeight="1">
      <c r="D435" s="9">
        <v>1</v>
      </c>
      <c r="E435" s="9">
        <v>15</v>
      </c>
      <c r="F435" s="9">
        <v>0</v>
      </c>
      <c r="G435" s="9">
        <v>43.9</v>
      </c>
      <c r="H435" s="9">
        <v>11.7</v>
      </c>
      <c r="I435" s="9">
        <v>0</v>
      </c>
      <c r="J435" s="9">
        <v>11.7</v>
      </c>
      <c r="L435" s="31">
        <v>13.9</v>
      </c>
      <c r="M435" s="32">
        <v>17.5</v>
      </c>
      <c r="R435" t="str">
        <f t="shared" ref="R435:T437" si="2">+R414</f>
        <v>Mean</v>
      </c>
      <c r="S435">
        <f t="shared" si="2"/>
        <v>13.752142857142861</v>
      </c>
      <c r="T435">
        <f t="shared" si="2"/>
        <v>14.493400000000001</v>
      </c>
      <c r="V435" t="s">
        <v>7</v>
      </c>
      <c r="W435">
        <v>13.752142857142861</v>
      </c>
      <c r="X435">
        <v>14.493400000000001</v>
      </c>
    </row>
    <row r="436" spans="4:29" ht="15" customHeight="1">
      <c r="D436" s="9">
        <v>1</v>
      </c>
      <c r="E436" s="9">
        <v>14</v>
      </c>
      <c r="F436" s="9">
        <v>14.7</v>
      </c>
      <c r="G436" s="9">
        <v>47.8</v>
      </c>
      <c r="H436" s="9">
        <v>10.9</v>
      </c>
      <c r="I436" s="9">
        <v>0</v>
      </c>
      <c r="J436" s="9">
        <v>10.9</v>
      </c>
      <c r="L436" s="31">
        <v>12.7</v>
      </c>
      <c r="M436" s="32">
        <v>13.5</v>
      </c>
      <c r="R436" t="str">
        <f t="shared" si="2"/>
        <v>Standard Error</v>
      </c>
      <c r="S436">
        <f t="shared" si="2"/>
        <v>0.19785194838851922</v>
      </c>
      <c r="T436">
        <f t="shared" si="2"/>
        <v>0.33912415521908823</v>
      </c>
      <c r="V436" t="s">
        <v>8</v>
      </c>
      <c r="W436">
        <v>0.19785194838851922</v>
      </c>
      <c r="X436">
        <v>0.33912415521908823</v>
      </c>
    </row>
    <row r="437" spans="4:29" ht="15" customHeight="1">
      <c r="D437" s="9">
        <v>0</v>
      </c>
      <c r="E437" s="9">
        <v>14</v>
      </c>
      <c r="F437" s="9">
        <v>8.6999999999999993</v>
      </c>
      <c r="G437" s="9">
        <v>40.4</v>
      </c>
      <c r="H437" s="9">
        <v>13.9</v>
      </c>
      <c r="I437" s="9">
        <v>0</v>
      </c>
      <c r="J437" s="9">
        <v>13.9</v>
      </c>
      <c r="L437" s="31">
        <v>13.7</v>
      </c>
      <c r="M437" s="32">
        <v>12</v>
      </c>
      <c r="R437" t="str">
        <f t="shared" si="2"/>
        <v>Median</v>
      </c>
      <c r="S437">
        <f t="shared" si="2"/>
        <v>13.649999999999999</v>
      </c>
      <c r="T437">
        <f t="shared" si="2"/>
        <v>14.3</v>
      </c>
      <c r="V437" t="s">
        <v>9</v>
      </c>
      <c r="W437">
        <v>13.649999999999999</v>
      </c>
      <c r="X437">
        <v>14.3</v>
      </c>
    </row>
    <row r="438" spans="4:29" ht="15" customHeight="1">
      <c r="D438" s="9">
        <v>1</v>
      </c>
      <c r="E438" s="9">
        <v>15</v>
      </c>
      <c r="F438" s="9">
        <v>24</v>
      </c>
      <c r="G438" s="9">
        <v>44</v>
      </c>
      <c r="H438" s="9">
        <v>12.7</v>
      </c>
      <c r="I438" s="9">
        <v>0</v>
      </c>
      <c r="J438" s="9">
        <v>12.7</v>
      </c>
      <c r="L438" s="31">
        <v>17.7</v>
      </c>
      <c r="M438" s="32">
        <v>13.5</v>
      </c>
      <c r="R438" t="str">
        <f>+R418</f>
        <v>Standard Deviation</v>
      </c>
      <c r="S438">
        <f>+S418</f>
        <v>2.3410158238163743</v>
      </c>
      <c r="T438">
        <f>+T418</f>
        <v>2.397969898195766</v>
      </c>
      <c r="V438" t="s">
        <v>10</v>
      </c>
      <c r="W438">
        <v>2.3410158238163743</v>
      </c>
      <c r="X438">
        <v>2.397969898195766</v>
      </c>
    </row>
    <row r="439" spans="4:29" ht="15" customHeight="1">
      <c r="D439" s="9">
        <v>0</v>
      </c>
      <c r="E439" s="9">
        <v>15</v>
      </c>
      <c r="F439" s="12">
        <v>9.6999999999999993</v>
      </c>
      <c r="G439" s="9">
        <v>43</v>
      </c>
      <c r="H439" s="9">
        <v>13.7</v>
      </c>
      <c r="I439" s="9">
        <v>0</v>
      </c>
      <c r="J439" s="9">
        <v>13.7</v>
      </c>
      <c r="L439" s="31">
        <v>12.3</v>
      </c>
      <c r="M439" s="32">
        <v>13</v>
      </c>
      <c r="R439" t="str">
        <f t="shared" ref="R439:T440" si="3">+R423</f>
        <v>Maximum</v>
      </c>
      <c r="S439">
        <f t="shared" si="3"/>
        <v>18.899999999999999</v>
      </c>
      <c r="T439">
        <f t="shared" si="3"/>
        <v>19.100000000000001</v>
      </c>
      <c r="V439" t="s">
        <v>11</v>
      </c>
      <c r="W439">
        <v>18.899999999999999</v>
      </c>
      <c r="X439">
        <v>19.100000000000001</v>
      </c>
    </row>
    <row r="440" spans="4:29" ht="15" customHeight="1">
      <c r="D440" s="9">
        <v>0</v>
      </c>
      <c r="E440" s="9">
        <v>18</v>
      </c>
      <c r="F440" s="9">
        <v>7.9</v>
      </c>
      <c r="G440" s="9">
        <v>39.700000000000003</v>
      </c>
      <c r="H440" s="9">
        <v>17.7</v>
      </c>
      <c r="I440" s="9">
        <v>0</v>
      </c>
      <c r="J440" s="9">
        <v>17.7</v>
      </c>
      <c r="L440" s="31">
        <v>11.1</v>
      </c>
      <c r="M440" s="32">
        <v>12.8</v>
      </c>
      <c r="R440" t="str">
        <f t="shared" si="3"/>
        <v>Minimum</v>
      </c>
      <c r="S440">
        <f t="shared" si="3"/>
        <v>7.6</v>
      </c>
      <c r="T440">
        <f t="shared" si="3"/>
        <v>9.8000000000000007</v>
      </c>
      <c r="V440" t="s">
        <v>12</v>
      </c>
      <c r="W440">
        <v>7.6</v>
      </c>
      <c r="X440">
        <v>9.8000000000000007</v>
      </c>
    </row>
    <row r="441" spans="4:29" ht="15" customHeight="1">
      <c r="D441" s="9">
        <v>0</v>
      </c>
      <c r="E441" s="9">
        <v>15</v>
      </c>
      <c r="F441" s="9">
        <v>6.4</v>
      </c>
      <c r="G441" s="9">
        <v>42.2</v>
      </c>
      <c r="H441" s="9">
        <v>12.3</v>
      </c>
      <c r="I441" s="9">
        <v>0</v>
      </c>
      <c r="J441" s="9">
        <v>12.3</v>
      </c>
      <c r="L441" s="31">
        <v>13.3</v>
      </c>
      <c r="M441" s="32">
        <v>11.4</v>
      </c>
      <c r="R441" t="str">
        <f>+R431</f>
        <v>IQR</v>
      </c>
      <c r="S441">
        <f>+S431</f>
        <v>2.6500000000000004</v>
      </c>
      <c r="T441">
        <f>+T431</f>
        <v>4.0749999999999993</v>
      </c>
      <c r="V441" t="s">
        <v>13</v>
      </c>
      <c r="W441">
        <v>2.6500000000000004</v>
      </c>
      <c r="X441">
        <v>4.0749999999999993</v>
      </c>
    </row>
    <row r="442" spans="4:29" ht="15" customHeight="1">
      <c r="D442" s="9">
        <v>0</v>
      </c>
      <c r="E442" s="9">
        <v>13</v>
      </c>
      <c r="F442" s="9">
        <v>0</v>
      </c>
      <c r="G442" s="9">
        <v>39.9</v>
      </c>
      <c r="H442" s="9">
        <v>11.1</v>
      </c>
      <c r="I442" s="9">
        <v>0</v>
      </c>
      <c r="J442" s="9">
        <v>11.1</v>
      </c>
      <c r="L442" s="31">
        <v>11.3</v>
      </c>
      <c r="M442" s="32">
        <v>16.7</v>
      </c>
      <c r="R442" t="str">
        <f>+V415</f>
        <v>p-value</v>
      </c>
      <c r="S442">
        <f>+W415</f>
        <v>0.26580433231594647</v>
      </c>
      <c r="T442">
        <f>+X415</f>
        <v>0.1454612116415579</v>
      </c>
      <c r="V442" t="s">
        <v>23</v>
      </c>
      <c r="W442">
        <v>0.26580433231594647</v>
      </c>
      <c r="X442">
        <v>0.1454612116415579</v>
      </c>
    </row>
    <row r="443" spans="4:29" ht="15" customHeight="1">
      <c r="D443" s="9">
        <v>0</v>
      </c>
      <c r="E443" s="9">
        <v>15</v>
      </c>
      <c r="F443" s="9">
        <v>9.1999999999999993</v>
      </c>
      <c r="G443" s="9">
        <v>38.700000000000003</v>
      </c>
      <c r="H443" s="9">
        <v>13.3</v>
      </c>
      <c r="I443" s="9">
        <v>0</v>
      </c>
      <c r="J443" s="9">
        <v>13.3</v>
      </c>
      <c r="L443" s="31">
        <v>12.4</v>
      </c>
      <c r="M443" s="32">
        <v>14.8</v>
      </c>
      <c r="R443" t="str">
        <f>+AK425</f>
        <v>p-norm</v>
      </c>
      <c r="S443">
        <f>+AM425</f>
        <v>0.10629688092219736</v>
      </c>
      <c r="V443" t="s">
        <v>344</v>
      </c>
      <c r="W443">
        <v>5.7693227134327729E-2</v>
      </c>
    </row>
    <row r="444" spans="4:29" ht="15" customHeight="1">
      <c r="D444" s="9">
        <v>0</v>
      </c>
      <c r="E444" s="9">
        <v>16</v>
      </c>
      <c r="F444" s="9">
        <v>9.8000000000000007</v>
      </c>
      <c r="G444" s="9">
        <v>36.6</v>
      </c>
      <c r="H444" s="9">
        <v>11.3</v>
      </c>
      <c r="I444" s="9">
        <v>0</v>
      </c>
      <c r="J444" s="9">
        <v>11.3</v>
      </c>
      <c r="L444" s="31">
        <v>16.600000000000001</v>
      </c>
      <c r="M444" s="32">
        <v>17.600000000000001</v>
      </c>
    </row>
    <row r="445" spans="4:29" ht="15" customHeight="1">
      <c r="D445" s="9">
        <v>0</v>
      </c>
      <c r="E445" s="9">
        <v>17</v>
      </c>
      <c r="F445" s="9">
        <v>1.5</v>
      </c>
      <c r="G445" s="9">
        <v>46.2</v>
      </c>
      <c r="H445" s="9">
        <v>14.4</v>
      </c>
      <c r="I445" s="9">
        <v>1</v>
      </c>
      <c r="J445" s="9">
        <v>14.4</v>
      </c>
      <c r="L445" s="31">
        <v>14.3</v>
      </c>
      <c r="M445" s="32">
        <v>12.2</v>
      </c>
    </row>
    <row r="446" spans="4:29" ht="15" customHeight="1">
      <c r="D446" s="9">
        <v>0</v>
      </c>
      <c r="E446" s="9">
        <v>17</v>
      </c>
      <c r="F446" s="9">
        <v>7.1</v>
      </c>
      <c r="G446" s="9">
        <v>37.799999999999997</v>
      </c>
      <c r="H446" s="9">
        <v>12.4</v>
      </c>
      <c r="I446" s="9">
        <v>0</v>
      </c>
      <c r="J446" s="9">
        <v>12.4</v>
      </c>
      <c r="L446" s="31">
        <v>13</v>
      </c>
      <c r="M446" s="32">
        <v>19.100000000000001</v>
      </c>
      <c r="Q446" s="114"/>
      <c r="R446" s="114"/>
      <c r="S446" s="114"/>
      <c r="T446" s="112" t="s">
        <v>4</v>
      </c>
      <c r="U446" s="112" t="s">
        <v>7</v>
      </c>
      <c r="V446" s="112" t="s">
        <v>8</v>
      </c>
      <c r="W446" s="112" t="s">
        <v>9</v>
      </c>
      <c r="X446" s="112" t="s">
        <v>10</v>
      </c>
      <c r="Y446" s="112" t="s">
        <v>11</v>
      </c>
      <c r="Z446" s="112" t="s">
        <v>12</v>
      </c>
      <c r="AA446" s="112" t="s">
        <v>13</v>
      </c>
      <c r="AB446" s="112" t="s">
        <v>14</v>
      </c>
      <c r="AC446" s="112" t="s">
        <v>15</v>
      </c>
    </row>
    <row r="447" spans="4:29" ht="15" customHeight="1">
      <c r="D447" s="9">
        <v>0</v>
      </c>
      <c r="E447" s="9">
        <v>17</v>
      </c>
      <c r="F447" s="9">
        <v>34.1</v>
      </c>
      <c r="G447" s="9">
        <v>40.700000000000003</v>
      </c>
      <c r="H447" s="9">
        <v>16.600000000000001</v>
      </c>
      <c r="I447" s="9">
        <v>0</v>
      </c>
      <c r="J447" s="9">
        <v>16.600000000000001</v>
      </c>
      <c r="L447" s="31">
        <v>9.1999999999999993</v>
      </c>
      <c r="M447" s="32">
        <v>12.3</v>
      </c>
      <c r="Q447" s="115"/>
      <c r="R447" s="115"/>
      <c r="S447" s="115"/>
      <c r="T447" s="113"/>
      <c r="U447" s="113"/>
      <c r="V447" s="113"/>
      <c r="W447" s="113"/>
      <c r="X447" s="113"/>
      <c r="Y447" s="113"/>
      <c r="Z447" s="113"/>
      <c r="AA447" s="113"/>
      <c r="AB447" s="113"/>
      <c r="AC447" s="113"/>
    </row>
    <row r="448" spans="4:29" ht="15" customHeight="1">
      <c r="D448" s="9">
        <v>1</v>
      </c>
      <c r="E448" s="9">
        <v>15</v>
      </c>
      <c r="F448" s="9">
        <v>28</v>
      </c>
      <c r="G448" s="9">
        <v>40.799999999999997</v>
      </c>
      <c r="H448" s="9">
        <v>14.3</v>
      </c>
      <c r="I448" s="9">
        <v>0</v>
      </c>
      <c r="J448" s="9">
        <v>14.3</v>
      </c>
      <c r="L448" s="31">
        <v>12.5</v>
      </c>
      <c r="M448" s="32">
        <v>16.5</v>
      </c>
      <c r="Q448" s="106" t="s">
        <v>53</v>
      </c>
      <c r="R448" s="109" t="s">
        <v>20</v>
      </c>
      <c r="S448" s="38">
        <v>0</v>
      </c>
      <c r="T448" s="38">
        <v>140</v>
      </c>
      <c r="U448" s="84">
        <v>14.871428571428572</v>
      </c>
      <c r="V448" s="84">
        <v>0.18187186378004175</v>
      </c>
      <c r="W448" s="84">
        <v>15</v>
      </c>
      <c r="X448" s="84">
        <v>2.1519369128475048</v>
      </c>
      <c r="Y448" s="84">
        <v>18</v>
      </c>
      <c r="Z448" s="84">
        <v>8</v>
      </c>
      <c r="AA448" s="84">
        <v>3</v>
      </c>
      <c r="AB448" s="40">
        <v>6.3603900862796436E-6</v>
      </c>
      <c r="AC448" s="37">
        <v>0.97339770290767702</v>
      </c>
    </row>
    <row r="449" spans="4:29" ht="15" customHeight="1">
      <c r="D449" s="9">
        <v>0</v>
      </c>
      <c r="E449" s="9">
        <v>17</v>
      </c>
      <c r="F449" s="9">
        <v>11.2</v>
      </c>
      <c r="G449" s="9">
        <v>41.9</v>
      </c>
      <c r="H449" s="9">
        <v>13</v>
      </c>
      <c r="I449" s="9">
        <v>0</v>
      </c>
      <c r="J449" s="9">
        <v>13</v>
      </c>
      <c r="L449" s="31">
        <v>14.7</v>
      </c>
      <c r="M449" s="32">
        <v>9.8000000000000007</v>
      </c>
      <c r="Q449" s="107"/>
      <c r="R449" s="110"/>
      <c r="S449" s="41">
        <v>1</v>
      </c>
      <c r="T449" s="38">
        <v>50</v>
      </c>
      <c r="U449" s="84">
        <v>14.74</v>
      </c>
      <c r="V449" s="84">
        <v>0.33662187349351802</v>
      </c>
      <c r="W449" s="84">
        <v>15</v>
      </c>
      <c r="X449" s="84">
        <v>2.3802760944298673</v>
      </c>
      <c r="Y449" s="84">
        <v>18</v>
      </c>
      <c r="Z449" s="84">
        <v>9</v>
      </c>
      <c r="AA449" s="84">
        <v>3.5</v>
      </c>
      <c r="AB449" s="40">
        <v>2.6919143846981797E-4</v>
      </c>
      <c r="AC449" s="36"/>
    </row>
    <row r="450" spans="4:29" ht="15" customHeight="1">
      <c r="D450" s="9">
        <v>0</v>
      </c>
      <c r="E450" s="9">
        <v>15</v>
      </c>
      <c r="F450" s="9">
        <v>0</v>
      </c>
      <c r="G450" s="9">
        <v>51.5</v>
      </c>
      <c r="H450" s="9">
        <v>9.1999999999999993</v>
      </c>
      <c r="I450" s="9">
        <v>0</v>
      </c>
      <c r="J450" s="9">
        <v>9.1999999999999993</v>
      </c>
      <c r="L450" s="31">
        <v>13.9</v>
      </c>
      <c r="M450" s="32">
        <v>16.899999999999999</v>
      </c>
      <c r="Q450" s="107"/>
      <c r="R450" s="109" t="s">
        <v>28</v>
      </c>
      <c r="S450" s="38">
        <v>0</v>
      </c>
      <c r="T450" s="38">
        <v>140</v>
      </c>
      <c r="U450" s="84">
        <v>12.565714285714289</v>
      </c>
      <c r="V450" s="84">
        <v>1.1877106115730971</v>
      </c>
      <c r="W450" s="84">
        <v>8.6999999999999993</v>
      </c>
      <c r="X450" s="84">
        <v>14.053181474600962</v>
      </c>
      <c r="Y450" s="84">
        <v>91.7</v>
      </c>
      <c r="Z450" s="84">
        <v>0</v>
      </c>
      <c r="AA450" s="84">
        <v>19.200000000000003</v>
      </c>
      <c r="AB450" s="40">
        <v>1.1337597527472099E-12</v>
      </c>
      <c r="AC450" s="37">
        <v>0.95187763786110735</v>
      </c>
    </row>
    <row r="451" spans="4:29" ht="15" customHeight="1">
      <c r="D451" s="9">
        <v>0</v>
      </c>
      <c r="E451" s="9">
        <v>17</v>
      </c>
      <c r="F451" s="9">
        <v>13.2</v>
      </c>
      <c r="G451" s="9">
        <v>43.3</v>
      </c>
      <c r="H451" s="9">
        <v>14</v>
      </c>
      <c r="I451" s="9">
        <v>1</v>
      </c>
      <c r="J451" s="9">
        <v>14</v>
      </c>
      <c r="L451" s="31">
        <v>11.5</v>
      </c>
      <c r="M451" s="32">
        <v>13.6</v>
      </c>
      <c r="Q451" s="107"/>
      <c r="R451" s="109"/>
      <c r="S451" s="41">
        <v>1</v>
      </c>
      <c r="T451" s="38">
        <v>50</v>
      </c>
      <c r="U451" s="84">
        <v>13.878000000000002</v>
      </c>
      <c r="V451" s="84">
        <v>2.3337091262010956</v>
      </c>
      <c r="W451" s="84">
        <v>7.05</v>
      </c>
      <c r="X451" s="84">
        <v>16.501815484537271</v>
      </c>
      <c r="Y451" s="84">
        <v>65</v>
      </c>
      <c r="Z451" s="84">
        <v>0</v>
      </c>
      <c r="AA451" s="84">
        <v>17.875</v>
      </c>
      <c r="AB451" s="40">
        <v>9.6999798593344622E-7</v>
      </c>
      <c r="AC451" s="36"/>
    </row>
    <row r="452" spans="4:29" ht="15" customHeight="1">
      <c r="D452" s="9">
        <v>0</v>
      </c>
      <c r="E452" s="9">
        <v>18</v>
      </c>
      <c r="F452" s="9">
        <v>4.4000000000000004</v>
      </c>
      <c r="G452" s="9">
        <v>44.7</v>
      </c>
      <c r="H452" s="9">
        <v>12.5</v>
      </c>
      <c r="I452" s="9">
        <v>0</v>
      </c>
      <c r="J452" s="9">
        <v>12.5</v>
      </c>
      <c r="L452" s="31">
        <v>13.7</v>
      </c>
      <c r="M452" s="32">
        <v>13.6</v>
      </c>
      <c r="Q452" s="107"/>
      <c r="R452" s="111" t="s">
        <v>31</v>
      </c>
      <c r="S452" s="38">
        <v>0</v>
      </c>
      <c r="T452" s="38">
        <v>140</v>
      </c>
      <c r="U452" s="84">
        <v>45.929285714285719</v>
      </c>
      <c r="V452" s="84">
        <v>0.45420892959643705</v>
      </c>
      <c r="W452" s="84">
        <v>45.849999999999994</v>
      </c>
      <c r="X452" s="84">
        <v>5.3742725313775965</v>
      </c>
      <c r="Y452" s="84">
        <v>60.7</v>
      </c>
      <c r="Z452" s="84">
        <v>31.7</v>
      </c>
      <c r="AA452" s="84">
        <v>8.4249999999999972</v>
      </c>
      <c r="AB452" s="40">
        <v>0.80600293395731448</v>
      </c>
      <c r="AC452" s="37">
        <v>2.3879580179966942E-2</v>
      </c>
    </row>
    <row r="453" spans="4:29" ht="15" customHeight="1">
      <c r="D453" s="9">
        <v>0</v>
      </c>
      <c r="E453" s="9">
        <v>14</v>
      </c>
      <c r="F453" s="9">
        <v>23.9</v>
      </c>
      <c r="G453" s="9">
        <v>52.7</v>
      </c>
      <c r="H453" s="9">
        <v>14.7</v>
      </c>
      <c r="I453" s="9">
        <v>0</v>
      </c>
      <c r="J453" s="9">
        <v>14.7</v>
      </c>
      <c r="L453" s="31">
        <v>18.899999999999999</v>
      </c>
      <c r="M453" s="32">
        <v>14.7</v>
      </c>
      <c r="Q453" s="107"/>
      <c r="R453" s="110"/>
      <c r="S453" s="41">
        <v>1</v>
      </c>
      <c r="T453" s="38">
        <v>50</v>
      </c>
      <c r="U453" s="84">
        <v>43.926000000000002</v>
      </c>
      <c r="V453" s="84">
        <v>0.87034035097231022</v>
      </c>
      <c r="W453" s="84">
        <v>43.4</v>
      </c>
      <c r="X453" s="84">
        <v>6.1542356411280039</v>
      </c>
      <c r="Y453" s="84">
        <v>60.7</v>
      </c>
      <c r="Z453" s="84">
        <v>26.6</v>
      </c>
      <c r="AA453" s="84">
        <v>6.8999999999999986</v>
      </c>
      <c r="AB453" s="40">
        <v>0.34013620377107867</v>
      </c>
      <c r="AC453" s="36"/>
    </row>
    <row r="454" spans="4:29" ht="15" customHeight="1">
      <c r="D454" s="9">
        <v>0</v>
      </c>
      <c r="E454" s="9">
        <v>17</v>
      </c>
      <c r="F454" s="9">
        <v>23.9</v>
      </c>
      <c r="G454" s="9">
        <v>51.8</v>
      </c>
      <c r="H454" s="9">
        <v>13.9</v>
      </c>
      <c r="I454" s="9">
        <v>0</v>
      </c>
      <c r="J454" s="9">
        <v>13.9</v>
      </c>
      <c r="L454" s="31">
        <v>8.8000000000000007</v>
      </c>
      <c r="M454" s="32">
        <v>17.2</v>
      </c>
      <c r="Q454" s="107"/>
      <c r="R454" s="109" t="s">
        <v>36</v>
      </c>
      <c r="S454" s="38">
        <v>0</v>
      </c>
      <c r="T454" s="38">
        <v>140</v>
      </c>
      <c r="U454" s="84">
        <v>13.752142857142861</v>
      </c>
      <c r="V454" s="84">
        <v>0.19785194838851922</v>
      </c>
      <c r="W454" s="84">
        <v>13.649999999999999</v>
      </c>
      <c r="X454" s="84">
        <v>2.3410158238163743</v>
      </c>
      <c r="Y454" s="84">
        <v>18.899999999999999</v>
      </c>
      <c r="Z454" s="84">
        <v>7.6</v>
      </c>
      <c r="AA454" s="84">
        <v>2.6500000000000004</v>
      </c>
      <c r="AB454" s="40">
        <v>0.26580433231594647</v>
      </c>
      <c r="AC454" s="85">
        <v>5.7693227134327729E-2</v>
      </c>
    </row>
    <row r="455" spans="4:29" ht="15" customHeight="1">
      <c r="D455" s="9">
        <v>0</v>
      </c>
      <c r="E455" s="9">
        <v>18</v>
      </c>
      <c r="F455" s="9">
        <v>0</v>
      </c>
      <c r="G455" s="9">
        <v>47.5</v>
      </c>
      <c r="H455" s="9">
        <v>11.5</v>
      </c>
      <c r="I455" s="9">
        <v>0</v>
      </c>
      <c r="J455" s="9">
        <v>11.5</v>
      </c>
      <c r="L455" s="31">
        <v>10</v>
      </c>
      <c r="M455" s="32">
        <v>17.8</v>
      </c>
      <c r="Q455" s="108"/>
      <c r="R455" s="109"/>
      <c r="S455" s="38">
        <v>1</v>
      </c>
      <c r="T455" s="38">
        <v>50</v>
      </c>
      <c r="U455" s="84">
        <v>14.493400000000001</v>
      </c>
      <c r="V455" s="84">
        <v>0.33912415521908823</v>
      </c>
      <c r="W455" s="84">
        <v>14.3</v>
      </c>
      <c r="X455" s="84">
        <v>2.397969898195766</v>
      </c>
      <c r="Y455" s="84">
        <v>19.100000000000001</v>
      </c>
      <c r="Z455" s="84">
        <v>9.8000000000000007</v>
      </c>
      <c r="AA455" s="84">
        <v>4.0749999999999993</v>
      </c>
      <c r="AB455" s="40">
        <v>0.1454612116415579</v>
      </c>
      <c r="AC455" s="36"/>
    </row>
    <row r="456" spans="4:29" ht="15" customHeight="1">
      <c r="D456" s="9">
        <v>1</v>
      </c>
      <c r="E456" s="9">
        <v>17</v>
      </c>
      <c r="F456" s="9">
        <v>0</v>
      </c>
      <c r="G456" s="9">
        <v>45.2</v>
      </c>
      <c r="H456" s="9">
        <v>13.7</v>
      </c>
      <c r="I456" s="9">
        <v>0</v>
      </c>
      <c r="J456" s="9">
        <v>13.7</v>
      </c>
      <c r="L456" s="31">
        <v>12.5</v>
      </c>
      <c r="M456" s="32">
        <v>18.600000000000001</v>
      </c>
    </row>
    <row r="457" spans="4:29" ht="15" customHeight="1">
      <c r="D457" s="9">
        <v>1</v>
      </c>
      <c r="E457" s="9">
        <v>13</v>
      </c>
      <c r="F457" s="9">
        <v>10.9</v>
      </c>
      <c r="G457" s="9">
        <v>43.5</v>
      </c>
      <c r="H457" s="9">
        <v>12.5</v>
      </c>
      <c r="I457" s="9">
        <v>1</v>
      </c>
      <c r="J457" s="9">
        <v>12.5</v>
      </c>
      <c r="L457" s="31">
        <v>15.8</v>
      </c>
      <c r="M457" s="32">
        <v>15.3</v>
      </c>
    </row>
    <row r="458" spans="4:29" ht="15" customHeight="1">
      <c r="D458" s="9">
        <v>0</v>
      </c>
      <c r="E458" s="9">
        <v>15</v>
      </c>
      <c r="F458" s="9">
        <v>19.100000000000001</v>
      </c>
      <c r="G458" s="9">
        <v>56.6</v>
      </c>
      <c r="H458" s="9">
        <v>18.899999999999999</v>
      </c>
      <c r="I458" s="9">
        <v>0</v>
      </c>
      <c r="J458" s="9">
        <v>18.899999999999999</v>
      </c>
      <c r="L458" s="31">
        <v>11.7</v>
      </c>
      <c r="M458" s="32">
        <v>14.4</v>
      </c>
    </row>
    <row r="459" spans="4:29" ht="15" customHeight="1">
      <c r="D459" s="9">
        <v>0</v>
      </c>
      <c r="E459" s="9">
        <v>15</v>
      </c>
      <c r="F459" s="9">
        <v>0</v>
      </c>
      <c r="G459" s="9">
        <v>44.8</v>
      </c>
      <c r="H459" s="9">
        <v>8.8000000000000007</v>
      </c>
      <c r="I459" s="9">
        <v>0</v>
      </c>
      <c r="J459" s="9">
        <v>8.8000000000000007</v>
      </c>
      <c r="L459" s="31">
        <v>14.3</v>
      </c>
      <c r="M459" s="32">
        <v>14.5</v>
      </c>
    </row>
    <row r="460" spans="4:29" ht="15" customHeight="1">
      <c r="D460" s="9">
        <v>0</v>
      </c>
      <c r="E460" s="9">
        <v>15</v>
      </c>
      <c r="F460" s="9">
        <v>8.5</v>
      </c>
      <c r="G460" s="9">
        <v>55.1</v>
      </c>
      <c r="H460" s="9">
        <v>13.1</v>
      </c>
      <c r="I460" s="9">
        <v>1</v>
      </c>
      <c r="J460" s="9">
        <v>13.1</v>
      </c>
      <c r="L460" s="31">
        <v>12.4</v>
      </c>
      <c r="M460" s="32">
        <v>15.1</v>
      </c>
    </row>
    <row r="461" spans="4:29" ht="15" customHeight="1">
      <c r="D461" s="9">
        <v>1</v>
      </c>
      <c r="E461" s="9">
        <v>17</v>
      </c>
      <c r="F461" s="9">
        <v>0</v>
      </c>
      <c r="G461" s="9">
        <v>50.9</v>
      </c>
      <c r="H461" s="9">
        <v>12.2</v>
      </c>
      <c r="I461" s="9">
        <v>1</v>
      </c>
      <c r="J461" s="9">
        <v>12.2</v>
      </c>
      <c r="L461" s="31">
        <v>12.9</v>
      </c>
      <c r="M461" s="32">
        <v>15.9</v>
      </c>
    </row>
    <row r="462" spans="4:29" ht="15" customHeight="1">
      <c r="D462" s="9">
        <v>1</v>
      </c>
      <c r="E462" s="9">
        <v>14</v>
      </c>
      <c r="F462" s="9">
        <v>0</v>
      </c>
      <c r="G462" s="9">
        <v>49.4</v>
      </c>
      <c r="H462" s="9">
        <v>10</v>
      </c>
      <c r="I462" s="9">
        <v>0</v>
      </c>
      <c r="J462" s="9">
        <v>10</v>
      </c>
      <c r="L462" s="31">
        <v>11.9</v>
      </c>
      <c r="M462" s="32">
        <v>12.1</v>
      </c>
    </row>
    <row r="463" spans="4:29" ht="15" customHeight="1">
      <c r="D463" s="9">
        <v>1</v>
      </c>
      <c r="E463" s="9">
        <v>15</v>
      </c>
      <c r="F463" s="9">
        <v>0</v>
      </c>
      <c r="G463" s="9">
        <v>39.5</v>
      </c>
      <c r="H463" s="9">
        <v>12.5</v>
      </c>
      <c r="I463" s="9">
        <v>0</v>
      </c>
      <c r="J463" s="9">
        <v>12.5</v>
      </c>
      <c r="L463" s="31">
        <v>13.8</v>
      </c>
      <c r="M463" s="32">
        <v>13.4</v>
      </c>
    </row>
    <row r="464" spans="4:29" ht="15" customHeight="1">
      <c r="D464" s="9">
        <v>1</v>
      </c>
      <c r="E464" s="9">
        <v>18</v>
      </c>
      <c r="F464" s="9">
        <v>65</v>
      </c>
      <c r="G464" s="9">
        <v>60.7</v>
      </c>
      <c r="H464" s="9">
        <v>15.8</v>
      </c>
      <c r="I464" s="9">
        <v>1</v>
      </c>
      <c r="J464" s="9">
        <v>15.8</v>
      </c>
      <c r="L464" s="31">
        <v>13</v>
      </c>
      <c r="M464" s="32" t="str">
        <v/>
      </c>
    </row>
    <row r="465" spans="4:13" ht="15" customHeight="1">
      <c r="D465" s="9">
        <v>0</v>
      </c>
      <c r="E465" s="9">
        <v>18</v>
      </c>
      <c r="F465" s="9">
        <v>9.1999999999999993</v>
      </c>
      <c r="G465" s="9">
        <v>50.8</v>
      </c>
      <c r="H465" s="9">
        <v>15.8</v>
      </c>
      <c r="I465" s="9">
        <v>0</v>
      </c>
      <c r="J465" s="9">
        <v>15.8</v>
      </c>
      <c r="L465" s="31">
        <v>12.2</v>
      </c>
      <c r="M465" s="32" t="str">
        <v/>
      </c>
    </row>
    <row r="466" spans="4:13" ht="15" customHeight="1">
      <c r="D466" s="9">
        <v>0</v>
      </c>
      <c r="E466" s="9">
        <v>15</v>
      </c>
      <c r="F466" s="9">
        <v>5.9</v>
      </c>
      <c r="G466" s="9">
        <v>45.5</v>
      </c>
      <c r="H466" s="9">
        <v>11.7</v>
      </c>
      <c r="I466" s="9">
        <v>0</v>
      </c>
      <c r="J466" s="9">
        <v>11.7</v>
      </c>
      <c r="L466" s="31">
        <v>12.9</v>
      </c>
      <c r="M466" s="32" t="str">
        <v/>
      </c>
    </row>
    <row r="467" spans="4:13" ht="15" customHeight="1">
      <c r="D467" s="9">
        <v>0</v>
      </c>
      <c r="E467" s="9">
        <v>16</v>
      </c>
      <c r="F467" s="9">
        <v>7.8</v>
      </c>
      <c r="G467" s="9">
        <v>46.2</v>
      </c>
      <c r="H467" s="9">
        <v>18.399999999999999</v>
      </c>
      <c r="I467" s="9">
        <v>1</v>
      </c>
      <c r="J467" s="9">
        <v>18.399999999999999</v>
      </c>
      <c r="L467" s="31">
        <v>9.1999999999999993</v>
      </c>
      <c r="M467" s="32" t="str">
        <v/>
      </c>
    </row>
    <row r="468" spans="4:13" ht="15" customHeight="1">
      <c r="D468" s="9">
        <v>1</v>
      </c>
      <c r="E468" s="9">
        <v>10</v>
      </c>
      <c r="F468" s="9">
        <v>23.5</v>
      </c>
      <c r="G468" s="9">
        <v>37.799999999999997</v>
      </c>
      <c r="H468" s="9">
        <v>11.2</v>
      </c>
      <c r="I468" s="9">
        <v>1</v>
      </c>
      <c r="J468" s="9">
        <v>11.2</v>
      </c>
      <c r="L468" s="31">
        <v>14</v>
      </c>
      <c r="M468" s="32" t="str">
        <v/>
      </c>
    </row>
    <row r="469" spans="4:13" ht="15" customHeight="1">
      <c r="D469" s="9">
        <v>1</v>
      </c>
      <c r="E469" s="9">
        <v>11</v>
      </c>
      <c r="F469" s="9">
        <v>28</v>
      </c>
      <c r="G469" s="9">
        <v>40.799999999999997</v>
      </c>
      <c r="H469" s="9">
        <v>14.3</v>
      </c>
      <c r="I469" s="9">
        <v>0</v>
      </c>
      <c r="J469" s="9">
        <v>14.3</v>
      </c>
      <c r="L469" s="31">
        <v>13.6</v>
      </c>
      <c r="M469" s="32" t="str">
        <v/>
      </c>
    </row>
    <row r="470" spans="4:13" ht="15" customHeight="1">
      <c r="D470" s="9">
        <v>0</v>
      </c>
      <c r="E470" s="9">
        <v>8</v>
      </c>
      <c r="F470" s="9">
        <v>8.1999999999999993</v>
      </c>
      <c r="G470" s="9">
        <v>37.799999999999997</v>
      </c>
      <c r="H470" s="9">
        <v>12.4</v>
      </c>
      <c r="I470" s="9">
        <v>0</v>
      </c>
      <c r="J470" s="9">
        <v>12.4</v>
      </c>
      <c r="L470" s="31">
        <v>12.5</v>
      </c>
      <c r="M470" s="32" t="str">
        <v/>
      </c>
    </row>
    <row r="471" spans="4:13" ht="15" customHeight="1">
      <c r="D471" s="9">
        <v>0</v>
      </c>
      <c r="E471" s="9">
        <v>16</v>
      </c>
      <c r="F471" s="9">
        <v>24</v>
      </c>
      <c r="G471" s="9">
        <v>43.3</v>
      </c>
      <c r="H471" s="9">
        <v>12.9</v>
      </c>
      <c r="I471" s="9">
        <v>0</v>
      </c>
      <c r="J471" s="9">
        <v>12.9</v>
      </c>
      <c r="L471" s="31">
        <v>13.6</v>
      </c>
      <c r="M471" s="32" t="str">
        <v/>
      </c>
    </row>
    <row r="472" spans="4:13" ht="15" customHeight="1">
      <c r="D472" s="9">
        <v>0</v>
      </c>
      <c r="E472" s="9">
        <v>15</v>
      </c>
      <c r="F472" s="9">
        <v>5.6</v>
      </c>
      <c r="G472" s="9">
        <v>37.799999999999997</v>
      </c>
      <c r="H472" s="9">
        <v>11.2</v>
      </c>
      <c r="I472" s="9">
        <v>1</v>
      </c>
      <c r="J472" s="9">
        <v>11.2</v>
      </c>
      <c r="L472" s="31">
        <v>16.399999999999999</v>
      </c>
      <c r="M472" s="32" t="str">
        <v/>
      </c>
    </row>
    <row r="473" spans="4:13" ht="15" customHeight="1">
      <c r="D473" s="9">
        <v>0</v>
      </c>
      <c r="E473" s="9">
        <v>18</v>
      </c>
      <c r="F473" s="9">
        <v>22</v>
      </c>
      <c r="G473" s="9">
        <v>43.2</v>
      </c>
      <c r="H473" s="9">
        <v>11.9</v>
      </c>
      <c r="I473" s="9">
        <v>0</v>
      </c>
      <c r="J473" s="9">
        <v>11.9</v>
      </c>
      <c r="L473" s="31">
        <v>13.9</v>
      </c>
      <c r="M473" s="32" t="str">
        <v/>
      </c>
    </row>
    <row r="474" spans="4:13" ht="15" customHeight="1">
      <c r="D474" s="9">
        <v>0</v>
      </c>
      <c r="E474" s="9">
        <v>17</v>
      </c>
      <c r="F474" s="9">
        <v>17.2</v>
      </c>
      <c r="G474" s="9">
        <v>47.2</v>
      </c>
      <c r="H474" s="9">
        <v>13.8</v>
      </c>
      <c r="I474" s="9">
        <v>0</v>
      </c>
      <c r="J474" s="9">
        <v>13.8</v>
      </c>
      <c r="L474" s="31">
        <v>14.7</v>
      </c>
      <c r="M474" s="32" t="str">
        <v/>
      </c>
    </row>
    <row r="475" spans="4:13" ht="15" customHeight="1">
      <c r="D475" s="9">
        <v>0</v>
      </c>
      <c r="E475" s="9">
        <v>14</v>
      </c>
      <c r="F475" s="9">
        <v>11.2</v>
      </c>
      <c r="G475" s="9">
        <v>41.9</v>
      </c>
      <c r="H475" s="9">
        <v>13</v>
      </c>
      <c r="I475" s="9">
        <v>0</v>
      </c>
      <c r="J475" s="9">
        <v>13</v>
      </c>
      <c r="L475" s="31">
        <v>13.9</v>
      </c>
      <c r="M475" s="32" t="str">
        <v/>
      </c>
    </row>
    <row r="476" spans="4:13" ht="15" customHeight="1">
      <c r="D476" s="9">
        <v>1</v>
      </c>
      <c r="E476" s="15">
        <v>10</v>
      </c>
      <c r="F476" s="9">
        <v>1.5</v>
      </c>
      <c r="G476" s="9">
        <v>41.4</v>
      </c>
      <c r="H476" s="9">
        <v>18.5</v>
      </c>
      <c r="I476" s="9">
        <v>1</v>
      </c>
      <c r="J476" s="9">
        <v>18.5</v>
      </c>
      <c r="L476" s="31">
        <v>11.5</v>
      </c>
      <c r="M476" s="32" t="str">
        <v/>
      </c>
    </row>
    <row r="477" spans="4:13" ht="15" customHeight="1">
      <c r="D477" s="9">
        <v>0</v>
      </c>
      <c r="E477" s="9">
        <v>13</v>
      </c>
      <c r="F477" s="9">
        <v>0</v>
      </c>
      <c r="G477" s="9">
        <v>38.200000000000003</v>
      </c>
      <c r="H477" s="9">
        <v>12.2</v>
      </c>
      <c r="I477" s="9">
        <v>0</v>
      </c>
      <c r="J477" s="9">
        <v>12.2</v>
      </c>
      <c r="L477" s="31">
        <v>13.7</v>
      </c>
      <c r="M477" s="32" t="str">
        <v/>
      </c>
    </row>
    <row r="478" spans="4:13" ht="15" customHeight="1">
      <c r="D478" s="9">
        <v>0</v>
      </c>
      <c r="E478" s="9">
        <v>16</v>
      </c>
      <c r="F478" s="9">
        <v>37.799999999999997</v>
      </c>
      <c r="G478" s="9">
        <v>40.700000000000003</v>
      </c>
      <c r="H478" s="9">
        <v>12.9</v>
      </c>
      <c r="I478" s="9">
        <v>0</v>
      </c>
      <c r="J478" s="9">
        <v>12.9</v>
      </c>
      <c r="L478" s="31">
        <v>12.5</v>
      </c>
      <c r="M478" s="32" t="str">
        <v/>
      </c>
    </row>
    <row r="479" spans="4:13" ht="15" customHeight="1">
      <c r="D479" s="9">
        <v>1</v>
      </c>
      <c r="E479" s="9">
        <v>15</v>
      </c>
      <c r="F479" s="9">
        <v>0</v>
      </c>
      <c r="G479" s="9">
        <v>51.5</v>
      </c>
      <c r="H479" s="9">
        <v>9.1999999999999993</v>
      </c>
      <c r="I479" s="9">
        <v>0</v>
      </c>
      <c r="J479" s="9">
        <v>9.1999999999999993</v>
      </c>
      <c r="L479" s="31">
        <v>14</v>
      </c>
      <c r="M479" s="32" t="str">
        <v/>
      </c>
    </row>
    <row r="480" spans="4:13" ht="15" customHeight="1">
      <c r="D480" s="9">
        <v>1</v>
      </c>
      <c r="E480" s="9">
        <v>17</v>
      </c>
      <c r="F480" s="9">
        <v>0</v>
      </c>
      <c r="G480" s="9">
        <v>42.9</v>
      </c>
      <c r="H480" s="9">
        <v>12.9</v>
      </c>
      <c r="I480" s="9">
        <v>1</v>
      </c>
      <c r="J480" s="9">
        <v>12.9</v>
      </c>
      <c r="L480" s="31">
        <v>12.7</v>
      </c>
      <c r="M480" s="32" t="str">
        <v/>
      </c>
    </row>
    <row r="481" spans="4:13" ht="15" customHeight="1">
      <c r="D481" s="9">
        <v>0</v>
      </c>
      <c r="E481" s="9">
        <v>13</v>
      </c>
      <c r="F481" s="9">
        <v>21.2</v>
      </c>
      <c r="G481" s="9">
        <v>38.700000000000003</v>
      </c>
      <c r="H481" s="9">
        <v>11</v>
      </c>
      <c r="I481" s="9">
        <v>1</v>
      </c>
      <c r="J481" s="9">
        <v>11</v>
      </c>
      <c r="L481" s="31">
        <v>16</v>
      </c>
      <c r="M481" s="32" t="str">
        <v/>
      </c>
    </row>
    <row r="482" spans="4:13" ht="15" customHeight="1">
      <c r="D482" s="9">
        <v>0</v>
      </c>
      <c r="E482" s="9">
        <v>14</v>
      </c>
      <c r="F482" s="9">
        <v>6.3</v>
      </c>
      <c r="G482" s="9">
        <v>37.700000000000003</v>
      </c>
      <c r="H482" s="9">
        <v>17.899999999999999</v>
      </c>
      <c r="I482" s="9">
        <v>1</v>
      </c>
      <c r="J482" s="9">
        <v>17.899999999999999</v>
      </c>
      <c r="L482" s="31">
        <v>15.2</v>
      </c>
      <c r="M482" s="32" t="str">
        <v/>
      </c>
    </row>
    <row r="483" spans="4:13" ht="15" customHeight="1">
      <c r="D483" s="9">
        <v>0</v>
      </c>
      <c r="E483" s="9">
        <v>14</v>
      </c>
      <c r="F483" s="9">
        <v>2.2000000000000002</v>
      </c>
      <c r="G483" s="9">
        <v>39.9</v>
      </c>
      <c r="H483" s="9">
        <v>11.3</v>
      </c>
      <c r="I483" s="9">
        <v>1</v>
      </c>
      <c r="J483" s="9">
        <v>11.3</v>
      </c>
      <c r="L483" s="31">
        <v>18.2</v>
      </c>
      <c r="M483" s="32" t="str">
        <v/>
      </c>
    </row>
    <row r="484" spans="4:13" ht="15" customHeight="1">
      <c r="D484" s="9">
        <v>1</v>
      </c>
      <c r="E484" s="9">
        <v>16</v>
      </c>
      <c r="F484" s="9">
        <v>1.6</v>
      </c>
      <c r="G484" s="9">
        <v>42.7</v>
      </c>
      <c r="H484" s="9">
        <v>15.57</v>
      </c>
      <c r="I484" s="9">
        <v>1</v>
      </c>
      <c r="J484" s="9">
        <v>15.57</v>
      </c>
      <c r="L484" s="31">
        <v>11.8</v>
      </c>
      <c r="M484" s="32" t="str">
        <v/>
      </c>
    </row>
    <row r="485" spans="4:13" ht="15" customHeight="1">
      <c r="D485" s="9">
        <v>0</v>
      </c>
      <c r="E485" s="9">
        <v>17</v>
      </c>
      <c r="F485" s="9">
        <v>3.1</v>
      </c>
      <c r="G485" s="15">
        <v>41.4</v>
      </c>
      <c r="H485" s="15">
        <v>16.899999999999999</v>
      </c>
      <c r="I485" s="9">
        <v>1</v>
      </c>
      <c r="J485" s="15">
        <v>16.899999999999999</v>
      </c>
      <c r="L485" s="31">
        <v>16.7</v>
      </c>
      <c r="M485" s="32" t="str">
        <v/>
      </c>
    </row>
    <row r="486" spans="4:13" ht="15" customHeight="1">
      <c r="D486" s="9">
        <v>1</v>
      </c>
      <c r="E486" s="9">
        <v>13</v>
      </c>
      <c r="F486" s="9">
        <v>13.2</v>
      </c>
      <c r="G486" s="9">
        <v>43.3</v>
      </c>
      <c r="H486" s="9">
        <v>14</v>
      </c>
      <c r="I486" s="9">
        <v>0</v>
      </c>
      <c r="J486" s="9">
        <v>14</v>
      </c>
      <c r="L486" s="31">
        <v>14.8</v>
      </c>
      <c r="M486" s="32" t="str">
        <v/>
      </c>
    </row>
    <row r="487" spans="4:13" ht="15" customHeight="1">
      <c r="D487" s="9">
        <v>0</v>
      </c>
      <c r="E487" s="9">
        <v>16</v>
      </c>
      <c r="F487" s="9">
        <v>1.8</v>
      </c>
      <c r="G487" s="9">
        <v>45.2</v>
      </c>
      <c r="H487" s="9">
        <v>13.8</v>
      </c>
      <c r="I487" s="9">
        <v>1</v>
      </c>
      <c r="J487" s="9">
        <v>13.8</v>
      </c>
      <c r="L487" s="31">
        <v>15.9</v>
      </c>
      <c r="M487" s="32" t="str">
        <v/>
      </c>
    </row>
    <row r="488" spans="4:13" ht="15" customHeight="1">
      <c r="D488" s="9">
        <v>0</v>
      </c>
      <c r="E488" s="9">
        <v>17</v>
      </c>
      <c r="F488" s="9">
        <v>0</v>
      </c>
      <c r="G488" s="9">
        <v>41</v>
      </c>
      <c r="H488" s="9">
        <v>17.5</v>
      </c>
      <c r="I488" s="9">
        <v>1</v>
      </c>
      <c r="J488" s="9">
        <v>17.5</v>
      </c>
      <c r="L488" s="31">
        <v>15.6</v>
      </c>
      <c r="M488" s="32" t="str">
        <v/>
      </c>
    </row>
    <row r="489" spans="4:13" ht="15" customHeight="1">
      <c r="D489" s="9">
        <v>1</v>
      </c>
      <c r="E489" s="9">
        <v>16</v>
      </c>
      <c r="F489" s="9">
        <v>5.3</v>
      </c>
      <c r="G489" s="9">
        <v>40.5</v>
      </c>
      <c r="H489" s="9">
        <v>13.5</v>
      </c>
      <c r="I489" s="9">
        <v>1</v>
      </c>
      <c r="J489" s="9">
        <v>13.5</v>
      </c>
      <c r="L489" s="31">
        <v>11.3</v>
      </c>
      <c r="M489" s="32" t="str">
        <v/>
      </c>
    </row>
    <row r="490" spans="4:13" ht="15" customHeight="1">
      <c r="D490" s="9">
        <v>0</v>
      </c>
      <c r="E490" s="9">
        <v>17</v>
      </c>
      <c r="F490" s="9">
        <v>0</v>
      </c>
      <c r="G490" s="9">
        <v>39.299999999999997</v>
      </c>
      <c r="H490" s="9">
        <v>12</v>
      </c>
      <c r="I490" s="9">
        <v>1</v>
      </c>
      <c r="J490" s="9">
        <v>12</v>
      </c>
      <c r="L490" s="31">
        <v>15</v>
      </c>
      <c r="M490" s="32" t="str">
        <v/>
      </c>
    </row>
    <row r="491" spans="4:13" ht="15" customHeight="1">
      <c r="D491" s="9">
        <v>0</v>
      </c>
      <c r="E491" s="9">
        <v>17</v>
      </c>
      <c r="F491" s="9">
        <v>11.5</v>
      </c>
      <c r="G491" s="9">
        <v>40.5</v>
      </c>
      <c r="H491" s="9">
        <v>13.5</v>
      </c>
      <c r="I491" s="9">
        <v>1</v>
      </c>
      <c r="J491" s="9">
        <v>13.5</v>
      </c>
      <c r="L491" s="31">
        <v>14.9</v>
      </c>
      <c r="M491" s="32" t="str">
        <v/>
      </c>
    </row>
    <row r="492" spans="4:13" ht="15" customHeight="1">
      <c r="D492" s="9">
        <v>0</v>
      </c>
      <c r="E492" s="9">
        <v>18</v>
      </c>
      <c r="F492" s="9">
        <v>1</v>
      </c>
      <c r="G492" s="9">
        <v>36.700000000000003</v>
      </c>
      <c r="H492" s="9">
        <v>13</v>
      </c>
      <c r="I492" s="9">
        <v>1</v>
      </c>
      <c r="J492" s="9">
        <v>13</v>
      </c>
      <c r="L492" s="31">
        <v>17.5</v>
      </c>
      <c r="M492" s="32" t="str">
        <v/>
      </c>
    </row>
    <row r="493" spans="4:13" ht="15" customHeight="1">
      <c r="D493" s="9">
        <v>1</v>
      </c>
      <c r="E493" s="9">
        <v>14</v>
      </c>
      <c r="F493" s="9">
        <v>0</v>
      </c>
      <c r="G493" s="9">
        <v>41.5</v>
      </c>
      <c r="H493" s="9">
        <v>12.8</v>
      </c>
      <c r="I493" s="9">
        <v>1</v>
      </c>
      <c r="J493" s="9">
        <v>12.8</v>
      </c>
      <c r="L493" s="31">
        <v>14.8</v>
      </c>
      <c r="M493" s="32" t="str">
        <v/>
      </c>
    </row>
    <row r="494" spans="4:13" ht="15" customHeight="1">
      <c r="D494" s="9">
        <v>0</v>
      </c>
      <c r="E494" s="9">
        <v>11</v>
      </c>
      <c r="F494" s="9">
        <v>35.4</v>
      </c>
      <c r="G494" s="9">
        <v>39.799999999999997</v>
      </c>
      <c r="H494" s="9">
        <v>13.6</v>
      </c>
      <c r="I494" s="9">
        <v>0</v>
      </c>
      <c r="J494" s="9">
        <v>13.6</v>
      </c>
      <c r="L494" s="31">
        <v>12.5</v>
      </c>
      <c r="M494" s="32" t="str">
        <v/>
      </c>
    </row>
    <row r="495" spans="4:13" ht="15" customHeight="1">
      <c r="D495" s="9">
        <v>1</v>
      </c>
      <c r="E495" s="9">
        <v>15</v>
      </c>
      <c r="F495" s="9">
        <v>4.3</v>
      </c>
      <c r="G495" s="9">
        <v>40.1</v>
      </c>
      <c r="H495" s="9">
        <v>11.4</v>
      </c>
      <c r="I495" s="9">
        <v>1</v>
      </c>
      <c r="J495" s="9">
        <v>11.4</v>
      </c>
      <c r="L495" s="31">
        <v>14.4</v>
      </c>
      <c r="M495" s="32" t="str">
        <v/>
      </c>
    </row>
    <row r="496" spans="4:13" ht="15" customHeight="1">
      <c r="D496" s="9">
        <v>0</v>
      </c>
      <c r="E496" s="9">
        <v>15</v>
      </c>
      <c r="F496" s="9">
        <v>4.4000000000000004</v>
      </c>
      <c r="G496" s="9">
        <v>44.7</v>
      </c>
      <c r="H496" s="9">
        <v>12.5</v>
      </c>
      <c r="I496" s="9">
        <v>0</v>
      </c>
      <c r="J496" s="9">
        <v>12.5</v>
      </c>
      <c r="L496" s="31">
        <v>15.2</v>
      </c>
      <c r="M496" s="32" t="str">
        <v/>
      </c>
    </row>
    <row r="497" spans="4:13" ht="15" customHeight="1">
      <c r="D497" s="9">
        <v>0</v>
      </c>
      <c r="E497" s="9">
        <v>13</v>
      </c>
      <c r="F497" s="9">
        <v>10.1</v>
      </c>
      <c r="G497" s="9">
        <v>45</v>
      </c>
      <c r="H497" s="9">
        <v>13.6</v>
      </c>
      <c r="I497" s="9">
        <v>0</v>
      </c>
      <c r="J497" s="9">
        <v>13.6</v>
      </c>
      <c r="L497" s="31">
        <v>17.100000000000001</v>
      </c>
      <c r="M497" s="32" t="str">
        <v/>
      </c>
    </row>
    <row r="498" spans="4:13" ht="15" customHeight="1">
      <c r="D498" s="9">
        <v>0</v>
      </c>
      <c r="E498" s="9">
        <v>16</v>
      </c>
      <c r="F498" s="9">
        <v>0</v>
      </c>
      <c r="G498" s="15">
        <v>50.2</v>
      </c>
      <c r="H498" s="5">
        <v>16.399999999999999</v>
      </c>
      <c r="I498" s="15">
        <v>0</v>
      </c>
      <c r="J498" s="5">
        <v>16.399999999999999</v>
      </c>
      <c r="L498" s="31">
        <v>13.7</v>
      </c>
      <c r="M498" s="32" t="str">
        <v/>
      </c>
    </row>
    <row r="499" spans="4:13" ht="15" customHeight="1">
      <c r="D499" s="9">
        <v>0</v>
      </c>
      <c r="E499" s="9">
        <v>18</v>
      </c>
      <c r="F499" s="9">
        <v>5.6</v>
      </c>
      <c r="G499" s="9">
        <v>48.6</v>
      </c>
      <c r="H499" s="14">
        <v>13.9</v>
      </c>
      <c r="I499" s="9">
        <v>0</v>
      </c>
      <c r="J499" s="14">
        <v>13.9</v>
      </c>
      <c r="L499" s="31">
        <v>14.8</v>
      </c>
      <c r="M499" s="32" t="str">
        <v/>
      </c>
    </row>
    <row r="500" spans="4:13" ht="15" customHeight="1">
      <c r="D500" s="9">
        <v>1</v>
      </c>
      <c r="E500" s="9">
        <v>18</v>
      </c>
      <c r="F500" s="9">
        <v>38.5</v>
      </c>
      <c r="G500" s="9">
        <v>48.9</v>
      </c>
      <c r="H500" s="9">
        <v>16.7</v>
      </c>
      <c r="I500" s="9">
        <v>1</v>
      </c>
      <c r="J500" s="9">
        <v>16.7</v>
      </c>
      <c r="L500" s="31">
        <v>13.3</v>
      </c>
      <c r="M500" s="32" t="str">
        <v/>
      </c>
    </row>
    <row r="501" spans="4:13" ht="15" customHeight="1">
      <c r="D501" s="9">
        <v>0</v>
      </c>
      <c r="E501" s="9">
        <v>18</v>
      </c>
      <c r="F501" s="9">
        <v>23.9</v>
      </c>
      <c r="G501" s="9">
        <v>52.7</v>
      </c>
      <c r="H501" s="9">
        <v>14.7</v>
      </c>
      <c r="I501" s="9">
        <v>0</v>
      </c>
      <c r="J501" s="9">
        <v>14.7</v>
      </c>
      <c r="L501" s="31">
        <v>16.8</v>
      </c>
      <c r="M501" s="32" t="str">
        <v/>
      </c>
    </row>
    <row r="502" spans="4:13" ht="15" customHeight="1">
      <c r="D502" s="9">
        <v>0</v>
      </c>
      <c r="E502" s="9">
        <v>13</v>
      </c>
      <c r="F502" s="9">
        <v>23.9</v>
      </c>
      <c r="G502" s="9">
        <v>51.8</v>
      </c>
      <c r="H502" s="9">
        <v>13.9</v>
      </c>
      <c r="I502" s="9">
        <v>0</v>
      </c>
      <c r="J502" s="9">
        <v>13.9</v>
      </c>
      <c r="L502" s="31">
        <v>12.9</v>
      </c>
      <c r="M502" s="32" t="str">
        <v/>
      </c>
    </row>
    <row r="503" spans="4:13" ht="15" customHeight="1">
      <c r="D503" s="9">
        <v>0</v>
      </c>
      <c r="E503" s="9">
        <v>15</v>
      </c>
      <c r="F503" s="9">
        <v>0</v>
      </c>
      <c r="G503" s="9">
        <v>47.5</v>
      </c>
      <c r="H503" s="9">
        <v>11.5</v>
      </c>
      <c r="I503" s="9">
        <v>0</v>
      </c>
      <c r="J503" s="9">
        <v>11.5</v>
      </c>
      <c r="L503" s="31">
        <v>18.8</v>
      </c>
      <c r="M503" s="32" t="str">
        <v/>
      </c>
    </row>
    <row r="504" spans="4:13" ht="15" customHeight="1">
      <c r="D504" s="9">
        <v>1</v>
      </c>
      <c r="E504" s="9">
        <v>9</v>
      </c>
      <c r="F504" s="9">
        <v>0</v>
      </c>
      <c r="G504" s="9">
        <v>45.2</v>
      </c>
      <c r="H504" s="9">
        <v>13.7</v>
      </c>
      <c r="I504" s="9">
        <v>0</v>
      </c>
      <c r="J504" s="9">
        <v>13.7</v>
      </c>
      <c r="L504" s="31">
        <v>17.2</v>
      </c>
      <c r="M504" s="32" t="str">
        <v/>
      </c>
    </row>
    <row r="505" spans="4:13" ht="15" customHeight="1">
      <c r="D505" s="9">
        <v>1</v>
      </c>
      <c r="E505" s="9">
        <v>17</v>
      </c>
      <c r="F505" s="9">
        <v>0</v>
      </c>
      <c r="G505" s="9">
        <v>52</v>
      </c>
      <c r="H505" s="9">
        <v>12.5</v>
      </c>
      <c r="I505" s="9">
        <v>0</v>
      </c>
      <c r="J505" s="9">
        <v>12.5</v>
      </c>
      <c r="L505" s="31">
        <v>14.4</v>
      </c>
      <c r="M505" s="32" t="str">
        <v/>
      </c>
    </row>
    <row r="506" spans="4:13" ht="15" customHeight="1">
      <c r="D506" s="9">
        <v>0</v>
      </c>
      <c r="E506" s="9">
        <v>13</v>
      </c>
      <c r="F506" s="9">
        <v>33.9</v>
      </c>
      <c r="G506" s="9">
        <v>48.5</v>
      </c>
      <c r="H506" s="9">
        <v>14</v>
      </c>
      <c r="I506" s="9">
        <v>0</v>
      </c>
      <c r="J506" s="9">
        <v>14</v>
      </c>
      <c r="L506" s="31">
        <v>14</v>
      </c>
      <c r="M506" s="32" t="str">
        <v/>
      </c>
    </row>
    <row r="507" spans="4:13" ht="15" customHeight="1">
      <c r="D507" s="9">
        <v>0</v>
      </c>
      <c r="E507" s="9">
        <v>15</v>
      </c>
      <c r="F507" s="9">
        <v>8.4</v>
      </c>
      <c r="G507" s="9">
        <v>42.8</v>
      </c>
      <c r="H507" s="9">
        <v>12.7</v>
      </c>
      <c r="I507" s="9">
        <v>0</v>
      </c>
      <c r="J507" s="9">
        <v>12.7</v>
      </c>
      <c r="L507" s="31">
        <v>17.899999999999999</v>
      </c>
      <c r="M507" s="32" t="str">
        <v/>
      </c>
    </row>
    <row r="508" spans="4:13" ht="15" customHeight="1">
      <c r="D508" s="9">
        <v>1</v>
      </c>
      <c r="E508" s="9">
        <v>16</v>
      </c>
      <c r="F508" s="9">
        <v>14.8</v>
      </c>
      <c r="G508" s="9">
        <v>47.1</v>
      </c>
      <c r="H508" s="9">
        <v>16</v>
      </c>
      <c r="I508" s="9">
        <v>0</v>
      </c>
      <c r="J508" s="9">
        <v>16</v>
      </c>
      <c r="L508" s="31">
        <v>13.7</v>
      </c>
      <c r="M508" s="32" t="str">
        <v/>
      </c>
    </row>
    <row r="509" spans="4:13" ht="15" customHeight="1">
      <c r="D509" s="9">
        <v>0</v>
      </c>
      <c r="E509" s="9">
        <v>13</v>
      </c>
      <c r="F509" s="9">
        <v>0</v>
      </c>
      <c r="G509" s="9">
        <v>45.6</v>
      </c>
      <c r="H509" s="9">
        <v>15.2</v>
      </c>
      <c r="I509" s="9">
        <v>0</v>
      </c>
      <c r="J509" s="9">
        <v>15.2</v>
      </c>
      <c r="L509" s="31">
        <v>13.1</v>
      </c>
      <c r="M509" s="32" t="str">
        <v/>
      </c>
    </row>
    <row r="510" spans="4:13" ht="15" customHeight="1">
      <c r="D510" s="9">
        <v>1</v>
      </c>
      <c r="E510" s="9">
        <v>13</v>
      </c>
      <c r="F510" s="9">
        <v>27</v>
      </c>
      <c r="G510" s="9">
        <v>44.3</v>
      </c>
      <c r="H510" s="9">
        <v>18.2</v>
      </c>
      <c r="I510" s="9">
        <v>0</v>
      </c>
      <c r="J510" s="9">
        <v>18.2</v>
      </c>
      <c r="L510" s="31">
        <v>13.5</v>
      </c>
      <c r="M510" s="32" t="str">
        <v/>
      </c>
    </row>
    <row r="511" spans="4:13" ht="15" customHeight="1">
      <c r="D511" s="9">
        <v>0</v>
      </c>
      <c r="E511" s="9">
        <v>10</v>
      </c>
      <c r="F511" s="9">
        <v>0</v>
      </c>
      <c r="G511" s="9">
        <v>41.9</v>
      </c>
      <c r="H511" s="9">
        <v>11.8</v>
      </c>
      <c r="I511" s="9">
        <v>0</v>
      </c>
      <c r="J511" s="9">
        <v>11.8</v>
      </c>
      <c r="L511" s="31">
        <v>14.5</v>
      </c>
      <c r="M511" s="32" t="str">
        <v/>
      </c>
    </row>
    <row r="512" spans="4:13" ht="15" customHeight="1">
      <c r="D512" s="9">
        <v>1</v>
      </c>
      <c r="E512" s="9">
        <v>13</v>
      </c>
      <c r="F512" s="9">
        <v>20.6</v>
      </c>
      <c r="G512" s="9">
        <v>50.4</v>
      </c>
      <c r="H512" s="9">
        <v>16.7</v>
      </c>
      <c r="I512" s="9">
        <v>0</v>
      </c>
      <c r="J512" s="9">
        <v>16.7</v>
      </c>
      <c r="L512" s="31">
        <v>16.8</v>
      </c>
      <c r="M512" s="32" t="str">
        <v/>
      </c>
    </row>
    <row r="513" spans="4:13" ht="15" customHeight="1">
      <c r="D513" s="9">
        <v>1</v>
      </c>
      <c r="E513" s="9">
        <v>15</v>
      </c>
      <c r="F513" s="9">
        <v>13.2</v>
      </c>
      <c r="G513" s="9">
        <v>51.3</v>
      </c>
      <c r="H513" s="9">
        <v>14.8</v>
      </c>
      <c r="I513" s="9">
        <v>0</v>
      </c>
      <c r="J513" s="9">
        <v>14.8</v>
      </c>
      <c r="L513" s="31">
        <v>17.8</v>
      </c>
      <c r="M513" s="32" t="str">
        <v/>
      </c>
    </row>
    <row r="514" spans="4:13" ht="15" customHeight="1">
      <c r="D514" s="9">
        <v>0</v>
      </c>
      <c r="E514" s="9">
        <v>15</v>
      </c>
      <c r="F514" s="9">
        <v>16.399999999999999</v>
      </c>
      <c r="G514" s="9">
        <v>51</v>
      </c>
      <c r="H514" s="9">
        <v>14.8</v>
      </c>
      <c r="I514" s="9">
        <v>1</v>
      </c>
      <c r="J514" s="9">
        <v>14.8</v>
      </c>
      <c r="L514" s="31">
        <v>10.9</v>
      </c>
      <c r="M514" s="32" t="str">
        <v/>
      </c>
    </row>
    <row r="515" spans="4:13" ht="15" customHeight="1">
      <c r="D515" s="9">
        <v>1</v>
      </c>
      <c r="E515" s="9">
        <v>13</v>
      </c>
      <c r="F515" s="9">
        <v>14.4</v>
      </c>
      <c r="G515" s="9">
        <v>50.7</v>
      </c>
      <c r="H515" s="9">
        <v>15.9</v>
      </c>
      <c r="I515" s="9">
        <v>0</v>
      </c>
      <c r="J515" s="9">
        <v>15.9</v>
      </c>
      <c r="L515" s="31">
        <v>13.9</v>
      </c>
      <c r="M515" s="32" t="str">
        <v/>
      </c>
    </row>
    <row r="516" spans="4:13" ht="15" customHeight="1">
      <c r="D516" s="9">
        <v>0</v>
      </c>
      <c r="E516" s="9">
        <v>9</v>
      </c>
      <c r="F516" s="9">
        <v>23.6</v>
      </c>
      <c r="G516" s="9">
        <v>45.9</v>
      </c>
      <c r="H516" s="9">
        <v>15.6</v>
      </c>
      <c r="I516" s="9">
        <v>0</v>
      </c>
      <c r="J516" s="9">
        <v>15.6</v>
      </c>
      <c r="L516" s="31">
        <v>17.100000000000001</v>
      </c>
      <c r="M516" s="32" t="str">
        <v/>
      </c>
    </row>
    <row r="517" spans="4:13" ht="15" customHeight="1">
      <c r="D517" s="9">
        <v>1</v>
      </c>
      <c r="E517" s="9">
        <v>14</v>
      </c>
      <c r="F517" s="9">
        <v>0</v>
      </c>
      <c r="G517" s="9">
        <v>43.7</v>
      </c>
      <c r="H517" s="9">
        <v>11.3</v>
      </c>
      <c r="I517" s="9">
        <v>0</v>
      </c>
      <c r="J517" s="9">
        <v>11.3</v>
      </c>
      <c r="L517" s="31">
        <v>12.8</v>
      </c>
      <c r="M517" s="32" t="str">
        <v/>
      </c>
    </row>
    <row r="518" spans="4:13" ht="15" customHeight="1">
      <c r="D518" s="9">
        <v>1</v>
      </c>
      <c r="E518" s="9">
        <v>15</v>
      </c>
      <c r="F518" s="9">
        <v>26.8</v>
      </c>
      <c r="G518" s="9">
        <v>53</v>
      </c>
      <c r="H518" s="9">
        <v>17.600000000000001</v>
      </c>
      <c r="I518" s="9">
        <v>1</v>
      </c>
      <c r="J518" s="9">
        <v>17.600000000000001</v>
      </c>
      <c r="L518" s="31">
        <v>14.9</v>
      </c>
      <c r="M518" s="32" t="str">
        <v/>
      </c>
    </row>
    <row r="519" spans="4:13" ht="15" customHeight="1">
      <c r="D519" s="9">
        <v>0</v>
      </c>
      <c r="E519" s="9">
        <v>17</v>
      </c>
      <c r="F519" s="9">
        <v>0</v>
      </c>
      <c r="G519" s="9">
        <v>52</v>
      </c>
      <c r="H519" s="9">
        <v>15</v>
      </c>
      <c r="I519" s="9">
        <v>0</v>
      </c>
      <c r="J519" s="9">
        <v>15</v>
      </c>
      <c r="L519" s="31">
        <v>17.3</v>
      </c>
      <c r="M519" s="32" t="str">
        <v/>
      </c>
    </row>
    <row r="520" spans="4:13" ht="15" customHeight="1">
      <c r="D520" s="9">
        <v>1</v>
      </c>
      <c r="E520" s="9">
        <v>17</v>
      </c>
      <c r="F520" s="9">
        <v>54.8</v>
      </c>
      <c r="G520" s="9">
        <v>46.6</v>
      </c>
      <c r="H520" s="9">
        <v>14.9</v>
      </c>
      <c r="I520" s="9">
        <v>0</v>
      </c>
      <c r="J520" s="9">
        <v>14.9</v>
      </c>
      <c r="L520" s="31">
        <v>12.7</v>
      </c>
      <c r="M520" s="32" t="str">
        <v/>
      </c>
    </row>
    <row r="521" spans="4:13" ht="15" customHeight="1">
      <c r="D521" s="9">
        <v>0</v>
      </c>
      <c r="E521" s="9">
        <v>15</v>
      </c>
      <c r="F521" s="9">
        <v>19.5</v>
      </c>
      <c r="G521" s="9">
        <v>48.5</v>
      </c>
      <c r="H521" s="9">
        <v>17.5</v>
      </c>
      <c r="I521" s="9">
        <v>0</v>
      </c>
      <c r="J521" s="9">
        <v>17.5</v>
      </c>
      <c r="L521" s="31">
        <v>12.9</v>
      </c>
      <c r="M521" s="32" t="str">
        <v/>
      </c>
    </row>
    <row r="522" spans="4:13" ht="15" customHeight="1">
      <c r="D522" s="9">
        <v>1</v>
      </c>
      <c r="E522" s="9">
        <v>17</v>
      </c>
      <c r="F522" s="9">
        <v>7.2</v>
      </c>
      <c r="G522" s="9">
        <v>49</v>
      </c>
      <c r="H522" s="9">
        <v>14.8</v>
      </c>
      <c r="I522" s="9">
        <v>0</v>
      </c>
      <c r="J522" s="9">
        <v>14.8</v>
      </c>
      <c r="L522" s="31">
        <v>12.5</v>
      </c>
      <c r="M522" s="32" t="str">
        <v/>
      </c>
    </row>
    <row r="523" spans="4:13" ht="15" customHeight="1">
      <c r="D523" s="9">
        <v>1</v>
      </c>
      <c r="E523" s="9">
        <v>16</v>
      </c>
      <c r="F523" s="9">
        <v>2.2000000000000002</v>
      </c>
      <c r="G523" s="9">
        <v>48</v>
      </c>
      <c r="H523" s="9">
        <v>12.5</v>
      </c>
      <c r="I523" s="9">
        <v>0</v>
      </c>
      <c r="J523" s="9">
        <v>12.5</v>
      </c>
      <c r="L523" s="31">
        <v>17.2</v>
      </c>
      <c r="M523" s="32" t="str">
        <v/>
      </c>
    </row>
    <row r="524" spans="4:13" ht="15" customHeight="1">
      <c r="D524" s="9">
        <v>1</v>
      </c>
      <c r="E524" s="9">
        <v>15</v>
      </c>
      <c r="F524" s="9">
        <v>6.1</v>
      </c>
      <c r="G524" s="9">
        <v>49.5</v>
      </c>
      <c r="H524" s="9">
        <v>14.4</v>
      </c>
      <c r="I524" s="9">
        <v>0</v>
      </c>
      <c r="J524" s="9">
        <v>14.4</v>
      </c>
      <c r="L524" s="31">
        <v>13.5</v>
      </c>
      <c r="M524" s="32" t="str">
        <v/>
      </c>
    </row>
    <row r="525" spans="4:13" ht="15" customHeight="1">
      <c r="D525" s="9">
        <v>0</v>
      </c>
      <c r="E525" s="9">
        <v>18</v>
      </c>
      <c r="F525" s="9">
        <v>8.6999999999999993</v>
      </c>
      <c r="G525" s="9">
        <v>38.1</v>
      </c>
      <c r="H525" s="9">
        <v>15.2</v>
      </c>
      <c r="I525" s="9">
        <v>0</v>
      </c>
      <c r="J525" s="9">
        <v>15.2</v>
      </c>
      <c r="L525" s="31">
        <v>14.8</v>
      </c>
      <c r="M525" s="32" t="str">
        <v/>
      </c>
    </row>
    <row r="526" spans="4:13" ht="15" customHeight="1">
      <c r="D526" s="9">
        <v>1</v>
      </c>
      <c r="E526" s="9">
        <v>17</v>
      </c>
      <c r="F526" s="9">
        <v>8.6</v>
      </c>
      <c r="G526" s="9">
        <v>52.3</v>
      </c>
      <c r="H526" s="9">
        <v>17.100000000000001</v>
      </c>
      <c r="I526" s="9">
        <v>0</v>
      </c>
      <c r="J526" s="9">
        <v>17.100000000000001</v>
      </c>
      <c r="L526" s="31">
        <v>15</v>
      </c>
      <c r="M526" s="32" t="str">
        <v/>
      </c>
    </row>
    <row r="527" spans="4:13" ht="15" customHeight="1">
      <c r="D527" s="9">
        <v>0</v>
      </c>
      <c r="E527" s="9">
        <v>15</v>
      </c>
      <c r="F527" s="9">
        <v>6.8</v>
      </c>
      <c r="G527" s="9">
        <v>46.6</v>
      </c>
      <c r="H527" s="9">
        <v>13.7</v>
      </c>
      <c r="I527" s="9">
        <v>0</v>
      </c>
      <c r="J527" s="9">
        <v>13.7</v>
      </c>
      <c r="L527" s="31">
        <v>18.899999999999999</v>
      </c>
      <c r="M527" s="32" t="str">
        <v/>
      </c>
    </row>
    <row r="528" spans="4:13" ht="15" customHeight="1">
      <c r="D528" s="9">
        <v>0</v>
      </c>
      <c r="E528" s="9">
        <v>12</v>
      </c>
      <c r="F528" s="9">
        <v>0</v>
      </c>
      <c r="G528" s="9">
        <v>45.8</v>
      </c>
      <c r="H528" s="9">
        <v>14.8</v>
      </c>
      <c r="I528" s="9">
        <v>0</v>
      </c>
      <c r="J528" s="9">
        <v>14.8</v>
      </c>
      <c r="L528" s="31">
        <v>15.8</v>
      </c>
      <c r="M528" s="32" t="str">
        <v/>
      </c>
    </row>
    <row r="529" spans="4:13" ht="15" customHeight="1">
      <c r="D529" s="9">
        <v>0</v>
      </c>
      <c r="E529" s="9">
        <v>15</v>
      </c>
      <c r="F529" s="9">
        <v>3.4</v>
      </c>
      <c r="G529" s="9">
        <v>40.700000000000003</v>
      </c>
      <c r="H529" s="9">
        <v>12.2</v>
      </c>
      <c r="I529" s="9">
        <v>1</v>
      </c>
      <c r="J529" s="9">
        <v>12.2</v>
      </c>
      <c r="L529" s="31">
        <v>12.6</v>
      </c>
      <c r="M529" s="32" t="str">
        <v/>
      </c>
    </row>
    <row r="530" spans="4:13" ht="15" customHeight="1">
      <c r="D530" s="9">
        <v>0</v>
      </c>
      <c r="E530" s="9">
        <v>10</v>
      </c>
      <c r="F530" s="9">
        <v>0</v>
      </c>
      <c r="G530" s="9">
        <v>33.9</v>
      </c>
      <c r="H530" s="9">
        <v>13.3</v>
      </c>
      <c r="I530" s="9">
        <v>0</v>
      </c>
      <c r="J530" s="9">
        <v>13.3</v>
      </c>
      <c r="L530" s="31">
        <v>15.4</v>
      </c>
      <c r="M530" s="32" t="str">
        <v/>
      </c>
    </row>
    <row r="531" spans="4:13" ht="15" customHeight="1">
      <c r="D531" s="9">
        <v>0</v>
      </c>
      <c r="E531" s="9">
        <v>13</v>
      </c>
      <c r="F531" s="9">
        <v>30.1</v>
      </c>
      <c r="G531" s="9">
        <v>45.7</v>
      </c>
      <c r="H531" s="9">
        <v>16.8</v>
      </c>
      <c r="I531" s="9">
        <v>0</v>
      </c>
      <c r="J531" s="9">
        <v>16.8</v>
      </c>
      <c r="L531" s="31">
        <v>13.1</v>
      </c>
      <c r="M531" s="32" t="str">
        <v/>
      </c>
    </row>
    <row r="532" spans="4:13" ht="15" customHeight="1">
      <c r="D532" s="9">
        <v>0</v>
      </c>
      <c r="E532" s="9">
        <v>13</v>
      </c>
      <c r="F532" s="9">
        <v>41</v>
      </c>
      <c r="G532" s="9">
        <v>47.8</v>
      </c>
      <c r="H532" s="9">
        <v>19.100000000000001</v>
      </c>
      <c r="I532" s="9">
        <v>1</v>
      </c>
      <c r="J532" s="9">
        <v>19.100000000000001</v>
      </c>
      <c r="L532" s="31">
        <v>8.8000000000000007</v>
      </c>
      <c r="M532" s="32" t="str">
        <v/>
      </c>
    </row>
    <row r="533" spans="4:13" ht="15" customHeight="1">
      <c r="D533" s="9">
        <v>1</v>
      </c>
      <c r="E533" s="9">
        <v>15</v>
      </c>
      <c r="F533" s="9">
        <v>7.7</v>
      </c>
      <c r="G533" s="9">
        <v>50.3</v>
      </c>
      <c r="H533" s="9">
        <v>12.9</v>
      </c>
      <c r="I533" s="9">
        <v>0</v>
      </c>
      <c r="J533" s="9">
        <v>12.9</v>
      </c>
      <c r="L533" s="31">
        <v>13.1</v>
      </c>
      <c r="M533" s="32" t="str">
        <v/>
      </c>
    </row>
    <row r="534" spans="4:13" ht="15" customHeight="1">
      <c r="D534" s="9">
        <v>0</v>
      </c>
      <c r="E534" s="9">
        <v>12</v>
      </c>
      <c r="F534" s="9">
        <v>12.5</v>
      </c>
      <c r="G534" s="9">
        <v>46.1</v>
      </c>
      <c r="H534" s="9">
        <v>18.8</v>
      </c>
      <c r="I534" s="9">
        <v>0</v>
      </c>
      <c r="J534" s="9">
        <v>18.8</v>
      </c>
      <c r="L534" s="31">
        <v>14.8</v>
      </c>
      <c r="M534" s="32" t="str">
        <v/>
      </c>
    </row>
    <row r="535" spans="4:13" ht="15" customHeight="1">
      <c r="D535" s="9">
        <v>1</v>
      </c>
      <c r="E535" s="9">
        <v>16</v>
      </c>
      <c r="F535" s="9">
        <v>9.8000000000000007</v>
      </c>
      <c r="G535" s="9">
        <v>52.3</v>
      </c>
      <c r="H535" s="9">
        <v>17.2</v>
      </c>
      <c r="I535" s="9">
        <v>0</v>
      </c>
      <c r="J535" s="9">
        <v>17.2</v>
      </c>
      <c r="L535" s="31">
        <v>16.3</v>
      </c>
      <c r="M535" s="32" t="str">
        <v/>
      </c>
    </row>
    <row r="536" spans="4:13" ht="15" customHeight="1">
      <c r="D536" s="9">
        <v>0</v>
      </c>
      <c r="E536" s="9">
        <v>9</v>
      </c>
      <c r="F536" s="9">
        <v>6.4</v>
      </c>
      <c r="G536" s="9">
        <v>41.5</v>
      </c>
      <c r="H536" s="9">
        <v>14.4</v>
      </c>
      <c r="I536" s="9">
        <v>0</v>
      </c>
      <c r="J536" s="9">
        <v>14.4</v>
      </c>
      <c r="L536" s="31">
        <v>10.9</v>
      </c>
      <c r="M536" s="32" t="str">
        <v/>
      </c>
    </row>
    <row r="537" spans="4:13" ht="15" customHeight="1">
      <c r="D537" s="9">
        <v>0</v>
      </c>
      <c r="E537" s="9">
        <v>14</v>
      </c>
      <c r="F537" s="9">
        <v>0</v>
      </c>
      <c r="G537" s="9">
        <v>42.7</v>
      </c>
      <c r="H537" s="9">
        <v>14</v>
      </c>
      <c r="I537" s="9">
        <v>0</v>
      </c>
      <c r="J537" s="9">
        <v>14</v>
      </c>
      <c r="L537" s="31">
        <v>13.4</v>
      </c>
      <c r="M537" s="32" t="str">
        <v/>
      </c>
    </row>
    <row r="538" spans="4:13" ht="15" customHeight="1">
      <c r="D538" s="9">
        <v>1</v>
      </c>
      <c r="E538" s="9">
        <v>14</v>
      </c>
      <c r="F538" s="9">
        <v>37</v>
      </c>
      <c r="G538" s="9">
        <v>50.8</v>
      </c>
      <c r="H538" s="9">
        <v>17.899999999999999</v>
      </c>
      <c r="I538" s="9">
        <v>0</v>
      </c>
      <c r="J538" s="9">
        <v>17.899999999999999</v>
      </c>
      <c r="L538" s="31">
        <v>12.2</v>
      </c>
      <c r="M538" s="32" t="str">
        <v/>
      </c>
    </row>
    <row r="539" spans="4:13" ht="15" customHeight="1">
      <c r="D539" s="9">
        <v>0</v>
      </c>
      <c r="E539" s="9">
        <v>16</v>
      </c>
      <c r="F539" s="9">
        <v>21.3</v>
      </c>
      <c r="G539" s="9">
        <v>52.6</v>
      </c>
      <c r="H539" s="9">
        <v>13.7</v>
      </c>
      <c r="I539" s="9">
        <v>0</v>
      </c>
      <c r="J539" s="9">
        <v>13.7</v>
      </c>
      <c r="L539" s="31">
        <v>10</v>
      </c>
      <c r="M539" s="32" t="str">
        <v/>
      </c>
    </row>
    <row r="540" spans="4:13" ht="15" customHeight="1">
      <c r="D540" s="9">
        <v>1</v>
      </c>
      <c r="E540" s="9">
        <v>14</v>
      </c>
      <c r="F540" s="9">
        <v>10.5</v>
      </c>
      <c r="G540" s="9">
        <v>49.1</v>
      </c>
      <c r="H540" s="9">
        <v>13.1</v>
      </c>
      <c r="I540" s="9">
        <v>0</v>
      </c>
      <c r="J540" s="9">
        <v>13.1</v>
      </c>
      <c r="L540" s="31">
        <v>16.600000000000001</v>
      </c>
      <c r="M540" s="32" t="str">
        <v/>
      </c>
    </row>
    <row r="541" spans="4:13" ht="15" customHeight="1">
      <c r="D541" s="9">
        <v>0</v>
      </c>
      <c r="E541" s="9">
        <v>13</v>
      </c>
      <c r="F541" s="9">
        <v>0</v>
      </c>
      <c r="G541" s="9">
        <v>45.2</v>
      </c>
      <c r="H541" s="9">
        <v>13.5</v>
      </c>
      <c r="I541" s="9">
        <v>0</v>
      </c>
      <c r="J541" s="9">
        <v>13.5</v>
      </c>
      <c r="L541" s="31">
        <v>13.5</v>
      </c>
      <c r="M541" s="32" t="str">
        <v/>
      </c>
    </row>
    <row r="542" spans="4:13" ht="15" customHeight="1">
      <c r="D542" s="9">
        <v>0</v>
      </c>
      <c r="E542" s="9">
        <v>15</v>
      </c>
      <c r="F542" s="9">
        <v>7.5</v>
      </c>
      <c r="G542" s="9">
        <v>51.9</v>
      </c>
      <c r="H542" s="9">
        <v>14.5</v>
      </c>
      <c r="I542" s="9">
        <v>0</v>
      </c>
      <c r="J542" s="9">
        <v>14.5</v>
      </c>
      <c r="L542" s="31">
        <v>12.5</v>
      </c>
      <c r="M542" s="32" t="str">
        <v/>
      </c>
    </row>
    <row r="543" spans="4:13" ht="15" customHeight="1">
      <c r="D543" s="9">
        <v>0</v>
      </c>
      <c r="E543" s="9">
        <v>15</v>
      </c>
      <c r="F543" s="9">
        <v>4.7</v>
      </c>
      <c r="G543" s="9">
        <v>51.2</v>
      </c>
      <c r="H543" s="9">
        <v>16.8</v>
      </c>
      <c r="I543" s="9">
        <v>0</v>
      </c>
      <c r="J543" s="9">
        <v>16.8</v>
      </c>
      <c r="L543" s="31">
        <v>15.8</v>
      </c>
      <c r="M543" s="32" t="str">
        <v/>
      </c>
    </row>
    <row r="544" spans="4:13" ht="15" customHeight="1">
      <c r="D544" s="9">
        <v>0</v>
      </c>
      <c r="E544" s="9">
        <v>16</v>
      </c>
      <c r="F544" s="9">
        <v>18.899999999999999</v>
      </c>
      <c r="G544" s="9">
        <v>46.9</v>
      </c>
      <c r="H544" s="9">
        <v>17.8</v>
      </c>
      <c r="I544" s="9">
        <v>0</v>
      </c>
      <c r="J544" s="9">
        <v>17.8</v>
      </c>
      <c r="L544" s="31">
        <v>11.4</v>
      </c>
      <c r="M544" s="32" t="str">
        <v/>
      </c>
    </row>
    <row r="545" spans="4:13" ht="15" customHeight="1">
      <c r="D545" s="9">
        <v>0</v>
      </c>
      <c r="E545" s="9">
        <v>9</v>
      </c>
      <c r="F545" s="9">
        <v>4.2</v>
      </c>
      <c r="G545" s="9">
        <v>36</v>
      </c>
      <c r="H545" s="9">
        <v>12.3</v>
      </c>
      <c r="I545" s="9">
        <v>1</v>
      </c>
      <c r="J545" s="9">
        <v>12.3</v>
      </c>
      <c r="L545" s="31">
        <v>17.899999999999999</v>
      </c>
      <c r="M545" s="32" t="str">
        <v/>
      </c>
    </row>
    <row r="546" spans="4:13" ht="15" customHeight="1">
      <c r="D546" s="9">
        <v>0</v>
      </c>
      <c r="E546" s="9">
        <v>17</v>
      </c>
      <c r="F546" s="9">
        <v>2.2999999999999998</v>
      </c>
      <c r="G546" s="9">
        <v>41.9</v>
      </c>
      <c r="H546" s="9">
        <v>10.9</v>
      </c>
      <c r="I546" s="9">
        <v>0</v>
      </c>
      <c r="J546" s="9">
        <v>10.9</v>
      </c>
      <c r="L546" s="31">
        <v>13.4</v>
      </c>
      <c r="M546" s="32" t="str">
        <v/>
      </c>
    </row>
    <row r="547" spans="4:13" ht="15" customHeight="1">
      <c r="D547" s="9">
        <v>1</v>
      </c>
      <c r="E547" s="9">
        <v>14</v>
      </c>
      <c r="F547" s="9">
        <v>33.299999999999997</v>
      </c>
      <c r="G547" s="9">
        <v>43.8</v>
      </c>
      <c r="H547" s="9">
        <v>13.9</v>
      </c>
      <c r="I547" s="9">
        <v>0</v>
      </c>
      <c r="J547" s="9">
        <v>13.9</v>
      </c>
      <c r="L547" s="31">
        <v>15.8</v>
      </c>
      <c r="M547" s="32" t="str">
        <v/>
      </c>
    </row>
    <row r="548" spans="4:13" ht="15" customHeight="1">
      <c r="D548" s="9">
        <v>1</v>
      </c>
      <c r="E548" s="9">
        <v>18</v>
      </c>
      <c r="F548" s="9">
        <v>91.7</v>
      </c>
      <c r="G548" s="9">
        <v>53.2</v>
      </c>
      <c r="H548" s="9">
        <v>17.100000000000001</v>
      </c>
      <c r="I548" s="9">
        <v>0</v>
      </c>
      <c r="J548" s="9">
        <v>17.100000000000001</v>
      </c>
      <c r="L548" s="31">
        <v>11.7</v>
      </c>
      <c r="M548" s="32" t="str">
        <v/>
      </c>
    </row>
    <row r="549" spans="4:13" ht="15" customHeight="1">
      <c r="D549" s="9">
        <v>0</v>
      </c>
      <c r="E549" s="9">
        <v>14</v>
      </c>
      <c r="F549" s="9">
        <v>16.899999999999999</v>
      </c>
      <c r="G549" s="9">
        <v>41.4</v>
      </c>
      <c r="H549" s="9">
        <v>16.5</v>
      </c>
      <c r="I549" s="9">
        <v>1</v>
      </c>
      <c r="J549" s="9">
        <v>16.5</v>
      </c>
      <c r="L549" s="31">
        <v>10.6</v>
      </c>
      <c r="M549" s="32" t="str">
        <v/>
      </c>
    </row>
    <row r="550" spans="4:13" ht="15" customHeight="1">
      <c r="D550" s="9">
        <v>0</v>
      </c>
      <c r="E550" s="9">
        <v>17</v>
      </c>
      <c r="F550" s="9">
        <v>0</v>
      </c>
      <c r="G550" s="9">
        <v>46.2</v>
      </c>
      <c r="H550" s="9">
        <v>12.8</v>
      </c>
      <c r="I550" s="9">
        <v>0</v>
      </c>
      <c r="J550" s="9">
        <v>12.8</v>
      </c>
      <c r="L550" s="31">
        <v>14.5</v>
      </c>
      <c r="M550" s="32" t="str">
        <v/>
      </c>
    </row>
    <row r="551" spans="4:13" ht="15" customHeight="1">
      <c r="D551" s="9">
        <v>1</v>
      </c>
      <c r="E551" s="9">
        <v>14</v>
      </c>
      <c r="F551" s="9">
        <v>32.700000000000003</v>
      </c>
      <c r="G551" s="9">
        <v>54.2</v>
      </c>
      <c r="H551" s="9">
        <v>14.9</v>
      </c>
      <c r="I551" s="9">
        <v>0</v>
      </c>
      <c r="J551" s="9">
        <v>14.9</v>
      </c>
      <c r="L551" s="31">
        <v>17</v>
      </c>
      <c r="M551" s="32" t="str">
        <v/>
      </c>
    </row>
    <row r="552" spans="4:13" ht="15" customHeight="1">
      <c r="D552" s="9">
        <v>0</v>
      </c>
      <c r="E552" s="9">
        <v>10</v>
      </c>
      <c r="F552" s="9">
        <v>0</v>
      </c>
      <c r="G552" s="9">
        <v>26.6</v>
      </c>
      <c r="H552" s="9">
        <v>9.8000000000000007</v>
      </c>
      <c r="I552" s="9">
        <v>1</v>
      </c>
      <c r="J552" s="9">
        <v>9.8000000000000007</v>
      </c>
      <c r="L552" s="31">
        <v>18.399999999999999</v>
      </c>
      <c r="M552" s="32" t="str">
        <v/>
      </c>
    </row>
    <row r="553" spans="4:13" ht="15" customHeight="1">
      <c r="D553" s="9">
        <v>0</v>
      </c>
      <c r="E553" s="9">
        <v>16</v>
      </c>
      <c r="F553" s="9">
        <v>3.5</v>
      </c>
      <c r="G553" s="9">
        <v>51.2</v>
      </c>
      <c r="H553" s="9">
        <v>17.3</v>
      </c>
      <c r="I553" s="9">
        <v>0</v>
      </c>
      <c r="J553" s="9">
        <v>17.3</v>
      </c>
      <c r="L553" s="33">
        <v>14.3</v>
      </c>
      <c r="M553" s="34" t="str">
        <v/>
      </c>
    </row>
    <row r="554" spans="4:13" ht="15" customHeight="1">
      <c r="D554" s="9">
        <v>0</v>
      </c>
      <c r="E554" s="9">
        <v>16</v>
      </c>
      <c r="F554" s="9">
        <v>9.1999999999999993</v>
      </c>
      <c r="G554" s="9">
        <v>44</v>
      </c>
      <c r="H554" s="9">
        <v>12.7</v>
      </c>
      <c r="I554" s="9">
        <v>0</v>
      </c>
      <c r="J554" s="9">
        <v>12.7</v>
      </c>
    </row>
    <row r="555" spans="4:13" ht="15" customHeight="1">
      <c r="D555" s="9">
        <v>1</v>
      </c>
      <c r="E555" s="9">
        <v>16</v>
      </c>
      <c r="F555" s="9">
        <v>0</v>
      </c>
      <c r="G555" s="9">
        <v>51.8</v>
      </c>
      <c r="H555" s="9">
        <v>12.9</v>
      </c>
      <c r="I555" s="9">
        <v>0</v>
      </c>
      <c r="J555" s="9">
        <v>12.9</v>
      </c>
    </row>
    <row r="556" spans="4:13" ht="15" customHeight="1">
      <c r="D556" s="9">
        <v>0</v>
      </c>
      <c r="E556" s="9">
        <v>14</v>
      </c>
      <c r="F556" s="9">
        <v>10.9</v>
      </c>
      <c r="G556" s="9">
        <v>43.5</v>
      </c>
      <c r="H556" s="9">
        <v>12.5</v>
      </c>
      <c r="I556" s="9">
        <v>0</v>
      </c>
      <c r="J556" s="9">
        <v>12.5</v>
      </c>
    </row>
    <row r="557" spans="4:13" ht="15" customHeight="1">
      <c r="D557" s="9">
        <v>1</v>
      </c>
      <c r="E557" s="9">
        <v>16</v>
      </c>
      <c r="F557" s="9">
        <v>20.7</v>
      </c>
      <c r="G557" s="9">
        <v>48.6</v>
      </c>
      <c r="H557" s="9">
        <v>17.2</v>
      </c>
      <c r="I557" s="9">
        <v>0</v>
      </c>
      <c r="J557" s="9">
        <v>17.2</v>
      </c>
    </row>
    <row r="558" spans="4:13" ht="15" customHeight="1">
      <c r="D558" s="9">
        <v>1</v>
      </c>
      <c r="E558" s="9">
        <v>14</v>
      </c>
      <c r="F558" s="9">
        <v>3</v>
      </c>
      <c r="G558" s="9">
        <v>46.1</v>
      </c>
      <c r="H558" s="9">
        <v>13.5</v>
      </c>
      <c r="I558" s="9">
        <v>0</v>
      </c>
      <c r="J558" s="9">
        <v>13.5</v>
      </c>
    </row>
    <row r="559" spans="4:13" ht="15" customHeight="1">
      <c r="D559" s="9">
        <v>0</v>
      </c>
      <c r="E559" s="9">
        <v>15</v>
      </c>
      <c r="F559" s="9">
        <v>0</v>
      </c>
      <c r="G559" s="9">
        <v>45.5</v>
      </c>
      <c r="H559" s="9">
        <v>14.8</v>
      </c>
      <c r="I559" s="9">
        <v>0</v>
      </c>
      <c r="J559" s="9">
        <v>14.8</v>
      </c>
    </row>
    <row r="560" spans="4:13" ht="15" customHeight="1">
      <c r="D560" s="9">
        <v>0</v>
      </c>
      <c r="E560" s="9">
        <v>14</v>
      </c>
      <c r="F560" s="9">
        <v>13</v>
      </c>
      <c r="G560" s="9">
        <v>46.3</v>
      </c>
      <c r="H560" s="9">
        <v>16.899999999999999</v>
      </c>
      <c r="I560" s="9">
        <v>1</v>
      </c>
      <c r="J560" s="9">
        <v>16.899999999999999</v>
      </c>
    </row>
    <row r="561" spans="4:10" ht="15" customHeight="1">
      <c r="D561" s="9">
        <v>0</v>
      </c>
      <c r="E561" s="9">
        <v>12</v>
      </c>
      <c r="F561" s="9">
        <v>24</v>
      </c>
      <c r="G561" s="9">
        <v>47.7</v>
      </c>
      <c r="H561" s="9">
        <v>15</v>
      </c>
      <c r="I561" s="9">
        <v>0</v>
      </c>
      <c r="J561" s="9">
        <v>15</v>
      </c>
    </row>
    <row r="562" spans="4:10" ht="15" customHeight="1">
      <c r="D562" s="9">
        <v>0</v>
      </c>
      <c r="E562" s="9">
        <v>16</v>
      </c>
      <c r="F562" s="9">
        <v>9.6999999999999993</v>
      </c>
      <c r="G562" s="9">
        <v>47.6</v>
      </c>
      <c r="H562" s="9">
        <v>13.6</v>
      </c>
      <c r="I562" s="9">
        <v>1</v>
      </c>
      <c r="J562" s="9">
        <v>13.6</v>
      </c>
    </row>
    <row r="563" spans="4:10" ht="15" customHeight="1">
      <c r="D563" s="9">
        <v>1</v>
      </c>
      <c r="E563" s="9">
        <v>13</v>
      </c>
      <c r="F563" s="9">
        <v>19.100000000000001</v>
      </c>
      <c r="G563" s="9">
        <v>56.6</v>
      </c>
      <c r="H563" s="9">
        <v>18.899999999999999</v>
      </c>
      <c r="I563" s="9">
        <v>0</v>
      </c>
      <c r="J563" s="9">
        <v>18.899999999999999</v>
      </c>
    </row>
    <row r="564" spans="4:10" ht="15" customHeight="1">
      <c r="D564" s="9">
        <v>0</v>
      </c>
      <c r="E564" s="9">
        <v>15</v>
      </c>
      <c r="F564" s="9">
        <v>16.399999999999999</v>
      </c>
      <c r="G564" s="9">
        <v>45.9</v>
      </c>
      <c r="H564" s="9">
        <v>15.8</v>
      </c>
      <c r="I564" s="9">
        <v>0</v>
      </c>
      <c r="J564" s="9">
        <v>15.8</v>
      </c>
    </row>
    <row r="565" spans="4:10" ht="15" customHeight="1">
      <c r="D565" s="9">
        <v>0</v>
      </c>
      <c r="E565" s="9">
        <v>13</v>
      </c>
      <c r="F565" s="9">
        <v>29.3</v>
      </c>
      <c r="G565" s="9">
        <v>46.3</v>
      </c>
      <c r="H565" s="9">
        <v>13.6</v>
      </c>
      <c r="I565" s="9">
        <v>1</v>
      </c>
      <c r="J565" s="9">
        <v>13.6</v>
      </c>
    </row>
    <row r="566" spans="4:10" ht="15" customHeight="1">
      <c r="D566" s="9">
        <v>0</v>
      </c>
      <c r="E566" s="9">
        <v>14</v>
      </c>
      <c r="F566" s="9">
        <v>12.2</v>
      </c>
      <c r="G566" s="9">
        <v>46.6</v>
      </c>
      <c r="H566" s="9">
        <v>12.6</v>
      </c>
      <c r="I566" s="9">
        <v>0</v>
      </c>
      <c r="J566" s="9">
        <v>12.6</v>
      </c>
    </row>
    <row r="567" spans="4:10" ht="15" customHeight="1">
      <c r="D567" s="9">
        <v>0</v>
      </c>
      <c r="E567" s="9">
        <v>15</v>
      </c>
      <c r="F567" s="9">
        <v>7.2</v>
      </c>
      <c r="G567" s="9">
        <v>53.1</v>
      </c>
      <c r="H567" s="9">
        <v>15.4</v>
      </c>
      <c r="I567" s="9">
        <v>0</v>
      </c>
      <c r="J567" s="9">
        <v>15.4</v>
      </c>
    </row>
    <row r="568" spans="4:10" ht="15" customHeight="1">
      <c r="D568" s="9">
        <v>0</v>
      </c>
      <c r="E568" s="9">
        <v>14</v>
      </c>
      <c r="F568" s="9">
        <v>0</v>
      </c>
      <c r="G568" s="9">
        <v>45.8</v>
      </c>
      <c r="H568" s="9">
        <v>13.1</v>
      </c>
      <c r="I568" s="9">
        <v>0</v>
      </c>
      <c r="J568" s="9">
        <v>13.1</v>
      </c>
    </row>
    <row r="569" spans="4:10" ht="15" customHeight="1">
      <c r="D569" s="9">
        <v>1</v>
      </c>
      <c r="E569" s="9">
        <v>13</v>
      </c>
      <c r="F569" s="9">
        <v>0</v>
      </c>
      <c r="G569" s="9">
        <v>44.8</v>
      </c>
      <c r="H569" s="9">
        <v>8.8000000000000007</v>
      </c>
      <c r="I569" s="9">
        <v>0</v>
      </c>
      <c r="J569" s="9">
        <v>8.8000000000000007</v>
      </c>
    </row>
    <row r="570" spans="4:10" ht="15" customHeight="1">
      <c r="D570" s="9">
        <v>1</v>
      </c>
      <c r="E570" s="9">
        <v>15</v>
      </c>
      <c r="F570" s="9">
        <v>20.399999999999999</v>
      </c>
      <c r="G570" s="9">
        <v>44.5</v>
      </c>
      <c r="H570" s="9">
        <v>14.7</v>
      </c>
      <c r="I570" s="9">
        <v>1</v>
      </c>
      <c r="J570" s="9">
        <v>14.7</v>
      </c>
    </row>
    <row r="571" spans="4:10" ht="15" customHeight="1">
      <c r="D571" s="9">
        <v>1</v>
      </c>
      <c r="E571" s="9">
        <v>13</v>
      </c>
      <c r="F571" s="9">
        <v>8.5</v>
      </c>
      <c r="G571" s="9">
        <v>55.1</v>
      </c>
      <c r="H571" s="9">
        <v>13.1</v>
      </c>
      <c r="I571" s="9">
        <v>0</v>
      </c>
      <c r="J571" s="9">
        <v>13.1</v>
      </c>
    </row>
    <row r="572" spans="4:10" ht="15" customHeight="1">
      <c r="D572" s="9">
        <v>1</v>
      </c>
      <c r="E572" s="9">
        <v>17</v>
      </c>
      <c r="F572" s="9">
        <v>51.2</v>
      </c>
      <c r="G572" s="9">
        <v>46.8</v>
      </c>
      <c r="H572" s="9">
        <v>17.2</v>
      </c>
      <c r="I572" s="9">
        <v>1</v>
      </c>
      <c r="J572" s="9">
        <v>17.2</v>
      </c>
    </row>
    <row r="573" spans="4:10" ht="15" customHeight="1">
      <c r="D573" s="9">
        <v>0</v>
      </c>
      <c r="E573" s="9">
        <v>15</v>
      </c>
      <c r="F573" s="9">
        <v>26.1</v>
      </c>
      <c r="G573" s="9">
        <v>47.2</v>
      </c>
      <c r="H573" s="9">
        <v>17.8</v>
      </c>
      <c r="I573" s="9">
        <v>1</v>
      </c>
      <c r="J573" s="9">
        <v>17.8</v>
      </c>
    </row>
    <row r="574" spans="4:10" ht="15" customHeight="1">
      <c r="D574" s="9">
        <v>1</v>
      </c>
      <c r="E574" s="9">
        <v>16</v>
      </c>
      <c r="F574" s="9">
        <v>52.2</v>
      </c>
      <c r="G574" s="9">
        <v>57.8</v>
      </c>
      <c r="H574" s="9">
        <v>18.600000000000001</v>
      </c>
      <c r="I574" s="9">
        <v>1</v>
      </c>
      <c r="J574" s="9">
        <v>18.600000000000001</v>
      </c>
    </row>
    <row r="575" spans="4:10" ht="15" customHeight="1">
      <c r="D575" s="9">
        <v>0</v>
      </c>
      <c r="E575" s="9">
        <v>15</v>
      </c>
      <c r="F575" s="9">
        <v>15.1</v>
      </c>
      <c r="G575" s="9">
        <v>48.4</v>
      </c>
      <c r="H575" s="9">
        <v>15.3</v>
      </c>
      <c r="I575" s="9">
        <v>1</v>
      </c>
      <c r="J575" s="9">
        <v>15.3</v>
      </c>
    </row>
    <row r="576" spans="4:10" ht="15" customHeight="1">
      <c r="D576" s="9">
        <v>1</v>
      </c>
      <c r="E576" s="9">
        <v>16</v>
      </c>
      <c r="F576" s="9">
        <v>9.4</v>
      </c>
      <c r="G576" s="9">
        <v>52.1</v>
      </c>
      <c r="H576" s="9">
        <v>14.8</v>
      </c>
      <c r="I576" s="9">
        <v>0</v>
      </c>
      <c r="J576" s="9">
        <v>14.8</v>
      </c>
    </row>
    <row r="577" spans="4:10" ht="15" customHeight="1">
      <c r="D577" s="9">
        <v>0</v>
      </c>
      <c r="E577" s="9">
        <v>14</v>
      </c>
      <c r="F577" s="9">
        <v>53.7</v>
      </c>
      <c r="G577" s="9">
        <v>50.5</v>
      </c>
      <c r="H577" s="9">
        <v>16.3</v>
      </c>
      <c r="I577" s="9">
        <v>0</v>
      </c>
      <c r="J577" s="9">
        <v>16.3</v>
      </c>
    </row>
    <row r="578" spans="4:10" ht="15" customHeight="1">
      <c r="D578" s="9">
        <v>1</v>
      </c>
      <c r="E578" s="9">
        <v>16</v>
      </c>
      <c r="F578" s="9">
        <v>50.1</v>
      </c>
      <c r="G578" s="9">
        <v>46.3</v>
      </c>
      <c r="H578" s="9">
        <v>14.4</v>
      </c>
      <c r="I578" s="9">
        <v>1</v>
      </c>
      <c r="J578" s="9">
        <v>14.4</v>
      </c>
    </row>
    <row r="579" spans="4:10" ht="15" customHeight="1">
      <c r="D579" s="9">
        <v>1</v>
      </c>
      <c r="E579" s="9">
        <v>15</v>
      </c>
      <c r="F579" s="9">
        <v>16.7</v>
      </c>
      <c r="G579" s="9">
        <v>44.5</v>
      </c>
      <c r="H579" s="9">
        <v>14.5</v>
      </c>
      <c r="I579" s="9">
        <v>1</v>
      </c>
      <c r="J579" s="9">
        <v>14.5</v>
      </c>
    </row>
    <row r="580" spans="4:10" ht="15" customHeight="1">
      <c r="D580" s="9">
        <v>0</v>
      </c>
      <c r="E580" s="9">
        <v>12</v>
      </c>
      <c r="F580" s="9">
        <v>16.2</v>
      </c>
      <c r="G580" s="9">
        <v>38</v>
      </c>
      <c r="H580" s="9">
        <v>10.9</v>
      </c>
      <c r="I580" s="9">
        <v>0</v>
      </c>
      <c r="J580" s="9">
        <v>10.9</v>
      </c>
    </row>
    <row r="581" spans="4:10" ht="15" customHeight="1">
      <c r="D581" s="9">
        <v>0</v>
      </c>
      <c r="E581" s="9">
        <v>13</v>
      </c>
      <c r="F581" s="9">
        <v>15.1</v>
      </c>
      <c r="G581" s="9">
        <v>46.3</v>
      </c>
      <c r="H581" s="9">
        <v>15.1</v>
      </c>
      <c r="I581" s="9">
        <v>1</v>
      </c>
      <c r="J581" s="9">
        <v>15.1</v>
      </c>
    </row>
    <row r="582" spans="4:10" ht="15" customHeight="1">
      <c r="D582" s="9">
        <v>1</v>
      </c>
      <c r="E582" s="9">
        <v>12</v>
      </c>
      <c r="F582" s="9">
        <v>25.5</v>
      </c>
      <c r="G582" s="9">
        <v>39.9</v>
      </c>
      <c r="H582" s="9">
        <v>13.4</v>
      </c>
      <c r="I582" s="9">
        <v>0</v>
      </c>
      <c r="J582" s="9">
        <v>13.4</v>
      </c>
    </row>
    <row r="583" spans="4:10" ht="15" customHeight="1">
      <c r="D583" s="9">
        <v>1</v>
      </c>
      <c r="E583" s="9">
        <v>17</v>
      </c>
      <c r="F583" s="9">
        <v>0</v>
      </c>
      <c r="G583" s="9">
        <v>50.9</v>
      </c>
      <c r="H583" s="9">
        <v>12.2</v>
      </c>
      <c r="I583" s="9">
        <v>0</v>
      </c>
      <c r="J583" s="9">
        <v>12.2</v>
      </c>
    </row>
    <row r="584" spans="4:10" ht="15" customHeight="1">
      <c r="D584" s="9">
        <v>1</v>
      </c>
      <c r="E584" s="9">
        <v>16</v>
      </c>
      <c r="F584" s="9">
        <v>0</v>
      </c>
      <c r="G584" s="9">
        <v>49.4</v>
      </c>
      <c r="H584" s="9">
        <v>10</v>
      </c>
      <c r="I584" s="9">
        <v>0</v>
      </c>
      <c r="J584" s="9">
        <v>10</v>
      </c>
    </row>
    <row r="585" spans="4:10" ht="15" customHeight="1">
      <c r="D585" s="9">
        <v>0</v>
      </c>
      <c r="E585" s="9">
        <v>16</v>
      </c>
      <c r="F585" s="9">
        <v>9.3000000000000007</v>
      </c>
      <c r="G585" s="9">
        <v>49.8</v>
      </c>
      <c r="H585" s="9">
        <v>16.600000000000001</v>
      </c>
      <c r="I585" s="9">
        <v>0</v>
      </c>
      <c r="J585" s="9">
        <v>16.600000000000001</v>
      </c>
    </row>
    <row r="586" spans="4:10" ht="15" customHeight="1">
      <c r="D586" s="9">
        <v>0</v>
      </c>
      <c r="E586" s="9">
        <v>14</v>
      </c>
      <c r="F586" s="9">
        <v>7.6</v>
      </c>
      <c r="G586" s="9">
        <v>54.7</v>
      </c>
      <c r="H586" s="9">
        <v>13.5</v>
      </c>
      <c r="I586" s="9">
        <v>0</v>
      </c>
      <c r="J586" s="9">
        <v>13.5</v>
      </c>
    </row>
    <row r="587" spans="4:10" ht="15" customHeight="1">
      <c r="D587" s="9">
        <v>0</v>
      </c>
      <c r="E587" s="9">
        <v>13</v>
      </c>
      <c r="F587" s="9">
        <v>4.5999999999999996</v>
      </c>
      <c r="G587" s="9">
        <v>53.1</v>
      </c>
      <c r="H587" s="9">
        <v>15.9</v>
      </c>
      <c r="I587" s="9">
        <v>1</v>
      </c>
      <c r="J587" s="9">
        <v>15.9</v>
      </c>
    </row>
    <row r="588" spans="4:10" ht="15" customHeight="1">
      <c r="D588" s="9">
        <v>0</v>
      </c>
      <c r="E588" s="9">
        <v>10</v>
      </c>
      <c r="F588" s="9">
        <v>41.6</v>
      </c>
      <c r="G588" s="9">
        <v>37.299999999999997</v>
      </c>
      <c r="H588" s="9">
        <v>12.1</v>
      </c>
      <c r="I588" s="9">
        <v>1</v>
      </c>
      <c r="J588" s="9">
        <v>12.1</v>
      </c>
    </row>
    <row r="589" spans="4:10" ht="15" customHeight="1">
      <c r="D589" s="9">
        <v>0</v>
      </c>
      <c r="E589" s="9">
        <v>15</v>
      </c>
      <c r="F589" s="9">
        <v>0</v>
      </c>
      <c r="G589" s="9">
        <v>39.5</v>
      </c>
      <c r="H589" s="9">
        <v>12.5</v>
      </c>
      <c r="I589" s="9">
        <v>0</v>
      </c>
      <c r="J589" s="9">
        <v>12.5</v>
      </c>
    </row>
    <row r="590" spans="4:10" ht="15" customHeight="1">
      <c r="D590" s="9">
        <v>1</v>
      </c>
      <c r="E590" s="9">
        <v>18</v>
      </c>
      <c r="F590" s="9">
        <v>65</v>
      </c>
      <c r="G590" s="9">
        <v>60.7</v>
      </c>
      <c r="H590" s="9">
        <v>15.8</v>
      </c>
      <c r="I590" s="9">
        <v>0</v>
      </c>
      <c r="J590" s="9">
        <v>15.8</v>
      </c>
    </row>
    <row r="591" spans="4:10" ht="15" customHeight="1">
      <c r="D591" s="9">
        <v>1</v>
      </c>
      <c r="E591" s="9">
        <v>15</v>
      </c>
      <c r="F591" s="9">
        <v>7.2</v>
      </c>
      <c r="G591" s="9">
        <v>48.1</v>
      </c>
      <c r="H591" s="9">
        <v>11.4</v>
      </c>
      <c r="I591" s="9">
        <v>0</v>
      </c>
      <c r="J591" s="9">
        <v>11.4</v>
      </c>
    </row>
    <row r="592" spans="4:10" ht="15" customHeight="1">
      <c r="D592" s="9">
        <v>1</v>
      </c>
      <c r="E592" s="9">
        <v>16</v>
      </c>
      <c r="F592" s="9">
        <v>0</v>
      </c>
      <c r="G592" s="9">
        <v>45.5</v>
      </c>
      <c r="H592" s="9">
        <v>13.4</v>
      </c>
      <c r="I592" s="9">
        <v>1</v>
      </c>
      <c r="J592" s="9">
        <v>13.4</v>
      </c>
    </row>
    <row r="593" spans="4:10" ht="15" customHeight="1">
      <c r="D593" s="9">
        <v>0</v>
      </c>
      <c r="E593" s="9">
        <v>18</v>
      </c>
      <c r="F593" s="9">
        <v>24.6</v>
      </c>
      <c r="G593" s="9">
        <v>49.8</v>
      </c>
      <c r="H593" s="9">
        <v>17.899999999999999</v>
      </c>
      <c r="I593" s="9">
        <v>0</v>
      </c>
      <c r="J593" s="9">
        <v>17.899999999999999</v>
      </c>
    </row>
    <row r="594" spans="4:10" ht="15" customHeight="1">
      <c r="D594" s="9">
        <v>0</v>
      </c>
      <c r="E594" s="9">
        <v>14</v>
      </c>
      <c r="F594" s="9">
        <v>18.899999999999999</v>
      </c>
      <c r="G594" s="9">
        <v>51.3</v>
      </c>
      <c r="H594" s="9">
        <v>13.4</v>
      </c>
      <c r="I594" s="9">
        <v>0</v>
      </c>
      <c r="J594" s="9">
        <v>13.4</v>
      </c>
    </row>
    <row r="595" spans="4:10" ht="15" customHeight="1">
      <c r="D595" s="9">
        <v>1</v>
      </c>
      <c r="E595" s="9">
        <v>15</v>
      </c>
      <c r="F595" s="9">
        <v>9.1999999999999993</v>
      </c>
      <c r="G595" s="9">
        <v>50.8</v>
      </c>
      <c r="H595" s="9">
        <v>15.8</v>
      </c>
      <c r="I595" s="9">
        <v>0</v>
      </c>
      <c r="J595" s="9">
        <v>15.8</v>
      </c>
    </row>
    <row r="596" spans="4:10" ht="15" customHeight="1">
      <c r="D596" s="9">
        <v>0</v>
      </c>
      <c r="E596" s="9">
        <v>17</v>
      </c>
      <c r="F596" s="9">
        <v>5.9</v>
      </c>
      <c r="G596" s="9">
        <v>45.5</v>
      </c>
      <c r="H596" s="9">
        <v>11.7</v>
      </c>
      <c r="I596" s="9">
        <v>0</v>
      </c>
      <c r="J596" s="9">
        <v>11.7</v>
      </c>
    </row>
    <row r="597" spans="4:10" ht="15" customHeight="1">
      <c r="D597" s="9">
        <v>0</v>
      </c>
      <c r="E597" s="9">
        <v>10</v>
      </c>
      <c r="F597" s="9">
        <v>21.3</v>
      </c>
      <c r="G597" s="9">
        <v>38.9</v>
      </c>
      <c r="H597" s="9">
        <v>10.6</v>
      </c>
      <c r="I597" s="9">
        <v>0</v>
      </c>
      <c r="J597" s="9">
        <v>10.6</v>
      </c>
    </row>
    <row r="598" spans="4:10" ht="15" customHeight="1">
      <c r="D598" s="9">
        <v>0</v>
      </c>
      <c r="E598" s="9">
        <v>17</v>
      </c>
      <c r="F598" s="9">
        <v>26.3</v>
      </c>
      <c r="G598" s="9">
        <v>48</v>
      </c>
      <c r="H598" s="9">
        <v>14.5</v>
      </c>
      <c r="I598" s="9">
        <v>0</v>
      </c>
      <c r="J598" s="9">
        <v>14.5</v>
      </c>
    </row>
    <row r="599" spans="4:10" ht="15" customHeight="1">
      <c r="D599" s="9">
        <v>1</v>
      </c>
      <c r="E599" s="9">
        <v>16</v>
      </c>
      <c r="F599" s="9">
        <v>36.299999999999997</v>
      </c>
      <c r="G599" s="9">
        <v>54.2</v>
      </c>
      <c r="H599" s="9">
        <v>17</v>
      </c>
      <c r="I599" s="9">
        <v>0</v>
      </c>
      <c r="J599" s="9">
        <v>17</v>
      </c>
    </row>
    <row r="600" spans="4:10" ht="15" customHeight="1">
      <c r="D600" s="9">
        <v>1</v>
      </c>
      <c r="E600" s="9">
        <v>16</v>
      </c>
      <c r="F600" s="9">
        <v>7.8</v>
      </c>
      <c r="G600" s="9">
        <v>46.2</v>
      </c>
      <c r="H600" s="9">
        <v>18.399999999999999</v>
      </c>
      <c r="I600" s="9">
        <v>0</v>
      </c>
      <c r="J600" s="9">
        <v>18.399999999999999</v>
      </c>
    </row>
    <row r="601" spans="4:10" ht="15" customHeight="1">
      <c r="D601" s="9">
        <v>1</v>
      </c>
      <c r="E601" s="9">
        <v>15</v>
      </c>
      <c r="F601" s="9">
        <v>21.9</v>
      </c>
      <c r="G601" s="9">
        <v>57.3</v>
      </c>
      <c r="H601" s="9">
        <v>14.3</v>
      </c>
      <c r="I601" s="9">
        <v>0</v>
      </c>
      <c r="J601" s="9">
        <v>14.3</v>
      </c>
    </row>
  </sheetData>
  <mergeCells count="19">
    <mergeCell ref="F1:H1"/>
    <mergeCell ref="K1:N1"/>
    <mergeCell ref="I1:J1"/>
    <mergeCell ref="Q446:S447"/>
    <mergeCell ref="Q448:Q455"/>
    <mergeCell ref="R448:R449"/>
    <mergeCell ref="R450:R451"/>
    <mergeCell ref="R452:R453"/>
    <mergeCell ref="R454:R455"/>
    <mergeCell ref="T446:T447"/>
    <mergeCell ref="U446:U447"/>
    <mergeCell ref="V446:V447"/>
    <mergeCell ref="W446:W447"/>
    <mergeCell ref="X446:X447"/>
    <mergeCell ref="Y446:Y447"/>
    <mergeCell ref="Z446:Z447"/>
    <mergeCell ref="AA446:AA447"/>
    <mergeCell ref="AB446:AB447"/>
    <mergeCell ref="AC446:AC447"/>
  </mergeCells>
  <conditionalFormatting sqref="AB446:AC455">
    <cfRule type="cellIs" dxfId="0" priority="1" operator="lessThan">
      <formula>0.05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7c7d5c-3433-40c9-a65f-4ae7ba5ceb7f">
      <Terms xmlns="http://schemas.microsoft.com/office/infopath/2007/PartnerControls"/>
    </lcf76f155ced4ddcb4097134ff3c332f>
    <TaxCatchAll xmlns="63052927-b7c1-4c4c-b47c-8daec959291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286AB2A90C7409CA6C9A87F5AB61F" ma:contentTypeVersion="15" ma:contentTypeDescription="Crear nuevo documento." ma:contentTypeScope="" ma:versionID="a75e863c2fd69d9e3e5c6564587d4445">
  <xsd:schema xmlns:xsd="http://www.w3.org/2001/XMLSchema" xmlns:xs="http://www.w3.org/2001/XMLSchema" xmlns:p="http://schemas.microsoft.com/office/2006/metadata/properties" xmlns:ns2="e97c7d5c-3433-40c9-a65f-4ae7ba5ceb7f" xmlns:ns3="63052927-b7c1-4c4c-b47c-8daec9592917" targetNamespace="http://schemas.microsoft.com/office/2006/metadata/properties" ma:root="true" ma:fieldsID="ed82a640261d259419cdfe27208c8ff7" ns2:_="" ns3:_="">
    <xsd:import namespace="e97c7d5c-3433-40c9-a65f-4ae7ba5ceb7f"/>
    <xsd:import namespace="63052927-b7c1-4c4c-b47c-8daec9592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c7d5c-3433-40c9-a65f-4ae7ba5ce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1409a9a-6146-49a3-b0cc-bee140049b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52927-b7c1-4c4c-b47c-8daec9592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e17dbfd-6557-4376-9f6c-c00552e150f7}" ma:internalName="TaxCatchAll" ma:showField="CatchAllData" ma:web="63052927-b7c1-4c4c-b47c-8daec9592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3174BAD-46AA-4CDC-A4C6-8E10707F4824}"/>
</file>

<file path=customXml/itemProps2.xml><?xml version="1.0" encoding="utf-8"?>
<ds:datastoreItem xmlns:ds="http://schemas.openxmlformats.org/officeDocument/2006/customXml" ds:itemID="{7E26B6FA-E824-43FE-86D5-2C6467C722DB}"/>
</file>

<file path=customXml/itemProps3.xml><?xml version="1.0" encoding="utf-8"?>
<ds:datastoreItem xmlns:ds="http://schemas.openxmlformats.org/officeDocument/2006/customXml" ds:itemID="{C8FD05B0-3BCA-4A3E-8525-539540EE3C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company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Vanessa</dc:creator>
  <cp:keywords/>
  <dc:description/>
  <cp:lastModifiedBy/>
  <cp:revision/>
  <dcterms:created xsi:type="dcterms:W3CDTF">2022-11-15T18:17:25Z</dcterms:created>
  <dcterms:modified xsi:type="dcterms:W3CDTF">2024-03-01T13:52:17Z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0x0101009A7286AB2A90C7409CA6C9A87F5AB61F</vt:lpwstr>
  </property>
</Properties>
</file>