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unicoceduco-my.sharepoint.com/personal/mariza_unicoc_edu_co/Documents/TESIS Petrovic/Presentación final/"/>
    </mc:Choice>
  </mc:AlternateContent>
  <xr:revisionPtr revIDLastSave="1" documentId="8_{774F8727-B095-4AFF-BD77-27F3DEA02ACE}" xr6:coauthVersionLast="47" xr6:coauthVersionMax="47" xr10:uidLastSave="{0B9A0377-1C35-4B30-A372-D91D0E016596}"/>
  <bookViews>
    <workbookView minimized="1" xWindow="1515" yWindow="1515" windowWidth="15375" windowHeight="7785" firstSheet="2" activeTab="2" xr2:uid="{45224BFD-AD31-4E6C-838C-F600CBC0CD3F}"/>
  </bookViews>
  <sheets>
    <sheet name="RESULTADSOI" sheetId="3" r:id="rId1"/>
    <sheet name="Hoja2" sheetId="2" r:id="rId2"/>
    <sheet name="Hoja1" sheetId="1" r:id="rId3"/>
  </sheets>
  <externalReferences>
    <externalReference r:id="rId4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4" i="1" l="1"/>
  <c r="AH4" i="1"/>
  <c r="AI4" i="1"/>
  <c r="AJ4" i="1"/>
  <c r="AK4" i="1"/>
  <c r="AF4" i="1"/>
  <c r="Y5" i="1"/>
  <c r="Z5" i="1"/>
  <c r="AA5" i="1"/>
  <c r="AB5" i="1"/>
  <c r="AC5" i="1"/>
  <c r="Y6" i="1"/>
  <c r="Z6" i="1"/>
  <c r="AA6" i="1"/>
  <c r="AB6" i="1"/>
  <c r="AC6" i="1"/>
  <c r="Y7" i="1"/>
  <c r="Z7" i="1"/>
  <c r="AA7" i="1"/>
  <c r="AB7" i="1"/>
  <c r="AC7" i="1"/>
  <c r="Y8" i="1"/>
  <c r="Z8" i="1"/>
  <c r="AA8" i="1"/>
  <c r="AB8" i="1"/>
  <c r="AC8" i="1"/>
  <c r="Y9" i="1"/>
  <c r="Z9" i="1"/>
  <c r="AA9" i="1"/>
  <c r="AB9" i="1"/>
  <c r="AC9" i="1"/>
  <c r="Y10" i="1"/>
  <c r="Z10" i="1"/>
  <c r="AA10" i="1"/>
  <c r="AB10" i="1"/>
  <c r="AC10" i="1"/>
  <c r="Y11" i="1"/>
  <c r="Z11" i="1"/>
  <c r="AA11" i="1"/>
  <c r="AB11" i="1"/>
  <c r="AC11" i="1"/>
  <c r="Y12" i="1"/>
  <c r="Z12" i="1"/>
  <c r="AA12" i="1"/>
  <c r="AB12" i="1"/>
  <c r="AC12" i="1"/>
  <c r="Y14" i="1"/>
  <c r="Z14" i="1"/>
  <c r="AA14" i="1"/>
  <c r="AB14" i="1"/>
  <c r="AC14" i="1"/>
  <c r="AC13" i="1" s="1"/>
  <c r="Y15" i="1"/>
  <c r="Z15" i="1"/>
  <c r="AA15" i="1"/>
  <c r="AA13" i="1" s="1"/>
  <c r="AB15" i="1"/>
  <c r="AB13" i="1" s="1"/>
  <c r="AC15" i="1"/>
  <c r="Y16" i="1"/>
  <c r="Z16" i="1"/>
  <c r="AA16" i="1"/>
  <c r="AB16" i="1"/>
  <c r="AC16" i="1"/>
  <c r="Y17" i="1"/>
  <c r="Z17" i="1"/>
  <c r="AA17" i="1"/>
  <c r="AB17" i="1"/>
  <c r="AC17" i="1"/>
  <c r="Y18" i="1"/>
  <c r="Z18" i="1"/>
  <c r="AA18" i="1"/>
  <c r="AB18" i="1"/>
  <c r="AC18" i="1"/>
  <c r="Y19" i="1"/>
  <c r="Z19" i="1"/>
  <c r="AA19" i="1"/>
  <c r="AB19" i="1"/>
  <c r="AC19" i="1"/>
  <c r="Y20" i="1"/>
  <c r="Z20" i="1"/>
  <c r="AA20" i="1"/>
  <c r="AB20" i="1"/>
  <c r="AC20" i="1"/>
  <c r="X20" i="1"/>
  <c r="X19" i="1"/>
  <c r="X18" i="1"/>
  <c r="X17" i="1"/>
  <c r="X16" i="1"/>
  <c r="X15" i="1"/>
  <c r="X14" i="1"/>
  <c r="X12" i="1"/>
  <c r="X11" i="1"/>
  <c r="X10" i="1"/>
  <c r="X9" i="1"/>
  <c r="X8" i="1"/>
  <c r="X7" i="1"/>
  <c r="X6" i="1"/>
  <c r="X5" i="1"/>
  <c r="Y4" i="1"/>
  <c r="Z4" i="1"/>
  <c r="AA4" i="1"/>
  <c r="AB4" i="1"/>
  <c r="AC4" i="1"/>
  <c r="X4" i="1"/>
  <c r="AK5" i="3" a="1"/>
  <c r="AK12" i="1"/>
  <c r="AF5" i="1"/>
  <c r="Z22" i="1"/>
  <c r="AG5" i="1"/>
  <c r="O4" i="3" a="1"/>
  <c r="AK13" i="1"/>
  <c r="AK5" i="1"/>
  <c r="AF12" i="1"/>
  <c r="AH5" i="1"/>
  <c r="Y22" i="1"/>
  <c r="AF6" i="1"/>
  <c r="AJ13" i="1"/>
  <c r="AH12" i="1"/>
  <c r="AA21" i="1"/>
  <c r="AC21" i="1"/>
  <c r="AI13" i="1"/>
  <c r="AF13" i="1"/>
  <c r="AG12" i="1"/>
  <c r="AI5" i="1"/>
  <c r="AJ5" i="1"/>
  <c r="AC22" i="1"/>
  <c r="AJ12" i="1"/>
  <c r="AH13" i="1"/>
  <c r="AB22" i="1"/>
  <c r="Z21" i="1"/>
  <c r="X21" i="1"/>
  <c r="AJ6" i="1"/>
  <c r="AG13" i="1"/>
  <c r="AH6" i="1"/>
  <c r="AA22" i="1"/>
  <c r="X22" i="1"/>
  <c r="AI6" i="1"/>
  <c r="AB21" i="1"/>
  <c r="AG6" i="1"/>
  <c r="AK6" i="1"/>
  <c r="Y21" i="1"/>
  <c r="AI12" i="1"/>
  <c r="U4" i="3" a="1"/>
  <c r="Y13" i="1" l="1"/>
  <c r="Z13" i="1"/>
  <c r="AK5" i="3"/>
  <c r="AF15" i="1"/>
  <c r="AF8" i="1"/>
  <c r="AI15" i="1"/>
  <c r="AH15" i="1"/>
  <c r="AG15" i="1"/>
  <c r="AK15" i="1"/>
  <c r="AJ15" i="1"/>
  <c r="AI8" i="1"/>
  <c r="AG8" i="1"/>
  <c r="AH8" i="1"/>
  <c r="AK8" i="1"/>
  <c r="AJ8" i="1"/>
  <c r="X13" i="1"/>
  <c r="U4" i="3"/>
  <c r="O4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<sst xmlns="http://schemas.openxmlformats.org/spreadsheetml/2006/main" count="950" uniqueCount="157">
  <si>
    <t>PRUEBA</t>
  </si>
  <si>
    <t>OBJETIVO</t>
  </si>
  <si>
    <t>ANALISIS EXPLORATORIO DE DATSO</t>
  </si>
  <si>
    <t>DESCRIBIR LA MUESTRA</t>
  </si>
  <si>
    <t>GRUPO ETARIO</t>
  </si>
  <si>
    <t>SEXO</t>
  </si>
  <si>
    <t>Chi-sq</t>
  </si>
  <si>
    <t>Determinara relacion entre variables: sexo y grupo eatrio vs grupo roracional</t>
  </si>
  <si>
    <t>Grupo Rotacional</t>
  </si>
  <si>
    <t>.12-14</t>
  </si>
  <si>
    <t>.6-8</t>
  </si>
  <si>
    <t>.9-11</t>
  </si>
  <si>
    <t>Total general</t>
  </si>
  <si>
    <t>Chi-sq pvalue</t>
  </si>
  <si>
    <t>F</t>
  </si>
  <si>
    <t>M</t>
  </si>
  <si>
    <t>Análisis factorial multivariado de correspondencia</t>
  </si>
  <si>
    <t>Ubicra relaciones entre varaiables</t>
  </si>
  <si>
    <t>A1DDB</t>
  </si>
  <si>
    <t>Total</t>
  </si>
  <si>
    <t>Chi-sq test</t>
  </si>
  <si>
    <t>Real Staristics V9 de marzo 2024. Es mimso R para Excel</t>
  </si>
  <si>
    <t>A1DN</t>
  </si>
  <si>
    <t>P1NOB</t>
  </si>
  <si>
    <t>hay una relacion significativa</t>
  </si>
  <si>
    <t>A1DOB</t>
  </si>
  <si>
    <t>P2DN</t>
  </si>
  <si>
    <t>A1NN</t>
  </si>
  <si>
    <t>A1NOB</t>
  </si>
  <si>
    <t>R1NOB</t>
  </si>
  <si>
    <t>A2DDB</t>
  </si>
  <si>
    <t>R2DN</t>
  </si>
  <si>
    <t>A3MN</t>
  </si>
  <si>
    <t>A3MOB</t>
  </si>
  <si>
    <t>P2DOB</t>
  </si>
  <si>
    <t>P1MDB</t>
  </si>
  <si>
    <t>P1MOB</t>
  </si>
  <si>
    <t>P1NDB</t>
  </si>
  <si>
    <t>P1NN</t>
  </si>
  <si>
    <t>P2DDB</t>
  </si>
  <si>
    <t>R1NN</t>
  </si>
  <si>
    <t>R1NDB</t>
  </si>
  <si>
    <t>R2DDB</t>
  </si>
  <si>
    <t>R2DOB</t>
  </si>
  <si>
    <t>APARATO ORTOPÉDICO</t>
  </si>
  <si>
    <t>(Todas)</t>
  </si>
  <si>
    <t>DESCRIPCIÓN TIPO ROTACIONAL</t>
  </si>
  <si>
    <t>Correspondence Analysis</t>
  </si>
  <si>
    <t xml:space="preserve">Cuenta de SEXO </t>
  </si>
  <si>
    <t>Etiquetas de columna</t>
  </si>
  <si>
    <t>Etiquetas de fila</t>
  </si>
  <si>
    <t>Proportional Matrix</t>
  </si>
  <si>
    <t>Eigenvalues</t>
  </si>
  <si>
    <t>Plot Details for Rows</t>
  </si>
  <si>
    <t>Combined Profiles</t>
  </si>
  <si>
    <t>CATEGORIA AXIOLÓGICA</t>
  </si>
  <si>
    <t>CA1</t>
  </si>
  <si>
    <t>CA2</t>
  </si>
  <si>
    <t>CA3</t>
  </si>
  <si>
    <t>CA4</t>
  </si>
  <si>
    <t>CA5</t>
  </si>
  <si>
    <t>CA6</t>
  </si>
  <si>
    <t>grupo totacional</t>
  </si>
  <si>
    <t>OTROS</t>
  </si>
  <si>
    <t>CATEGORÍA</t>
  </si>
  <si>
    <t>eValue</t>
  </si>
  <si>
    <t>%</t>
  </si>
  <si>
    <t>cum %</t>
  </si>
  <si>
    <t>Quality</t>
  </si>
  <si>
    <t>Mass</t>
  </si>
  <si>
    <t>Distance</t>
  </si>
  <si>
    <t>Inertia</t>
  </si>
  <si>
    <t>Factor 1</t>
  </si>
  <si>
    <t>Factor 2</t>
  </si>
  <si>
    <t>COR 1</t>
  </si>
  <si>
    <t>COR 2</t>
  </si>
  <si>
    <t>CTR 1</t>
  </si>
  <si>
    <t>CTR 2</t>
  </si>
  <si>
    <t>Plot Details for Columns</t>
  </si>
  <si>
    <t>PACIENTE</t>
  </si>
  <si>
    <t xml:space="preserve">SEXO </t>
  </si>
  <si>
    <t xml:space="preserve">EDAD </t>
  </si>
  <si>
    <t>SNA</t>
  </si>
  <si>
    <t>SNB</t>
  </si>
  <si>
    <t>ANB</t>
  </si>
  <si>
    <t>ÁNGULO LM (S-N/Go-Me)</t>
  </si>
  <si>
    <t>ÁNGULO DE LA LÍNEA NASAL (S-N/ENA-ENP)</t>
  </si>
  <si>
    <t>DIAGNÓSTICO DE TIPO ROTACIONAL</t>
  </si>
  <si>
    <t>CATEGORÍA AUXOLÓGICA</t>
  </si>
  <si>
    <t>Rotación Posterior, Clase I, Relación normal, Mordida abierta</t>
  </si>
  <si>
    <t>SN2, SN3</t>
  </si>
  <si>
    <t>Descriptive Statistics</t>
  </si>
  <si>
    <t>Shapiro-Wilk Test</t>
  </si>
  <si>
    <t>Rotación neutra, Clase I, Relación normal, Mordida abierta</t>
  </si>
  <si>
    <t>SN8</t>
  </si>
  <si>
    <t>Rotación anterior, Clase I, Relación distal, Mordida normal</t>
  </si>
  <si>
    <t>SN1,  PP1</t>
  </si>
  <si>
    <t>Mean</t>
  </si>
  <si>
    <t>W-stat</t>
  </si>
  <si>
    <t>Rotación neutra, Clase II, Relación distal, Mordida abierta</t>
  </si>
  <si>
    <t>Standard Error</t>
  </si>
  <si>
    <t>p-value</t>
  </si>
  <si>
    <t>Median</t>
  </si>
  <si>
    <t>alpha</t>
  </si>
  <si>
    <t>Mode</t>
  </si>
  <si>
    <t>normal</t>
  </si>
  <si>
    <t>Standard Deviation</t>
  </si>
  <si>
    <t>Rotación Posterior, Clase II, Relación distal, Mordida profunda</t>
  </si>
  <si>
    <t>SN1 CON EQUIPLAN</t>
  </si>
  <si>
    <t>OBJETIVOS:</t>
  </si>
  <si>
    <t>Sample Variance</t>
  </si>
  <si>
    <t>d'Agostino-Pearson</t>
  </si>
  <si>
    <t>Rotación posterior, Clase II, Relación distal, Mordida abierta</t>
  </si>
  <si>
    <t>SN3, SN4, SN6</t>
  </si>
  <si>
    <t>1. Determinar la relación dentro del grupo rotacional y el sexo</t>
  </si>
  <si>
    <t>Kurtosis</t>
  </si>
  <si>
    <t>Rotación anterior, Clase I, Relación normal, Mordida abierta</t>
  </si>
  <si>
    <t>2.Evaluar la relación dentro del grupo rotacional y el grupo etáreo</t>
  </si>
  <si>
    <t>Skewness</t>
  </si>
  <si>
    <t>DA-stat</t>
  </si>
  <si>
    <t>3. Relacionar los tipos rotacionales con la categoría auxológica</t>
  </si>
  <si>
    <t>Range</t>
  </si>
  <si>
    <t>Rotación neutra, Clase II, Relación distal, Mordida profunda</t>
  </si>
  <si>
    <t>Maximum</t>
  </si>
  <si>
    <t>Rotación anterior, Clase II, Relación distal, Mordida profunda</t>
  </si>
  <si>
    <t>Minimum</t>
  </si>
  <si>
    <t>Rotación anterior, Clase I, Relación distral, Mordida profunda</t>
  </si>
  <si>
    <t>Sum</t>
  </si>
  <si>
    <t>Rotación neutra, Clase II, Relación distal, Mordida normal</t>
  </si>
  <si>
    <t>SN1</t>
  </si>
  <si>
    <t>Count</t>
  </si>
  <si>
    <t>Rotación anterior, Clase III, Relación mesial, Mordida abierta</t>
  </si>
  <si>
    <t>Geometric Mean</t>
  </si>
  <si>
    <t>Rotación normal, Clase I, Relación normal, Mordida abierta</t>
  </si>
  <si>
    <t>Harmonic Mean</t>
  </si>
  <si>
    <t>SN4, SN6 CON BARRA ONDULADA</t>
  </si>
  <si>
    <t>AAD</t>
  </si>
  <si>
    <t>Rotación Posterior, Clase II, Relacion Distal, Mordida normal</t>
  </si>
  <si>
    <t>SN4, SN6 C/S BARRA ONDULADA</t>
  </si>
  <si>
    <t>MAD</t>
  </si>
  <si>
    <t>IQR</t>
  </si>
  <si>
    <t>Rotación Posterior, Clase I, Relación Normal, Mordida normal</t>
  </si>
  <si>
    <t>(-1)</t>
  </si>
  <si>
    <t>Rotación anterior, Clase III, Relación mesial, Mordida normal</t>
  </si>
  <si>
    <t>SN7</t>
  </si>
  <si>
    <t>SN4, SN6</t>
  </si>
  <si>
    <t>Rotación anterior, Clase II, Relación distal, Mordida abierta</t>
  </si>
  <si>
    <t>Rotación Posterior, Clase II, Relación distal, Mordida normal</t>
  </si>
  <si>
    <t>Rotación anterior. Clase I, Relación normal, Mordida normal</t>
  </si>
  <si>
    <t>KLAMMT</t>
  </si>
  <si>
    <t>(-4)</t>
  </si>
  <si>
    <t>Rotación Posterior, Clase I, Relación mesial, Mordida profunda</t>
  </si>
  <si>
    <t>Rotación posterior, Clase II, Relación distal, Mordida profunda</t>
  </si>
  <si>
    <t>Rotación neutra, Clase I, Relación normal, Mordida normal</t>
  </si>
  <si>
    <t>Rotación posterior, Clase I, Relación mesial, Mordida abierta</t>
  </si>
  <si>
    <t>Rotación posterior, Clase I, Relación normal, Mordida profunda</t>
  </si>
  <si>
    <t>Rotación neutra, Clase I, Relación normal, Mordida profunda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</si>
</sst>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0.000"/>
    <numFmt numFmtId="165" formatCode="_-* #,##0.0000_-;\-* #,##0.0000_-;_-* &quot;-&quot;??_-;_-@_-"/>
  </numFmts>
  <fonts count="8" x14ac:knownFonts="1"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CE4D6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rgb="FFA9D08E"/>
        <bgColor rgb="FF000000"/>
      </patternFill>
    </fill>
    <fill>
      <patternFill patternType="solid">
        <fgColor rgb="FFFA91CC"/>
        <bgColor rgb="FF000000"/>
      </patternFill>
    </fill>
    <fill>
      <patternFill patternType="solid">
        <fgColor rgb="FFFFE69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0" fontId="2" fillId="7" borderId="1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0" fontId="2" fillId="0" borderId="7" xfId="0" applyFont="1" applyBorder="1"/>
    <xf numFmtId="16" fontId="2" fillId="2" borderId="1" xfId="0" applyNumberFormat="1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4" fillId="8" borderId="9" xfId="0" applyFont="1" applyFill="1" applyBorder="1"/>
    <xf numFmtId="0" fontId="4" fillId="8" borderId="10" xfId="0" applyFont="1" applyFill="1" applyBorder="1" applyAlignment="1">
      <alignment horizontal="left"/>
    </xf>
    <xf numFmtId="0" fontId="4" fillId="8" borderId="10" xfId="0" applyFont="1" applyFill="1" applyBorder="1"/>
    <xf numFmtId="0" fontId="4" fillId="8" borderId="0" xfId="0" applyFont="1" applyFill="1"/>
    <xf numFmtId="0" fontId="0" fillId="0" borderId="0" xfId="0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5" fillId="0" borderId="19" xfId="0" applyFont="1" applyBorder="1" applyAlignment="1">
      <alignment horizontal="center"/>
    </xf>
    <xf numFmtId="0" fontId="0" fillId="0" borderId="20" xfId="0" applyBorder="1"/>
    <xf numFmtId="0" fontId="0" fillId="9" borderId="0" xfId="0" applyFill="1" applyAlignment="1">
      <alignment horizontal="left"/>
    </xf>
    <xf numFmtId="0" fontId="0" fillId="10" borderId="0" xfId="0" applyFill="1" applyAlignment="1">
      <alignment horizontal="left"/>
    </xf>
    <xf numFmtId="0" fontId="0" fillId="10" borderId="0" xfId="0" applyFill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11" borderId="0" xfId="0" applyFill="1" applyAlignment="1">
      <alignment horizontal="left"/>
    </xf>
    <xf numFmtId="164" fontId="0" fillId="0" borderId="0" xfId="0" applyNumberFormat="1"/>
    <xf numFmtId="0" fontId="5" fillId="0" borderId="20" xfId="0" applyFont="1" applyBorder="1" applyAlignment="1">
      <alignment horizontal="center"/>
    </xf>
    <xf numFmtId="0" fontId="0" fillId="0" borderId="20" xfId="0" applyBorder="1" applyAlignment="1">
      <alignment horizontal="right"/>
    </xf>
    <xf numFmtId="0" fontId="0" fillId="0" borderId="24" xfId="0" applyBorder="1"/>
    <xf numFmtId="165" fontId="0" fillId="0" borderId="0" xfId="1" applyNumberFormat="1" applyFont="1"/>
    <xf numFmtId="0" fontId="7" fillId="0" borderId="0" xfId="0" applyFont="1"/>
  </cellXfs>
  <cellStyles count="2">
    <cellStyle name="Millares" xfId="1" builtinId="3"/>
    <cellStyle name="Normal" xfId="0" builtinId="0"/>
  </cellStyles>
  <dxfs count="0"/>
  <tableStyles count="1" defaultTableStyle="TableStyleMedium2" defaultPivotStyle="PivotStyleLight16">
    <tableStyle name="Invisible" pivot="0" table="0" count="0" xr9:uid="{BA0AF319-228B-4FF2-9F82-9EB82F0EE39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/>
              <a:t>Combined CA Plot</a:t>
            </a:r>
          </a:p>
          <a:p>
            <a:pPr>
              <a:defRPr/>
            </a:pPr>
            <a:r>
              <a:rPr lang="en-US" sz="1200"/>
              <a:t>ANALISIS FACTORIAL</a:t>
            </a:r>
            <a:r>
              <a:rPr lang="en-US" sz="1200" baseline="0"/>
              <a:t> DE CORREPONDENCIA </a:t>
            </a:r>
          </a:p>
          <a:p>
            <a:pPr>
              <a:defRPr/>
            </a:pPr>
            <a:r>
              <a:rPr lang="en-US" sz="1200" baseline="0"/>
              <a:t>GRUPO: ETARIO-ROTACIONAL</a:t>
            </a:r>
            <a:endParaRPr lang="en-US" sz="1200"/>
          </a:p>
        </c:rich>
      </c:tx>
      <c:layout>
        <c:manualLayout>
          <c:xMode val="edge"/>
          <c:yMode val="edge"/>
          <c:x val="0.28408333333333341"/>
          <c:y val="4.629715403221657E-3"/>
        </c:manualLayout>
      </c:layout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38100">
              <a:noFill/>
            </a:ln>
          </c:spPr>
          <c:dPt>
            <c:idx val="0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4CD6-4C45-9C13-CB27DE0AC170}"/>
              </c:ext>
            </c:extLst>
          </c:dPt>
          <c:dPt>
            <c:idx val="1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4CD6-4C45-9C13-CB27DE0AC170}"/>
              </c:ext>
            </c:extLst>
          </c:dPt>
          <c:dPt>
            <c:idx val="2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CD6-4C45-9C13-CB27DE0AC170}"/>
              </c:ext>
            </c:extLst>
          </c:dPt>
          <c:dPt>
            <c:idx val="3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CD6-4C45-9C13-CB27DE0AC170}"/>
              </c:ext>
            </c:extLst>
          </c:dPt>
          <c:dPt>
            <c:idx val="4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CD6-4C45-9C13-CB27DE0AC170}"/>
              </c:ext>
            </c:extLst>
          </c:dPt>
          <c:dPt>
            <c:idx val="5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CD6-4C45-9C13-CB27DE0AC170}"/>
              </c:ext>
            </c:extLst>
          </c:dPt>
          <c:dPt>
            <c:idx val="6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CD6-4C45-9C13-CB27DE0AC170}"/>
              </c:ext>
            </c:extLst>
          </c:dPt>
          <c:dPt>
            <c:idx val="7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CD6-4C45-9C13-CB27DE0AC170}"/>
              </c:ext>
            </c:extLst>
          </c:dPt>
          <c:dPt>
            <c:idx val="8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CD6-4C45-9C13-CB27DE0AC170}"/>
              </c:ext>
            </c:extLst>
          </c:dPt>
          <c:dPt>
            <c:idx val="9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CD6-4C45-9C13-CB27DE0AC170}"/>
              </c:ext>
            </c:extLst>
          </c:dPt>
          <c:dPt>
            <c:idx val="10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CD6-4C45-9C13-CB27DE0AC170}"/>
              </c:ext>
            </c:extLst>
          </c:dPt>
          <c:dPt>
            <c:idx val="11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CD6-4C45-9C13-CB27DE0AC170}"/>
              </c:ext>
            </c:extLst>
          </c:dPt>
          <c:dPt>
            <c:idx val="12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CD6-4C45-9C13-CB27DE0AC170}"/>
              </c:ext>
            </c:extLst>
          </c:dPt>
          <c:dPt>
            <c:idx val="13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CD6-4C45-9C13-CB27DE0AC170}"/>
              </c:ext>
            </c:extLst>
          </c:dPt>
          <c:dPt>
            <c:idx val="14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CD6-4C45-9C13-CB27DE0AC170}"/>
              </c:ext>
            </c:extLst>
          </c:dPt>
          <c:dPt>
            <c:idx val="15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CD6-4C45-9C13-CB27DE0AC170}"/>
              </c:ext>
            </c:extLst>
          </c:dPt>
          <c:dPt>
            <c:idx val="16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CD6-4C45-9C13-CB27DE0AC170}"/>
              </c:ext>
            </c:extLst>
          </c:dPt>
          <c:dPt>
            <c:idx val="17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CD6-4C45-9C13-CB27DE0AC170}"/>
              </c:ext>
            </c:extLst>
          </c:dPt>
          <c:dPt>
            <c:idx val="18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CD6-4C45-9C13-CB27DE0AC170}"/>
              </c:ext>
            </c:extLst>
          </c:dPt>
          <c:dPt>
            <c:idx val="19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CD6-4C45-9C13-CB27DE0AC170}"/>
              </c:ext>
            </c:extLst>
          </c:dPt>
          <c:dPt>
            <c:idx val="20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CD6-4C45-9C13-CB27DE0AC170}"/>
              </c:ext>
            </c:extLst>
          </c:dPt>
          <c:dPt>
            <c:idx val="21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CD6-4C45-9C13-CB27DE0AC170}"/>
              </c:ext>
            </c:extLst>
          </c:dPt>
          <c:dPt>
            <c:idx val="22"/>
            <c:marker>
              <c:symbol val="diamond"/>
              <c:size val="6"/>
            </c:marker>
            <c:bubble3D val="0"/>
            <c:extLst>
              <c:ext xmlns:c16="http://schemas.microsoft.com/office/drawing/2014/chart" uri="{C3380CC4-5D6E-409C-BE32-E72D297353CC}">
                <c16:uniqueId val="{00000016-4CD6-4C45-9C13-CB27DE0AC170}"/>
              </c:ext>
            </c:extLst>
          </c:dPt>
          <c:dPt>
            <c:idx val="23"/>
            <c:marker>
              <c:symbol val="diamond"/>
              <c:size val="6"/>
            </c:marker>
            <c:bubble3D val="0"/>
            <c:extLst>
              <c:ext xmlns:c16="http://schemas.microsoft.com/office/drawing/2014/chart" uri="{C3380CC4-5D6E-409C-BE32-E72D297353CC}">
                <c16:uniqueId val="{00000017-4CD6-4C45-9C13-CB27DE0AC170}"/>
              </c:ext>
            </c:extLst>
          </c:dPt>
          <c:dPt>
            <c:idx val="24"/>
            <c:marker>
              <c:symbol val="diamond"/>
              <c:size val="6"/>
            </c:marker>
            <c:bubble3D val="0"/>
            <c:extLst>
              <c:ext xmlns:c16="http://schemas.microsoft.com/office/drawing/2014/chart" uri="{C3380CC4-5D6E-409C-BE32-E72D297353CC}">
                <c16:uniqueId val="{00000018-4CD6-4C45-9C13-CB27DE0AC170}"/>
              </c:ext>
            </c:extLst>
          </c:dPt>
          <c:dLbls>
            <c:dLbl>
              <c:idx val="0"/>
              <c:layout>
                <c:manualLayout>
                  <c:x val="-0.12222222222222222"/>
                  <c:y val="-0.12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A1DDB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4CD6-4C45-9C13-CB27DE0AC170}"/>
                </c:ext>
              </c:extLst>
            </c:dLbl>
            <c:dLbl>
              <c:idx val="1"/>
              <c:layout>
                <c:manualLayout>
                  <c:x val="-0.26111111111111113"/>
                  <c:y val="-0.41666666666666669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A1DN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4CD6-4C45-9C13-CB27DE0AC170}"/>
                </c:ext>
              </c:extLst>
            </c:dLbl>
            <c:dLbl>
              <c:idx val="2"/>
              <c:layout>
                <c:manualLayout>
                  <c:x val="9.4444444444444442E-2"/>
                  <c:y val="-4.629629629629629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A1DOB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4CD6-4C45-9C13-CB27DE0AC170}"/>
                </c:ext>
              </c:extLst>
            </c:dLbl>
            <c:dLbl>
              <c:idx val="3"/>
              <c:layout>
                <c:manualLayout>
                  <c:x val="-8.3333333333333384E-2"/>
                  <c:y val="0.1620370370370368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A1NN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4CD6-4C45-9C13-CB27DE0AC170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A1NOB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4CD6-4C45-9C13-CB27DE0AC170}"/>
                </c:ext>
              </c:extLst>
            </c:dLbl>
            <c:dLbl>
              <c:idx val="5"/>
              <c:layout>
                <c:manualLayout>
                  <c:x val="2.5000000000000001E-2"/>
                  <c:y val="7.870370370370370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A2DDB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4CD6-4C45-9C13-CB27DE0AC170}"/>
                </c:ext>
              </c:extLst>
            </c:dLbl>
            <c:dLbl>
              <c:idx val="6"/>
              <c:layout>
                <c:manualLayout>
                  <c:x val="0.13055555555555556"/>
                  <c:y val="-0.1898148148148148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A3MN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4CD6-4C45-9C13-CB27DE0AC170}"/>
                </c:ext>
              </c:extLst>
            </c:dLbl>
            <c:dLbl>
              <c:idx val="7"/>
              <c:layout>
                <c:manualLayout>
                  <c:x val="3.3333333333333305E-2"/>
                  <c:y val="-0.2361111111111111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A3MOB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4CD6-4C45-9C13-CB27DE0AC170}"/>
                </c:ext>
              </c:extLst>
            </c:dLbl>
            <c:dLbl>
              <c:idx val="8"/>
              <c:layout>
                <c:manualLayout>
                  <c:x val="-9.1666666666666674E-2"/>
                  <c:y val="-0.2314814814814815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P1MDB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4CD6-4C45-9C13-CB27DE0AC170}"/>
                </c:ext>
              </c:extLst>
            </c:dLbl>
            <c:dLbl>
              <c:idx val="9"/>
              <c:layout>
                <c:manualLayout>
                  <c:x val="0"/>
                  <c:y val="-8.796296296296296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P1MOB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4CD6-4C45-9C13-CB27DE0AC170}"/>
                </c:ext>
              </c:extLst>
            </c:dLbl>
            <c:dLbl>
              <c:idx val="10"/>
              <c:layout>
                <c:manualLayout>
                  <c:x val="-1.6666666666666767E-2"/>
                  <c:y val="0.1111111111111110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P1NDB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A-4CD6-4C45-9C13-CB27DE0AC170}"/>
                </c:ext>
              </c:extLst>
            </c:dLbl>
            <c:dLbl>
              <c:idx val="11"/>
              <c:layout>
                <c:manualLayout>
                  <c:x val="6.3888888888888884E-2"/>
                  <c:y val="-0.1064814814814815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P1NN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4CD6-4C45-9C13-CB27DE0AC170}"/>
                </c:ext>
              </c:extLst>
            </c:dLbl>
            <c:dLbl>
              <c:idx val="12"/>
              <c:layout>
                <c:manualLayout>
                  <c:x val="-0.28888888888888886"/>
                  <c:y val="0.236111111111111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P1NOB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C-4CD6-4C45-9C13-CB27DE0AC170}"/>
                </c:ext>
              </c:extLst>
            </c:dLbl>
            <c:dLbl>
              <c:idx val="13"/>
              <c:layout>
                <c:manualLayout>
                  <c:x val="3.8888888888888785E-2"/>
                  <c:y val="-0.111111111111111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P2DDB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D-4CD6-4C45-9C13-CB27DE0AC170}"/>
                </c:ext>
              </c:extLst>
            </c:dLbl>
            <c:dLbl>
              <c:idx val="14"/>
              <c:layout>
                <c:manualLayout>
                  <c:x val="5.5555555555555552E-2"/>
                  <c:y val="-3.70370370370370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P2DN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E-4CD6-4C45-9C13-CB27DE0AC170}"/>
                </c:ext>
              </c:extLst>
            </c:dLbl>
            <c:dLbl>
              <c:idx val="15"/>
              <c:layout>
                <c:manualLayout>
                  <c:x val="-9.7222222222222252E-2"/>
                  <c:y val="9.722222222222222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P2DOB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F-4CD6-4C45-9C13-CB27DE0AC170}"/>
                </c:ext>
              </c:extLst>
            </c:dLbl>
            <c:dLbl>
              <c:idx val="16"/>
              <c:layout>
                <c:manualLayout>
                  <c:x val="0"/>
                  <c:y val="-0.1712962962962963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R1NDB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0-4CD6-4C45-9C13-CB27DE0AC170}"/>
                </c:ext>
              </c:extLst>
            </c:dLbl>
            <c:dLbl>
              <c:idx val="17"/>
              <c:layout>
                <c:manualLayout>
                  <c:x val="0.17499999999999999"/>
                  <c:y val="-4.166666666666666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R1NN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1-4CD6-4C45-9C13-CB27DE0AC170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r>
                      <a:rPr lang="en-US"/>
                      <a:t>R1NOB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2-4CD6-4C45-9C13-CB27DE0AC170}"/>
                </c:ext>
              </c:extLst>
            </c:dLbl>
            <c:dLbl>
              <c:idx val="19"/>
              <c:layout>
                <c:manualLayout>
                  <c:x val="-6.6666666666666666E-2"/>
                  <c:y val="8.333333333333332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R2DDB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3-4CD6-4C45-9C13-CB27DE0AC170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r>
                      <a:rPr lang="en-US"/>
                      <a:t>R2DN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4-4CD6-4C45-9C13-CB27DE0AC170}"/>
                </c:ext>
              </c:extLst>
            </c:dLbl>
            <c:dLbl>
              <c:idx val="21"/>
              <c:layout>
                <c:manualLayout>
                  <c:x val="9.4444444444444442E-2"/>
                  <c:y val="2.777777777777777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R2DOB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5-4CD6-4C45-9C13-CB27DE0AC170}"/>
                </c:ext>
              </c:extLst>
            </c:dLbl>
            <c:dLbl>
              <c:idx val="22"/>
              <c:layout>
                <c:manualLayout>
                  <c:x val="-0.21388888888888888"/>
                  <c:y val="-7.870370370370370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.12-14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6-4CD6-4C45-9C13-CB27DE0AC170}"/>
                </c:ext>
              </c:extLst>
            </c:dLbl>
            <c:dLbl>
              <c:idx val="23"/>
              <c:layout>
                <c:manualLayout>
                  <c:x val="-8.3333333333333332E-3"/>
                  <c:y val="-8.333333333333332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.6-8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7-4CD6-4C45-9C13-CB27DE0AC170}"/>
                </c:ext>
              </c:extLst>
            </c:dLbl>
            <c:dLbl>
              <c:idx val="24"/>
              <c:layout>
                <c:manualLayout>
                  <c:x val="0.1"/>
                  <c:y val="1.388888888888880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.9-11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8-4CD6-4C45-9C13-CB27DE0AC17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Hoja2!$AV$9:$AV$33</c:f>
              <c:numCache>
                <c:formatCode>General</c:formatCode>
                <c:ptCount val="25"/>
                <c:pt idx="0">
                  <c:v>0.98962947936708445</c:v>
                </c:pt>
                <c:pt idx="1">
                  <c:v>-4.4927652241846167E-2</c:v>
                </c:pt>
                <c:pt idx="2">
                  <c:v>-1.0794847838507764</c:v>
                </c:pt>
                <c:pt idx="3">
                  <c:v>-0.32992737354096358</c:v>
                </c:pt>
                <c:pt idx="4">
                  <c:v>0.79962966516767298</c:v>
                </c:pt>
                <c:pt idx="5">
                  <c:v>0.41963003676884958</c:v>
                </c:pt>
                <c:pt idx="6">
                  <c:v>-1.0794847838507764</c:v>
                </c:pt>
                <c:pt idx="7">
                  <c:v>-1.0794847838507764</c:v>
                </c:pt>
                <c:pt idx="8">
                  <c:v>-1.0794847838507764</c:v>
                </c:pt>
                <c:pt idx="9">
                  <c:v>1.5596289219653168</c:v>
                </c:pt>
                <c:pt idx="10">
                  <c:v>1.5596289219653177</c:v>
                </c:pt>
                <c:pt idx="11">
                  <c:v>-1.0794847838507764</c:v>
                </c:pt>
                <c:pt idx="12">
                  <c:v>-5.4513266204349882E-2</c:v>
                </c:pt>
                <c:pt idx="13">
                  <c:v>0.98962947936708445</c:v>
                </c:pt>
                <c:pt idx="14">
                  <c:v>-0.77966181972685111</c:v>
                </c:pt>
                <c:pt idx="15">
                  <c:v>-0.57977984364423463</c:v>
                </c:pt>
                <c:pt idx="16">
                  <c:v>-1.0794847838507764</c:v>
                </c:pt>
                <c:pt idx="17">
                  <c:v>0.41963003676884958</c:v>
                </c:pt>
                <c:pt idx="18">
                  <c:v>0.32985105291306033</c:v>
                </c:pt>
                <c:pt idx="19">
                  <c:v>0.41963003676884958</c:v>
                </c:pt>
                <c:pt idx="20">
                  <c:v>4.4851331613943023E-2</c:v>
                </c:pt>
                <c:pt idx="21">
                  <c:v>0.41963003676884958</c:v>
                </c:pt>
                <c:pt idx="22">
                  <c:v>-0.7552185347399839</c:v>
                </c:pt>
                <c:pt idx="23">
                  <c:v>1.0911322575414564</c:v>
                </c:pt>
                <c:pt idx="24">
                  <c:v>0.29357744198204933</c:v>
                </c:pt>
              </c:numCache>
            </c:numRef>
          </c:xVal>
          <c:yVal>
            <c:numRef>
              <c:f>Hoja2!$AW$9:$AW$33</c:f>
              <c:numCache>
                <c:formatCode>General</c:formatCode>
                <c:ptCount val="25"/>
                <c:pt idx="0">
                  <c:v>0.14364363392658494</c:v>
                </c:pt>
                <c:pt idx="1">
                  <c:v>0.30952801653575301</c:v>
                </c:pt>
                <c:pt idx="2">
                  <c:v>0.47541239914492078</c:v>
                </c:pt>
                <c:pt idx="3">
                  <c:v>-0.33760037788024355</c:v>
                </c:pt>
                <c:pt idx="4">
                  <c:v>-0.28777529568407889</c:v>
                </c:pt>
                <c:pt idx="5">
                  <c:v>-1.1506131549054077</c:v>
                </c:pt>
                <c:pt idx="6">
                  <c:v>0.47541239914492078</c:v>
                </c:pt>
                <c:pt idx="7">
                  <c:v>0.47541239914492084</c:v>
                </c:pt>
                <c:pt idx="8">
                  <c:v>0.47541239914492089</c:v>
                </c:pt>
                <c:pt idx="9">
                  <c:v>1.4379004227585777</c:v>
                </c:pt>
                <c:pt idx="10">
                  <c:v>1.4379004227585783</c:v>
                </c:pt>
                <c:pt idx="11">
                  <c:v>0.47541239914492073</c:v>
                </c:pt>
                <c:pt idx="12">
                  <c:v>5.912820196546642E-2</c:v>
                </c:pt>
                <c:pt idx="13">
                  <c:v>0.14364363392658527</c:v>
                </c:pt>
                <c:pt idx="14">
                  <c:v>0.15020728833485514</c:v>
                </c:pt>
                <c:pt idx="15">
                  <c:v>-6.6596118871855112E-2</c:v>
                </c:pt>
                <c:pt idx="16">
                  <c:v>0.47541239914492089</c:v>
                </c:pt>
                <c:pt idx="17">
                  <c:v>-1.1506131549054075</c:v>
                </c:pt>
                <c:pt idx="18">
                  <c:v>-9.6978371976829153E-2</c:v>
                </c:pt>
                <c:pt idx="19">
                  <c:v>-1.1506131549054077</c:v>
                </c:pt>
                <c:pt idx="20">
                  <c:v>-0.74410676639282447</c:v>
                </c:pt>
                <c:pt idx="21">
                  <c:v>-1.1506131549054077</c:v>
                </c:pt>
                <c:pt idx="22">
                  <c:v>0.27017994320490757</c:v>
                </c:pt>
                <c:pt idx="23">
                  <c:v>0.81716811604823192</c:v>
                </c:pt>
                <c:pt idx="24">
                  <c:v>-0.65390090246341803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9-4CD6-4C45-9C13-CB27DE0AC1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24846815"/>
        <c:axId val="1758127247"/>
      </c:scatterChart>
      <c:valAx>
        <c:axId val="18248468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700"/>
            </a:pPr>
            <a:endParaRPr lang="es-CO"/>
          </a:p>
        </c:txPr>
        <c:crossAx val="1758127247"/>
        <c:crosses val="autoZero"/>
        <c:crossBetween val="midCat"/>
      </c:valAx>
      <c:valAx>
        <c:axId val="1758127247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700"/>
            </a:pPr>
            <a:endParaRPr lang="es-CO"/>
          </a:p>
        </c:txPr>
        <c:crossAx val="1824846815"/>
        <c:crosses val="autoZero"/>
        <c:crossBetween val="midCat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/>
              <a:t>Combined CA Plot</a:t>
            </a:r>
          </a:p>
          <a:p>
            <a:pPr>
              <a:defRPr/>
            </a:pPr>
            <a:r>
              <a:rPr lang="en-US" sz="1200" b="1" i="0" u="none" strike="noStrike" kern="1200" baseline="0">
                <a:solidFill>
                  <a:sysClr val="windowText" lastClr="000000"/>
                </a:solidFill>
              </a:rPr>
              <a:t>ANALISIS FACTORIAL DE CORREPONDENCIA </a:t>
            </a:r>
          </a:p>
          <a:p>
            <a:pPr>
              <a:defRPr/>
            </a:pPr>
            <a:r>
              <a:rPr lang="en-US" sz="1200" b="1" i="0" u="none" strike="noStrike" kern="1200" baseline="0">
                <a:solidFill>
                  <a:sysClr val="windowText" lastClr="000000"/>
                </a:solidFill>
              </a:rPr>
              <a:t>GRUPO: SEXO-ROTACIONAL</a:t>
            </a:r>
          </a:p>
          <a:p>
            <a:pPr>
              <a:defRPr/>
            </a:pPr>
            <a:endParaRPr lang="en-US" sz="1200"/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38100">
              <a:noFill/>
            </a:ln>
          </c:spPr>
          <c:dPt>
            <c:idx val="0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9325-44AA-92EA-C66EE0F96C80}"/>
              </c:ext>
            </c:extLst>
          </c:dPt>
          <c:dPt>
            <c:idx val="1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9325-44AA-92EA-C66EE0F96C80}"/>
              </c:ext>
            </c:extLst>
          </c:dPt>
          <c:dPt>
            <c:idx val="2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325-44AA-92EA-C66EE0F96C80}"/>
              </c:ext>
            </c:extLst>
          </c:dPt>
          <c:dPt>
            <c:idx val="3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325-44AA-92EA-C66EE0F96C80}"/>
              </c:ext>
            </c:extLst>
          </c:dPt>
          <c:dPt>
            <c:idx val="4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325-44AA-92EA-C66EE0F96C80}"/>
              </c:ext>
            </c:extLst>
          </c:dPt>
          <c:dPt>
            <c:idx val="5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325-44AA-92EA-C66EE0F96C80}"/>
              </c:ext>
            </c:extLst>
          </c:dPt>
          <c:dPt>
            <c:idx val="6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325-44AA-92EA-C66EE0F96C80}"/>
              </c:ext>
            </c:extLst>
          </c:dPt>
          <c:dPt>
            <c:idx val="7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325-44AA-92EA-C66EE0F96C80}"/>
              </c:ext>
            </c:extLst>
          </c:dPt>
          <c:dPt>
            <c:idx val="8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325-44AA-92EA-C66EE0F96C80}"/>
              </c:ext>
            </c:extLst>
          </c:dPt>
          <c:dPt>
            <c:idx val="9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325-44AA-92EA-C66EE0F96C80}"/>
              </c:ext>
            </c:extLst>
          </c:dPt>
          <c:dPt>
            <c:idx val="10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325-44AA-92EA-C66EE0F96C80}"/>
              </c:ext>
            </c:extLst>
          </c:dPt>
          <c:dPt>
            <c:idx val="11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325-44AA-92EA-C66EE0F96C80}"/>
              </c:ext>
            </c:extLst>
          </c:dPt>
          <c:dPt>
            <c:idx val="12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325-44AA-92EA-C66EE0F96C80}"/>
              </c:ext>
            </c:extLst>
          </c:dPt>
          <c:dPt>
            <c:idx val="13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325-44AA-92EA-C66EE0F96C80}"/>
              </c:ext>
            </c:extLst>
          </c:dPt>
          <c:dPt>
            <c:idx val="14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325-44AA-92EA-C66EE0F96C80}"/>
              </c:ext>
            </c:extLst>
          </c:dPt>
          <c:dPt>
            <c:idx val="15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325-44AA-92EA-C66EE0F96C80}"/>
              </c:ext>
            </c:extLst>
          </c:dPt>
          <c:dPt>
            <c:idx val="16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325-44AA-92EA-C66EE0F96C80}"/>
              </c:ext>
            </c:extLst>
          </c:dPt>
          <c:dPt>
            <c:idx val="17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325-44AA-92EA-C66EE0F96C80}"/>
              </c:ext>
            </c:extLst>
          </c:dPt>
          <c:dPt>
            <c:idx val="18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325-44AA-92EA-C66EE0F96C80}"/>
              </c:ext>
            </c:extLst>
          </c:dPt>
          <c:dPt>
            <c:idx val="19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325-44AA-92EA-C66EE0F96C80}"/>
              </c:ext>
            </c:extLst>
          </c:dPt>
          <c:dPt>
            <c:idx val="20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325-44AA-92EA-C66EE0F96C80}"/>
              </c:ext>
            </c:extLst>
          </c:dPt>
          <c:dPt>
            <c:idx val="21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325-44AA-92EA-C66EE0F96C80}"/>
              </c:ext>
            </c:extLst>
          </c:dPt>
          <c:dPt>
            <c:idx val="22"/>
            <c:marker>
              <c:symbol val="diamond"/>
              <c:size val="6"/>
            </c:marker>
            <c:bubble3D val="0"/>
            <c:extLst>
              <c:ext xmlns:c16="http://schemas.microsoft.com/office/drawing/2014/chart" uri="{C3380CC4-5D6E-409C-BE32-E72D297353CC}">
                <c16:uniqueId val="{00000016-9325-44AA-92EA-C66EE0F96C80}"/>
              </c:ext>
            </c:extLst>
          </c:dPt>
          <c:dPt>
            <c:idx val="23"/>
            <c:marker>
              <c:symbol val="diamond"/>
              <c:size val="6"/>
            </c:marker>
            <c:bubble3D val="0"/>
            <c:extLst>
              <c:ext xmlns:c16="http://schemas.microsoft.com/office/drawing/2014/chart" uri="{C3380CC4-5D6E-409C-BE32-E72D297353CC}">
                <c16:uniqueId val="{00000017-9325-44AA-92EA-C66EE0F96C80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A1DDB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9325-44AA-92EA-C66EE0F96C80}"/>
                </c:ext>
              </c:extLst>
            </c:dLbl>
            <c:dLbl>
              <c:idx val="1"/>
              <c:layout>
                <c:manualLayout>
                  <c:x val="-0.21111111111111114"/>
                  <c:y val="-9.72222222222221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A1DN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9325-44AA-92EA-C66EE0F96C80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A1DOB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9325-44AA-92EA-C66EE0F96C80}"/>
                </c:ext>
              </c:extLst>
            </c:dLbl>
            <c:dLbl>
              <c:idx val="3"/>
              <c:layout>
                <c:manualLayout>
                  <c:x val="3.888888888888889E-2"/>
                  <c:y val="-5.555555555555555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A1NN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9325-44AA-92EA-C66EE0F96C80}"/>
                </c:ext>
              </c:extLst>
            </c:dLbl>
            <c:dLbl>
              <c:idx val="4"/>
              <c:layout>
                <c:manualLayout>
                  <c:x val="-4.166666666666672E-2"/>
                  <c:y val="-0.1296296296296296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A1NOB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9325-44AA-92EA-C66EE0F96C80}"/>
                </c:ext>
              </c:extLst>
            </c:dLbl>
            <c:dLbl>
              <c:idx val="5"/>
              <c:layout>
                <c:manualLayout>
                  <c:x val="5.8333333333333334E-2"/>
                  <c:y val="-0.4444444444444444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A2DDB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9325-44AA-92EA-C66EE0F96C80}"/>
                </c:ext>
              </c:extLst>
            </c:dLbl>
            <c:dLbl>
              <c:idx val="6"/>
              <c:layout>
                <c:manualLayout>
                  <c:x val="-0.1388888888888889"/>
                  <c:y val="-0.4490740740740740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A3MN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9325-44AA-92EA-C66EE0F96C80}"/>
                </c:ext>
              </c:extLst>
            </c:dLbl>
            <c:dLbl>
              <c:idx val="7"/>
              <c:layout>
                <c:manualLayout>
                  <c:x val="-2.7777777777777779E-3"/>
                  <c:y val="-0.52777777777777779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A3MOB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9325-44AA-92EA-C66EE0F96C80}"/>
                </c:ext>
              </c:extLst>
            </c:dLbl>
            <c:dLbl>
              <c:idx val="8"/>
              <c:layout>
                <c:manualLayout>
                  <c:x val="-2.2222222222222223E-2"/>
                  <c:y val="-0.3796296296296297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P1MDB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9325-44AA-92EA-C66EE0F96C80}"/>
                </c:ext>
              </c:extLst>
            </c:dLbl>
            <c:dLbl>
              <c:idx val="9"/>
              <c:layout>
                <c:manualLayout>
                  <c:x val="-0.15833333333333333"/>
                  <c:y val="-6.01851851851852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P1MOB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9325-44AA-92EA-C66EE0F96C80}"/>
                </c:ext>
              </c:extLst>
            </c:dLbl>
            <c:dLbl>
              <c:idx val="10"/>
              <c:layout>
                <c:manualLayout>
                  <c:x val="0"/>
                  <c:y val="-9.722222222222223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P1NDB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A-9325-44AA-92EA-C66EE0F96C80}"/>
                </c:ext>
              </c:extLst>
            </c:dLbl>
            <c:dLbl>
              <c:idx val="11"/>
              <c:layout>
                <c:manualLayout>
                  <c:x val="-0.11666666666666667"/>
                  <c:y val="-0.3379629629629630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P1NN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9325-44AA-92EA-C66EE0F96C80}"/>
                </c:ext>
              </c:extLst>
            </c:dLbl>
            <c:dLbl>
              <c:idx val="12"/>
              <c:layout>
                <c:manualLayout>
                  <c:x val="-0.125"/>
                  <c:y val="2.314814814814806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P1NOB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C-9325-44AA-92EA-C66EE0F96C80}"/>
                </c:ext>
              </c:extLst>
            </c:dLbl>
            <c:dLbl>
              <c:idx val="13"/>
              <c:layout>
                <c:manualLayout>
                  <c:x val="0.15833333333333333"/>
                  <c:y val="6.94444444444442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P2DDB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D-9325-44AA-92EA-C66EE0F96C80}"/>
                </c:ext>
              </c:extLst>
            </c:dLbl>
            <c:dLbl>
              <c:idx val="14"/>
              <c:layout>
                <c:manualLayout>
                  <c:x val="0.13055555555555562"/>
                  <c:y val="9.259259259259258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P2DN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E-9325-44AA-92EA-C66EE0F96C80}"/>
                </c:ext>
              </c:extLst>
            </c:dLbl>
            <c:dLbl>
              <c:idx val="15"/>
              <c:layout>
                <c:manualLayout>
                  <c:x val="-0.1138888888888889"/>
                  <c:y val="6.944444444444444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P2DOB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F-9325-44AA-92EA-C66EE0F96C80}"/>
                </c:ext>
              </c:extLst>
            </c:dLbl>
            <c:dLbl>
              <c:idx val="16"/>
              <c:layout>
                <c:manualLayout>
                  <c:x val="0"/>
                  <c:y val="7.407407407407402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R1NDB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0-9325-44AA-92EA-C66EE0F96C80}"/>
                </c:ext>
              </c:extLst>
            </c:dLbl>
            <c:dLbl>
              <c:idx val="17"/>
              <c:layout>
                <c:manualLayout>
                  <c:x val="0.16111111111111112"/>
                  <c:y val="8.796296296296304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R1NN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1-9325-44AA-92EA-C66EE0F96C80}"/>
                </c:ext>
              </c:extLst>
            </c:dLbl>
            <c:dLbl>
              <c:idx val="18"/>
              <c:layout>
                <c:manualLayout>
                  <c:x val="1.3888998250218722E-2"/>
                  <c:y val="0.16666666666666666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/>
                    </a:pPr>
                    <a:r>
                      <a:rPr lang="en-US"/>
                      <a:t>R1NOB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351377952755904"/>
                      <c:h val="0.10280110819480898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12-9325-44AA-92EA-C66EE0F96C80}"/>
                </c:ext>
              </c:extLst>
            </c:dLbl>
            <c:dLbl>
              <c:idx val="19"/>
              <c:layout>
                <c:manualLayout>
                  <c:x val="-0.15"/>
                  <c:y val="-0.12037037037037028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R2DDB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3-9325-44AA-92EA-C66EE0F96C80}"/>
                </c:ext>
              </c:extLst>
            </c:dLbl>
            <c:dLbl>
              <c:idx val="20"/>
              <c:layout>
                <c:manualLayout>
                  <c:x val="-5.2777777777777778E-2"/>
                  <c:y val="-0.111111111111111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R2DN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4-9325-44AA-92EA-C66EE0F96C80}"/>
                </c:ext>
              </c:extLst>
            </c:dLbl>
            <c:dLbl>
              <c:idx val="21"/>
              <c:layout>
                <c:manualLayout>
                  <c:x val="0"/>
                  <c:y val="9.722222222222222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R2DOB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5-9325-44AA-92EA-C66EE0F96C80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r>
                      <a:rPr lang="en-US"/>
                      <a:t>F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6-9325-44AA-92EA-C66EE0F96C80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r>
                      <a:rPr lang="en-US"/>
                      <a:t>M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7-9325-44AA-92EA-C66EE0F96C8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Hoja2!$BF$48:$BF$71</c:f>
              <c:numCache>
                <c:formatCode>General</c:formatCode>
                <c:ptCount val="24"/>
                <c:pt idx="0">
                  <c:v>0.51031036307982791</c:v>
                </c:pt>
                <c:pt idx="1">
                  <c:v>-5.1031036307983189E-2</c:v>
                </c:pt>
                <c:pt idx="2">
                  <c:v>-0.61237243569579469</c:v>
                </c:pt>
                <c:pt idx="3">
                  <c:v>0.51031036307982791</c:v>
                </c:pt>
                <c:pt idx="4">
                  <c:v>0.13608276348795384</c:v>
                </c:pt>
                <c:pt idx="5">
                  <c:v>-0.61237243569579503</c:v>
                </c:pt>
                <c:pt idx="6">
                  <c:v>-0.61237243569579503</c:v>
                </c:pt>
                <c:pt idx="7">
                  <c:v>-0.61237243569579491</c:v>
                </c:pt>
                <c:pt idx="8">
                  <c:v>-0.61237243569579536</c:v>
                </c:pt>
                <c:pt idx="9">
                  <c:v>1.6329931618554507</c:v>
                </c:pt>
                <c:pt idx="10">
                  <c:v>1.6329931618554507</c:v>
                </c:pt>
                <c:pt idx="11">
                  <c:v>-0.61237243569579436</c:v>
                </c:pt>
                <c:pt idx="12">
                  <c:v>-0.20412414523193198</c:v>
                </c:pt>
                <c:pt idx="13">
                  <c:v>-0.61237243569579458</c:v>
                </c:pt>
                <c:pt idx="14">
                  <c:v>-0.16329931618554541</c:v>
                </c:pt>
                <c:pt idx="15">
                  <c:v>-0.61237243569579503</c:v>
                </c:pt>
                <c:pt idx="16">
                  <c:v>1.632993161855451</c:v>
                </c:pt>
                <c:pt idx="17">
                  <c:v>0.5103103630798278</c:v>
                </c:pt>
                <c:pt idx="18">
                  <c:v>-5.1031036307983051E-2</c:v>
                </c:pt>
                <c:pt idx="19">
                  <c:v>-0.61237243569579469</c:v>
                </c:pt>
                <c:pt idx="20">
                  <c:v>0.51031036307983246</c:v>
                </c:pt>
                <c:pt idx="21">
                  <c:v>-0.61237243569579469</c:v>
                </c:pt>
                <c:pt idx="22">
                  <c:v>-0.36170890690351204</c:v>
                </c:pt>
                <c:pt idx="23">
                  <c:v>0.96455708507603111</c:v>
                </c:pt>
              </c:numCache>
            </c:numRef>
          </c:xVal>
          <c:yVal>
            <c:numRef>
              <c:f>Hoja2!$BG$48:$BG$71</c:f>
              <c:numCache>
                <c:formatCode>General</c:formatCode>
                <c:ptCount val="24"/>
                <c:pt idx="0">
                  <c:v>0.51031036307982791</c:v>
                </c:pt>
                <c:pt idx="1">
                  <c:v>-5.1031036307983189E-2</c:v>
                </c:pt>
                <c:pt idx="2">
                  <c:v>-0.61237243569579469</c:v>
                </c:pt>
                <c:pt idx="3">
                  <c:v>0.51031036307982791</c:v>
                </c:pt>
                <c:pt idx="4">
                  <c:v>0.13608276348795384</c:v>
                </c:pt>
                <c:pt idx="5">
                  <c:v>-0.61237243569579503</c:v>
                </c:pt>
                <c:pt idx="6">
                  <c:v>-0.61237243569579503</c:v>
                </c:pt>
                <c:pt idx="7">
                  <c:v>-0.61237243569579491</c:v>
                </c:pt>
                <c:pt idx="8">
                  <c:v>-0.61237243569579536</c:v>
                </c:pt>
                <c:pt idx="9">
                  <c:v>1.6329931618554507</c:v>
                </c:pt>
                <c:pt idx="10">
                  <c:v>1.6329931618554507</c:v>
                </c:pt>
                <c:pt idx="11">
                  <c:v>-0.61237243569579436</c:v>
                </c:pt>
                <c:pt idx="12">
                  <c:v>-0.20412414523193198</c:v>
                </c:pt>
                <c:pt idx="13">
                  <c:v>-0.61237243569579458</c:v>
                </c:pt>
                <c:pt idx="14">
                  <c:v>-0.16329931618554541</c:v>
                </c:pt>
                <c:pt idx="15">
                  <c:v>-0.61237243569579503</c:v>
                </c:pt>
                <c:pt idx="16">
                  <c:v>1.632993161855451</c:v>
                </c:pt>
                <c:pt idx="17">
                  <c:v>0.5103103630798278</c:v>
                </c:pt>
                <c:pt idx="18">
                  <c:v>-5.1031036307983051E-2</c:v>
                </c:pt>
                <c:pt idx="19">
                  <c:v>-0.61237243569579469</c:v>
                </c:pt>
                <c:pt idx="20">
                  <c:v>0.51031036307983246</c:v>
                </c:pt>
                <c:pt idx="21">
                  <c:v>-0.61237243569579469</c:v>
                </c:pt>
                <c:pt idx="22">
                  <c:v>-0.36170890690351204</c:v>
                </c:pt>
                <c:pt idx="23">
                  <c:v>0.96455708507603111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8-9325-44AA-92EA-C66EE0F96C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61642431"/>
        <c:axId val="1829498751"/>
      </c:scatterChart>
      <c:valAx>
        <c:axId val="176164243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700"/>
            </a:pPr>
            <a:endParaRPr lang="es-CO"/>
          </a:p>
        </c:txPr>
        <c:crossAx val="1829498751"/>
        <c:crosses val="autoZero"/>
        <c:crossBetween val="midCat"/>
      </c:valAx>
      <c:valAx>
        <c:axId val="1829498751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700"/>
            </a:pPr>
            <a:endParaRPr lang="es-CO"/>
          </a:p>
        </c:txPr>
        <c:crossAx val="1761642431"/>
        <c:crosses val="autoZero"/>
        <c:crossBetween val="midCat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Combined CA Plot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38100">
              <a:noFill/>
            </a:ln>
          </c:spPr>
          <c:dPt>
            <c:idx val="0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453A-422B-8E2A-1801F2C16CAC}"/>
              </c:ext>
            </c:extLst>
          </c:dPt>
          <c:dPt>
            <c:idx val="1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453A-422B-8E2A-1801F2C16CAC}"/>
              </c:ext>
            </c:extLst>
          </c:dPt>
          <c:dPt>
            <c:idx val="2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53A-422B-8E2A-1801F2C16CAC}"/>
              </c:ext>
            </c:extLst>
          </c:dPt>
          <c:dPt>
            <c:idx val="3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53A-422B-8E2A-1801F2C16CAC}"/>
              </c:ext>
            </c:extLst>
          </c:dPt>
          <c:dPt>
            <c:idx val="4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53A-422B-8E2A-1801F2C16CAC}"/>
              </c:ext>
            </c:extLst>
          </c:dPt>
          <c:dPt>
            <c:idx val="5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53A-422B-8E2A-1801F2C16CAC}"/>
              </c:ext>
            </c:extLst>
          </c:dPt>
          <c:dPt>
            <c:idx val="6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53A-422B-8E2A-1801F2C16CAC}"/>
              </c:ext>
            </c:extLst>
          </c:dPt>
          <c:dPt>
            <c:idx val="7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53A-422B-8E2A-1801F2C16CAC}"/>
              </c:ext>
            </c:extLst>
          </c:dPt>
          <c:dPt>
            <c:idx val="8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53A-422B-8E2A-1801F2C16CAC}"/>
              </c:ext>
            </c:extLst>
          </c:dPt>
          <c:dPt>
            <c:idx val="9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53A-422B-8E2A-1801F2C16CAC}"/>
              </c:ext>
            </c:extLst>
          </c:dPt>
          <c:dPt>
            <c:idx val="10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53A-422B-8E2A-1801F2C16CAC}"/>
              </c:ext>
            </c:extLst>
          </c:dPt>
          <c:dPt>
            <c:idx val="11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53A-422B-8E2A-1801F2C16CAC}"/>
              </c:ext>
            </c:extLst>
          </c:dPt>
          <c:dPt>
            <c:idx val="12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53A-422B-8E2A-1801F2C16CAC}"/>
              </c:ext>
            </c:extLst>
          </c:dPt>
          <c:dPt>
            <c:idx val="13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53A-422B-8E2A-1801F2C16CAC}"/>
              </c:ext>
            </c:extLst>
          </c:dPt>
          <c:dPt>
            <c:idx val="14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53A-422B-8E2A-1801F2C16CAC}"/>
              </c:ext>
            </c:extLst>
          </c:dPt>
          <c:dPt>
            <c:idx val="15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53A-422B-8E2A-1801F2C16CAC}"/>
              </c:ext>
            </c:extLst>
          </c:dPt>
          <c:dPt>
            <c:idx val="16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53A-422B-8E2A-1801F2C16CAC}"/>
              </c:ext>
            </c:extLst>
          </c:dPt>
          <c:dPt>
            <c:idx val="17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53A-422B-8E2A-1801F2C16CAC}"/>
              </c:ext>
            </c:extLst>
          </c:dPt>
          <c:dPt>
            <c:idx val="18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53A-422B-8E2A-1801F2C16CAC}"/>
              </c:ext>
            </c:extLst>
          </c:dPt>
          <c:dPt>
            <c:idx val="19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53A-422B-8E2A-1801F2C16CAC}"/>
              </c:ext>
            </c:extLst>
          </c:dPt>
          <c:dPt>
            <c:idx val="20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53A-422B-8E2A-1801F2C16CAC}"/>
              </c:ext>
            </c:extLst>
          </c:dPt>
          <c:dPt>
            <c:idx val="21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53A-422B-8E2A-1801F2C16CAC}"/>
              </c:ext>
            </c:extLst>
          </c:dPt>
          <c:dPt>
            <c:idx val="22"/>
            <c:marker>
              <c:symbol val="diamond"/>
              <c:size val="6"/>
            </c:marker>
            <c:bubble3D val="0"/>
            <c:extLst>
              <c:ext xmlns:c16="http://schemas.microsoft.com/office/drawing/2014/chart" uri="{C3380CC4-5D6E-409C-BE32-E72D297353CC}">
                <c16:uniqueId val="{00000016-453A-422B-8E2A-1801F2C16CAC}"/>
              </c:ext>
            </c:extLst>
          </c:dPt>
          <c:dPt>
            <c:idx val="23"/>
            <c:marker>
              <c:symbol val="diamond"/>
              <c:size val="6"/>
            </c:marker>
            <c:bubble3D val="0"/>
            <c:extLst>
              <c:ext xmlns:c16="http://schemas.microsoft.com/office/drawing/2014/chart" uri="{C3380CC4-5D6E-409C-BE32-E72D297353CC}">
                <c16:uniqueId val="{00000017-453A-422B-8E2A-1801F2C16CAC}"/>
              </c:ext>
            </c:extLst>
          </c:dPt>
          <c:dPt>
            <c:idx val="24"/>
            <c:marker>
              <c:symbol val="diamond"/>
              <c:size val="6"/>
            </c:marker>
            <c:bubble3D val="0"/>
            <c:extLst>
              <c:ext xmlns:c16="http://schemas.microsoft.com/office/drawing/2014/chart" uri="{C3380CC4-5D6E-409C-BE32-E72D297353CC}">
                <c16:uniqueId val="{00000018-453A-422B-8E2A-1801F2C16CAC}"/>
              </c:ext>
            </c:extLst>
          </c:dPt>
          <c:dPt>
            <c:idx val="25"/>
            <c:marker>
              <c:symbol val="diamond"/>
              <c:size val="6"/>
            </c:marker>
            <c:bubble3D val="0"/>
            <c:extLst>
              <c:ext xmlns:c16="http://schemas.microsoft.com/office/drawing/2014/chart" uri="{C3380CC4-5D6E-409C-BE32-E72D297353CC}">
                <c16:uniqueId val="{00000019-453A-422B-8E2A-1801F2C16CAC}"/>
              </c:ext>
            </c:extLst>
          </c:dPt>
          <c:dPt>
            <c:idx val="26"/>
            <c:marker>
              <c:symbol val="diamond"/>
              <c:size val="6"/>
            </c:marker>
            <c:bubble3D val="0"/>
            <c:extLst>
              <c:ext xmlns:c16="http://schemas.microsoft.com/office/drawing/2014/chart" uri="{C3380CC4-5D6E-409C-BE32-E72D297353CC}">
                <c16:uniqueId val="{0000001A-453A-422B-8E2A-1801F2C16CAC}"/>
              </c:ext>
            </c:extLst>
          </c:dPt>
          <c:dPt>
            <c:idx val="27"/>
            <c:marker>
              <c:symbol val="diamond"/>
              <c:size val="6"/>
            </c:marker>
            <c:bubble3D val="0"/>
            <c:extLst>
              <c:ext xmlns:c16="http://schemas.microsoft.com/office/drawing/2014/chart" uri="{C3380CC4-5D6E-409C-BE32-E72D297353CC}">
                <c16:uniqueId val="{0000001B-453A-422B-8E2A-1801F2C16CAC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P1NOB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453A-422B-8E2A-1801F2C16CA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P2DN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453A-422B-8E2A-1801F2C16CAC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A1DN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453A-422B-8E2A-1801F2C16CAC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R1NOB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453A-422B-8E2A-1801F2C16CAC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R2DN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453A-422B-8E2A-1801F2C16CAC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r>
                      <a:rPr lang="en-US"/>
                      <a:t>A1NOB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453A-422B-8E2A-1801F2C16CAC}"/>
                </c:ext>
              </c:extLst>
            </c:dLbl>
            <c:dLbl>
              <c:idx val="6"/>
              <c:layout>
                <c:manualLayout>
                  <c:x val="-3.3273917702510321E-2"/>
                  <c:y val="0.1150558664177836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P2DOB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453A-422B-8E2A-1801F2C16CAC}"/>
                </c:ext>
              </c:extLst>
            </c:dLbl>
            <c:dLbl>
              <c:idx val="7"/>
              <c:layout>
                <c:manualLayout>
                  <c:x val="0.47692615373597985"/>
                  <c:y val="-0.4970413429248252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A1DDB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453A-422B-8E2A-1801F2C16CAC}"/>
                </c:ext>
              </c:extLst>
            </c:dLbl>
            <c:dLbl>
              <c:idx val="8"/>
              <c:layout>
                <c:manualLayout>
                  <c:x val="0.49079028611202558"/>
                  <c:y val="-0.2117027942087219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A1NN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453A-422B-8E2A-1801F2C16CAC}"/>
                </c:ext>
              </c:extLst>
            </c:dLbl>
            <c:dLbl>
              <c:idx val="9"/>
              <c:layout>
                <c:manualLayout>
                  <c:x val="0.47415332726077059"/>
                  <c:y val="-0.2991452526862373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P1MOB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453A-422B-8E2A-1801F2C16CAC}"/>
                </c:ext>
              </c:extLst>
            </c:dLbl>
            <c:dLbl>
              <c:idx val="10"/>
              <c:layout>
                <c:manualLayout>
                  <c:x val="0"/>
                  <c:y val="-0.49243910826811388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P1NN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A-453A-422B-8E2A-1801F2C16CAC}"/>
                </c:ext>
              </c:extLst>
            </c:dLbl>
            <c:dLbl>
              <c:idx val="11"/>
              <c:layout>
                <c:manualLayout>
                  <c:x val="-0.14141415023566845"/>
                  <c:y val="9.2044693134226488E-3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/>
                    </a:pPr>
                    <a:r>
                      <a:rPr lang="en-US"/>
                      <a:t>P2DDB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5454660575472833E-2"/>
                      <c:h val="5.1568220518791431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B-453A-422B-8E2A-1801F2C16CAC}"/>
                </c:ext>
              </c:extLst>
            </c:dLbl>
            <c:dLbl>
              <c:idx val="12"/>
              <c:layout>
                <c:manualLayout>
                  <c:x val="0.23291742391757161"/>
                  <c:y val="-0.2117027942087219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R1NN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C-453A-422B-8E2A-1801F2C16CAC}"/>
                </c:ext>
              </c:extLst>
            </c:dLbl>
            <c:dLbl>
              <c:idx val="13"/>
              <c:layout>
                <c:manualLayout>
                  <c:x val="-1.3864132376045973E-2"/>
                  <c:y val="0.1150558664177836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A1DOB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D-453A-422B-8E2A-1801F2C16CAC}"/>
                </c:ext>
              </c:extLst>
            </c:dLbl>
            <c:dLbl>
              <c:idx val="14"/>
              <c:layout>
                <c:manualLayout>
                  <c:x val="0.29114677989696441"/>
                  <c:y val="-0.5338592201785159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A2DDB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E-453A-422B-8E2A-1801F2C16CAC}"/>
                </c:ext>
              </c:extLst>
            </c:dLbl>
            <c:dLbl>
              <c:idx val="15"/>
              <c:layout>
                <c:manualLayout>
                  <c:x val="-0.30223808579780115"/>
                  <c:y val="-8.284022382080420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A3MN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F-453A-422B-8E2A-1801F2C16CAC}"/>
                </c:ext>
              </c:extLst>
            </c:dLbl>
            <c:dLbl>
              <c:idx val="16"/>
              <c:layout>
                <c:manualLayout>
                  <c:x val="0.3992870124301226"/>
                  <c:y val="-0.1150558664177836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A3MOB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0-453A-422B-8E2A-1801F2C16CAC}"/>
                </c:ext>
              </c:extLst>
            </c:dLbl>
            <c:dLbl>
              <c:idx val="17"/>
              <c:layout>
                <c:manualLayout>
                  <c:x val="0.19409785326464293"/>
                  <c:y val="8.284022382080420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P1MDB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1-453A-422B-8E2A-1801F2C16CAC}"/>
                </c:ext>
              </c:extLst>
            </c:dLbl>
            <c:dLbl>
              <c:idx val="18"/>
              <c:layout>
                <c:manualLayout>
                  <c:x val="0.27728264752091847"/>
                  <c:y val="-0.3129519566563714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P1NDB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2-453A-422B-8E2A-1801F2C16CAC}"/>
                </c:ext>
              </c:extLst>
            </c:dLbl>
            <c:dLbl>
              <c:idx val="19"/>
              <c:layout>
                <c:manualLayout>
                  <c:x val="0.17746089441338772"/>
                  <c:y val="-0.41189982058532454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/>
                    </a:pPr>
                    <a:r>
                      <a:rPr lang="en-US"/>
                      <a:t>R1NDB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548030157872076"/>
                      <c:h val="8.3783863115770837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13-453A-422B-8E2A-1801F2C16CAC}"/>
                </c:ext>
              </c:extLst>
            </c:dLbl>
            <c:dLbl>
              <c:idx val="20"/>
              <c:layout>
                <c:manualLayout>
                  <c:x val="2.4955438276882663E-2"/>
                  <c:y val="-0.3451675992533508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R2DDB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4-453A-422B-8E2A-1801F2C16CAC}"/>
                </c:ext>
              </c:extLst>
            </c:dLbl>
            <c:dLbl>
              <c:idx val="21"/>
              <c:layout>
                <c:manualLayout>
                  <c:x val="0.28005547399612762"/>
                  <c:y val="-0.124260335731206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R2DOB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5-453A-422B-8E2A-1801F2C16CAC}"/>
                </c:ext>
              </c:extLst>
            </c:dLbl>
            <c:dLbl>
              <c:idx val="22"/>
              <c:layout>
                <c:manualLayout>
                  <c:x val="-0.1247771913844133"/>
                  <c:y val="-0.3175541913130827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CA1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6-453A-422B-8E2A-1801F2C16CAC}"/>
                </c:ext>
              </c:extLst>
            </c:dLbl>
            <c:dLbl>
              <c:idx val="23"/>
              <c:layout>
                <c:manualLayout>
                  <c:x val="-0.1774608944133878"/>
                  <c:y val="-0.1656804476416084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CA2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7-453A-422B-8E2A-1801F2C16CAC}"/>
                </c:ext>
              </c:extLst>
            </c:dLbl>
            <c:dLbl>
              <c:idx val="24"/>
              <c:layout>
                <c:manualLayout>
                  <c:x val="0.18023372088859702"/>
                  <c:y val="0.1610782129848970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CA3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8-453A-422B-8E2A-1801F2C16CAC}"/>
                </c:ext>
              </c:extLst>
            </c:dLbl>
            <c:dLbl>
              <c:idx val="25"/>
              <c:layout>
                <c:manualLayout>
                  <c:x val="0.15527828261171434"/>
                  <c:y val="-8.744245847751562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CA4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9-453A-422B-8E2A-1801F2C16CAC}"/>
                </c:ext>
              </c:extLst>
            </c:dLbl>
            <c:dLbl>
              <c:idx val="26"/>
              <c:layout>
                <c:manualLayout>
                  <c:x val="3.0501091227301082E-2"/>
                  <c:y val="0.1058513971043609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CA5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A-453A-422B-8E2A-1801F2C16CAC}"/>
                </c:ext>
              </c:extLst>
            </c:dLbl>
            <c:dLbl>
              <c:idx val="27"/>
              <c:layout>
                <c:manualLayout>
                  <c:x val="0.11923153843399494"/>
                  <c:y val="-0.1978960902385878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CA6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B-453A-422B-8E2A-1801F2C16CAC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Hoja2!$DS$11:$DS$38</c:f>
              <c:numCache>
                <c:formatCode>General</c:formatCode>
                <c:ptCount val="28"/>
                <c:pt idx="0">
                  <c:v>0</c:v>
                </c:pt>
                <c:pt idx="1">
                  <c:v>-1.7320508075688779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3.5842477694182526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-0.69749642347012275</c:v>
                </c:pt>
                <c:pt idx="12">
                  <c:v>0</c:v>
                </c:pt>
                <c:pt idx="13">
                  <c:v>-0.69749642347012408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-1.6291630380685229E-16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</c:numCache>
            </c:numRef>
          </c:xVal>
          <c:yVal>
            <c:numRef>
              <c:f>Hoja2!$DT$11:$DT$38</c:f>
              <c:numCache>
                <c:formatCode>General</c:formatCode>
                <c:ptCount val="28"/>
                <c:pt idx="0">
                  <c:v>0</c:v>
                </c:pt>
                <c:pt idx="1">
                  <c:v>-1.4142135623730923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-0.56950344497267258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4.6745407958780865</c:v>
                </c:pt>
                <c:pt idx="12">
                  <c:v>0</c:v>
                </c:pt>
                <c:pt idx="13">
                  <c:v>-0.56950344497267247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1.7532897457308867E-15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C-453A-422B-8E2A-1801F2C16C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59113360"/>
        <c:axId val="1955369840"/>
      </c:scatterChart>
      <c:valAx>
        <c:axId val="1959113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O"/>
          </a:p>
        </c:txPr>
        <c:crossAx val="1955369840"/>
        <c:crosses val="autoZero"/>
        <c:crossBetween val="midCat"/>
      </c:valAx>
      <c:valAx>
        <c:axId val="195536984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700"/>
            </a:pPr>
            <a:endParaRPr lang="es-CO"/>
          </a:p>
        </c:txPr>
        <c:crossAx val="1959113360"/>
        <c:crosses val="autoZero"/>
        <c:crossBetween val="midCat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4</xdr:row>
      <xdr:rowOff>0</xdr:rowOff>
    </xdr:from>
    <xdr:to>
      <xdr:col>27</xdr:col>
      <xdr:colOff>0</xdr:colOff>
      <xdr:row>19</xdr:row>
      <xdr:rowOff>57150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F34DF717-1F6C-469E-8A78-C35D6B68DCAE}"/>
            </a:ext>
          </a:extLst>
        </xdr:cNvPr>
        <xdr:cNvGrpSpPr/>
      </xdr:nvGrpSpPr>
      <xdr:grpSpPr>
        <a:xfrm>
          <a:off x="13811250" y="762000"/>
          <a:ext cx="4572000" cy="2914650"/>
          <a:chOff x="31918275" y="1333500"/>
          <a:chExt cx="4572000" cy="2743200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9769818C-56CF-D97E-7606-F13CCC2D5AE9}"/>
              </a:ext>
            </a:extLst>
          </xdr:cNvPr>
          <xdr:cNvGraphicFramePr>
            <a:graphicFrameLocks/>
          </xdr:cNvGraphicFramePr>
        </xdr:nvGraphicFramePr>
        <xdr:xfrm>
          <a:off x="31918275" y="1333500"/>
          <a:ext cx="4572000" cy="27432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112B68A6-A260-E770-92AC-2B2F8EDC5E69}"/>
              </a:ext>
            </a:extLst>
          </xdr:cNvPr>
          <xdr:cNvSpPr txBox="1"/>
        </xdr:nvSpPr>
        <xdr:spPr>
          <a:xfrm>
            <a:off x="34394775" y="2057400"/>
            <a:ext cx="653449" cy="264560"/>
          </a:xfrm>
          <a:prstGeom prst="rect">
            <a:avLst/>
          </a:prstGeom>
          <a:solidFill>
            <a:schemeClr val="tx2">
              <a:lumMod val="10000"/>
              <a:lumOff val="90000"/>
            </a:schemeClr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s-CO" sz="1100"/>
              <a:t>P=</a:t>
            </a:r>
            <a:r>
              <a:rPr lang="es-CO" sz="1100">
                <a:solidFill>
                  <a:srgbClr val="FF0000"/>
                </a:solidFill>
              </a:rPr>
              <a:t>0,001</a:t>
            </a:r>
          </a:p>
        </xdr:txBody>
      </xdr:sp>
      <xdr:sp macro="" textlink="">
        <xdr:nvSpPr>
          <xdr:cNvPr id="5" name="CuadroTexto 4">
            <a:extLst>
              <a:ext uri="{FF2B5EF4-FFF2-40B4-BE49-F238E27FC236}">
                <a16:creationId xmlns:a16="http://schemas.microsoft.com/office/drawing/2014/main" id="{DB3F292A-8AC9-89A3-45E5-2B3033F0AE88}"/>
              </a:ext>
            </a:extLst>
          </xdr:cNvPr>
          <xdr:cNvSpPr txBox="1"/>
        </xdr:nvSpPr>
        <xdr:spPr>
          <a:xfrm>
            <a:off x="35718750" y="3448050"/>
            <a:ext cx="581954" cy="264560"/>
          </a:xfrm>
          <a:prstGeom prst="rect">
            <a:avLst/>
          </a:prstGeom>
          <a:solidFill>
            <a:schemeClr val="tx2">
              <a:lumMod val="10000"/>
              <a:lumOff val="90000"/>
            </a:schemeClr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s-CO" sz="1100"/>
              <a:t>P=0,06</a:t>
            </a:r>
          </a:p>
        </xdr:txBody>
      </xdr:sp>
    </xdr:grpSp>
    <xdr:clientData/>
  </xdr:twoCellAnchor>
  <xdr:twoCellAnchor>
    <xdr:from>
      <xdr:col>21</xdr:col>
      <xdr:colOff>0</xdr:colOff>
      <xdr:row>20</xdr:row>
      <xdr:rowOff>0</xdr:rowOff>
    </xdr:from>
    <xdr:to>
      <xdr:col>27</xdr:col>
      <xdr:colOff>8164</xdr:colOff>
      <xdr:row>34</xdr:row>
      <xdr:rowOff>84364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A843323E-6F27-4613-B4E6-AA1EC091EF9C}"/>
            </a:ext>
          </a:extLst>
        </xdr:cNvPr>
        <xdr:cNvGrpSpPr/>
      </xdr:nvGrpSpPr>
      <xdr:grpSpPr>
        <a:xfrm>
          <a:off x="13811250" y="3810000"/>
          <a:ext cx="4580164" cy="2751364"/>
          <a:chOff x="9496425" y="7926841"/>
          <a:chExt cx="4580164" cy="2751364"/>
        </a:xfrm>
      </xdr:grpSpPr>
      <xdr:graphicFrame macro="">
        <xdr:nvGraphicFramePr>
          <xdr:cNvPr id="7" name="Gráfico 6">
            <a:extLst>
              <a:ext uri="{FF2B5EF4-FFF2-40B4-BE49-F238E27FC236}">
                <a16:creationId xmlns:a16="http://schemas.microsoft.com/office/drawing/2014/main" id="{0AADA1B1-1791-5D7A-CB2A-413C26490340}"/>
              </a:ext>
            </a:extLst>
          </xdr:cNvPr>
          <xdr:cNvGraphicFramePr/>
        </xdr:nvGraphicFramePr>
        <xdr:xfrm>
          <a:off x="9496425" y="7926841"/>
          <a:ext cx="4580164" cy="275136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8" name="CuadroTexto 7">
            <a:extLst>
              <a:ext uri="{FF2B5EF4-FFF2-40B4-BE49-F238E27FC236}">
                <a16:creationId xmlns:a16="http://schemas.microsoft.com/office/drawing/2014/main" id="{39937958-63B8-F365-68E3-1EFC39F54BB8}"/>
              </a:ext>
            </a:extLst>
          </xdr:cNvPr>
          <xdr:cNvSpPr txBox="1"/>
        </xdr:nvSpPr>
        <xdr:spPr>
          <a:xfrm>
            <a:off x="12008304" y="8636454"/>
            <a:ext cx="653449" cy="264560"/>
          </a:xfrm>
          <a:prstGeom prst="rect">
            <a:avLst/>
          </a:prstGeom>
          <a:solidFill>
            <a:schemeClr val="tx2">
              <a:lumMod val="10000"/>
              <a:lumOff val="90000"/>
            </a:schemeClr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s-CO" sz="1100"/>
              <a:t>P=</a:t>
            </a:r>
            <a:r>
              <a:rPr lang="es-CO" sz="1100">
                <a:solidFill>
                  <a:srgbClr val="FF0000"/>
                </a:solidFill>
              </a:rPr>
              <a:t>0,029</a:t>
            </a:r>
          </a:p>
        </xdr:txBody>
      </xdr:sp>
      <xdr:sp macro="" textlink="">
        <xdr:nvSpPr>
          <xdr:cNvPr id="9" name="CuadroTexto 8">
            <a:extLst>
              <a:ext uri="{FF2B5EF4-FFF2-40B4-BE49-F238E27FC236}">
                <a16:creationId xmlns:a16="http://schemas.microsoft.com/office/drawing/2014/main" id="{910A74AB-16A3-9552-4A13-4119F218ABB1}"/>
              </a:ext>
            </a:extLst>
          </xdr:cNvPr>
          <xdr:cNvSpPr txBox="1"/>
        </xdr:nvSpPr>
        <xdr:spPr>
          <a:xfrm>
            <a:off x="9620250" y="9482818"/>
            <a:ext cx="581954" cy="264560"/>
          </a:xfrm>
          <a:prstGeom prst="rect">
            <a:avLst/>
          </a:prstGeom>
          <a:solidFill>
            <a:schemeClr val="tx2">
              <a:lumMod val="10000"/>
              <a:lumOff val="90000"/>
            </a:schemeClr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s-CO" sz="1100"/>
              <a:t>P=</a:t>
            </a:r>
            <a:r>
              <a:rPr lang="es-CO" sz="1100">
                <a:solidFill>
                  <a:schemeClr val="tx1"/>
                </a:solidFill>
              </a:rPr>
              <a:t>0,42</a:t>
            </a:r>
          </a:p>
        </xdr:txBody>
      </xdr:sp>
    </xdr:grpSp>
    <xdr:clientData/>
  </xdr:twoCellAnchor>
  <xdr:twoCellAnchor>
    <xdr:from>
      <xdr:col>37</xdr:col>
      <xdr:colOff>180975</xdr:colOff>
      <xdr:row>3</xdr:row>
      <xdr:rowOff>114300</xdr:rowOff>
    </xdr:from>
    <xdr:to>
      <xdr:col>43</xdr:col>
      <xdr:colOff>189139</xdr:colOff>
      <xdr:row>19</xdr:row>
      <xdr:rowOff>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8250B126-88EE-4494-9CB9-1F42A5A4C6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anamericana\AppData\Roaming\Microsoft\Complementos\XRealStats.xlam" TargetMode="External"/><Relationship Id="rId1" Type="http://schemas.openxmlformats.org/officeDocument/2006/relationships/externalLinkPath" Target="/Users/panamericana/AppData/Roaming/Microsoft/Complementos/XRealStats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fig"/>
      <sheetName val="Wilcoxon Table"/>
      <sheetName val="Mann Table"/>
      <sheetName val="Runs Table"/>
      <sheetName val="KS Table"/>
      <sheetName val="KS2 Table"/>
      <sheetName val="Lil Table"/>
      <sheetName val="AD Table"/>
      <sheetName val="AD2 Table"/>
      <sheetName val="SW Table"/>
      <sheetName val="Stud. Q Table"/>
      <sheetName val="Stud. Q Table 2"/>
      <sheetName val="Sp Rho Table"/>
      <sheetName val="Ken Tau Table"/>
      <sheetName val="Durbin Table"/>
      <sheetName val="Dunnett Table"/>
      <sheetName val="Dunnett 1"/>
      <sheetName val="Kendall Tc"/>
      <sheetName val="Kendall u"/>
      <sheetName val="Page Table"/>
      <sheetName val="Prime"/>
      <sheetName val="MSSD"/>
      <sheetName val="Dict"/>
      <sheetName val="ADict"/>
      <sheetName val="XRealStats"/>
    </sheetNames>
    <definedNames>
      <definedName name="CHI_TEST"/>
      <definedName name="DAGOSTINO"/>
      <definedName name="DPTEST"/>
      <definedName name="IQR"/>
      <definedName name="MAD"/>
      <definedName name="SHAPIRO"/>
      <definedName name="SWTEST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A323C-9E7B-4467-A89F-BA6052C7AB4A}">
  <dimension ref="A1:AM27"/>
  <sheetViews>
    <sheetView topLeftCell="Q1" workbookViewId="0">
      <selection activeCell="AB2" sqref="AB2"/>
    </sheetView>
  </sheetViews>
  <sheetFormatPr baseColWidth="10" defaultColWidth="11.42578125" defaultRowHeight="15" x14ac:dyDescent="0.25"/>
  <cols>
    <col min="11" max="11" width="6.140625" customWidth="1"/>
    <col min="12" max="12" width="4.28515625" bestFit="1" customWidth="1"/>
    <col min="13" max="13" width="5.28515625" bestFit="1" customWidth="1"/>
    <col min="18" max="18" width="5.5703125" bestFit="1" customWidth="1"/>
    <col min="19" max="19" width="3" bestFit="1" customWidth="1"/>
    <col min="30" max="31" width="3" bestFit="1" customWidth="1"/>
    <col min="32" max="33" width="2" bestFit="1" customWidth="1"/>
    <col min="34" max="34" width="3" bestFit="1" customWidth="1"/>
    <col min="35" max="35" width="2" bestFit="1" customWidth="1"/>
    <col min="36" max="36" width="5.42578125" bestFit="1" customWidth="1"/>
    <col min="37" max="37" width="10.28515625" bestFit="1" customWidth="1"/>
  </cols>
  <sheetData>
    <row r="1" spans="1:39" x14ac:dyDescent="0.25">
      <c r="A1" t="s">
        <v>0</v>
      </c>
      <c r="C1" t="s">
        <v>1</v>
      </c>
    </row>
    <row r="2" spans="1:39" x14ac:dyDescent="0.25">
      <c r="A2" t="s">
        <v>2</v>
      </c>
      <c r="C2" t="s">
        <v>3</v>
      </c>
      <c r="K2" t="s">
        <v>4</v>
      </c>
      <c r="R2" t="s">
        <v>5</v>
      </c>
    </row>
    <row r="3" spans="1:39" x14ac:dyDescent="0.25">
      <c r="A3" t="s">
        <v>6</v>
      </c>
      <c r="C3" t="s">
        <v>7</v>
      </c>
      <c r="J3" s="36" t="s">
        <v>8</v>
      </c>
      <c r="K3" s="36" t="s">
        <v>9</v>
      </c>
      <c r="L3" s="36" t="s">
        <v>10</v>
      </c>
      <c r="M3" s="36" t="s">
        <v>11</v>
      </c>
      <c r="N3" s="36" t="s">
        <v>12</v>
      </c>
      <c r="O3" s="39" t="s">
        <v>13</v>
      </c>
      <c r="Q3" s="36" t="s">
        <v>8</v>
      </c>
      <c r="R3" s="36" t="s">
        <v>14</v>
      </c>
      <c r="S3" s="36" t="s">
        <v>15</v>
      </c>
      <c r="T3" s="36" t="s">
        <v>12</v>
      </c>
      <c r="U3" s="39" t="s">
        <v>13</v>
      </c>
    </row>
    <row r="4" spans="1:39" x14ac:dyDescent="0.25">
      <c r="A4" t="s">
        <v>16</v>
      </c>
      <c r="C4" t="s">
        <v>17</v>
      </c>
      <c r="J4" s="35" t="s">
        <v>18</v>
      </c>
      <c r="K4">
        <v>0</v>
      </c>
      <c r="L4">
        <v>1</v>
      </c>
      <c r="M4">
        <v>1</v>
      </c>
      <c r="N4">
        <v>2</v>
      </c>
      <c r="O4" s="58" cm="1">
        <f t="array" ref="O4">[1]!CHI_TEST(K4:M25)</f>
        <v>0.35971529076079301</v>
      </c>
      <c r="Q4" s="35" t="s">
        <v>18</v>
      </c>
      <c r="R4">
        <v>1</v>
      </c>
      <c r="S4">
        <v>1</v>
      </c>
      <c r="T4">
        <v>2</v>
      </c>
      <c r="U4" s="58" cm="1">
        <f t="array" ref="U4">[1]!CHI_TEST(R4:S25)</f>
        <v>0.57302437714667775</v>
      </c>
      <c r="AC4" s="36" t="s">
        <v>8</v>
      </c>
      <c r="AD4" s="36">
        <v>1</v>
      </c>
      <c r="AE4" s="36">
        <v>2</v>
      </c>
      <c r="AF4" s="36">
        <v>3</v>
      </c>
      <c r="AG4" s="36">
        <v>4</v>
      </c>
      <c r="AH4" s="36">
        <v>5</v>
      </c>
      <c r="AI4" s="36">
        <v>6</v>
      </c>
      <c r="AJ4" s="36" t="s">
        <v>19</v>
      </c>
      <c r="AK4" t="s">
        <v>20</v>
      </c>
    </row>
    <row r="5" spans="1:39" x14ac:dyDescent="0.25">
      <c r="A5" t="s">
        <v>21</v>
      </c>
      <c r="J5" s="35" t="s">
        <v>22</v>
      </c>
      <c r="K5">
        <v>2</v>
      </c>
      <c r="L5">
        <v>1</v>
      </c>
      <c r="M5">
        <v>1</v>
      </c>
      <c r="N5">
        <v>4</v>
      </c>
      <c r="Q5" s="35" t="s">
        <v>22</v>
      </c>
      <c r="R5">
        <v>3</v>
      </c>
      <c r="S5">
        <v>1</v>
      </c>
      <c r="T5">
        <v>4</v>
      </c>
      <c r="AC5" s="35" t="s">
        <v>23</v>
      </c>
      <c r="AE5">
        <v>11</v>
      </c>
      <c r="AJ5">
        <v>11</v>
      </c>
      <c r="AK5" s="62" cm="1">
        <f t="array" ref="AK5">[1]!CHI_TEST(AD5:AI26)</f>
        <v>9.1038288019262836E-15</v>
      </c>
      <c r="AM5" t="s">
        <v>24</v>
      </c>
    </row>
    <row r="6" spans="1:39" x14ac:dyDescent="0.25">
      <c r="J6" s="35" t="s">
        <v>25</v>
      </c>
      <c r="K6">
        <v>1</v>
      </c>
      <c r="L6">
        <v>0</v>
      </c>
      <c r="M6">
        <v>0</v>
      </c>
      <c r="N6">
        <v>1</v>
      </c>
      <c r="Q6" s="35" t="s">
        <v>25</v>
      </c>
      <c r="R6">
        <v>1</v>
      </c>
      <c r="T6">
        <v>1</v>
      </c>
      <c r="AC6" s="35" t="s">
        <v>26</v>
      </c>
      <c r="AD6">
        <v>5</v>
      </c>
      <c r="AJ6">
        <v>5</v>
      </c>
    </row>
    <row r="7" spans="1:39" x14ac:dyDescent="0.25">
      <c r="J7" s="35" t="s">
        <v>27</v>
      </c>
      <c r="K7">
        <v>1</v>
      </c>
      <c r="L7">
        <v>0</v>
      </c>
      <c r="M7">
        <v>1</v>
      </c>
      <c r="N7">
        <v>2</v>
      </c>
      <c r="Q7" s="35" t="s">
        <v>27</v>
      </c>
      <c r="R7">
        <v>1</v>
      </c>
      <c r="S7">
        <v>1</v>
      </c>
      <c r="T7">
        <v>2</v>
      </c>
      <c r="AC7" s="35" t="s">
        <v>22</v>
      </c>
      <c r="AE7">
        <v>2</v>
      </c>
      <c r="AH7">
        <v>2</v>
      </c>
      <c r="AJ7">
        <v>4</v>
      </c>
    </row>
    <row r="8" spans="1:39" x14ac:dyDescent="0.25">
      <c r="J8" s="35" t="s">
        <v>28</v>
      </c>
      <c r="K8">
        <v>0</v>
      </c>
      <c r="L8">
        <v>1</v>
      </c>
      <c r="M8">
        <v>2</v>
      </c>
      <c r="N8">
        <v>3</v>
      </c>
      <c r="Q8" s="35" t="s">
        <v>28</v>
      </c>
      <c r="R8">
        <v>2</v>
      </c>
      <c r="S8">
        <v>1</v>
      </c>
      <c r="T8">
        <v>3</v>
      </c>
      <c r="AC8" s="35" t="s">
        <v>29</v>
      </c>
      <c r="AG8">
        <v>4</v>
      </c>
      <c r="AJ8">
        <v>4</v>
      </c>
    </row>
    <row r="9" spans="1:39" x14ac:dyDescent="0.25">
      <c r="J9" s="35" t="s">
        <v>30</v>
      </c>
      <c r="K9">
        <v>0</v>
      </c>
      <c r="L9">
        <v>0</v>
      </c>
      <c r="M9">
        <v>1</v>
      </c>
      <c r="N9">
        <v>1</v>
      </c>
      <c r="Q9" s="35" t="s">
        <v>30</v>
      </c>
      <c r="R9">
        <v>1</v>
      </c>
      <c r="T9">
        <v>1</v>
      </c>
      <c r="AC9" s="35" t="s">
        <v>31</v>
      </c>
      <c r="AE9">
        <v>1</v>
      </c>
      <c r="AF9">
        <v>3</v>
      </c>
      <c r="AJ9">
        <v>4</v>
      </c>
    </row>
    <row r="10" spans="1:39" x14ac:dyDescent="0.25">
      <c r="J10" s="35" t="s">
        <v>32</v>
      </c>
      <c r="K10">
        <v>1</v>
      </c>
      <c r="L10">
        <v>0</v>
      </c>
      <c r="M10">
        <v>0</v>
      </c>
      <c r="N10">
        <v>1</v>
      </c>
      <c r="Q10" s="35" t="s">
        <v>32</v>
      </c>
      <c r="R10">
        <v>1</v>
      </c>
      <c r="T10">
        <v>1</v>
      </c>
      <c r="AC10" s="35" t="s">
        <v>28</v>
      </c>
      <c r="AH10">
        <v>3</v>
      </c>
      <c r="AJ10">
        <v>3</v>
      </c>
    </row>
    <row r="11" spans="1:39" x14ac:dyDescent="0.25">
      <c r="J11" s="35" t="s">
        <v>33</v>
      </c>
      <c r="K11">
        <v>1</v>
      </c>
      <c r="L11">
        <v>0</v>
      </c>
      <c r="M11">
        <v>0</v>
      </c>
      <c r="N11">
        <v>1</v>
      </c>
      <c r="Q11" s="35" t="s">
        <v>33</v>
      </c>
      <c r="R11">
        <v>1</v>
      </c>
      <c r="T11">
        <v>1</v>
      </c>
      <c r="AC11" s="35" t="s">
        <v>34</v>
      </c>
      <c r="AD11">
        <v>3</v>
      </c>
      <c r="AJ11">
        <v>3</v>
      </c>
    </row>
    <row r="12" spans="1:39" x14ac:dyDescent="0.25">
      <c r="J12" s="35" t="s">
        <v>35</v>
      </c>
      <c r="K12">
        <v>1</v>
      </c>
      <c r="L12">
        <v>0</v>
      </c>
      <c r="M12">
        <v>0</v>
      </c>
      <c r="N12">
        <v>1</v>
      </c>
      <c r="Q12" s="35" t="s">
        <v>35</v>
      </c>
      <c r="R12">
        <v>1</v>
      </c>
      <c r="T12">
        <v>1</v>
      </c>
      <c r="AC12" s="35" t="s">
        <v>18</v>
      </c>
      <c r="AH12">
        <v>2</v>
      </c>
      <c r="AJ12">
        <v>2</v>
      </c>
    </row>
    <row r="13" spans="1:39" x14ac:dyDescent="0.25">
      <c r="J13" s="35" t="s">
        <v>36</v>
      </c>
      <c r="K13">
        <v>0</v>
      </c>
      <c r="L13">
        <v>2</v>
      </c>
      <c r="M13">
        <v>0</v>
      </c>
      <c r="N13">
        <v>2</v>
      </c>
      <c r="Q13" s="35" t="s">
        <v>36</v>
      </c>
      <c r="S13">
        <v>2</v>
      </c>
      <c r="T13">
        <v>2</v>
      </c>
      <c r="AC13" s="35" t="s">
        <v>27</v>
      </c>
      <c r="AH13">
        <v>2</v>
      </c>
      <c r="AJ13">
        <v>2</v>
      </c>
    </row>
    <row r="14" spans="1:39" x14ac:dyDescent="0.25">
      <c r="J14" s="35" t="s">
        <v>37</v>
      </c>
      <c r="K14">
        <v>0</v>
      </c>
      <c r="L14">
        <v>1</v>
      </c>
      <c r="M14">
        <v>0</v>
      </c>
      <c r="N14">
        <v>1</v>
      </c>
      <c r="Q14" s="35" t="s">
        <v>37</v>
      </c>
      <c r="S14">
        <v>1</v>
      </c>
      <c r="T14">
        <v>1</v>
      </c>
      <c r="AC14" s="35" t="s">
        <v>36</v>
      </c>
      <c r="AH14">
        <v>2</v>
      </c>
      <c r="AJ14">
        <v>2</v>
      </c>
    </row>
    <row r="15" spans="1:39" x14ac:dyDescent="0.25">
      <c r="J15" s="35" t="s">
        <v>38</v>
      </c>
      <c r="K15">
        <v>2</v>
      </c>
      <c r="L15">
        <v>0</v>
      </c>
      <c r="M15">
        <v>0</v>
      </c>
      <c r="N15">
        <v>2</v>
      </c>
      <c r="Q15" s="35" t="s">
        <v>38</v>
      </c>
      <c r="R15">
        <v>2</v>
      </c>
      <c r="T15">
        <v>2</v>
      </c>
      <c r="AC15" s="35" t="s">
        <v>38</v>
      </c>
      <c r="AE15">
        <v>2</v>
      </c>
      <c r="AJ15">
        <v>2</v>
      </c>
    </row>
    <row r="16" spans="1:39" x14ac:dyDescent="0.25">
      <c r="J16" s="35" t="s">
        <v>23</v>
      </c>
      <c r="K16">
        <v>5</v>
      </c>
      <c r="L16">
        <v>2</v>
      </c>
      <c r="M16">
        <v>4</v>
      </c>
      <c r="N16">
        <v>11</v>
      </c>
      <c r="Q16" s="35" t="s">
        <v>23</v>
      </c>
      <c r="R16">
        <v>9</v>
      </c>
      <c r="S16">
        <v>2</v>
      </c>
      <c r="T16">
        <v>11</v>
      </c>
      <c r="AC16" s="35" t="s">
        <v>39</v>
      </c>
      <c r="AD16">
        <v>2</v>
      </c>
      <c r="AJ16">
        <v>2</v>
      </c>
    </row>
    <row r="17" spans="10:36" x14ac:dyDescent="0.25">
      <c r="J17" s="35" t="s">
        <v>39</v>
      </c>
      <c r="K17">
        <v>0</v>
      </c>
      <c r="L17">
        <v>1</v>
      </c>
      <c r="M17">
        <v>1</v>
      </c>
      <c r="N17">
        <v>2</v>
      </c>
      <c r="Q17" s="35" t="s">
        <v>39</v>
      </c>
      <c r="R17">
        <v>2</v>
      </c>
      <c r="T17">
        <v>2</v>
      </c>
      <c r="AC17" s="35" t="s">
        <v>40</v>
      </c>
      <c r="AG17">
        <v>2</v>
      </c>
      <c r="AJ17">
        <v>2</v>
      </c>
    </row>
    <row r="18" spans="10:36" x14ac:dyDescent="0.25">
      <c r="J18" s="35" t="s">
        <v>26</v>
      </c>
      <c r="K18">
        <v>4</v>
      </c>
      <c r="L18">
        <v>0</v>
      </c>
      <c r="M18">
        <v>1</v>
      </c>
      <c r="N18">
        <v>5</v>
      </c>
      <c r="Q18" s="35" t="s">
        <v>26</v>
      </c>
      <c r="R18">
        <v>4</v>
      </c>
      <c r="S18">
        <v>1</v>
      </c>
      <c r="T18">
        <v>5</v>
      </c>
      <c r="AC18" s="35" t="s">
        <v>25</v>
      </c>
      <c r="AD18">
        <v>1</v>
      </c>
      <c r="AJ18">
        <v>1</v>
      </c>
    </row>
    <row r="19" spans="10:36" x14ac:dyDescent="0.25">
      <c r="J19" s="35" t="s">
        <v>34</v>
      </c>
      <c r="K19">
        <v>2</v>
      </c>
      <c r="L19">
        <v>0</v>
      </c>
      <c r="M19">
        <v>1</v>
      </c>
      <c r="N19">
        <v>3</v>
      </c>
      <c r="Q19" s="35" t="s">
        <v>34</v>
      </c>
      <c r="R19">
        <v>3</v>
      </c>
      <c r="T19">
        <v>3</v>
      </c>
      <c r="AC19" s="35" t="s">
        <v>30</v>
      </c>
      <c r="AE19">
        <v>1</v>
      </c>
      <c r="AJ19">
        <v>1</v>
      </c>
    </row>
    <row r="20" spans="10:36" x14ac:dyDescent="0.25">
      <c r="J20" s="35" t="s">
        <v>41</v>
      </c>
      <c r="K20">
        <v>1</v>
      </c>
      <c r="L20">
        <v>0</v>
      </c>
      <c r="M20">
        <v>0</v>
      </c>
      <c r="N20">
        <v>1</v>
      </c>
      <c r="Q20" s="35" t="s">
        <v>41</v>
      </c>
      <c r="S20">
        <v>1</v>
      </c>
      <c r="T20">
        <v>1</v>
      </c>
      <c r="AC20" s="35" t="s">
        <v>32</v>
      </c>
      <c r="AI20">
        <v>1</v>
      </c>
      <c r="AJ20">
        <v>1</v>
      </c>
    </row>
    <row r="21" spans="10:36" x14ac:dyDescent="0.25">
      <c r="J21" s="35" t="s">
        <v>40</v>
      </c>
      <c r="K21">
        <v>0</v>
      </c>
      <c r="L21">
        <v>0</v>
      </c>
      <c r="M21">
        <v>2</v>
      </c>
      <c r="N21">
        <v>2</v>
      </c>
      <c r="Q21" s="35" t="s">
        <v>40</v>
      </c>
      <c r="R21">
        <v>1</v>
      </c>
      <c r="S21">
        <v>1</v>
      </c>
      <c r="T21">
        <v>2</v>
      </c>
      <c r="AC21" s="35" t="s">
        <v>33</v>
      </c>
      <c r="AE21">
        <v>1</v>
      </c>
      <c r="AJ21">
        <v>1</v>
      </c>
    </row>
    <row r="22" spans="10:36" x14ac:dyDescent="0.25">
      <c r="J22" s="35" t="s">
        <v>29</v>
      </c>
      <c r="K22">
        <v>1</v>
      </c>
      <c r="L22">
        <v>1</v>
      </c>
      <c r="M22">
        <v>2</v>
      </c>
      <c r="N22">
        <v>4</v>
      </c>
      <c r="Q22" s="35" t="s">
        <v>29</v>
      </c>
      <c r="R22">
        <v>3</v>
      </c>
      <c r="S22">
        <v>1</v>
      </c>
      <c r="T22">
        <v>4</v>
      </c>
      <c r="AC22" s="35" t="s">
        <v>35</v>
      </c>
      <c r="AH22">
        <v>1</v>
      </c>
      <c r="AJ22">
        <v>1</v>
      </c>
    </row>
    <row r="23" spans="10:36" x14ac:dyDescent="0.25">
      <c r="J23" s="35" t="s">
        <v>42</v>
      </c>
      <c r="K23">
        <v>0</v>
      </c>
      <c r="L23">
        <v>0</v>
      </c>
      <c r="M23">
        <v>1</v>
      </c>
      <c r="N23">
        <v>1</v>
      </c>
      <c r="Q23" s="35" t="s">
        <v>42</v>
      </c>
      <c r="R23">
        <v>1</v>
      </c>
      <c r="T23">
        <v>1</v>
      </c>
      <c r="AC23" s="35" t="s">
        <v>37</v>
      </c>
      <c r="AE23">
        <v>1</v>
      </c>
      <c r="AJ23">
        <v>1</v>
      </c>
    </row>
    <row r="24" spans="10:36" x14ac:dyDescent="0.25">
      <c r="J24" s="35" t="s">
        <v>31</v>
      </c>
      <c r="K24">
        <v>1</v>
      </c>
      <c r="L24">
        <v>0</v>
      </c>
      <c r="M24">
        <v>3</v>
      </c>
      <c r="N24">
        <v>4</v>
      </c>
      <c r="Q24" s="35" t="s">
        <v>31</v>
      </c>
      <c r="R24">
        <v>2</v>
      </c>
      <c r="S24">
        <v>2</v>
      </c>
      <c r="T24">
        <v>4</v>
      </c>
      <c r="AC24" s="35" t="s">
        <v>41</v>
      </c>
      <c r="AG24">
        <v>1</v>
      </c>
      <c r="AJ24">
        <v>1</v>
      </c>
    </row>
    <row r="25" spans="10:36" x14ac:dyDescent="0.25">
      <c r="J25" s="35" t="s">
        <v>43</v>
      </c>
      <c r="K25">
        <v>0</v>
      </c>
      <c r="L25">
        <v>0</v>
      </c>
      <c r="M25">
        <v>1</v>
      </c>
      <c r="N25">
        <v>1</v>
      </c>
      <c r="Q25" s="35" t="s">
        <v>43</v>
      </c>
      <c r="R25">
        <v>1</v>
      </c>
      <c r="T25">
        <v>1</v>
      </c>
      <c r="AC25" s="35" t="s">
        <v>42</v>
      </c>
      <c r="AF25">
        <v>1</v>
      </c>
      <c r="AJ25">
        <v>1</v>
      </c>
    </row>
    <row r="26" spans="10:36" x14ac:dyDescent="0.25">
      <c r="J26" s="37" t="s">
        <v>12</v>
      </c>
      <c r="K26" s="38">
        <v>23</v>
      </c>
      <c r="L26" s="38">
        <v>10</v>
      </c>
      <c r="M26" s="38">
        <v>22</v>
      </c>
      <c r="N26" s="38">
        <v>55</v>
      </c>
      <c r="Q26" s="37" t="s">
        <v>12</v>
      </c>
      <c r="R26" s="38">
        <v>40</v>
      </c>
      <c r="S26" s="38">
        <v>15</v>
      </c>
      <c r="T26" s="38">
        <v>55</v>
      </c>
      <c r="AC26" s="35" t="s">
        <v>43</v>
      </c>
      <c r="AF26">
        <v>1</v>
      </c>
      <c r="AJ26">
        <v>1</v>
      </c>
    </row>
    <row r="27" spans="10:36" x14ac:dyDescent="0.25">
      <c r="AC27" s="37" t="s">
        <v>12</v>
      </c>
      <c r="AD27" s="38">
        <v>11</v>
      </c>
      <c r="AE27" s="38">
        <v>19</v>
      </c>
      <c r="AF27" s="38">
        <v>5</v>
      </c>
      <c r="AG27" s="38">
        <v>7</v>
      </c>
      <c r="AH27" s="38">
        <v>12</v>
      </c>
      <c r="AI27" s="38">
        <v>1</v>
      </c>
      <c r="AJ27" s="38">
        <v>55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087A5-2F54-4AFB-A026-0ADE82B80E8C}">
  <dimension ref="A2:DT87"/>
  <sheetViews>
    <sheetView topLeftCell="CW1" zoomScale="70" zoomScaleNormal="70" workbookViewId="0">
      <selection activeCell="CW1" sqref="CW1"/>
    </sheetView>
  </sheetViews>
  <sheetFormatPr baseColWidth="10" defaultColWidth="11.42578125" defaultRowHeight="15" x14ac:dyDescent="0.25"/>
  <cols>
    <col min="1" max="1" width="34.42578125" bestFit="1" customWidth="1"/>
    <col min="2" max="2" width="29.7109375" bestFit="1" customWidth="1"/>
    <col min="3" max="3" width="4.5703125" bestFit="1" customWidth="1"/>
    <col min="4" max="5" width="3.140625" bestFit="1" customWidth="1"/>
    <col min="6" max="6" width="4.5703125" bestFit="1" customWidth="1"/>
    <col min="7" max="7" width="3.140625" bestFit="1" customWidth="1"/>
    <col min="8" max="8" width="16.7109375" bestFit="1" customWidth="1"/>
    <col min="9" max="13" width="12.7109375" customWidth="1"/>
    <col min="14" max="15" width="7.140625" bestFit="1" customWidth="1"/>
    <col min="16" max="16" width="6.140625" bestFit="1" customWidth="1"/>
    <col min="17" max="17" width="15.5703125" bestFit="1" customWidth="1"/>
    <col min="18" max="19" width="7.28515625" bestFit="1" customWidth="1"/>
    <col min="20" max="20" width="7.140625" bestFit="1" customWidth="1"/>
    <col min="21" max="21" width="6" bestFit="1" customWidth="1"/>
    <col min="22" max="23" width="7.140625" bestFit="1" customWidth="1"/>
    <col min="24" max="24" width="6" bestFit="1" customWidth="1"/>
    <col min="25" max="25" width="7.140625" bestFit="1" customWidth="1"/>
    <col min="26" max="26" width="7.28515625" bestFit="1" customWidth="1"/>
    <col min="27" max="27" width="6.140625" bestFit="1" customWidth="1"/>
    <col min="28" max="29" width="7.28515625" bestFit="1" customWidth="1"/>
    <col min="30" max="30" width="6.140625" bestFit="1" customWidth="1"/>
    <col min="31" max="31" width="7.28515625" bestFit="1" customWidth="1"/>
    <col min="32" max="32" width="12.5703125" bestFit="1" customWidth="1"/>
    <col min="33" max="33" width="57.85546875" bestFit="1" customWidth="1"/>
    <col min="34" max="34" width="12.5703125" bestFit="1" customWidth="1"/>
    <col min="76" max="76" width="26.7109375" bestFit="1" customWidth="1"/>
    <col min="83" max="83" width="6" bestFit="1" customWidth="1"/>
    <col min="84" max="88" width="6.42578125" bestFit="1" customWidth="1"/>
    <col min="89" max="89" width="7.42578125" bestFit="1" customWidth="1"/>
    <col min="90" max="90" width="14.85546875" bestFit="1" customWidth="1"/>
  </cols>
  <sheetData>
    <row r="2" spans="1:124" x14ac:dyDescent="0.25">
      <c r="A2" s="34" t="s">
        <v>44</v>
      </c>
      <c r="B2" t="s">
        <v>45</v>
      </c>
    </row>
    <row r="3" spans="1:124" x14ac:dyDescent="0.25">
      <c r="A3" s="34" t="s">
        <v>46</v>
      </c>
      <c r="B3" t="s">
        <v>45</v>
      </c>
      <c r="R3" t="s">
        <v>4</v>
      </c>
    </row>
    <row r="4" spans="1:124" x14ac:dyDescent="0.25">
      <c r="A4" s="34" t="s">
        <v>4</v>
      </c>
      <c r="B4" t="s">
        <v>45</v>
      </c>
      <c r="Q4" s="36" t="s">
        <v>8</v>
      </c>
      <c r="R4" s="36" t="s">
        <v>9</v>
      </c>
      <c r="S4" s="36" t="s">
        <v>10</v>
      </c>
      <c r="T4" s="36" t="s">
        <v>11</v>
      </c>
      <c r="U4" s="36" t="s">
        <v>12</v>
      </c>
      <c r="V4" s="39" t="s">
        <v>13</v>
      </c>
    </row>
    <row r="5" spans="1:124" x14ac:dyDescent="0.25">
      <c r="Q5" s="35" t="s">
        <v>18</v>
      </c>
      <c r="R5">
        <v>0</v>
      </c>
      <c r="S5">
        <v>1</v>
      </c>
      <c r="T5">
        <v>1</v>
      </c>
      <c r="U5">
        <v>2</v>
      </c>
      <c r="V5">
        <v>0.35971529076079301</v>
      </c>
      <c r="X5" t="s">
        <v>47</v>
      </c>
    </row>
    <row r="6" spans="1:124" x14ac:dyDescent="0.25">
      <c r="A6" t="s">
        <v>48</v>
      </c>
      <c r="B6" t="s">
        <v>49</v>
      </c>
      <c r="Q6" s="35" t="s">
        <v>22</v>
      </c>
      <c r="R6">
        <v>2</v>
      </c>
      <c r="S6">
        <v>1</v>
      </c>
      <c r="T6">
        <v>1</v>
      </c>
      <c r="U6">
        <v>4</v>
      </c>
    </row>
    <row r="7" spans="1:124" x14ac:dyDescent="0.25">
      <c r="A7" t="s">
        <v>50</v>
      </c>
      <c r="B7">
        <v>1</v>
      </c>
      <c r="C7">
        <v>2</v>
      </c>
      <c r="D7">
        <v>3</v>
      </c>
      <c r="E7">
        <v>4</v>
      </c>
      <c r="F7">
        <v>5</v>
      </c>
      <c r="G7">
        <v>6</v>
      </c>
      <c r="H7" t="s">
        <v>12</v>
      </c>
      <c r="Q7" s="35" t="s">
        <v>25</v>
      </c>
      <c r="R7">
        <v>1</v>
      </c>
      <c r="S7">
        <v>0</v>
      </c>
      <c r="T7">
        <v>0</v>
      </c>
      <c r="U7">
        <v>1</v>
      </c>
      <c r="X7" t="s">
        <v>51</v>
      </c>
      <c r="AD7" t="s">
        <v>52</v>
      </c>
      <c r="AI7" t="s">
        <v>53</v>
      </c>
      <c r="AU7" t="s">
        <v>54</v>
      </c>
      <c r="BX7" t="s">
        <v>55</v>
      </c>
      <c r="CD7" s="36" t="s">
        <v>50</v>
      </c>
      <c r="CE7" s="36" t="s">
        <v>56</v>
      </c>
      <c r="CF7" s="36" t="s">
        <v>57</v>
      </c>
      <c r="CG7" s="36" t="s">
        <v>58</v>
      </c>
      <c r="CH7" s="36" t="s">
        <v>59</v>
      </c>
      <c r="CI7" s="36" t="s">
        <v>60</v>
      </c>
      <c r="CJ7" s="36" t="s">
        <v>61</v>
      </c>
      <c r="CK7" s="36" t="s">
        <v>19</v>
      </c>
      <c r="CL7" t="s">
        <v>20</v>
      </c>
      <c r="CR7" t="s">
        <v>47</v>
      </c>
    </row>
    <row r="8" spans="1:124" ht="15.75" thickBot="1" x14ac:dyDescent="0.3">
      <c r="A8" t="s">
        <v>18</v>
      </c>
      <c r="F8">
        <v>2</v>
      </c>
      <c r="H8">
        <v>2</v>
      </c>
      <c r="Q8" s="35" t="s">
        <v>27</v>
      </c>
      <c r="R8">
        <v>1</v>
      </c>
      <c r="S8">
        <v>0</v>
      </c>
      <c r="T8">
        <v>1</v>
      </c>
      <c r="U8">
        <v>2</v>
      </c>
      <c r="BG8" s="36" t="s">
        <v>62</v>
      </c>
      <c r="BH8" s="36" t="s">
        <v>11</v>
      </c>
      <c r="BI8" s="36" t="s">
        <v>63</v>
      </c>
      <c r="BJ8" s="36" t="s">
        <v>9</v>
      </c>
      <c r="BK8" s="36" t="s">
        <v>10</v>
      </c>
      <c r="BL8" s="36" t="s">
        <v>12</v>
      </c>
      <c r="BM8" s="39" t="s">
        <v>13</v>
      </c>
      <c r="BO8" s="36" t="s">
        <v>62</v>
      </c>
      <c r="BP8" s="36" t="s">
        <v>10</v>
      </c>
      <c r="BQ8" s="36" t="s">
        <v>63</v>
      </c>
      <c r="BR8" s="36" t="s">
        <v>9</v>
      </c>
      <c r="BS8" s="36" t="s">
        <v>11</v>
      </c>
      <c r="BT8" s="36" t="s">
        <v>12</v>
      </c>
      <c r="BX8" s="36" t="s">
        <v>64</v>
      </c>
      <c r="BY8" s="36" t="s">
        <v>14</v>
      </c>
      <c r="BZ8" s="36" t="s">
        <v>15</v>
      </c>
      <c r="CA8" s="36" t="s">
        <v>12</v>
      </c>
      <c r="CD8" s="35" t="s">
        <v>23</v>
      </c>
      <c r="CF8">
        <v>11</v>
      </c>
      <c r="CK8">
        <v>11</v>
      </c>
      <c r="CL8" s="62">
        <v>9.1038288019262836E-15</v>
      </c>
      <c r="CN8" t="s">
        <v>24</v>
      </c>
    </row>
    <row r="9" spans="1:124" ht="15.75" thickTop="1" x14ac:dyDescent="0.25">
      <c r="A9" t="s">
        <v>22</v>
      </c>
      <c r="C9">
        <v>2</v>
      </c>
      <c r="F9">
        <v>2</v>
      </c>
      <c r="H9">
        <v>4</v>
      </c>
      <c r="Q9" s="35" t="s">
        <v>28</v>
      </c>
      <c r="R9">
        <v>0</v>
      </c>
      <c r="S9">
        <v>1</v>
      </c>
      <c r="T9">
        <v>2</v>
      </c>
      <c r="U9">
        <v>3</v>
      </c>
      <c r="Y9" s="40" t="s">
        <v>9</v>
      </c>
      <c r="Z9" s="40" t="s">
        <v>10</v>
      </c>
      <c r="AA9" s="40" t="s">
        <v>11</v>
      </c>
      <c r="AE9" s="40" t="s">
        <v>65</v>
      </c>
      <c r="AF9" s="40" t="s">
        <v>66</v>
      </c>
      <c r="AG9" s="40" t="s">
        <v>67</v>
      </c>
      <c r="AI9" s="49"/>
      <c r="AJ9" s="49" t="s">
        <v>68</v>
      </c>
      <c r="AK9" s="49" t="s">
        <v>69</v>
      </c>
      <c r="AL9" s="49" t="s">
        <v>70</v>
      </c>
      <c r="AM9" s="49" t="s">
        <v>71</v>
      </c>
      <c r="AN9" s="49" t="s">
        <v>72</v>
      </c>
      <c r="AO9" s="49" t="s">
        <v>73</v>
      </c>
      <c r="AP9" s="49" t="s">
        <v>74</v>
      </c>
      <c r="AQ9" s="49" t="s">
        <v>75</v>
      </c>
      <c r="AR9" s="49" t="s">
        <v>76</v>
      </c>
      <c r="AS9" s="49" t="s">
        <v>77</v>
      </c>
      <c r="AU9" t="s">
        <v>18</v>
      </c>
      <c r="AV9" s="41">
        <v>0.98962947936708445</v>
      </c>
      <c r="AW9" s="43">
        <v>0.14364363392658494</v>
      </c>
      <c r="BG9" s="52" t="s">
        <v>28</v>
      </c>
      <c r="BH9" s="53">
        <v>2</v>
      </c>
      <c r="BI9" s="53">
        <v>1</v>
      </c>
      <c r="BJ9">
        <v>0</v>
      </c>
      <c r="BK9">
        <v>1</v>
      </c>
      <c r="BL9">
        <v>3</v>
      </c>
      <c r="BM9" t="e">
        <v>#VALUE!</v>
      </c>
      <c r="BO9" s="51" t="s">
        <v>18</v>
      </c>
      <c r="BP9">
        <v>1</v>
      </c>
      <c r="BQ9">
        <v>1</v>
      </c>
      <c r="BR9">
        <v>0</v>
      </c>
      <c r="BS9">
        <v>1</v>
      </c>
      <c r="BT9">
        <v>2</v>
      </c>
      <c r="BU9">
        <v>1.1442901955288631E-3</v>
      </c>
      <c r="BX9" s="35">
        <v>1</v>
      </c>
      <c r="BY9">
        <v>10</v>
      </c>
      <c r="BZ9">
        <v>1</v>
      </c>
      <c r="CA9">
        <v>11</v>
      </c>
      <c r="CD9" s="35" t="s">
        <v>26</v>
      </c>
      <c r="CE9">
        <v>5</v>
      </c>
      <c r="CK9">
        <v>5</v>
      </c>
      <c r="CR9" t="s">
        <v>51</v>
      </c>
      <c r="DA9" t="s">
        <v>52</v>
      </c>
      <c r="DF9" t="s">
        <v>53</v>
      </c>
      <c r="DR9" t="s">
        <v>54</v>
      </c>
    </row>
    <row r="10" spans="1:124" ht="15.75" thickBot="1" x14ac:dyDescent="0.3">
      <c r="A10" t="s">
        <v>25</v>
      </c>
      <c r="B10">
        <v>1</v>
      </c>
      <c r="H10">
        <v>1</v>
      </c>
      <c r="Q10" s="35" t="s">
        <v>30</v>
      </c>
      <c r="R10">
        <v>0</v>
      </c>
      <c r="S10">
        <v>0</v>
      </c>
      <c r="T10">
        <v>1</v>
      </c>
      <c r="U10">
        <v>1</v>
      </c>
      <c r="X10" t="s">
        <v>18</v>
      </c>
      <c r="Y10" s="41">
        <v>0</v>
      </c>
      <c r="Z10" s="42">
        <v>1.8181818181818181E-2</v>
      </c>
      <c r="AA10" s="43">
        <v>1.8181818181818181E-2</v>
      </c>
      <c r="AB10">
        <v>3.6363636363636362E-2</v>
      </c>
      <c r="AD10">
        <v>1</v>
      </c>
      <c r="AE10" s="41">
        <v>0.48945439203839408</v>
      </c>
      <c r="AF10" s="42">
        <v>60.245980275964762</v>
      </c>
      <c r="AG10" s="43">
        <v>60.245980275964762</v>
      </c>
      <c r="AI10" t="s">
        <v>18</v>
      </c>
      <c r="AJ10">
        <v>1.0000000000000016</v>
      </c>
      <c r="AK10">
        <v>3.6363636363636362E-2</v>
      </c>
      <c r="AL10">
        <v>0.99999999999999989</v>
      </c>
      <c r="AM10">
        <v>4.4759286151305845E-2</v>
      </c>
      <c r="AN10">
        <v>0.98962947936708445</v>
      </c>
      <c r="AO10">
        <v>0.14364363392658494</v>
      </c>
      <c r="AP10">
        <v>0.97936650643236678</v>
      </c>
      <c r="AQ10">
        <v>2.0633493567634748E-2</v>
      </c>
      <c r="AR10">
        <v>7.2761278856473946E-2</v>
      </c>
      <c r="AS10">
        <v>2.3231372558194926E-3</v>
      </c>
      <c r="AU10" t="s">
        <v>22</v>
      </c>
      <c r="AV10" s="44">
        <v>-4.4927652241846167E-2</v>
      </c>
      <c r="AW10" s="45">
        <v>0.30952801653575301</v>
      </c>
      <c r="BG10" s="52" t="s">
        <v>30</v>
      </c>
      <c r="BH10" s="53">
        <v>1</v>
      </c>
      <c r="BI10" s="53">
        <v>0</v>
      </c>
      <c r="BJ10">
        <v>0</v>
      </c>
      <c r="BK10">
        <v>0</v>
      </c>
      <c r="BL10">
        <v>1</v>
      </c>
      <c r="BO10" s="51" t="s">
        <v>36</v>
      </c>
      <c r="BP10">
        <v>2</v>
      </c>
      <c r="BQ10">
        <v>0</v>
      </c>
      <c r="BR10">
        <v>0</v>
      </c>
      <c r="BS10">
        <v>0</v>
      </c>
      <c r="BT10">
        <v>2</v>
      </c>
      <c r="BX10" s="35">
        <v>2</v>
      </c>
      <c r="BY10">
        <v>15</v>
      </c>
      <c r="BZ10">
        <v>4</v>
      </c>
      <c r="CA10">
        <v>19</v>
      </c>
      <c r="CD10" s="35" t="s">
        <v>22</v>
      </c>
      <c r="CF10">
        <v>2</v>
      </c>
      <c r="CI10">
        <v>2</v>
      </c>
      <c r="CK10">
        <v>4</v>
      </c>
    </row>
    <row r="11" spans="1:124" ht="15.75" thickTop="1" x14ac:dyDescent="0.25">
      <c r="A11" t="s">
        <v>27</v>
      </c>
      <c r="F11">
        <v>2</v>
      </c>
      <c r="H11">
        <v>2</v>
      </c>
      <c r="Q11" s="35" t="s">
        <v>32</v>
      </c>
      <c r="R11">
        <v>1</v>
      </c>
      <c r="S11">
        <v>0</v>
      </c>
      <c r="T11">
        <v>0</v>
      </c>
      <c r="U11">
        <v>1</v>
      </c>
      <c r="X11" t="s">
        <v>22</v>
      </c>
      <c r="Y11" s="44">
        <v>3.6363636363636362E-2</v>
      </c>
      <c r="Z11">
        <v>1.8181818181818181E-2</v>
      </c>
      <c r="AA11" s="45">
        <v>1.8181818181818181E-2</v>
      </c>
      <c r="AB11">
        <v>7.2727272727272724E-2</v>
      </c>
      <c r="AD11">
        <v>2</v>
      </c>
      <c r="AE11" s="46">
        <v>0.32297224588231505</v>
      </c>
      <c r="AF11" s="47">
        <v>39.754019724035238</v>
      </c>
      <c r="AG11" s="48">
        <v>100</v>
      </c>
      <c r="AI11" t="s">
        <v>22</v>
      </c>
      <c r="AJ11">
        <v>0.99999999999999878</v>
      </c>
      <c r="AK11">
        <v>7.2727272727272724E-2</v>
      </c>
      <c r="AL11">
        <v>9.7826086956521771E-2</v>
      </c>
      <c r="AM11">
        <v>8.7572516382989751E-3</v>
      </c>
      <c r="AN11">
        <v>-4.4927652241846167E-2</v>
      </c>
      <c r="AO11">
        <v>0.30952801653575301</v>
      </c>
      <c r="AP11">
        <v>2.0633493567634702E-2</v>
      </c>
      <c r="AQ11">
        <v>0.97936650643236411</v>
      </c>
      <c r="AR11">
        <v>2.9992489875891015E-4</v>
      </c>
      <c r="AS11">
        <v>2.1574067232664227E-2</v>
      </c>
      <c r="AU11" t="s">
        <v>25</v>
      </c>
      <c r="AV11" s="44">
        <v>-1.0794847838507764</v>
      </c>
      <c r="AW11" s="45">
        <v>0.47541239914492078</v>
      </c>
      <c r="BG11" s="52" t="s">
        <v>40</v>
      </c>
      <c r="BH11" s="53">
        <v>2</v>
      </c>
      <c r="BI11" s="53">
        <v>0</v>
      </c>
      <c r="BJ11">
        <v>0</v>
      </c>
      <c r="BK11">
        <v>0</v>
      </c>
      <c r="BL11">
        <v>2</v>
      </c>
      <c r="BO11" s="51" t="s">
        <v>37</v>
      </c>
      <c r="BP11">
        <v>1</v>
      </c>
      <c r="BQ11">
        <v>0</v>
      </c>
      <c r="BR11">
        <v>0</v>
      </c>
      <c r="BS11">
        <v>0</v>
      </c>
      <c r="BT11">
        <v>1</v>
      </c>
      <c r="BX11" s="35">
        <v>3</v>
      </c>
      <c r="BY11">
        <v>3</v>
      </c>
      <c r="BZ11">
        <v>2</v>
      </c>
      <c r="CA11">
        <v>5</v>
      </c>
      <c r="CD11" s="35" t="s">
        <v>29</v>
      </c>
      <c r="CH11">
        <v>4</v>
      </c>
      <c r="CK11">
        <v>4</v>
      </c>
      <c r="CS11" s="40" t="s">
        <v>56</v>
      </c>
      <c r="CT11" s="40" t="s">
        <v>57</v>
      </c>
      <c r="CU11" s="40" t="s">
        <v>58</v>
      </c>
      <c r="CV11" s="40" t="s">
        <v>59</v>
      </c>
      <c r="CW11" s="40" t="s">
        <v>60</v>
      </c>
      <c r="CX11" s="40" t="s">
        <v>61</v>
      </c>
      <c r="DB11" s="40" t="s">
        <v>65</v>
      </c>
      <c r="DC11" s="40" t="s">
        <v>66</v>
      </c>
      <c r="DD11" s="40" t="s">
        <v>67</v>
      </c>
      <c r="DF11" s="49"/>
      <c r="DG11" s="49" t="s">
        <v>68</v>
      </c>
      <c r="DH11" s="49" t="s">
        <v>69</v>
      </c>
      <c r="DI11" s="49" t="s">
        <v>70</v>
      </c>
      <c r="DJ11" s="49" t="s">
        <v>71</v>
      </c>
      <c r="DK11" s="49" t="s">
        <v>72</v>
      </c>
      <c r="DL11" s="49" t="s">
        <v>73</v>
      </c>
      <c r="DM11" s="49" t="s">
        <v>74</v>
      </c>
      <c r="DN11" s="49" t="s">
        <v>75</v>
      </c>
      <c r="DO11" s="49" t="s">
        <v>76</v>
      </c>
      <c r="DP11" s="49" t="s">
        <v>77</v>
      </c>
      <c r="DR11" t="s">
        <v>23</v>
      </c>
      <c r="DS11" s="41">
        <v>0</v>
      </c>
      <c r="DT11" s="43">
        <v>0</v>
      </c>
    </row>
    <row r="12" spans="1:124" x14ac:dyDescent="0.25">
      <c r="A12" t="s">
        <v>28</v>
      </c>
      <c r="F12">
        <v>3</v>
      </c>
      <c r="H12">
        <v>3</v>
      </c>
      <c r="Q12" s="35" t="s">
        <v>33</v>
      </c>
      <c r="R12">
        <v>1</v>
      </c>
      <c r="S12">
        <v>0</v>
      </c>
      <c r="T12">
        <v>0</v>
      </c>
      <c r="U12">
        <v>1</v>
      </c>
      <c r="X12" t="s">
        <v>25</v>
      </c>
      <c r="Y12" s="44">
        <v>1.8181818181818181E-2</v>
      </c>
      <c r="Z12">
        <v>0</v>
      </c>
      <c r="AA12" s="45">
        <v>0</v>
      </c>
      <c r="AB12">
        <v>1.8181818181818181E-2</v>
      </c>
      <c r="AE12">
        <v>0.81242663792070913</v>
      </c>
      <c r="AI12" t="s">
        <v>25</v>
      </c>
      <c r="AJ12">
        <v>0.99999999999999989</v>
      </c>
      <c r="AK12">
        <v>1.8181818181818181E-2</v>
      </c>
      <c r="AL12">
        <v>1.3913043478260869</v>
      </c>
      <c r="AM12">
        <v>3.1136894713951899E-2</v>
      </c>
      <c r="AN12">
        <v>-1.0794847838507764</v>
      </c>
      <c r="AO12">
        <v>0.47541239914492078</v>
      </c>
      <c r="AP12">
        <v>0.83755031771885058</v>
      </c>
      <c r="AQ12">
        <v>0.16244968228114934</v>
      </c>
      <c r="AR12">
        <v>4.3287064034798275E-2</v>
      </c>
      <c r="AS12">
        <v>1.2723691059711663E-2</v>
      </c>
      <c r="AU12" t="s">
        <v>27</v>
      </c>
      <c r="AV12" s="44">
        <v>-0.32992737354096358</v>
      </c>
      <c r="AW12" s="45">
        <v>-0.33760037788024355</v>
      </c>
      <c r="BG12" s="52" t="s">
        <v>29</v>
      </c>
      <c r="BH12" s="53">
        <v>2</v>
      </c>
      <c r="BI12" s="53">
        <v>2</v>
      </c>
      <c r="BJ12">
        <v>1</v>
      </c>
      <c r="BK12">
        <v>1</v>
      </c>
      <c r="BL12">
        <v>4</v>
      </c>
      <c r="BO12" s="51" t="s">
        <v>39</v>
      </c>
      <c r="BP12">
        <v>1</v>
      </c>
      <c r="BQ12">
        <v>1</v>
      </c>
      <c r="BR12">
        <v>0</v>
      </c>
      <c r="BS12">
        <v>1</v>
      </c>
      <c r="BT12">
        <v>2</v>
      </c>
      <c r="BX12" s="35">
        <v>4</v>
      </c>
      <c r="BY12">
        <v>4</v>
      </c>
      <c r="BZ12">
        <v>3</v>
      </c>
      <c r="CA12">
        <v>7</v>
      </c>
      <c r="CD12" s="35" t="s">
        <v>31</v>
      </c>
      <c r="CF12">
        <v>1</v>
      </c>
      <c r="CG12">
        <v>3</v>
      </c>
      <c r="CK12">
        <v>4</v>
      </c>
      <c r="CR12" t="s">
        <v>23</v>
      </c>
      <c r="CS12" s="41">
        <v>0</v>
      </c>
      <c r="CT12" s="42">
        <v>0.2</v>
      </c>
      <c r="CU12" s="42">
        <v>0</v>
      </c>
      <c r="CV12" s="42">
        <v>0</v>
      </c>
      <c r="CW12" s="42">
        <v>0</v>
      </c>
      <c r="CX12" s="43">
        <v>0</v>
      </c>
      <c r="CY12">
        <v>0.2</v>
      </c>
      <c r="DA12">
        <v>1</v>
      </c>
      <c r="DB12" s="41">
        <v>1</v>
      </c>
      <c r="DC12" s="42">
        <v>21.39238130981423</v>
      </c>
      <c r="DD12" s="43">
        <v>21.39238130981423</v>
      </c>
      <c r="DF12" t="s">
        <v>23</v>
      </c>
      <c r="DG12">
        <v>0</v>
      </c>
      <c r="DH12">
        <v>0.2</v>
      </c>
      <c r="DI12">
        <v>1.8947368421052628</v>
      </c>
      <c r="DJ12">
        <v>8.1065866016138091E-2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R12" t="s">
        <v>26</v>
      </c>
      <c r="DS12" s="44">
        <v>-1.7320508075688779</v>
      </c>
      <c r="DT12" s="45">
        <v>-1.4142135623730923</v>
      </c>
    </row>
    <row r="13" spans="1:124" x14ac:dyDescent="0.25">
      <c r="A13" t="s">
        <v>30</v>
      </c>
      <c r="C13">
        <v>1</v>
      </c>
      <c r="H13">
        <v>1</v>
      </c>
      <c r="Q13" s="35" t="s">
        <v>35</v>
      </c>
      <c r="R13">
        <v>1</v>
      </c>
      <c r="S13">
        <v>0</v>
      </c>
      <c r="T13">
        <v>0</v>
      </c>
      <c r="U13">
        <v>1</v>
      </c>
      <c r="X13" t="s">
        <v>27</v>
      </c>
      <c r="Y13" s="44">
        <v>1.8181818181818181E-2</v>
      </c>
      <c r="Z13">
        <v>0</v>
      </c>
      <c r="AA13" s="45">
        <v>1.8181818181818181E-2</v>
      </c>
      <c r="AB13">
        <v>3.6363636363636362E-2</v>
      </c>
      <c r="AI13" t="s">
        <v>27</v>
      </c>
      <c r="AJ13">
        <v>1.0000000000000002</v>
      </c>
      <c r="AK13">
        <v>3.6363636363636362E-2</v>
      </c>
      <c r="AL13">
        <v>0.2228260869565217</v>
      </c>
      <c r="AM13">
        <v>9.9735365880627164E-3</v>
      </c>
      <c r="AN13">
        <v>-0.32992737354096358</v>
      </c>
      <c r="AO13">
        <v>-0.33760037788024355</v>
      </c>
      <c r="AP13">
        <v>0.48850685886198758</v>
      </c>
      <c r="AQ13">
        <v>0.5114931411380127</v>
      </c>
      <c r="AR13">
        <v>8.0870806783492066E-3</v>
      </c>
      <c r="AS13">
        <v>1.2832401837841814E-2</v>
      </c>
      <c r="AU13" t="s">
        <v>28</v>
      </c>
      <c r="AV13" s="44">
        <v>0.79962966516767298</v>
      </c>
      <c r="AW13" s="45">
        <v>-0.28777529568407889</v>
      </c>
      <c r="BG13" s="52" t="s">
        <v>42</v>
      </c>
      <c r="BH13" s="53">
        <v>1</v>
      </c>
      <c r="BI13" s="53">
        <v>0</v>
      </c>
      <c r="BJ13">
        <v>0</v>
      </c>
      <c r="BK13">
        <v>0</v>
      </c>
      <c r="BL13">
        <v>1</v>
      </c>
      <c r="BO13" s="51" t="s">
        <v>63</v>
      </c>
      <c r="BP13">
        <v>5</v>
      </c>
      <c r="BQ13">
        <v>43</v>
      </c>
      <c r="BR13">
        <v>23</v>
      </c>
      <c r="BS13">
        <v>20</v>
      </c>
      <c r="BT13">
        <v>48</v>
      </c>
      <c r="BX13" s="35">
        <v>5</v>
      </c>
      <c r="BY13">
        <v>7</v>
      </c>
      <c r="BZ13">
        <v>5</v>
      </c>
      <c r="CA13">
        <v>12</v>
      </c>
      <c r="CD13" s="35" t="s">
        <v>28</v>
      </c>
      <c r="CI13">
        <v>3</v>
      </c>
      <c r="CK13">
        <v>3</v>
      </c>
      <c r="CR13" t="s">
        <v>26</v>
      </c>
      <c r="CS13" s="44">
        <v>9.0909090909090912E-2</v>
      </c>
      <c r="CT13">
        <v>0</v>
      </c>
      <c r="CU13">
        <v>0</v>
      </c>
      <c r="CV13">
        <v>0</v>
      </c>
      <c r="CW13">
        <v>0</v>
      </c>
      <c r="CX13" s="45">
        <v>0</v>
      </c>
      <c r="CY13">
        <v>9.0909090909090912E-2</v>
      </c>
      <c r="DA13">
        <v>2</v>
      </c>
      <c r="DB13" s="44">
        <v>1</v>
      </c>
      <c r="DC13">
        <v>21.39238130981423</v>
      </c>
      <c r="DD13" s="45">
        <v>42.784762619628459</v>
      </c>
      <c r="DF13" t="s">
        <v>26</v>
      </c>
      <c r="DG13">
        <v>1.2499999999999982</v>
      </c>
      <c r="DH13">
        <v>9.0909090909090912E-2</v>
      </c>
      <c r="DI13">
        <v>4.0000000000000009</v>
      </c>
      <c r="DJ13">
        <v>7.7790477490233545E-2</v>
      </c>
      <c r="DK13">
        <v>-1.7320508075688779</v>
      </c>
      <c r="DL13">
        <v>-1.4142135623730923</v>
      </c>
      <c r="DM13">
        <v>0.75000000000000022</v>
      </c>
      <c r="DN13">
        <v>0.49999999999999789</v>
      </c>
      <c r="DO13">
        <v>0.27272727272727287</v>
      </c>
      <c r="DP13">
        <v>0.1818181818181811</v>
      </c>
      <c r="DR13" t="s">
        <v>22</v>
      </c>
      <c r="DS13" s="44">
        <v>0</v>
      </c>
      <c r="DT13" s="45">
        <v>0</v>
      </c>
    </row>
    <row r="14" spans="1:124" x14ac:dyDescent="0.25">
      <c r="A14" t="s">
        <v>32</v>
      </c>
      <c r="G14">
        <v>1</v>
      </c>
      <c r="H14">
        <v>1</v>
      </c>
      <c r="Q14" s="35" t="s">
        <v>36</v>
      </c>
      <c r="R14">
        <v>0</v>
      </c>
      <c r="S14">
        <v>2</v>
      </c>
      <c r="T14">
        <v>0</v>
      </c>
      <c r="U14">
        <v>2</v>
      </c>
      <c r="X14" t="s">
        <v>28</v>
      </c>
      <c r="Y14" s="44">
        <v>0</v>
      </c>
      <c r="Z14">
        <v>1.8181818181818181E-2</v>
      </c>
      <c r="AA14" s="45">
        <v>3.6363636363636362E-2</v>
      </c>
      <c r="AB14">
        <v>5.4545454545454543E-2</v>
      </c>
      <c r="AI14" t="s">
        <v>28</v>
      </c>
      <c r="AJ14">
        <v>1.0000000000000027</v>
      </c>
      <c r="AK14">
        <v>5.4545454545454543E-2</v>
      </c>
      <c r="AL14">
        <v>0.72222222222222199</v>
      </c>
      <c r="AM14">
        <v>4.8489226663914656E-2</v>
      </c>
      <c r="AN14">
        <v>0.79962966516767298</v>
      </c>
      <c r="AO14">
        <v>-0.28777529568407889</v>
      </c>
      <c r="AP14">
        <v>0.88533360196084387</v>
      </c>
      <c r="AQ14">
        <v>0.11466639803915869</v>
      </c>
      <c r="AR14">
        <v>7.1256441511975868E-2</v>
      </c>
      <c r="AS14">
        <v>1.3986220774282613E-2</v>
      </c>
      <c r="AU14" t="s">
        <v>30</v>
      </c>
      <c r="AV14" s="44">
        <v>0.41963003676884958</v>
      </c>
      <c r="AW14" s="45">
        <v>-1.1506131549054077</v>
      </c>
      <c r="BG14" s="52" t="s">
        <v>31</v>
      </c>
      <c r="BH14" s="53">
        <v>3</v>
      </c>
      <c r="BI14" s="53">
        <v>1</v>
      </c>
      <c r="BJ14">
        <v>1</v>
      </c>
      <c r="BK14">
        <v>0</v>
      </c>
      <c r="BL14">
        <v>4</v>
      </c>
      <c r="BX14" s="35">
        <v>6</v>
      </c>
      <c r="BY14">
        <v>1</v>
      </c>
      <c r="CA14">
        <v>1</v>
      </c>
      <c r="CD14" s="35" t="s">
        <v>34</v>
      </c>
      <c r="CE14">
        <v>3</v>
      </c>
      <c r="CK14">
        <v>3</v>
      </c>
      <c r="CR14" t="s">
        <v>22</v>
      </c>
      <c r="CS14" s="44">
        <v>0</v>
      </c>
      <c r="CT14">
        <v>3.6363636363636362E-2</v>
      </c>
      <c r="CU14">
        <v>0</v>
      </c>
      <c r="CV14">
        <v>0</v>
      </c>
      <c r="CW14">
        <v>3.6363636363636362E-2</v>
      </c>
      <c r="CX14" s="45">
        <v>0</v>
      </c>
      <c r="CY14">
        <v>7.2727272727272724E-2</v>
      </c>
      <c r="DA14">
        <v>3</v>
      </c>
      <c r="DB14" s="44">
        <v>0.99999999999999933</v>
      </c>
      <c r="DC14">
        <v>21.392381309814212</v>
      </c>
      <c r="DD14" s="45">
        <v>64.177143929442678</v>
      </c>
      <c r="DF14" t="s">
        <v>22</v>
      </c>
      <c r="DG14">
        <v>0</v>
      </c>
      <c r="DH14">
        <v>7.2727272727272724E-2</v>
      </c>
      <c r="DI14">
        <v>0.86951754385964908</v>
      </c>
      <c r="DJ14">
        <v>1.3528036984595435E-2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R14" t="s">
        <v>29</v>
      </c>
      <c r="DS14" s="44">
        <v>0</v>
      </c>
      <c r="DT14" s="45">
        <v>0</v>
      </c>
    </row>
    <row r="15" spans="1:124" x14ac:dyDescent="0.25">
      <c r="A15" t="s">
        <v>33</v>
      </c>
      <c r="C15">
        <v>1</v>
      </c>
      <c r="H15">
        <v>1</v>
      </c>
      <c r="Q15" s="35" t="s">
        <v>37</v>
      </c>
      <c r="R15">
        <v>0</v>
      </c>
      <c r="S15">
        <v>1</v>
      </c>
      <c r="T15">
        <v>0</v>
      </c>
      <c r="U15">
        <v>1</v>
      </c>
      <c r="X15" t="s">
        <v>30</v>
      </c>
      <c r="Y15" s="44">
        <v>0</v>
      </c>
      <c r="Z15">
        <v>0</v>
      </c>
      <c r="AA15" s="45">
        <v>1.8181818181818181E-2</v>
      </c>
      <c r="AB15">
        <v>1.8181818181818181E-2</v>
      </c>
      <c r="AI15" t="s">
        <v>30</v>
      </c>
      <c r="AJ15">
        <v>1.0000000000000016</v>
      </c>
      <c r="AK15">
        <v>1.8181818181818181E-2</v>
      </c>
      <c r="AL15">
        <v>1.4999999999999996</v>
      </c>
      <c r="AM15">
        <v>3.3569464613479386E-2</v>
      </c>
      <c r="AN15">
        <v>0.41963003676884958</v>
      </c>
      <c r="AO15">
        <v>-1.1506131549054077</v>
      </c>
      <c r="AP15">
        <v>0.11739291183908407</v>
      </c>
      <c r="AQ15">
        <v>0.88260708816091749</v>
      </c>
      <c r="AR15">
        <v>6.5412118481664614E-3</v>
      </c>
      <c r="AS15">
        <v>7.4529940919938073E-2</v>
      </c>
      <c r="AU15" t="s">
        <v>32</v>
      </c>
      <c r="AV15" s="44">
        <v>-1.0794847838507764</v>
      </c>
      <c r="AW15" s="45">
        <v>0.47541239914492078</v>
      </c>
      <c r="BG15" s="52" t="s">
        <v>63</v>
      </c>
      <c r="BH15" s="53">
        <v>11</v>
      </c>
      <c r="BI15" s="53">
        <v>29</v>
      </c>
      <c r="BJ15">
        <v>21</v>
      </c>
      <c r="BK15">
        <v>8</v>
      </c>
      <c r="BL15">
        <v>40</v>
      </c>
      <c r="BX15" s="37" t="s">
        <v>12</v>
      </c>
      <c r="BY15" s="38">
        <v>40</v>
      </c>
      <c r="BZ15" s="38">
        <v>15</v>
      </c>
      <c r="CA15" s="38">
        <v>55</v>
      </c>
      <c r="CD15" s="35" t="s">
        <v>18</v>
      </c>
      <c r="CI15">
        <v>2</v>
      </c>
      <c r="CK15">
        <v>2</v>
      </c>
      <c r="CR15" t="s">
        <v>29</v>
      </c>
      <c r="CS15" s="44">
        <v>0</v>
      </c>
      <c r="CT15">
        <v>0</v>
      </c>
      <c r="CU15">
        <v>0</v>
      </c>
      <c r="CV15">
        <v>7.2727272727272724E-2</v>
      </c>
      <c r="CW15">
        <v>0</v>
      </c>
      <c r="CX15" s="45">
        <v>0</v>
      </c>
      <c r="CY15">
        <v>7.2727272727272724E-2</v>
      </c>
      <c r="DA15">
        <v>4</v>
      </c>
      <c r="DB15" s="44">
        <v>0.89013294385658337</v>
      </c>
      <c r="DC15">
        <v>19.042063351407492</v>
      </c>
      <c r="DD15" s="45">
        <v>83.219207280850171</v>
      </c>
      <c r="DF15" t="s">
        <v>29</v>
      </c>
      <c r="DG15">
        <v>0</v>
      </c>
      <c r="DH15">
        <v>7.2727272727272724E-2</v>
      </c>
      <c r="DI15">
        <v>6.8571428571428585</v>
      </c>
      <c r="DJ15">
        <v>0.10668408341517742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R15" t="s">
        <v>31</v>
      </c>
      <c r="DS15" s="44">
        <v>0</v>
      </c>
      <c r="DT15" s="45">
        <v>0</v>
      </c>
    </row>
    <row r="16" spans="1:124" x14ac:dyDescent="0.25">
      <c r="A16" t="s">
        <v>35</v>
      </c>
      <c r="F16">
        <v>1</v>
      </c>
      <c r="H16">
        <v>1</v>
      </c>
      <c r="Q16" s="35" t="s">
        <v>38</v>
      </c>
      <c r="R16">
        <v>2</v>
      </c>
      <c r="S16">
        <v>0</v>
      </c>
      <c r="T16">
        <v>0</v>
      </c>
      <c r="U16">
        <v>2</v>
      </c>
      <c r="X16" t="s">
        <v>32</v>
      </c>
      <c r="Y16" s="44">
        <v>1.8181818181818181E-2</v>
      </c>
      <c r="Z16">
        <v>0</v>
      </c>
      <c r="AA16" s="45">
        <v>0</v>
      </c>
      <c r="AB16">
        <v>1.8181818181818181E-2</v>
      </c>
      <c r="AI16" t="s">
        <v>32</v>
      </c>
      <c r="AJ16">
        <v>0.99999999999999989</v>
      </c>
      <c r="AK16">
        <v>1.8181818181818181E-2</v>
      </c>
      <c r="AL16">
        <v>1.3913043478260869</v>
      </c>
      <c r="AM16">
        <v>3.1136894713951899E-2</v>
      </c>
      <c r="AN16">
        <v>-1.0794847838507764</v>
      </c>
      <c r="AO16">
        <v>0.47541239914492078</v>
      </c>
      <c r="AP16">
        <v>0.83755031771885058</v>
      </c>
      <c r="AQ16">
        <v>0.16244968228114934</v>
      </c>
      <c r="AR16">
        <v>4.3287064034798275E-2</v>
      </c>
      <c r="AS16">
        <v>1.2723691059711663E-2</v>
      </c>
      <c r="AU16" t="s">
        <v>33</v>
      </c>
      <c r="AV16" s="44">
        <v>-1.0794847838507764</v>
      </c>
      <c r="AW16" s="45">
        <v>0.47541239914492084</v>
      </c>
      <c r="BG16" s="51" t="s">
        <v>18</v>
      </c>
      <c r="BH16">
        <v>1</v>
      </c>
      <c r="BJ16">
        <v>0</v>
      </c>
      <c r="BK16">
        <v>1</v>
      </c>
      <c r="BL16">
        <v>2</v>
      </c>
      <c r="CD16" s="35" t="s">
        <v>27</v>
      </c>
      <c r="CI16">
        <v>2</v>
      </c>
      <c r="CK16">
        <v>2</v>
      </c>
      <c r="CR16" t="s">
        <v>31</v>
      </c>
      <c r="CS16" s="44">
        <v>0</v>
      </c>
      <c r="CT16">
        <v>1.8181818181818181E-2</v>
      </c>
      <c r="CU16">
        <v>5.4545454545454543E-2</v>
      </c>
      <c r="CV16">
        <v>0</v>
      </c>
      <c r="CW16">
        <v>0</v>
      </c>
      <c r="CX16" s="45">
        <v>0</v>
      </c>
      <c r="CY16">
        <v>7.2727272727272724E-2</v>
      </c>
      <c r="DA16">
        <v>5</v>
      </c>
      <c r="DB16" s="46">
        <v>0.78442845965218844</v>
      </c>
      <c r="DC16" s="47">
        <v>16.780792719149844</v>
      </c>
      <c r="DD16" s="48">
        <v>100.00000000000001</v>
      </c>
      <c r="DF16" t="s">
        <v>31</v>
      </c>
      <c r="DG16">
        <v>0</v>
      </c>
      <c r="DH16">
        <v>7.2727272727272724E-2</v>
      </c>
      <c r="DI16">
        <v>5.3684210526315788</v>
      </c>
      <c r="DJ16">
        <v>8.3522407410566518E-2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R16" t="s">
        <v>28</v>
      </c>
      <c r="DS16" s="44">
        <v>0</v>
      </c>
      <c r="DT16" s="45">
        <v>0</v>
      </c>
    </row>
    <row r="17" spans="1:124" x14ac:dyDescent="0.25">
      <c r="A17" t="s">
        <v>36</v>
      </c>
      <c r="F17">
        <v>2</v>
      </c>
      <c r="H17">
        <v>2</v>
      </c>
      <c r="Q17" s="35" t="s">
        <v>23</v>
      </c>
      <c r="R17">
        <v>5</v>
      </c>
      <c r="S17">
        <v>2</v>
      </c>
      <c r="T17">
        <v>4</v>
      </c>
      <c r="U17">
        <v>11</v>
      </c>
      <c r="X17" t="s">
        <v>33</v>
      </c>
      <c r="Y17" s="44">
        <v>1.8181818181818181E-2</v>
      </c>
      <c r="Z17">
        <v>0</v>
      </c>
      <c r="AA17" s="45">
        <v>0</v>
      </c>
      <c r="AB17">
        <v>1.8181818181818181E-2</v>
      </c>
      <c r="AI17" t="s">
        <v>33</v>
      </c>
      <c r="AJ17">
        <v>0.99999999999999989</v>
      </c>
      <c r="AK17">
        <v>1.8181818181818181E-2</v>
      </c>
      <c r="AL17">
        <v>1.3913043478260869</v>
      </c>
      <c r="AM17">
        <v>3.1136894713951899E-2</v>
      </c>
      <c r="AN17">
        <v>-1.0794847838507764</v>
      </c>
      <c r="AO17">
        <v>0.47541239914492084</v>
      </c>
      <c r="AP17">
        <v>0.83755031771885058</v>
      </c>
      <c r="AQ17">
        <v>0.16244968228114934</v>
      </c>
      <c r="AR17">
        <v>4.3287064034798275E-2</v>
      </c>
      <c r="AS17">
        <v>1.2723691059711663E-2</v>
      </c>
      <c r="AU17" t="s">
        <v>35</v>
      </c>
      <c r="AV17" s="44">
        <v>-1.0794847838507764</v>
      </c>
      <c r="AW17" s="45">
        <v>0.47541239914492089</v>
      </c>
      <c r="BG17" s="51" t="s">
        <v>36</v>
      </c>
      <c r="BH17">
        <v>0</v>
      </c>
      <c r="BJ17">
        <v>0</v>
      </c>
      <c r="BK17">
        <v>2</v>
      </c>
      <c r="BL17">
        <v>2</v>
      </c>
      <c r="BO17" s="36" t="s">
        <v>62</v>
      </c>
      <c r="BP17" s="36" t="s">
        <v>11</v>
      </c>
      <c r="BQ17" s="36" t="s">
        <v>63</v>
      </c>
      <c r="CD17" s="35" t="s">
        <v>36</v>
      </c>
      <c r="CI17">
        <v>2</v>
      </c>
      <c r="CK17">
        <v>2</v>
      </c>
      <c r="CR17" t="s">
        <v>28</v>
      </c>
      <c r="CS17" s="44">
        <v>0</v>
      </c>
      <c r="CT17">
        <v>0</v>
      </c>
      <c r="CU17">
        <v>0</v>
      </c>
      <c r="CV17">
        <v>0</v>
      </c>
      <c r="CW17">
        <v>5.4545454545454543E-2</v>
      </c>
      <c r="CX17" s="45">
        <v>0</v>
      </c>
      <c r="CY17">
        <v>5.4545454545454543E-2</v>
      </c>
      <c r="DB17">
        <v>4.674561403508771</v>
      </c>
      <c r="DF17" t="s">
        <v>28</v>
      </c>
      <c r="DG17">
        <v>0</v>
      </c>
      <c r="DH17">
        <v>5.4545454545454543E-2</v>
      </c>
      <c r="DI17">
        <v>3.5833333333333321</v>
      </c>
      <c r="DJ17">
        <v>4.1812381651000506E-2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R17" t="s">
        <v>34</v>
      </c>
      <c r="DS17" s="44">
        <v>3.5842477694182526</v>
      </c>
      <c r="DT17" s="45">
        <v>-0.56950344497267258</v>
      </c>
    </row>
    <row r="18" spans="1:124" x14ac:dyDescent="0.25">
      <c r="A18" t="s">
        <v>37</v>
      </c>
      <c r="C18">
        <v>1</v>
      </c>
      <c r="H18">
        <v>1</v>
      </c>
      <c r="Q18" s="35" t="s">
        <v>39</v>
      </c>
      <c r="R18">
        <v>0</v>
      </c>
      <c r="S18">
        <v>1</v>
      </c>
      <c r="T18">
        <v>1</v>
      </c>
      <c r="U18">
        <v>2</v>
      </c>
      <c r="X18" t="s">
        <v>35</v>
      </c>
      <c r="Y18" s="44">
        <v>1.8181818181818181E-2</v>
      </c>
      <c r="Z18">
        <v>0</v>
      </c>
      <c r="AA18" s="45">
        <v>0</v>
      </c>
      <c r="AB18">
        <v>1.8181818181818181E-2</v>
      </c>
      <c r="AI18" t="s">
        <v>35</v>
      </c>
      <c r="AJ18">
        <v>1</v>
      </c>
      <c r="AK18">
        <v>1.8181818181818181E-2</v>
      </c>
      <c r="AL18">
        <v>1.3913043478260869</v>
      </c>
      <c r="AM18">
        <v>3.1136894713951899E-2</v>
      </c>
      <c r="AN18">
        <v>-1.0794847838507764</v>
      </c>
      <c r="AO18">
        <v>0.47541239914492089</v>
      </c>
      <c r="AP18">
        <v>0.83755031771885058</v>
      </c>
      <c r="AQ18">
        <v>0.16244968228114939</v>
      </c>
      <c r="AR18">
        <v>4.3287064034798275E-2</v>
      </c>
      <c r="AS18">
        <v>1.2723691059711668E-2</v>
      </c>
      <c r="AU18" t="s">
        <v>36</v>
      </c>
      <c r="AV18" s="44">
        <v>1.5596289219653168</v>
      </c>
      <c r="AW18" s="45">
        <v>1.4379004227585777</v>
      </c>
      <c r="BG18" s="51" t="s">
        <v>37</v>
      </c>
      <c r="BH18">
        <v>0</v>
      </c>
      <c r="BJ18">
        <v>0</v>
      </c>
      <c r="BK18">
        <v>1</v>
      </c>
      <c r="BL18">
        <v>1</v>
      </c>
      <c r="BO18" s="52" t="s">
        <v>28</v>
      </c>
      <c r="BP18" s="53">
        <v>2</v>
      </c>
      <c r="BQ18" s="53">
        <v>1</v>
      </c>
      <c r="BR18">
        <v>6.8971770219035666E-2</v>
      </c>
      <c r="CD18" s="35" t="s">
        <v>38</v>
      </c>
      <c r="CF18">
        <v>2</v>
      </c>
      <c r="CK18">
        <v>2</v>
      </c>
      <c r="CR18" t="s">
        <v>34</v>
      </c>
      <c r="CS18" s="44">
        <v>5.4545454545454543E-2</v>
      </c>
      <c r="CT18">
        <v>0</v>
      </c>
      <c r="CU18">
        <v>0</v>
      </c>
      <c r="CV18">
        <v>0</v>
      </c>
      <c r="CW18">
        <v>0</v>
      </c>
      <c r="CX18" s="45">
        <v>0</v>
      </c>
      <c r="CY18">
        <v>5.4545454545454543E-2</v>
      </c>
      <c r="DF18" t="s">
        <v>34</v>
      </c>
      <c r="DG18">
        <v>3.2927915616038645</v>
      </c>
      <c r="DH18">
        <v>5.4545454545454543E-2</v>
      </c>
      <c r="DI18">
        <v>4.0000000000000009</v>
      </c>
      <c r="DJ18">
        <v>4.6674286494140127E-2</v>
      </c>
      <c r="DK18">
        <v>3.5842477694182526</v>
      </c>
      <c r="DL18">
        <v>-0.56950344497267258</v>
      </c>
      <c r="DM18">
        <v>3.2117080181449289</v>
      </c>
      <c r="DN18">
        <v>8.1083543458935467E-2</v>
      </c>
      <c r="DO18">
        <v>0.70073629486798461</v>
      </c>
      <c r="DP18">
        <v>1.7690954936495012E-2</v>
      </c>
      <c r="DR18" t="s">
        <v>18</v>
      </c>
      <c r="DS18" s="44">
        <v>0</v>
      </c>
      <c r="DT18" s="45">
        <v>0</v>
      </c>
    </row>
    <row r="19" spans="1:124" x14ac:dyDescent="0.25">
      <c r="A19" t="s">
        <v>38</v>
      </c>
      <c r="C19">
        <v>2</v>
      </c>
      <c r="H19">
        <v>2</v>
      </c>
      <c r="Q19" s="35" t="s">
        <v>26</v>
      </c>
      <c r="R19">
        <v>4</v>
      </c>
      <c r="S19">
        <v>0</v>
      </c>
      <c r="T19">
        <v>1</v>
      </c>
      <c r="U19">
        <v>5</v>
      </c>
      <c r="X19" t="s">
        <v>36</v>
      </c>
      <c r="Y19" s="44">
        <v>0</v>
      </c>
      <c r="Z19">
        <v>3.6363636363636362E-2</v>
      </c>
      <c r="AA19" s="45">
        <v>0</v>
      </c>
      <c r="AB19">
        <v>3.6363636363636362E-2</v>
      </c>
      <c r="AI19" t="s">
        <v>36</v>
      </c>
      <c r="AJ19">
        <v>0.99999999999999833</v>
      </c>
      <c r="AK19">
        <v>3.6363636363636362E-2</v>
      </c>
      <c r="AL19">
        <v>4.5</v>
      </c>
      <c r="AM19">
        <v>0.20141678768087634</v>
      </c>
      <c r="AN19">
        <v>1.5596289219653168</v>
      </c>
      <c r="AO19">
        <v>1.4379004227585777</v>
      </c>
      <c r="AP19">
        <v>0.5405427498290436</v>
      </c>
      <c r="AQ19">
        <v>0.45945725017095473</v>
      </c>
      <c r="AR19">
        <v>0.18071642917260178</v>
      </c>
      <c r="AS19">
        <v>0.23278753708061231</v>
      </c>
      <c r="AU19" t="s">
        <v>37</v>
      </c>
      <c r="AV19" s="44">
        <v>1.5596289219653177</v>
      </c>
      <c r="AW19" s="45">
        <v>1.4379004227585783</v>
      </c>
      <c r="BG19" s="51" t="s">
        <v>39</v>
      </c>
      <c r="BH19">
        <v>1</v>
      </c>
      <c r="BJ19">
        <v>0</v>
      </c>
      <c r="BK19">
        <v>1</v>
      </c>
      <c r="BL19">
        <v>2</v>
      </c>
      <c r="BO19" s="52" t="s">
        <v>30</v>
      </c>
      <c r="BP19" s="53">
        <v>1</v>
      </c>
      <c r="BQ19" s="53">
        <v>0</v>
      </c>
      <c r="CD19" s="35" t="s">
        <v>39</v>
      </c>
      <c r="CE19">
        <v>2</v>
      </c>
      <c r="CK19">
        <v>2</v>
      </c>
      <c r="CR19" t="s">
        <v>18</v>
      </c>
      <c r="CS19" s="44">
        <v>0</v>
      </c>
      <c r="CT19">
        <v>0</v>
      </c>
      <c r="CU19">
        <v>0</v>
      </c>
      <c r="CV19">
        <v>0</v>
      </c>
      <c r="CW19">
        <v>3.6363636363636362E-2</v>
      </c>
      <c r="CX19" s="45">
        <v>0</v>
      </c>
      <c r="CY19">
        <v>3.6363636363636362E-2</v>
      </c>
      <c r="DF19" t="s">
        <v>18</v>
      </c>
      <c r="DG19">
        <v>0</v>
      </c>
      <c r="DH19">
        <v>3.6363636363636362E-2</v>
      </c>
      <c r="DI19">
        <v>3.5833333333333321</v>
      </c>
      <c r="DJ19">
        <v>2.7874921100667003E-2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R19" t="s">
        <v>27</v>
      </c>
      <c r="DS19" s="44">
        <v>0</v>
      </c>
      <c r="DT19" s="45">
        <v>0</v>
      </c>
    </row>
    <row r="20" spans="1:124" x14ac:dyDescent="0.25">
      <c r="A20" t="s">
        <v>23</v>
      </c>
      <c r="C20">
        <v>11</v>
      </c>
      <c r="H20">
        <v>11</v>
      </c>
      <c r="Q20" s="35" t="s">
        <v>34</v>
      </c>
      <c r="R20">
        <v>2</v>
      </c>
      <c r="S20">
        <v>0</v>
      </c>
      <c r="T20">
        <v>1</v>
      </c>
      <c r="U20">
        <v>3</v>
      </c>
      <c r="X20" t="s">
        <v>37</v>
      </c>
      <c r="Y20" s="44">
        <v>0</v>
      </c>
      <c r="Z20">
        <v>1.8181818181818181E-2</v>
      </c>
      <c r="AA20" s="45">
        <v>0</v>
      </c>
      <c r="AB20">
        <v>1.8181818181818181E-2</v>
      </c>
      <c r="AI20" t="s">
        <v>37</v>
      </c>
      <c r="AJ20">
        <v>0.99999999999999933</v>
      </c>
      <c r="AK20">
        <v>1.8181818181818181E-2</v>
      </c>
      <c r="AL20">
        <v>4.5</v>
      </c>
      <c r="AM20">
        <v>0.10070839384043817</v>
      </c>
      <c r="AN20">
        <v>1.5596289219653177</v>
      </c>
      <c r="AO20">
        <v>1.4379004227585783</v>
      </c>
      <c r="AP20">
        <v>0.54054274982904416</v>
      </c>
      <c r="AQ20">
        <v>0.45945725017095523</v>
      </c>
      <c r="AR20">
        <v>9.0358214586300986E-2</v>
      </c>
      <c r="AS20">
        <v>0.11639376854030625</v>
      </c>
      <c r="AU20" t="s">
        <v>38</v>
      </c>
      <c r="AV20" s="44">
        <v>-1.0794847838507764</v>
      </c>
      <c r="AW20" s="45">
        <v>0.47541239914492073</v>
      </c>
      <c r="BG20" s="35" t="s">
        <v>22</v>
      </c>
      <c r="BH20">
        <v>1</v>
      </c>
      <c r="BJ20">
        <v>2</v>
      </c>
      <c r="BK20">
        <v>1</v>
      </c>
      <c r="BL20">
        <v>4</v>
      </c>
      <c r="BO20" s="52" t="s">
        <v>40</v>
      </c>
      <c r="BP20" s="53">
        <v>2</v>
      </c>
      <c r="BQ20" s="53">
        <v>0</v>
      </c>
      <c r="CD20" s="35" t="s">
        <v>40</v>
      </c>
      <c r="CH20">
        <v>2</v>
      </c>
      <c r="CK20">
        <v>2</v>
      </c>
      <c r="CR20" t="s">
        <v>27</v>
      </c>
      <c r="CS20" s="44">
        <v>0</v>
      </c>
      <c r="CT20">
        <v>0</v>
      </c>
      <c r="CU20">
        <v>0</v>
      </c>
      <c r="CV20">
        <v>0</v>
      </c>
      <c r="CW20">
        <v>3.6363636363636362E-2</v>
      </c>
      <c r="CX20" s="45">
        <v>0</v>
      </c>
      <c r="CY20">
        <v>3.6363636363636362E-2</v>
      </c>
      <c r="DF20" t="s">
        <v>27</v>
      </c>
      <c r="DG20">
        <v>0</v>
      </c>
      <c r="DH20">
        <v>3.6363636363636362E-2</v>
      </c>
      <c r="DI20">
        <v>3.5833333333333321</v>
      </c>
      <c r="DJ20">
        <v>2.7874921100667003E-2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R20" t="s">
        <v>36</v>
      </c>
      <c r="DS20" s="44">
        <v>0</v>
      </c>
      <c r="DT20" s="45">
        <v>0</v>
      </c>
    </row>
    <row r="21" spans="1:124" x14ac:dyDescent="0.25">
      <c r="A21" t="s">
        <v>39</v>
      </c>
      <c r="B21">
        <v>2</v>
      </c>
      <c r="H21">
        <v>2</v>
      </c>
      <c r="Q21" s="35" t="s">
        <v>41</v>
      </c>
      <c r="R21">
        <v>1</v>
      </c>
      <c r="S21">
        <v>0</v>
      </c>
      <c r="T21">
        <v>0</v>
      </c>
      <c r="U21">
        <v>1</v>
      </c>
      <c r="X21" t="s">
        <v>38</v>
      </c>
      <c r="Y21" s="44">
        <v>3.6363636363636362E-2</v>
      </c>
      <c r="Z21">
        <v>0</v>
      </c>
      <c r="AA21" s="45">
        <v>0</v>
      </c>
      <c r="AB21">
        <v>3.6363636363636362E-2</v>
      </c>
      <c r="AI21" t="s">
        <v>38</v>
      </c>
      <c r="AJ21">
        <v>0.99999999999999989</v>
      </c>
      <c r="AK21">
        <v>3.6363636363636362E-2</v>
      </c>
      <c r="AL21">
        <v>1.3913043478260869</v>
      </c>
      <c r="AM21">
        <v>6.2273789427903799E-2</v>
      </c>
      <c r="AN21">
        <v>-1.0794847838507764</v>
      </c>
      <c r="AO21">
        <v>0.47541239914492073</v>
      </c>
      <c r="AP21">
        <v>0.83755031771885058</v>
      </c>
      <c r="AQ21">
        <v>0.16244968228114928</v>
      </c>
      <c r="AR21">
        <v>8.6574128069596551E-2</v>
      </c>
      <c r="AS21">
        <v>2.5447382119423319E-2</v>
      </c>
      <c r="AU21" t="s">
        <v>23</v>
      </c>
      <c r="AV21" s="44">
        <v>-5.4513266204349882E-2</v>
      </c>
      <c r="AW21" s="45">
        <v>5.912820196546642E-2</v>
      </c>
      <c r="BG21" s="35" t="s">
        <v>25</v>
      </c>
      <c r="BH21">
        <v>0</v>
      </c>
      <c r="BJ21">
        <v>1</v>
      </c>
      <c r="BK21">
        <v>0</v>
      </c>
      <c r="BL21">
        <v>1</v>
      </c>
      <c r="BO21" s="52" t="s">
        <v>29</v>
      </c>
      <c r="BP21" s="53">
        <v>2</v>
      </c>
      <c r="BQ21" s="53">
        <v>2</v>
      </c>
      <c r="CD21" s="35" t="s">
        <v>25</v>
      </c>
      <c r="CE21">
        <v>1</v>
      </c>
      <c r="CK21">
        <v>1</v>
      </c>
      <c r="CR21" t="s">
        <v>36</v>
      </c>
      <c r="CS21" s="44">
        <v>0</v>
      </c>
      <c r="CT21">
        <v>0</v>
      </c>
      <c r="CU21">
        <v>0</v>
      </c>
      <c r="CV21">
        <v>0</v>
      </c>
      <c r="CW21">
        <v>3.6363636363636362E-2</v>
      </c>
      <c r="CX21" s="45">
        <v>0</v>
      </c>
      <c r="CY21">
        <v>3.6363636363636362E-2</v>
      </c>
      <c r="DF21" t="s">
        <v>36</v>
      </c>
      <c r="DG21">
        <v>0</v>
      </c>
      <c r="DH21">
        <v>3.6363636363636362E-2</v>
      </c>
      <c r="DI21">
        <v>3.5833333333333321</v>
      </c>
      <c r="DJ21">
        <v>2.7874921100667003E-2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R21" t="s">
        <v>38</v>
      </c>
      <c r="DS21" s="44">
        <v>0</v>
      </c>
      <c r="DT21" s="45">
        <v>0</v>
      </c>
    </row>
    <row r="22" spans="1:124" x14ac:dyDescent="0.25">
      <c r="A22" t="s">
        <v>26</v>
      </c>
      <c r="B22">
        <v>5</v>
      </c>
      <c r="H22">
        <v>5</v>
      </c>
      <c r="Q22" s="35" t="s">
        <v>40</v>
      </c>
      <c r="R22">
        <v>0</v>
      </c>
      <c r="S22">
        <v>0</v>
      </c>
      <c r="T22">
        <v>2</v>
      </c>
      <c r="U22">
        <v>2</v>
      </c>
      <c r="X22" t="s">
        <v>23</v>
      </c>
      <c r="Y22" s="44">
        <v>9.0909090909090912E-2</v>
      </c>
      <c r="Z22">
        <v>3.6363636363636362E-2</v>
      </c>
      <c r="AA22" s="45">
        <v>7.2727272727272724E-2</v>
      </c>
      <c r="AB22">
        <v>0.19999999999999998</v>
      </c>
      <c r="AI22" t="s">
        <v>23</v>
      </c>
      <c r="AJ22">
        <v>0.99999999999999478</v>
      </c>
      <c r="AK22">
        <v>0.19999999999999998</v>
      </c>
      <c r="AL22">
        <v>6.4678404599353354E-3</v>
      </c>
      <c r="AM22">
        <v>1.5922275705998164E-3</v>
      </c>
      <c r="AN22">
        <v>-5.4513266204349882E-2</v>
      </c>
      <c r="AO22">
        <v>5.912820196546642E-2</v>
      </c>
      <c r="AP22">
        <v>0.45945725017095207</v>
      </c>
      <c r="AQ22">
        <v>0.54054274982904271</v>
      </c>
      <c r="AR22">
        <v>1.2142893150433542E-3</v>
      </c>
      <c r="AS22">
        <v>2.1649812404889524E-3</v>
      </c>
      <c r="AU22" t="s">
        <v>39</v>
      </c>
      <c r="AV22" s="44">
        <v>0.98962947936708445</v>
      </c>
      <c r="AW22" s="45">
        <v>0.14364363392658527</v>
      </c>
      <c r="BG22" s="35" t="s">
        <v>27</v>
      </c>
      <c r="BH22">
        <v>1</v>
      </c>
      <c r="BJ22">
        <v>1</v>
      </c>
      <c r="BK22">
        <v>0</v>
      </c>
      <c r="BL22">
        <v>2</v>
      </c>
      <c r="BO22" s="52" t="s">
        <v>42</v>
      </c>
      <c r="BP22" s="53">
        <v>1</v>
      </c>
      <c r="BQ22" s="53">
        <v>0</v>
      </c>
      <c r="CD22" s="35" t="s">
        <v>30</v>
      </c>
      <c r="CF22">
        <v>1</v>
      </c>
      <c r="CK22">
        <v>1</v>
      </c>
      <c r="CR22" t="s">
        <v>38</v>
      </c>
      <c r="CS22" s="44">
        <v>0</v>
      </c>
      <c r="CT22">
        <v>3.6363636363636362E-2</v>
      </c>
      <c r="CU22">
        <v>0</v>
      </c>
      <c r="CV22">
        <v>0</v>
      </c>
      <c r="CW22">
        <v>0</v>
      </c>
      <c r="CX22" s="45">
        <v>0</v>
      </c>
      <c r="CY22">
        <v>3.6363636363636362E-2</v>
      </c>
      <c r="DF22" t="s">
        <v>38</v>
      </c>
      <c r="DG22">
        <v>0</v>
      </c>
      <c r="DH22">
        <v>3.6363636363636362E-2</v>
      </c>
      <c r="DI22">
        <v>1.8947368421052628</v>
      </c>
      <c r="DJ22">
        <v>1.4739248366570559E-2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R22" t="s">
        <v>39</v>
      </c>
      <c r="DS22" s="44">
        <v>-0.69749642347012275</v>
      </c>
      <c r="DT22" s="45">
        <v>4.6745407958780865</v>
      </c>
    </row>
    <row r="23" spans="1:124" x14ac:dyDescent="0.25">
      <c r="A23" t="s">
        <v>34</v>
      </c>
      <c r="B23">
        <v>3</v>
      </c>
      <c r="H23">
        <v>3</v>
      </c>
      <c r="Q23" s="35" t="s">
        <v>29</v>
      </c>
      <c r="R23">
        <v>1</v>
      </c>
      <c r="S23">
        <v>1</v>
      </c>
      <c r="T23">
        <v>2</v>
      </c>
      <c r="U23">
        <v>4</v>
      </c>
      <c r="X23" t="s">
        <v>39</v>
      </c>
      <c r="Y23" s="44">
        <v>0</v>
      </c>
      <c r="Z23">
        <v>1.8181818181818181E-2</v>
      </c>
      <c r="AA23" s="45">
        <v>1.8181818181818181E-2</v>
      </c>
      <c r="AB23">
        <v>3.6363636363636362E-2</v>
      </c>
      <c r="AI23" t="s">
        <v>39</v>
      </c>
      <c r="AJ23">
        <v>1.0000000000000016</v>
      </c>
      <c r="AK23">
        <v>3.6363636363636362E-2</v>
      </c>
      <c r="AL23">
        <v>0.99999999999999989</v>
      </c>
      <c r="AM23">
        <v>4.4759286151305845E-2</v>
      </c>
      <c r="AN23">
        <v>0.98962947936708445</v>
      </c>
      <c r="AO23">
        <v>0.14364363392658527</v>
      </c>
      <c r="AP23">
        <v>0.97936650643236678</v>
      </c>
      <c r="AQ23">
        <v>2.0633493567634845E-2</v>
      </c>
      <c r="AR23">
        <v>7.2761278856473946E-2</v>
      </c>
      <c r="AS23">
        <v>2.323137255819503E-3</v>
      </c>
      <c r="AU23" t="s">
        <v>26</v>
      </c>
      <c r="AV23" s="44">
        <v>-0.77966181972685111</v>
      </c>
      <c r="AW23" s="45">
        <v>0.15020728833485514</v>
      </c>
      <c r="BG23" s="35" t="s">
        <v>32</v>
      </c>
      <c r="BH23">
        <v>0</v>
      </c>
      <c r="BJ23">
        <v>1</v>
      </c>
      <c r="BK23">
        <v>0</v>
      </c>
      <c r="BL23">
        <v>1</v>
      </c>
      <c r="BO23" s="52" t="s">
        <v>31</v>
      </c>
      <c r="BP23" s="53">
        <v>3</v>
      </c>
      <c r="BQ23" s="53">
        <v>1</v>
      </c>
      <c r="CD23" s="35" t="s">
        <v>32</v>
      </c>
      <c r="CJ23">
        <v>1</v>
      </c>
      <c r="CK23">
        <v>1</v>
      </c>
      <c r="CR23" t="s">
        <v>39</v>
      </c>
      <c r="CS23" s="44">
        <v>3.6363636363636362E-2</v>
      </c>
      <c r="CT23">
        <v>0</v>
      </c>
      <c r="CU23">
        <v>0</v>
      </c>
      <c r="CV23">
        <v>0</v>
      </c>
      <c r="CW23">
        <v>0</v>
      </c>
      <c r="CX23" s="45">
        <v>0</v>
      </c>
      <c r="CY23">
        <v>3.6363636363636362E-2</v>
      </c>
      <c r="DF23" t="s">
        <v>39</v>
      </c>
      <c r="DG23">
        <v>5.5844582282705355</v>
      </c>
      <c r="DH23">
        <v>3.6363636363636362E-2</v>
      </c>
      <c r="DI23">
        <v>4.0000000000000009</v>
      </c>
      <c r="DJ23">
        <v>3.1116190996093415E-2</v>
      </c>
      <c r="DK23">
        <v>-0.69749642347012275</v>
      </c>
      <c r="DL23">
        <v>4.6745407958780865</v>
      </c>
      <c r="DM23">
        <v>0.12162531518840318</v>
      </c>
      <c r="DN23">
        <v>5.4628329130821323</v>
      </c>
      <c r="DO23">
        <v>1.7690954936495012E-2</v>
      </c>
      <c r="DP23">
        <v>0.79459387826649208</v>
      </c>
      <c r="DR23" t="s">
        <v>40</v>
      </c>
      <c r="DS23" s="44">
        <v>0</v>
      </c>
      <c r="DT23" s="45">
        <v>0</v>
      </c>
    </row>
    <row r="24" spans="1:124" x14ac:dyDescent="0.25">
      <c r="A24" t="s">
        <v>41</v>
      </c>
      <c r="E24">
        <v>1</v>
      </c>
      <c r="H24">
        <v>1</v>
      </c>
      <c r="Q24" s="35" t="s">
        <v>42</v>
      </c>
      <c r="R24">
        <v>0</v>
      </c>
      <c r="S24">
        <v>0</v>
      </c>
      <c r="T24">
        <v>1</v>
      </c>
      <c r="U24">
        <v>1</v>
      </c>
      <c r="X24" t="s">
        <v>26</v>
      </c>
      <c r="Y24" s="44">
        <v>7.2727272727272724E-2</v>
      </c>
      <c r="Z24">
        <v>0</v>
      </c>
      <c r="AA24" s="45">
        <v>1.8181818181818181E-2</v>
      </c>
      <c r="AB24">
        <v>9.0909090909090912E-2</v>
      </c>
      <c r="AI24" t="s">
        <v>26</v>
      </c>
      <c r="AJ24">
        <v>0.99999999999999933</v>
      </c>
      <c r="AK24">
        <v>9.0909090909090912E-2</v>
      </c>
      <c r="AL24">
        <v>0.63043478260869557</v>
      </c>
      <c r="AM24">
        <v>7.0544527086297271E-2</v>
      </c>
      <c r="AN24">
        <v>-0.77966181972685111</v>
      </c>
      <c r="AO24">
        <v>0.15020728833485514</v>
      </c>
      <c r="AP24">
        <v>0.96421163601483129</v>
      </c>
      <c r="AQ24">
        <v>3.5788363985168083E-2</v>
      </c>
      <c r="AR24">
        <v>0.11290355565997469</v>
      </c>
      <c r="AS24">
        <v>6.3507369318920471E-3</v>
      </c>
      <c r="AU24" t="s">
        <v>34</v>
      </c>
      <c r="AV24" s="44">
        <v>-0.57977984364423463</v>
      </c>
      <c r="AW24" s="45">
        <v>-6.6596118871855112E-2</v>
      </c>
      <c r="BG24" s="35" t="s">
        <v>33</v>
      </c>
      <c r="BH24">
        <v>0</v>
      </c>
      <c r="BJ24">
        <v>1</v>
      </c>
      <c r="BK24">
        <v>0</v>
      </c>
      <c r="BL24">
        <v>1</v>
      </c>
      <c r="BO24" s="52" t="s">
        <v>63</v>
      </c>
      <c r="BP24" s="53">
        <v>11</v>
      </c>
      <c r="BQ24" s="53">
        <v>29</v>
      </c>
      <c r="CD24" s="35" t="s">
        <v>33</v>
      </c>
      <c r="CF24">
        <v>1</v>
      </c>
      <c r="CK24">
        <v>1</v>
      </c>
      <c r="CR24" t="s">
        <v>40</v>
      </c>
      <c r="CS24" s="44">
        <v>0</v>
      </c>
      <c r="CT24">
        <v>0</v>
      </c>
      <c r="CU24">
        <v>0</v>
      </c>
      <c r="CV24">
        <v>3.6363636363636362E-2</v>
      </c>
      <c r="CW24">
        <v>0</v>
      </c>
      <c r="CX24" s="45">
        <v>0</v>
      </c>
      <c r="CY24">
        <v>3.6363636363636362E-2</v>
      </c>
      <c r="DF24" t="s">
        <v>40</v>
      </c>
      <c r="DG24">
        <v>0</v>
      </c>
      <c r="DH24">
        <v>3.6363636363636362E-2</v>
      </c>
      <c r="DI24">
        <v>6.8571428571428585</v>
      </c>
      <c r="DJ24">
        <v>5.334204170758871E-2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R24" t="s">
        <v>25</v>
      </c>
      <c r="DS24" s="44">
        <v>-0.69749642347012408</v>
      </c>
      <c r="DT24" s="45">
        <v>-0.56950344497267247</v>
      </c>
    </row>
    <row r="25" spans="1:124" x14ac:dyDescent="0.25">
      <c r="A25" t="s">
        <v>40</v>
      </c>
      <c r="E25">
        <v>2</v>
      </c>
      <c r="H25">
        <v>2</v>
      </c>
      <c r="Q25" s="35" t="s">
        <v>31</v>
      </c>
      <c r="R25">
        <v>1</v>
      </c>
      <c r="S25">
        <v>0</v>
      </c>
      <c r="T25">
        <v>3</v>
      </c>
      <c r="U25">
        <v>4</v>
      </c>
      <c r="X25" t="s">
        <v>34</v>
      </c>
      <c r="Y25" s="44">
        <v>3.6363636363636362E-2</v>
      </c>
      <c r="Z25">
        <v>0</v>
      </c>
      <c r="AA25" s="45">
        <v>1.8181818181818181E-2</v>
      </c>
      <c r="AB25">
        <v>5.4545454545454543E-2</v>
      </c>
      <c r="AI25" t="s">
        <v>34</v>
      </c>
      <c r="AJ25">
        <v>0.99999999999999989</v>
      </c>
      <c r="AK25">
        <v>5.4545454545454543E-2</v>
      </c>
      <c r="AL25">
        <v>0.34057971014492744</v>
      </c>
      <c r="AM25">
        <v>2.2866157055558417E-2</v>
      </c>
      <c r="AN25">
        <v>-0.57977984364423463</v>
      </c>
      <c r="AO25">
        <v>-6.6596118871855112E-2</v>
      </c>
      <c r="AP25">
        <v>0.98697795870779548</v>
      </c>
      <c r="AQ25">
        <v>1.3022041292204417E-2</v>
      </c>
      <c r="AR25">
        <v>3.7460412978275667E-2</v>
      </c>
      <c r="AS25">
        <v>7.4901618361749016E-4</v>
      </c>
      <c r="AU25" t="s">
        <v>41</v>
      </c>
      <c r="AV25" s="44">
        <v>-1.0794847838507764</v>
      </c>
      <c r="AW25" s="45">
        <v>0.47541239914492089</v>
      </c>
      <c r="BG25" s="35" t="s">
        <v>35</v>
      </c>
      <c r="BH25">
        <v>0</v>
      </c>
      <c r="BJ25">
        <v>1</v>
      </c>
      <c r="BK25">
        <v>0</v>
      </c>
      <c r="BL25">
        <v>1</v>
      </c>
      <c r="CD25" s="35" t="s">
        <v>35</v>
      </c>
      <c r="CI25">
        <v>1</v>
      </c>
      <c r="CK25">
        <v>1</v>
      </c>
      <c r="CR25" t="s">
        <v>25</v>
      </c>
      <c r="CS25" s="44">
        <v>1.8181818181818181E-2</v>
      </c>
      <c r="CT25">
        <v>0</v>
      </c>
      <c r="CU25">
        <v>0</v>
      </c>
      <c r="CV25">
        <v>0</v>
      </c>
      <c r="CW25">
        <v>0</v>
      </c>
      <c r="CX25" s="45">
        <v>0</v>
      </c>
      <c r="CY25">
        <v>1.8181818181818181E-2</v>
      </c>
      <c r="DF25" t="s">
        <v>25</v>
      </c>
      <c r="DG25">
        <v>0.20270885864733906</v>
      </c>
      <c r="DH25">
        <v>1.8181818181818181E-2</v>
      </c>
      <c r="DI25">
        <v>4.0000000000000009</v>
      </c>
      <c r="DJ25">
        <v>1.5558095498046707E-2</v>
      </c>
      <c r="DK25">
        <v>-0.69749642347012408</v>
      </c>
      <c r="DL25">
        <v>-0.56950344497267247</v>
      </c>
      <c r="DM25">
        <v>0.12162531518840364</v>
      </c>
      <c r="DN25">
        <v>8.1083543458935425E-2</v>
      </c>
      <c r="DO25">
        <v>8.8454774682475389E-3</v>
      </c>
      <c r="DP25">
        <v>5.8969849788316677E-3</v>
      </c>
      <c r="DR25" t="s">
        <v>30</v>
      </c>
      <c r="DS25" s="44">
        <v>0</v>
      </c>
      <c r="DT25" s="45">
        <v>0</v>
      </c>
    </row>
    <row r="26" spans="1:124" x14ac:dyDescent="0.25">
      <c r="A26" t="s">
        <v>29</v>
      </c>
      <c r="E26">
        <v>4</v>
      </c>
      <c r="H26">
        <v>4</v>
      </c>
      <c r="Q26" s="35" t="s">
        <v>43</v>
      </c>
      <c r="R26">
        <v>0</v>
      </c>
      <c r="S26">
        <v>0</v>
      </c>
      <c r="T26">
        <v>1</v>
      </c>
      <c r="U26">
        <v>1</v>
      </c>
      <c r="X26" t="s">
        <v>41</v>
      </c>
      <c r="Y26" s="44">
        <v>1.8181818181818181E-2</v>
      </c>
      <c r="Z26">
        <v>0</v>
      </c>
      <c r="AA26" s="45">
        <v>0</v>
      </c>
      <c r="AB26">
        <v>1.8181818181818181E-2</v>
      </c>
      <c r="AI26" t="s">
        <v>41</v>
      </c>
      <c r="AJ26">
        <v>1</v>
      </c>
      <c r="AK26">
        <v>1.8181818181818181E-2</v>
      </c>
      <c r="AL26">
        <v>1.3913043478260869</v>
      </c>
      <c r="AM26">
        <v>3.1136894713951899E-2</v>
      </c>
      <c r="AN26">
        <v>-1.0794847838507764</v>
      </c>
      <c r="AO26">
        <v>0.47541239914492089</v>
      </c>
      <c r="AP26">
        <v>0.83755031771885058</v>
      </c>
      <c r="AQ26">
        <v>0.16244968228114939</v>
      </c>
      <c r="AR26">
        <v>4.3287064034798275E-2</v>
      </c>
      <c r="AS26">
        <v>1.2723691059711668E-2</v>
      </c>
      <c r="AU26" t="s">
        <v>40</v>
      </c>
      <c r="AV26" s="44">
        <v>0.41963003676884958</v>
      </c>
      <c r="AW26" s="45">
        <v>-1.1506131549054075</v>
      </c>
      <c r="BG26" s="35" t="s">
        <v>38</v>
      </c>
      <c r="BH26">
        <v>0</v>
      </c>
      <c r="BJ26">
        <v>2</v>
      </c>
      <c r="BK26">
        <v>0</v>
      </c>
      <c r="BL26">
        <v>2</v>
      </c>
      <c r="CD26" s="35" t="s">
        <v>37</v>
      </c>
      <c r="CF26">
        <v>1</v>
      </c>
      <c r="CK26">
        <v>1</v>
      </c>
      <c r="CR26" t="s">
        <v>30</v>
      </c>
      <c r="CS26" s="44">
        <v>0</v>
      </c>
      <c r="CT26">
        <v>1.8181818181818181E-2</v>
      </c>
      <c r="CU26">
        <v>0</v>
      </c>
      <c r="CV26">
        <v>0</v>
      </c>
      <c r="CW26">
        <v>0</v>
      </c>
      <c r="CX26" s="45">
        <v>0</v>
      </c>
      <c r="CY26">
        <v>1.8181818181818181E-2</v>
      </c>
      <c r="DF26" t="s">
        <v>30</v>
      </c>
      <c r="DG26">
        <v>0</v>
      </c>
      <c r="DH26">
        <v>1.8181818181818181E-2</v>
      </c>
      <c r="DI26">
        <v>1.8947368421052628</v>
      </c>
      <c r="DJ26">
        <v>7.3696241832852793E-3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R26" t="s">
        <v>32</v>
      </c>
      <c r="DS26" s="44">
        <v>0</v>
      </c>
      <c r="DT26" s="45">
        <v>0</v>
      </c>
    </row>
    <row r="27" spans="1:124" x14ac:dyDescent="0.25">
      <c r="A27" t="s">
        <v>42</v>
      </c>
      <c r="D27">
        <v>1</v>
      </c>
      <c r="H27">
        <v>1</v>
      </c>
      <c r="Q27" s="37" t="s">
        <v>12</v>
      </c>
      <c r="R27" s="38">
        <v>23</v>
      </c>
      <c r="S27" s="38">
        <v>10</v>
      </c>
      <c r="T27" s="38">
        <v>22</v>
      </c>
      <c r="U27" s="38">
        <v>55</v>
      </c>
      <c r="X27" t="s">
        <v>40</v>
      </c>
      <c r="Y27" s="44">
        <v>0</v>
      </c>
      <c r="Z27">
        <v>0</v>
      </c>
      <c r="AA27" s="45">
        <v>3.6363636363636362E-2</v>
      </c>
      <c r="AB27">
        <v>3.6363636363636362E-2</v>
      </c>
      <c r="AI27" t="s">
        <v>40</v>
      </c>
      <c r="AJ27">
        <v>1.0000000000000011</v>
      </c>
      <c r="AK27">
        <v>3.6363636363636362E-2</v>
      </c>
      <c r="AL27">
        <v>1.4999999999999996</v>
      </c>
      <c r="AM27">
        <v>6.7138929226958771E-2</v>
      </c>
      <c r="AN27">
        <v>0.41963003676884958</v>
      </c>
      <c r="AO27">
        <v>-1.1506131549054075</v>
      </c>
      <c r="AP27">
        <v>0.11739291183908407</v>
      </c>
      <c r="AQ27">
        <v>0.88260708816091704</v>
      </c>
      <c r="AR27">
        <v>1.3082423696332923E-2</v>
      </c>
      <c r="AS27">
        <v>0.14905988183987606</v>
      </c>
      <c r="AU27" t="s">
        <v>29</v>
      </c>
      <c r="AV27" s="44">
        <v>0.32985105291306033</v>
      </c>
      <c r="AW27" s="45">
        <v>-9.6978371976829153E-2</v>
      </c>
      <c r="BG27" s="35" t="s">
        <v>23</v>
      </c>
      <c r="BH27">
        <v>4</v>
      </c>
      <c r="BJ27">
        <v>5</v>
      </c>
      <c r="BK27">
        <v>2</v>
      </c>
      <c r="BL27">
        <v>11</v>
      </c>
      <c r="CD27" s="35" t="s">
        <v>41</v>
      </c>
      <c r="CH27">
        <v>1</v>
      </c>
      <c r="CK27">
        <v>1</v>
      </c>
      <c r="CR27" t="s">
        <v>32</v>
      </c>
      <c r="CS27" s="44">
        <v>0</v>
      </c>
      <c r="CT27">
        <v>0</v>
      </c>
      <c r="CU27">
        <v>0</v>
      </c>
      <c r="CV27">
        <v>0</v>
      </c>
      <c r="CW27">
        <v>0</v>
      </c>
      <c r="CX27" s="45">
        <v>1.8181818181818181E-2</v>
      </c>
      <c r="CY27">
        <v>1.8181818181818181E-2</v>
      </c>
      <c r="DF27" t="s">
        <v>32</v>
      </c>
      <c r="DG27">
        <v>0</v>
      </c>
      <c r="DH27">
        <v>1.8181818181818181E-2</v>
      </c>
      <c r="DI27">
        <v>54.000000000000007</v>
      </c>
      <c r="DJ27">
        <v>0.21003428922363054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R27" t="s">
        <v>33</v>
      </c>
      <c r="DS27" s="44">
        <v>0</v>
      </c>
      <c r="DT27" s="45">
        <v>0</v>
      </c>
    </row>
    <row r="28" spans="1:124" x14ac:dyDescent="0.25">
      <c r="A28" t="s">
        <v>31</v>
      </c>
      <c r="C28">
        <v>1</v>
      </c>
      <c r="D28">
        <v>3</v>
      </c>
      <c r="H28">
        <v>4</v>
      </c>
      <c r="X28" t="s">
        <v>29</v>
      </c>
      <c r="Y28" s="44">
        <v>1.8181818181818181E-2</v>
      </c>
      <c r="Z28">
        <v>1.8181818181818181E-2</v>
      </c>
      <c r="AA28" s="45">
        <v>3.6363636363636362E-2</v>
      </c>
      <c r="AB28">
        <v>7.2727272727272724E-2</v>
      </c>
      <c r="AI28" t="s">
        <v>29</v>
      </c>
      <c r="AJ28">
        <v>1.0000000000000031</v>
      </c>
      <c r="AK28">
        <v>7.2727272727272724E-2</v>
      </c>
      <c r="AL28">
        <v>0.11820652173913039</v>
      </c>
      <c r="AM28">
        <v>1.0581679062944587E-2</v>
      </c>
      <c r="AN28">
        <v>0.32985105291306033</v>
      </c>
      <c r="AO28">
        <v>-9.6978371976829153E-2</v>
      </c>
      <c r="AP28">
        <v>0.92043751484345926</v>
      </c>
      <c r="AQ28">
        <v>7.9562485156543877E-2</v>
      </c>
      <c r="AR28">
        <v>1.6166679228976671E-2</v>
      </c>
      <c r="AS28">
        <v>2.1177850421697729E-3</v>
      </c>
      <c r="AU28" t="s">
        <v>42</v>
      </c>
      <c r="AV28" s="44">
        <v>0.41963003676884958</v>
      </c>
      <c r="AW28" s="45">
        <v>-1.1506131549054077</v>
      </c>
      <c r="BG28" s="35" t="s">
        <v>26</v>
      </c>
      <c r="BH28">
        <v>1</v>
      </c>
      <c r="BJ28">
        <v>4</v>
      </c>
      <c r="BK28">
        <v>0</v>
      </c>
      <c r="BL28">
        <v>5</v>
      </c>
      <c r="CD28" s="35" t="s">
        <v>42</v>
      </c>
      <c r="CG28">
        <v>1</v>
      </c>
      <c r="CK28">
        <v>1</v>
      </c>
      <c r="CR28" t="s">
        <v>33</v>
      </c>
      <c r="CS28" s="44">
        <v>0</v>
      </c>
      <c r="CT28">
        <v>1.8181818181818181E-2</v>
      </c>
      <c r="CU28">
        <v>0</v>
      </c>
      <c r="CV28">
        <v>0</v>
      </c>
      <c r="CW28">
        <v>0</v>
      </c>
      <c r="CX28" s="45">
        <v>0</v>
      </c>
      <c r="CY28">
        <v>1.8181818181818181E-2</v>
      </c>
      <c r="DF28" t="s">
        <v>33</v>
      </c>
      <c r="DG28">
        <v>0</v>
      </c>
      <c r="DH28">
        <v>1.8181818181818181E-2</v>
      </c>
      <c r="DI28">
        <v>1.8947368421052628</v>
      </c>
      <c r="DJ28">
        <v>7.3696241832852793E-3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R28" t="s">
        <v>35</v>
      </c>
      <c r="DS28" s="44">
        <v>0</v>
      </c>
      <c r="DT28" s="45">
        <v>0</v>
      </c>
    </row>
    <row r="29" spans="1:124" x14ac:dyDescent="0.25">
      <c r="A29" t="s">
        <v>43</v>
      </c>
      <c r="D29">
        <v>1</v>
      </c>
      <c r="H29">
        <v>1</v>
      </c>
      <c r="X29" t="s">
        <v>42</v>
      </c>
      <c r="Y29" s="44">
        <v>0</v>
      </c>
      <c r="Z29">
        <v>0</v>
      </c>
      <c r="AA29" s="45">
        <v>1.8181818181818181E-2</v>
      </c>
      <c r="AB29">
        <v>1.8181818181818181E-2</v>
      </c>
      <c r="AI29" t="s">
        <v>42</v>
      </c>
      <c r="AJ29">
        <v>1.0000000000000016</v>
      </c>
      <c r="AK29">
        <v>1.8181818181818181E-2</v>
      </c>
      <c r="AL29">
        <v>1.4999999999999996</v>
      </c>
      <c r="AM29">
        <v>3.3569464613479386E-2</v>
      </c>
      <c r="AN29">
        <v>0.41963003676884958</v>
      </c>
      <c r="AO29">
        <v>-1.1506131549054077</v>
      </c>
      <c r="AP29">
        <v>0.11739291183908407</v>
      </c>
      <c r="AQ29">
        <v>0.88260708816091749</v>
      </c>
      <c r="AR29">
        <v>6.5412118481664614E-3</v>
      </c>
      <c r="AS29">
        <v>7.4529940919938073E-2</v>
      </c>
      <c r="AU29" t="s">
        <v>31</v>
      </c>
      <c r="AV29" s="44">
        <v>4.4851331613943023E-2</v>
      </c>
      <c r="AW29" s="45">
        <v>-0.74410676639282447</v>
      </c>
      <c r="BG29" s="35" t="s">
        <v>34</v>
      </c>
      <c r="BH29">
        <v>1</v>
      </c>
      <c r="BJ29">
        <v>2</v>
      </c>
      <c r="BK29">
        <v>0</v>
      </c>
      <c r="BL29">
        <v>3</v>
      </c>
      <c r="CD29" s="35" t="s">
        <v>43</v>
      </c>
      <c r="CG29">
        <v>1</v>
      </c>
      <c r="CK29">
        <v>1</v>
      </c>
      <c r="CR29" t="s">
        <v>35</v>
      </c>
      <c r="CS29" s="44">
        <v>0</v>
      </c>
      <c r="CT29">
        <v>0</v>
      </c>
      <c r="CU29">
        <v>0</v>
      </c>
      <c r="CV29">
        <v>0</v>
      </c>
      <c r="CW29">
        <v>1.8181818181818181E-2</v>
      </c>
      <c r="CX29" s="45">
        <v>0</v>
      </c>
      <c r="CY29">
        <v>1.8181818181818181E-2</v>
      </c>
      <c r="DF29" t="s">
        <v>35</v>
      </c>
      <c r="DG29">
        <v>0</v>
      </c>
      <c r="DH29">
        <v>1.8181818181818181E-2</v>
      </c>
      <c r="DI29">
        <v>3.5833333333333321</v>
      </c>
      <c r="DJ29">
        <v>1.3937460550333501E-2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R29" t="s">
        <v>37</v>
      </c>
      <c r="DS29" s="44">
        <v>0</v>
      </c>
      <c r="DT29" s="45">
        <v>0</v>
      </c>
    </row>
    <row r="30" spans="1:124" x14ac:dyDescent="0.25">
      <c r="A30" t="s">
        <v>12</v>
      </c>
      <c r="B30">
        <v>11</v>
      </c>
      <c r="C30">
        <v>19</v>
      </c>
      <c r="D30">
        <v>5</v>
      </c>
      <c r="E30">
        <v>7</v>
      </c>
      <c r="F30">
        <v>12</v>
      </c>
      <c r="G30">
        <v>1</v>
      </c>
      <c r="H30">
        <v>55</v>
      </c>
      <c r="X30" t="s">
        <v>31</v>
      </c>
      <c r="Y30" s="44">
        <v>1.8181818181818181E-2</v>
      </c>
      <c r="Z30">
        <v>0</v>
      </c>
      <c r="AA30" s="45">
        <v>5.4545454545454543E-2</v>
      </c>
      <c r="AB30">
        <v>7.2727272727272724E-2</v>
      </c>
      <c r="AI30" t="s">
        <v>31</v>
      </c>
      <c r="AJ30">
        <v>0.99999999999999845</v>
      </c>
      <c r="AK30">
        <v>7.2727272727272724E-2</v>
      </c>
      <c r="AL30">
        <v>0.55570652173913027</v>
      </c>
      <c r="AM30">
        <v>4.9746054445337202E-2</v>
      </c>
      <c r="AN30">
        <v>4.4851331613943023E-2</v>
      </c>
      <c r="AO30">
        <v>-0.74410676639282447</v>
      </c>
      <c r="AP30">
        <v>3.6199718175850847E-3</v>
      </c>
      <c r="AQ30">
        <v>0.99638002818241334</v>
      </c>
      <c r="AR30">
        <v>2.9890677237435007E-4</v>
      </c>
      <c r="AS30">
        <v>0.12468166860681361</v>
      </c>
      <c r="AU30" t="s">
        <v>43</v>
      </c>
      <c r="AV30" s="44">
        <v>0.41963003676884958</v>
      </c>
      <c r="AW30" s="45">
        <v>-1.1506131549054077</v>
      </c>
      <c r="BG30" s="35" t="s">
        <v>41</v>
      </c>
      <c r="BH30">
        <v>0</v>
      </c>
      <c r="BJ30">
        <v>1</v>
      </c>
      <c r="BK30">
        <v>0</v>
      </c>
      <c r="BL30">
        <v>1</v>
      </c>
      <c r="CD30" s="37" t="s">
        <v>12</v>
      </c>
      <c r="CE30" s="38">
        <v>11</v>
      </c>
      <c r="CF30" s="38">
        <v>19</v>
      </c>
      <c r="CG30" s="38">
        <v>5</v>
      </c>
      <c r="CH30" s="38">
        <v>7</v>
      </c>
      <c r="CI30" s="38">
        <v>12</v>
      </c>
      <c r="CJ30" s="38">
        <v>1</v>
      </c>
      <c r="CK30" s="38">
        <v>55</v>
      </c>
      <c r="CR30" t="s">
        <v>37</v>
      </c>
      <c r="CS30" s="44">
        <v>0</v>
      </c>
      <c r="CT30">
        <v>1.8181818181818181E-2</v>
      </c>
      <c r="CU30">
        <v>0</v>
      </c>
      <c r="CV30">
        <v>0</v>
      </c>
      <c r="CW30">
        <v>0</v>
      </c>
      <c r="CX30" s="45">
        <v>0</v>
      </c>
      <c r="CY30">
        <v>1.8181818181818181E-2</v>
      </c>
      <c r="DF30" t="s">
        <v>37</v>
      </c>
      <c r="DG30">
        <v>0</v>
      </c>
      <c r="DH30">
        <v>1.8181818181818181E-2</v>
      </c>
      <c r="DI30">
        <v>1.8947368421052628</v>
      </c>
      <c r="DJ30">
        <v>7.3696241832852793E-3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R30" t="s">
        <v>41</v>
      </c>
      <c r="DS30" s="44">
        <v>0</v>
      </c>
      <c r="DT30" s="45">
        <v>0</v>
      </c>
    </row>
    <row r="31" spans="1:124" x14ac:dyDescent="0.25">
      <c r="X31" t="s">
        <v>43</v>
      </c>
      <c r="Y31" s="46">
        <v>0</v>
      </c>
      <c r="Z31" s="47">
        <v>0</v>
      </c>
      <c r="AA31" s="48">
        <v>1.8181818181818181E-2</v>
      </c>
      <c r="AB31">
        <v>1.8181818181818181E-2</v>
      </c>
      <c r="AI31" s="50" t="s">
        <v>43</v>
      </c>
      <c r="AJ31" s="50">
        <v>1.0000000000000016</v>
      </c>
      <c r="AK31" s="50">
        <v>1.8181818181818181E-2</v>
      </c>
      <c r="AL31" s="50">
        <v>1.4999999999999996</v>
      </c>
      <c r="AM31" s="50">
        <v>3.3569464613479386E-2</v>
      </c>
      <c r="AN31" s="50">
        <v>0.41963003676884958</v>
      </c>
      <c r="AO31" s="50">
        <v>-1.1506131549054077</v>
      </c>
      <c r="AP31" s="50">
        <v>0.11739291183908407</v>
      </c>
      <c r="AQ31" s="50">
        <v>0.88260708816091749</v>
      </c>
      <c r="AR31" s="50">
        <v>6.5412118481664614E-3</v>
      </c>
      <c r="AS31" s="50">
        <v>7.4529940919938073E-2</v>
      </c>
      <c r="AU31" t="s">
        <v>9</v>
      </c>
      <c r="AV31" s="44">
        <v>-0.7552185347399839</v>
      </c>
      <c r="AW31" s="45">
        <v>0.27017994320490757</v>
      </c>
      <c r="BG31" s="35" t="s">
        <v>43</v>
      </c>
      <c r="BH31">
        <v>1</v>
      </c>
      <c r="BJ31">
        <v>0</v>
      </c>
      <c r="BK31">
        <v>0</v>
      </c>
      <c r="BL31">
        <v>1</v>
      </c>
      <c r="CR31" t="s">
        <v>41</v>
      </c>
      <c r="CS31" s="44">
        <v>0</v>
      </c>
      <c r="CT31">
        <v>0</v>
      </c>
      <c r="CU31">
        <v>0</v>
      </c>
      <c r="CV31">
        <v>1.8181818181818181E-2</v>
      </c>
      <c r="CW31">
        <v>0</v>
      </c>
      <c r="CX31" s="45">
        <v>0</v>
      </c>
      <c r="CY31">
        <v>1.8181818181818181E-2</v>
      </c>
      <c r="DF31" t="s">
        <v>41</v>
      </c>
      <c r="DG31">
        <v>0</v>
      </c>
      <c r="DH31">
        <v>1.8181818181818181E-2</v>
      </c>
      <c r="DI31">
        <v>6.8571428571428585</v>
      </c>
      <c r="DJ31">
        <v>2.6671020853794355E-2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R31" t="s">
        <v>42</v>
      </c>
      <c r="DS31" s="44">
        <v>0</v>
      </c>
      <c r="DT31" s="45">
        <v>0</v>
      </c>
    </row>
    <row r="32" spans="1:124" x14ac:dyDescent="0.25">
      <c r="Y32">
        <v>0.41818181818181821</v>
      </c>
      <c r="Z32">
        <v>0.18181818181818182</v>
      </c>
      <c r="AA32">
        <v>0.40000000000000008</v>
      </c>
      <c r="AB32">
        <v>55</v>
      </c>
      <c r="AM32">
        <v>0.81242663792070891</v>
      </c>
      <c r="AU32" t="s">
        <v>10</v>
      </c>
      <c r="AV32" s="44">
        <v>1.0911322575414564</v>
      </c>
      <c r="AW32" s="45">
        <v>0.81716811604823192</v>
      </c>
      <c r="BG32" s="37" t="s">
        <v>12</v>
      </c>
      <c r="BH32" s="38">
        <v>22</v>
      </c>
      <c r="BI32" s="38"/>
      <c r="BJ32" s="38">
        <v>23</v>
      </c>
      <c r="BK32" s="38">
        <v>10</v>
      </c>
      <c r="BL32" s="38">
        <v>55</v>
      </c>
      <c r="CR32" t="s">
        <v>42</v>
      </c>
      <c r="CS32" s="44">
        <v>0</v>
      </c>
      <c r="CT32">
        <v>0</v>
      </c>
      <c r="CU32">
        <v>1.8181818181818181E-2</v>
      </c>
      <c r="CV32">
        <v>0</v>
      </c>
      <c r="CW32">
        <v>0</v>
      </c>
      <c r="CX32" s="45">
        <v>0</v>
      </c>
      <c r="CY32">
        <v>1.8181818181818181E-2</v>
      </c>
      <c r="DF32" t="s">
        <v>42</v>
      </c>
      <c r="DG32">
        <v>0</v>
      </c>
      <c r="DH32">
        <v>1.8181818181818181E-2</v>
      </c>
      <c r="DI32">
        <v>9.9999999999999982</v>
      </c>
      <c r="DJ32">
        <v>3.8895238745116752E-2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R32" t="s">
        <v>43</v>
      </c>
      <c r="DS32" s="44">
        <v>0</v>
      </c>
      <c r="DT32" s="45">
        <v>0</v>
      </c>
    </row>
    <row r="33" spans="17:124" x14ac:dyDescent="0.25">
      <c r="AU33" t="s">
        <v>11</v>
      </c>
      <c r="AV33" s="46">
        <v>0.29357744198204933</v>
      </c>
      <c r="AW33" s="48">
        <v>-0.65390090246341803</v>
      </c>
      <c r="CR33" t="s">
        <v>43</v>
      </c>
      <c r="CS33" s="46">
        <v>0</v>
      </c>
      <c r="CT33" s="47">
        <v>0</v>
      </c>
      <c r="CU33" s="47">
        <v>1.8181818181818181E-2</v>
      </c>
      <c r="CV33" s="47">
        <v>0</v>
      </c>
      <c r="CW33" s="47">
        <v>0</v>
      </c>
      <c r="CX33" s="48">
        <v>0</v>
      </c>
      <c r="CY33">
        <v>1.8181818181818181E-2</v>
      </c>
      <c r="DF33" s="50" t="s">
        <v>43</v>
      </c>
      <c r="DG33" s="50">
        <v>0</v>
      </c>
      <c r="DH33" s="50">
        <v>1.8181818181818181E-2</v>
      </c>
      <c r="DI33" s="50">
        <v>9.9999999999999982</v>
      </c>
      <c r="DJ33" s="50">
        <v>3.8895238745116752E-2</v>
      </c>
      <c r="DK33" s="50">
        <v>0</v>
      </c>
      <c r="DL33" s="50">
        <v>0</v>
      </c>
      <c r="DM33" s="50">
        <v>0</v>
      </c>
      <c r="DN33" s="50">
        <v>0</v>
      </c>
      <c r="DO33" s="50">
        <v>0</v>
      </c>
      <c r="DP33" s="50">
        <v>0</v>
      </c>
      <c r="DR33" t="s">
        <v>56</v>
      </c>
      <c r="DS33" s="44">
        <v>-1.6291630380685229E-16</v>
      </c>
      <c r="DT33" s="45">
        <v>1.7532897457308867E-15</v>
      </c>
    </row>
    <row r="34" spans="17:124" x14ac:dyDescent="0.25">
      <c r="AI34" t="s">
        <v>78</v>
      </c>
      <c r="CS34">
        <v>0.2</v>
      </c>
      <c r="CT34">
        <v>0.34545454545454551</v>
      </c>
      <c r="CU34">
        <v>9.0909090909090912E-2</v>
      </c>
      <c r="CV34">
        <v>0.12727272727272726</v>
      </c>
      <c r="CW34">
        <v>0.2181818181818182</v>
      </c>
      <c r="CX34">
        <v>1.8181818181818181E-2</v>
      </c>
      <c r="CY34">
        <v>55</v>
      </c>
      <c r="DJ34">
        <v>4.6745614035087728</v>
      </c>
      <c r="DR34" t="s">
        <v>57</v>
      </c>
      <c r="DS34" s="44">
        <v>0</v>
      </c>
      <c r="DT34" s="45">
        <v>0</v>
      </c>
    </row>
    <row r="35" spans="17:124" ht="15.75" thickBot="1" x14ac:dyDescent="0.3">
      <c r="DR35" t="s">
        <v>58</v>
      </c>
      <c r="DS35" s="44">
        <v>0</v>
      </c>
      <c r="DT35" s="45">
        <v>0</v>
      </c>
    </row>
    <row r="36" spans="17:124" ht="15.75" thickTop="1" x14ac:dyDescent="0.25">
      <c r="AI36" s="49"/>
      <c r="AJ36" s="49" t="s">
        <v>68</v>
      </c>
      <c r="AK36" s="49" t="s">
        <v>69</v>
      </c>
      <c r="AL36" s="49" t="s">
        <v>70</v>
      </c>
      <c r="AM36" s="49" t="s">
        <v>71</v>
      </c>
      <c r="AN36" s="49" t="s">
        <v>72</v>
      </c>
      <c r="AO36" s="49" t="s">
        <v>73</v>
      </c>
      <c r="AP36" s="49" t="s">
        <v>74</v>
      </c>
      <c r="AQ36" s="49" t="s">
        <v>75</v>
      </c>
      <c r="AR36" s="49" t="s">
        <v>76</v>
      </c>
      <c r="AS36" s="49" t="s">
        <v>77</v>
      </c>
      <c r="DF36" t="s">
        <v>78</v>
      </c>
      <c r="DR36" t="s">
        <v>59</v>
      </c>
      <c r="DS36" s="44">
        <v>0</v>
      </c>
      <c r="DT36" s="45">
        <v>0</v>
      </c>
    </row>
    <row r="37" spans="17:124" ht="15.75" thickBot="1" x14ac:dyDescent="0.3">
      <c r="R37" t="s">
        <v>5</v>
      </c>
      <c r="AI37" t="s">
        <v>9</v>
      </c>
      <c r="AJ37">
        <v>0.99999999999999956</v>
      </c>
      <c r="AK37">
        <v>0.41818181818181821</v>
      </c>
      <c r="AL37">
        <v>0.64335223692501564</v>
      </c>
      <c r="AM37">
        <v>0.3291449002469099</v>
      </c>
      <c r="AN37">
        <v>-0.7552185347399839</v>
      </c>
      <c r="AO37">
        <v>0.27017994320490757</v>
      </c>
      <c r="AP37">
        <v>0.88653618108315457</v>
      </c>
      <c r="AQ37">
        <v>0.11346381891684493</v>
      </c>
      <c r="AR37">
        <v>0.48730200303642174</v>
      </c>
      <c r="AS37">
        <v>9.4516178781759663E-2</v>
      </c>
      <c r="DR37" t="s">
        <v>60</v>
      </c>
      <c r="DS37" s="44">
        <v>0</v>
      </c>
      <c r="DT37" s="45">
        <v>0</v>
      </c>
    </row>
    <row r="38" spans="17:124" ht="15.75" thickTop="1" x14ac:dyDescent="0.25">
      <c r="Q38" s="36" t="s">
        <v>8</v>
      </c>
      <c r="R38" s="36" t="s">
        <v>14</v>
      </c>
      <c r="S38" s="36" t="s">
        <v>15</v>
      </c>
      <c r="T38" s="36" t="s">
        <v>12</v>
      </c>
      <c r="AI38" t="s">
        <v>10</v>
      </c>
      <c r="AJ38">
        <v>0.99999999999999933</v>
      </c>
      <c r="AK38">
        <v>0.18181818181818182</v>
      </c>
      <c r="AL38">
        <v>1.8583333333333329</v>
      </c>
      <c r="AM38">
        <v>0.41336537545700314</v>
      </c>
      <c r="AN38">
        <v>1.0911322575414564</v>
      </c>
      <c r="AO38">
        <v>0.81716811604823192</v>
      </c>
      <c r="AP38">
        <v>0.64066525746054637</v>
      </c>
      <c r="AQ38">
        <v>0.35933474253945297</v>
      </c>
      <c r="AR38">
        <v>0.44226224986012724</v>
      </c>
      <c r="AS38">
        <v>0.37591956832169027</v>
      </c>
      <c r="DF38" s="49"/>
      <c r="DG38" s="49" t="s">
        <v>68</v>
      </c>
      <c r="DH38" s="49" t="s">
        <v>69</v>
      </c>
      <c r="DI38" s="49" t="s">
        <v>70</v>
      </c>
      <c r="DJ38" s="49" t="s">
        <v>71</v>
      </c>
      <c r="DK38" s="49" t="s">
        <v>72</v>
      </c>
      <c r="DL38" s="49" t="s">
        <v>73</v>
      </c>
      <c r="DM38" s="49" t="s">
        <v>74</v>
      </c>
      <c r="DN38" s="49" t="s">
        <v>75</v>
      </c>
      <c r="DO38" s="49" t="s">
        <v>76</v>
      </c>
      <c r="DP38" s="49" t="s">
        <v>77</v>
      </c>
      <c r="DR38" t="s">
        <v>61</v>
      </c>
      <c r="DS38" s="46">
        <v>0</v>
      </c>
      <c r="DT38" s="48">
        <v>0</v>
      </c>
    </row>
    <row r="39" spans="17:124" x14ac:dyDescent="0.25">
      <c r="Q39" s="35" t="s">
        <v>18</v>
      </c>
      <c r="R39">
        <v>1</v>
      </c>
      <c r="S39">
        <v>1</v>
      </c>
      <c r="T39">
        <v>2</v>
      </c>
      <c r="U39">
        <v>0.57302437714667775</v>
      </c>
      <c r="AI39" s="50" t="s">
        <v>11</v>
      </c>
      <c r="AJ39" s="50">
        <v>1.0000000000000013</v>
      </c>
      <c r="AK39" s="50">
        <v>0.40000000000000008</v>
      </c>
      <c r="AL39" s="50">
        <v>0.5137741046831954</v>
      </c>
      <c r="AM39" s="50">
        <v>0.25142321246712129</v>
      </c>
      <c r="AN39" s="50">
        <v>0.29357744198204933</v>
      </c>
      <c r="AO39" s="50">
        <v>-0.65390090246341803</v>
      </c>
      <c r="AP39" s="50">
        <v>0.16775410371036278</v>
      </c>
      <c r="AQ39" s="50">
        <v>0.83224589628963852</v>
      </c>
      <c r="AR39" s="50">
        <v>7.0435747103450463E-2</v>
      </c>
      <c r="AS39" s="50">
        <v>0.52956425289655007</v>
      </c>
      <c r="DF39" t="s">
        <v>56</v>
      </c>
      <c r="DG39">
        <v>7.7514166363279138E-31</v>
      </c>
      <c r="DH39">
        <v>0.2</v>
      </c>
      <c r="DI39">
        <v>3.9999999999999982</v>
      </c>
      <c r="DJ39">
        <v>0.17113905047851377</v>
      </c>
      <c r="DK39">
        <v>-1.6291630380685229E-16</v>
      </c>
      <c r="DL39">
        <v>1.7532897457308867E-15</v>
      </c>
      <c r="DM39">
        <v>6.6354305115216513E-33</v>
      </c>
      <c r="DN39">
        <v>7.6850623312126973E-31</v>
      </c>
      <c r="DO39">
        <v>5.3083444092173188E-33</v>
      </c>
      <c r="DP39">
        <v>6.1480498649701554E-31</v>
      </c>
    </row>
    <row r="40" spans="17:124" x14ac:dyDescent="0.25">
      <c r="Q40" s="35" t="s">
        <v>22</v>
      </c>
      <c r="R40">
        <v>3</v>
      </c>
      <c r="S40">
        <v>1</v>
      </c>
      <c r="T40">
        <v>4</v>
      </c>
      <c r="AM40">
        <v>0.81738531560665961</v>
      </c>
      <c r="DF40" t="s">
        <v>57</v>
      </c>
      <c r="DG40">
        <v>0</v>
      </c>
      <c r="DH40">
        <v>0.34545454545454551</v>
      </c>
      <c r="DI40">
        <v>1.6281163434903034</v>
      </c>
      <c r="DJ40">
        <v>0.12031935038127566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</row>
    <row r="41" spans="17:124" x14ac:dyDescent="0.25">
      <c r="Q41" s="35" t="s">
        <v>25</v>
      </c>
      <c r="R41">
        <v>1</v>
      </c>
      <c r="T41">
        <v>1</v>
      </c>
      <c r="DF41" t="s">
        <v>58</v>
      </c>
      <c r="DG41">
        <v>0</v>
      </c>
      <c r="DH41">
        <v>9.0909090909090912E-2</v>
      </c>
      <c r="DI41">
        <v>8.3500000000000014</v>
      </c>
      <c r="DJ41">
        <v>0.16238762176086258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</row>
    <row r="42" spans="17:124" x14ac:dyDescent="0.25">
      <c r="Q42" s="35" t="s">
        <v>27</v>
      </c>
      <c r="R42">
        <v>1</v>
      </c>
      <c r="S42">
        <v>1</v>
      </c>
      <c r="T42">
        <v>2</v>
      </c>
      <c r="DF42" t="s">
        <v>59</v>
      </c>
      <c r="DG42">
        <v>0</v>
      </c>
      <c r="DH42">
        <v>0.12727272727272726</v>
      </c>
      <c r="DI42">
        <v>6.8571428571428612</v>
      </c>
      <c r="DJ42">
        <v>0.18669714597656062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</row>
    <row r="43" spans="17:124" x14ac:dyDescent="0.25">
      <c r="Q43" s="35" t="s">
        <v>28</v>
      </c>
      <c r="R43">
        <v>2</v>
      </c>
      <c r="S43">
        <v>1</v>
      </c>
      <c r="T43">
        <v>3</v>
      </c>
      <c r="DF43" t="s">
        <v>60</v>
      </c>
      <c r="DG43">
        <v>0</v>
      </c>
      <c r="DH43">
        <v>0.2181818181818182</v>
      </c>
      <c r="DI43">
        <v>3.2013888888888875</v>
      </c>
      <c r="DJ43">
        <v>0.1494225421791569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</row>
    <row r="44" spans="17:124" x14ac:dyDescent="0.25">
      <c r="Q44" s="35" t="s">
        <v>30</v>
      </c>
      <c r="R44">
        <v>1</v>
      </c>
      <c r="T44">
        <v>1</v>
      </c>
      <c r="AI44" t="s">
        <v>47</v>
      </c>
      <c r="DF44" s="50" t="s">
        <v>61</v>
      </c>
      <c r="DG44" s="50">
        <v>0</v>
      </c>
      <c r="DH44" s="50">
        <v>1.8181818181818181E-2</v>
      </c>
      <c r="DI44" s="50">
        <v>53.999999999999993</v>
      </c>
      <c r="DJ44" s="50">
        <v>0.21003428922363054</v>
      </c>
      <c r="DK44" s="50">
        <v>0</v>
      </c>
      <c r="DL44" s="50">
        <v>0</v>
      </c>
      <c r="DM44" s="50">
        <v>0</v>
      </c>
      <c r="DN44" s="50">
        <v>0</v>
      </c>
      <c r="DO44" s="50">
        <v>0</v>
      </c>
      <c r="DP44" s="50">
        <v>0</v>
      </c>
    </row>
    <row r="45" spans="17:124" x14ac:dyDescent="0.25">
      <c r="Q45" s="35" t="s">
        <v>32</v>
      </c>
      <c r="R45">
        <v>1</v>
      </c>
      <c r="T45">
        <v>1</v>
      </c>
      <c r="DJ45">
        <v>4.674561403508771</v>
      </c>
    </row>
    <row r="46" spans="17:124" x14ac:dyDescent="0.25">
      <c r="Q46" s="35" t="s">
        <v>33</v>
      </c>
      <c r="R46">
        <v>1</v>
      </c>
      <c r="T46">
        <v>1</v>
      </c>
      <c r="AI46" t="s">
        <v>51</v>
      </c>
      <c r="AN46" t="s">
        <v>52</v>
      </c>
      <c r="AS46" t="s">
        <v>53</v>
      </c>
      <c r="BE46" t="s">
        <v>54</v>
      </c>
    </row>
    <row r="47" spans="17:124" ht="15.75" thickBot="1" x14ac:dyDescent="0.3">
      <c r="Q47" s="35" t="s">
        <v>35</v>
      </c>
      <c r="R47">
        <v>1</v>
      </c>
      <c r="T47">
        <v>1</v>
      </c>
    </row>
    <row r="48" spans="17:124" ht="15.75" thickTop="1" x14ac:dyDescent="0.25">
      <c r="Q48" s="35" t="s">
        <v>36</v>
      </c>
      <c r="S48">
        <v>2</v>
      </c>
      <c r="T48">
        <v>2</v>
      </c>
      <c r="AJ48" s="40" t="s">
        <v>14</v>
      </c>
      <c r="AK48" s="40" t="s">
        <v>15</v>
      </c>
      <c r="AO48" s="40" t="s">
        <v>65</v>
      </c>
      <c r="AP48" s="40" t="s">
        <v>66</v>
      </c>
      <c r="AQ48" s="40" t="s">
        <v>67</v>
      </c>
      <c r="AS48" s="49"/>
      <c r="AT48" s="49" t="s">
        <v>68</v>
      </c>
      <c r="AU48" s="49" t="s">
        <v>69</v>
      </c>
      <c r="AV48" s="49" t="s">
        <v>70</v>
      </c>
      <c r="AW48" s="49" t="s">
        <v>71</v>
      </c>
      <c r="AX48" s="49" t="s">
        <v>72</v>
      </c>
      <c r="AY48" s="49" t="s">
        <v>73</v>
      </c>
      <c r="AZ48" s="49" t="s">
        <v>74</v>
      </c>
      <c r="BA48" s="49" t="s">
        <v>75</v>
      </c>
      <c r="BB48" s="49" t="s">
        <v>76</v>
      </c>
      <c r="BC48" s="49" t="s">
        <v>77</v>
      </c>
      <c r="BE48" t="s">
        <v>18</v>
      </c>
      <c r="BF48" s="41">
        <v>0.51031036307982791</v>
      </c>
      <c r="BG48" s="43">
        <v>0.51031036307982791</v>
      </c>
    </row>
    <row r="49" spans="17:59" x14ac:dyDescent="0.25">
      <c r="Q49" s="35" t="s">
        <v>37</v>
      </c>
      <c r="S49">
        <v>1</v>
      </c>
      <c r="T49">
        <v>1</v>
      </c>
      <c r="AI49" t="s">
        <v>18</v>
      </c>
      <c r="AJ49" s="41">
        <v>1.8181818181818181E-2</v>
      </c>
      <c r="AK49" s="43">
        <v>1.8181818181818181E-2</v>
      </c>
      <c r="AL49">
        <v>3.6363636363636362E-2</v>
      </c>
      <c r="AN49">
        <v>1</v>
      </c>
      <c r="AO49" s="54">
        <v>0.34888888888888886</v>
      </c>
      <c r="AP49" s="55">
        <v>100</v>
      </c>
      <c r="AQ49" s="56">
        <v>100</v>
      </c>
      <c r="AS49" t="s">
        <v>18</v>
      </c>
      <c r="AT49">
        <v>1.9999999999999936</v>
      </c>
      <c r="AU49">
        <v>3.6363636363636362E-2</v>
      </c>
      <c r="AV49">
        <v>0.26041666666666663</v>
      </c>
      <c r="AW49">
        <v>2.7142443543717427E-2</v>
      </c>
      <c r="AX49">
        <v>0.51031036307982791</v>
      </c>
      <c r="AY49">
        <v>0.51031036307982791</v>
      </c>
      <c r="AZ49">
        <v>0.99999999999999678</v>
      </c>
      <c r="BA49">
        <v>0.99999999999999678</v>
      </c>
      <c r="BB49">
        <v>2.7142443543717337E-2</v>
      </c>
      <c r="BC49">
        <v>2.7142443543717337E-2</v>
      </c>
      <c r="BE49" t="s">
        <v>22</v>
      </c>
      <c r="BF49" s="44">
        <v>-5.1031036307983189E-2</v>
      </c>
      <c r="BG49" s="45">
        <v>-5.1031036307983189E-2</v>
      </c>
    </row>
    <row r="50" spans="17:59" x14ac:dyDescent="0.25">
      <c r="Q50" s="35" t="s">
        <v>38</v>
      </c>
      <c r="R50">
        <v>2</v>
      </c>
      <c r="T50">
        <v>2</v>
      </c>
      <c r="AI50" t="s">
        <v>22</v>
      </c>
      <c r="AJ50" s="44">
        <v>5.4545454545454543E-2</v>
      </c>
      <c r="AK50" s="45">
        <v>1.8181818181818181E-2</v>
      </c>
      <c r="AL50">
        <v>7.2727272727272724E-2</v>
      </c>
      <c r="AO50">
        <v>0.34888888888888886</v>
      </c>
      <c r="AS50" t="s">
        <v>22</v>
      </c>
      <c r="AT50">
        <v>2.0000000000000266</v>
      </c>
      <c r="AU50">
        <v>7.2727272727272724E-2</v>
      </c>
      <c r="AV50">
        <v>2.6041666666666639E-3</v>
      </c>
      <c r="AW50">
        <v>5.4284887087434797E-4</v>
      </c>
      <c r="AX50">
        <v>-5.1031036307983189E-2</v>
      </c>
      <c r="AY50">
        <v>-5.1031036307983189E-2</v>
      </c>
      <c r="AZ50">
        <v>1.0000000000000133</v>
      </c>
      <c r="BA50">
        <v>1.0000000000000133</v>
      </c>
      <c r="BB50">
        <v>5.4284887087435523E-4</v>
      </c>
      <c r="BC50">
        <v>5.4284887087435523E-4</v>
      </c>
      <c r="BE50" t="s">
        <v>25</v>
      </c>
      <c r="BF50" s="44">
        <v>-0.61237243569579469</v>
      </c>
      <c r="BG50" s="45">
        <v>-0.61237243569579469</v>
      </c>
    </row>
    <row r="51" spans="17:59" x14ac:dyDescent="0.25">
      <c r="Q51" s="35" t="s">
        <v>23</v>
      </c>
      <c r="R51">
        <v>9</v>
      </c>
      <c r="S51">
        <v>2</v>
      </c>
      <c r="T51">
        <v>11</v>
      </c>
      <c r="AI51" t="s">
        <v>25</v>
      </c>
      <c r="AJ51" s="44">
        <v>1.8181818181818181E-2</v>
      </c>
      <c r="AK51" s="45">
        <v>0</v>
      </c>
      <c r="AL51">
        <v>1.8181818181818181E-2</v>
      </c>
      <c r="AS51" t="s">
        <v>25</v>
      </c>
      <c r="AT51">
        <v>2.0000000000000013</v>
      </c>
      <c r="AU51">
        <v>1.8181818181818181E-2</v>
      </c>
      <c r="AV51">
        <v>0.37499999999999994</v>
      </c>
      <c r="AW51">
        <v>1.9542559351476547E-2</v>
      </c>
      <c r="AX51">
        <v>-0.61237243569579469</v>
      </c>
      <c r="AY51">
        <v>-0.61237243569579469</v>
      </c>
      <c r="AZ51">
        <v>1.0000000000000007</v>
      </c>
      <c r="BA51">
        <v>1.0000000000000007</v>
      </c>
      <c r="BB51">
        <v>1.9542559351476561E-2</v>
      </c>
      <c r="BC51">
        <v>1.9542559351476561E-2</v>
      </c>
      <c r="BE51" t="s">
        <v>27</v>
      </c>
      <c r="BF51" s="44">
        <v>0.51031036307982791</v>
      </c>
      <c r="BG51" s="45">
        <v>0.51031036307982791</v>
      </c>
    </row>
    <row r="52" spans="17:59" x14ac:dyDescent="0.25">
      <c r="Q52" s="35" t="s">
        <v>39</v>
      </c>
      <c r="R52">
        <v>2</v>
      </c>
      <c r="T52">
        <v>2</v>
      </c>
      <c r="AI52" t="s">
        <v>27</v>
      </c>
      <c r="AJ52" s="44">
        <v>1.8181818181818181E-2</v>
      </c>
      <c r="AK52" s="45">
        <v>1.8181818181818181E-2</v>
      </c>
      <c r="AL52">
        <v>3.6363636363636362E-2</v>
      </c>
      <c r="AS52" t="s">
        <v>27</v>
      </c>
      <c r="AT52">
        <v>1.9999999999999936</v>
      </c>
      <c r="AU52">
        <v>3.6363636363636362E-2</v>
      </c>
      <c r="AV52">
        <v>0.26041666666666663</v>
      </c>
      <c r="AW52">
        <v>2.7142443543717427E-2</v>
      </c>
      <c r="AX52">
        <v>0.51031036307982791</v>
      </c>
      <c r="AY52">
        <v>0.51031036307982791</v>
      </c>
      <c r="AZ52">
        <v>0.99999999999999678</v>
      </c>
      <c r="BA52">
        <v>0.99999999999999678</v>
      </c>
      <c r="BB52">
        <v>2.7142443543717337E-2</v>
      </c>
      <c r="BC52">
        <v>2.7142443543717337E-2</v>
      </c>
      <c r="BE52" t="s">
        <v>28</v>
      </c>
      <c r="BF52" s="44">
        <v>0.13608276348795384</v>
      </c>
      <c r="BG52" s="45">
        <v>0.13608276348795384</v>
      </c>
    </row>
    <row r="53" spans="17:59" x14ac:dyDescent="0.25">
      <c r="Q53" s="35" t="s">
        <v>26</v>
      </c>
      <c r="R53">
        <v>4</v>
      </c>
      <c r="S53">
        <v>1</v>
      </c>
      <c r="T53">
        <v>5</v>
      </c>
      <c r="AI53" t="s">
        <v>28</v>
      </c>
      <c r="AJ53" s="44">
        <v>3.6363636363636362E-2</v>
      </c>
      <c r="AK53" s="45">
        <v>1.8181818181818181E-2</v>
      </c>
      <c r="AL53">
        <v>5.4545454545454543E-2</v>
      </c>
      <c r="AS53" t="s">
        <v>28</v>
      </c>
      <c r="AT53">
        <v>1.9999999999999853</v>
      </c>
      <c r="AU53">
        <v>5.4545454545454543E-2</v>
      </c>
      <c r="AV53">
        <v>1.8518518518518517E-2</v>
      </c>
      <c r="AW53">
        <v>2.8951939779965261E-3</v>
      </c>
      <c r="AX53">
        <v>0.13608276348795384</v>
      </c>
      <c r="AY53">
        <v>0.13608276348795384</v>
      </c>
      <c r="AZ53">
        <v>0.99999999999999267</v>
      </c>
      <c r="BA53">
        <v>0.99999999999999267</v>
      </c>
      <c r="BB53">
        <v>2.8951939779965044E-3</v>
      </c>
      <c r="BC53">
        <v>2.8951939779965044E-3</v>
      </c>
      <c r="BE53" t="s">
        <v>30</v>
      </c>
      <c r="BF53" s="44">
        <v>-0.61237243569579503</v>
      </c>
      <c r="BG53" s="45">
        <v>-0.61237243569579503</v>
      </c>
    </row>
    <row r="54" spans="17:59" x14ac:dyDescent="0.25">
      <c r="Q54" s="35" t="s">
        <v>34</v>
      </c>
      <c r="R54">
        <v>3</v>
      </c>
      <c r="T54">
        <v>3</v>
      </c>
      <c r="AI54" t="s">
        <v>30</v>
      </c>
      <c r="AJ54" s="44">
        <v>1.8181818181818181E-2</v>
      </c>
      <c r="AK54" s="45">
        <v>0</v>
      </c>
      <c r="AL54">
        <v>1.8181818181818181E-2</v>
      </c>
      <c r="AS54" t="s">
        <v>30</v>
      </c>
      <c r="AT54">
        <v>2.0000000000000036</v>
      </c>
      <c r="AU54">
        <v>1.8181818181818181E-2</v>
      </c>
      <c r="AV54">
        <v>0.37499999999999994</v>
      </c>
      <c r="AW54">
        <v>1.9542559351476547E-2</v>
      </c>
      <c r="AX54">
        <v>-0.61237243569579503</v>
      </c>
      <c r="AY54">
        <v>-0.61237243569579503</v>
      </c>
      <c r="AZ54">
        <v>1.0000000000000018</v>
      </c>
      <c r="BA54">
        <v>1.0000000000000018</v>
      </c>
      <c r="BB54">
        <v>1.9542559351476581E-2</v>
      </c>
      <c r="BC54">
        <v>1.9542559351476581E-2</v>
      </c>
      <c r="BE54" t="s">
        <v>32</v>
      </c>
      <c r="BF54" s="44">
        <v>-0.61237243569579503</v>
      </c>
      <c r="BG54" s="45">
        <v>-0.61237243569579503</v>
      </c>
    </row>
    <row r="55" spans="17:59" x14ac:dyDescent="0.25">
      <c r="Q55" s="35" t="s">
        <v>41</v>
      </c>
      <c r="S55">
        <v>1</v>
      </c>
      <c r="T55">
        <v>1</v>
      </c>
      <c r="AI55" t="s">
        <v>32</v>
      </c>
      <c r="AJ55" s="44">
        <v>1.8181818181818181E-2</v>
      </c>
      <c r="AK55" s="45">
        <v>0</v>
      </c>
      <c r="AL55">
        <v>1.8181818181818181E-2</v>
      </c>
      <c r="AS55" t="s">
        <v>32</v>
      </c>
      <c r="AT55">
        <v>2.0000000000000036</v>
      </c>
      <c r="AU55">
        <v>1.8181818181818181E-2</v>
      </c>
      <c r="AV55">
        <v>0.37499999999999994</v>
      </c>
      <c r="AW55">
        <v>1.9542559351476547E-2</v>
      </c>
      <c r="AX55">
        <v>-0.61237243569579503</v>
      </c>
      <c r="AY55">
        <v>-0.61237243569579503</v>
      </c>
      <c r="AZ55">
        <v>1.0000000000000018</v>
      </c>
      <c r="BA55">
        <v>1.0000000000000018</v>
      </c>
      <c r="BB55">
        <v>1.9542559351476581E-2</v>
      </c>
      <c r="BC55">
        <v>1.9542559351476581E-2</v>
      </c>
      <c r="BE55" t="s">
        <v>33</v>
      </c>
      <c r="BF55" s="44">
        <v>-0.61237243569579491</v>
      </c>
      <c r="BG55" s="45">
        <v>-0.61237243569579491</v>
      </c>
    </row>
    <row r="56" spans="17:59" x14ac:dyDescent="0.25">
      <c r="Q56" s="35" t="s">
        <v>40</v>
      </c>
      <c r="R56">
        <v>1</v>
      </c>
      <c r="S56">
        <v>1</v>
      </c>
      <c r="T56">
        <v>2</v>
      </c>
      <c r="AI56" t="s">
        <v>33</v>
      </c>
      <c r="AJ56" s="44">
        <v>1.8181818181818181E-2</v>
      </c>
      <c r="AK56" s="45">
        <v>0</v>
      </c>
      <c r="AL56">
        <v>1.8181818181818181E-2</v>
      </c>
      <c r="AS56" t="s">
        <v>33</v>
      </c>
      <c r="AT56">
        <v>2.0000000000000031</v>
      </c>
      <c r="AU56">
        <v>1.8181818181818181E-2</v>
      </c>
      <c r="AV56">
        <v>0.37499999999999994</v>
      </c>
      <c r="AW56">
        <v>1.9542559351476547E-2</v>
      </c>
      <c r="AX56">
        <v>-0.61237243569579491</v>
      </c>
      <c r="AY56">
        <v>-0.61237243569579491</v>
      </c>
      <c r="AZ56">
        <v>1.0000000000000016</v>
      </c>
      <c r="BA56">
        <v>1.0000000000000016</v>
      </c>
      <c r="BB56">
        <v>1.9542559351476575E-2</v>
      </c>
      <c r="BC56">
        <v>1.9542559351476575E-2</v>
      </c>
      <c r="BE56" t="s">
        <v>35</v>
      </c>
      <c r="BF56" s="44">
        <v>-0.61237243569579536</v>
      </c>
      <c r="BG56" s="45">
        <v>-0.61237243569579536</v>
      </c>
    </row>
    <row r="57" spans="17:59" x14ac:dyDescent="0.25">
      <c r="Q57" s="35" t="s">
        <v>29</v>
      </c>
      <c r="R57">
        <v>3</v>
      </c>
      <c r="S57">
        <v>1</v>
      </c>
      <c r="T57">
        <v>4</v>
      </c>
      <c r="AI57" t="s">
        <v>35</v>
      </c>
      <c r="AJ57" s="44">
        <v>1.8181818181818181E-2</v>
      </c>
      <c r="AK57" s="45">
        <v>0</v>
      </c>
      <c r="AL57">
        <v>1.8181818181818181E-2</v>
      </c>
      <c r="AS57" t="s">
        <v>35</v>
      </c>
      <c r="AT57">
        <v>2.0000000000000058</v>
      </c>
      <c r="AU57">
        <v>1.8181818181818181E-2</v>
      </c>
      <c r="AV57">
        <v>0.37499999999999994</v>
      </c>
      <c r="AW57">
        <v>1.9542559351476547E-2</v>
      </c>
      <c r="AX57">
        <v>-0.61237243569579536</v>
      </c>
      <c r="AY57">
        <v>-0.61237243569579536</v>
      </c>
      <c r="AZ57">
        <v>1.0000000000000029</v>
      </c>
      <c r="BA57">
        <v>1.0000000000000029</v>
      </c>
      <c r="BB57">
        <v>1.9542559351476602E-2</v>
      </c>
      <c r="BC57">
        <v>1.9542559351476602E-2</v>
      </c>
      <c r="BE57" t="s">
        <v>36</v>
      </c>
      <c r="BF57" s="44">
        <v>1.6329931618554507</v>
      </c>
      <c r="BG57" s="45">
        <v>1.6329931618554507</v>
      </c>
    </row>
    <row r="58" spans="17:59" x14ac:dyDescent="0.25">
      <c r="Q58" s="35" t="s">
        <v>42</v>
      </c>
      <c r="R58">
        <v>1</v>
      </c>
      <c r="T58">
        <v>1</v>
      </c>
      <c r="AI58" t="s">
        <v>36</v>
      </c>
      <c r="AJ58" s="44">
        <v>0</v>
      </c>
      <c r="AK58" s="45">
        <v>3.6363636363636362E-2</v>
      </c>
      <c r="AL58">
        <v>3.6363636363636362E-2</v>
      </c>
      <c r="AS58" t="s">
        <v>36</v>
      </c>
      <c r="AT58">
        <v>1.9999999999999967</v>
      </c>
      <c r="AU58">
        <v>3.6363636363636362E-2</v>
      </c>
      <c r="AV58">
        <v>2.666666666666667</v>
      </c>
      <c r="AW58">
        <v>0.27793862188766649</v>
      </c>
      <c r="AX58">
        <v>1.6329931618554507</v>
      </c>
      <c r="AY58">
        <v>1.6329931618554507</v>
      </c>
      <c r="AZ58">
        <v>0.99999999999999833</v>
      </c>
      <c r="BA58">
        <v>0.99999999999999833</v>
      </c>
      <c r="BB58">
        <v>0.27793862188766605</v>
      </c>
      <c r="BC58">
        <v>0.27793862188766605</v>
      </c>
      <c r="BE58" t="s">
        <v>37</v>
      </c>
      <c r="BF58" s="44">
        <v>1.6329931618554507</v>
      </c>
      <c r="BG58" s="45">
        <v>1.6329931618554507</v>
      </c>
    </row>
    <row r="59" spans="17:59" x14ac:dyDescent="0.25">
      <c r="Q59" s="35" t="s">
        <v>31</v>
      </c>
      <c r="R59">
        <v>2</v>
      </c>
      <c r="S59">
        <v>2</v>
      </c>
      <c r="T59">
        <v>4</v>
      </c>
      <c r="AI59" t="s">
        <v>37</v>
      </c>
      <c r="AJ59" s="44">
        <v>0</v>
      </c>
      <c r="AK59" s="45">
        <v>1.8181818181818181E-2</v>
      </c>
      <c r="AL59">
        <v>1.8181818181818181E-2</v>
      </c>
      <c r="AS59" t="s">
        <v>37</v>
      </c>
      <c r="AT59">
        <v>1.9999999999999967</v>
      </c>
      <c r="AU59">
        <v>1.8181818181818181E-2</v>
      </c>
      <c r="AV59">
        <v>2.666666666666667</v>
      </c>
      <c r="AW59">
        <v>0.13896931094383325</v>
      </c>
      <c r="AX59">
        <v>1.6329931618554507</v>
      </c>
      <c r="AY59">
        <v>1.6329931618554507</v>
      </c>
      <c r="AZ59">
        <v>0.99999999999999833</v>
      </c>
      <c r="BA59">
        <v>0.99999999999999833</v>
      </c>
      <c r="BB59">
        <v>0.13896931094383302</v>
      </c>
      <c r="BC59">
        <v>0.13896931094383302</v>
      </c>
      <c r="BE59" t="s">
        <v>38</v>
      </c>
      <c r="BF59" s="44">
        <v>-0.61237243569579436</v>
      </c>
      <c r="BG59" s="45">
        <v>-0.61237243569579436</v>
      </c>
    </row>
    <row r="60" spans="17:59" x14ac:dyDescent="0.25">
      <c r="Q60" s="35" t="s">
        <v>43</v>
      </c>
      <c r="R60">
        <v>1</v>
      </c>
      <c r="T60">
        <v>1</v>
      </c>
      <c r="AI60" t="s">
        <v>38</v>
      </c>
      <c r="AJ60" s="44">
        <v>3.6363636363636362E-2</v>
      </c>
      <c r="AK60" s="45">
        <v>0</v>
      </c>
      <c r="AL60">
        <v>3.6363636363636362E-2</v>
      </c>
      <c r="AS60" t="s">
        <v>38</v>
      </c>
      <c r="AT60">
        <v>1.9999999999999991</v>
      </c>
      <c r="AU60">
        <v>3.6363636363636362E-2</v>
      </c>
      <c r="AV60">
        <v>0.37499999999999994</v>
      </c>
      <c r="AW60">
        <v>3.9085118702953094E-2</v>
      </c>
      <c r="AX60">
        <v>-0.61237243569579436</v>
      </c>
      <c r="AY60">
        <v>-0.61237243569579436</v>
      </c>
      <c r="AZ60">
        <v>0.99999999999999956</v>
      </c>
      <c r="BA60">
        <v>0.99999999999999956</v>
      </c>
      <c r="BB60">
        <v>3.9085118702953073E-2</v>
      </c>
      <c r="BC60">
        <v>3.9085118702953073E-2</v>
      </c>
      <c r="BE60" t="s">
        <v>23</v>
      </c>
      <c r="BF60" s="44">
        <v>-0.20412414523193198</v>
      </c>
      <c r="BG60" s="45">
        <v>-0.20412414523193198</v>
      </c>
    </row>
    <row r="61" spans="17:59" x14ac:dyDescent="0.25">
      <c r="Q61" s="37" t="s">
        <v>12</v>
      </c>
      <c r="R61" s="38">
        <v>40</v>
      </c>
      <c r="S61" s="38">
        <v>15</v>
      </c>
      <c r="T61" s="38">
        <v>55</v>
      </c>
      <c r="Z61" t="s">
        <v>5</v>
      </c>
      <c r="AI61" t="s">
        <v>23</v>
      </c>
      <c r="AJ61" s="44">
        <v>0.16363636363636364</v>
      </c>
      <c r="AK61" s="45">
        <v>3.6363636363636362E-2</v>
      </c>
      <c r="AL61">
        <v>0.2</v>
      </c>
      <c r="AS61" t="s">
        <v>23</v>
      </c>
      <c r="AT61">
        <v>2.0000000000000098</v>
      </c>
      <c r="AU61">
        <v>0.2</v>
      </c>
      <c r="AV61">
        <v>4.166666666666665E-2</v>
      </c>
      <c r="AW61">
        <v>2.3885350318471329E-2</v>
      </c>
      <c r="AX61">
        <v>-0.20412414523193198</v>
      </c>
      <c r="AY61">
        <v>-0.20412414523193198</v>
      </c>
      <c r="AZ61">
        <v>1.0000000000000049</v>
      </c>
      <c r="BA61">
        <v>1.0000000000000049</v>
      </c>
      <c r="BB61">
        <v>2.388535031847145E-2</v>
      </c>
      <c r="BC61">
        <v>2.388535031847145E-2</v>
      </c>
      <c r="BE61" t="s">
        <v>39</v>
      </c>
      <c r="BF61" s="44">
        <v>-0.61237243569579458</v>
      </c>
      <c r="BG61" s="45">
        <v>-0.61237243569579458</v>
      </c>
    </row>
    <row r="62" spans="17:59" x14ac:dyDescent="0.25">
      <c r="Y62" s="36" t="s">
        <v>8</v>
      </c>
      <c r="Z62" s="36" t="s">
        <v>14</v>
      </c>
      <c r="AA62" s="36" t="s">
        <v>15</v>
      </c>
      <c r="AB62" s="36" t="s">
        <v>12</v>
      </c>
      <c r="AI62" t="s">
        <v>39</v>
      </c>
      <c r="AJ62" s="44">
        <v>3.6363636363636362E-2</v>
      </c>
      <c r="AK62" s="45">
        <v>0</v>
      </c>
      <c r="AL62">
        <v>3.6363636363636362E-2</v>
      </c>
      <c r="AS62" t="s">
        <v>39</v>
      </c>
      <c r="AT62">
        <v>2.0000000000000004</v>
      </c>
      <c r="AU62">
        <v>3.6363636363636362E-2</v>
      </c>
      <c r="AV62">
        <v>0.37499999999999994</v>
      </c>
      <c r="AW62">
        <v>3.9085118702953094E-2</v>
      </c>
      <c r="AX62">
        <v>-0.61237243569579458</v>
      </c>
      <c r="AY62">
        <v>-0.61237243569579458</v>
      </c>
      <c r="AZ62">
        <v>1.0000000000000002</v>
      </c>
      <c r="BA62">
        <v>1.0000000000000002</v>
      </c>
      <c r="BB62">
        <v>3.9085118702953107E-2</v>
      </c>
      <c r="BC62">
        <v>3.9085118702953107E-2</v>
      </c>
      <c r="BE62" t="s">
        <v>26</v>
      </c>
      <c r="BF62" s="44">
        <v>-0.16329931618554541</v>
      </c>
      <c r="BG62" s="45">
        <v>-0.16329931618554541</v>
      </c>
    </row>
    <row r="63" spans="17:59" x14ac:dyDescent="0.25">
      <c r="Y63" s="52" t="s">
        <v>18</v>
      </c>
      <c r="Z63">
        <v>1</v>
      </c>
      <c r="AA63">
        <v>1</v>
      </c>
      <c r="AB63">
        <v>2</v>
      </c>
      <c r="AC63">
        <v>2.8651270963883979E-2</v>
      </c>
      <c r="AI63" t="s">
        <v>26</v>
      </c>
      <c r="AJ63" s="44">
        <v>7.2727272727272724E-2</v>
      </c>
      <c r="AK63" s="45">
        <v>1.8181818181818181E-2</v>
      </c>
      <c r="AL63">
        <v>9.0909090909090912E-2</v>
      </c>
      <c r="AS63" t="s">
        <v>26</v>
      </c>
      <c r="AT63">
        <v>2.0000000000000062</v>
      </c>
      <c r="AU63">
        <v>9.0909090909090912E-2</v>
      </c>
      <c r="AV63">
        <v>2.6666666666666651E-2</v>
      </c>
      <c r="AW63">
        <v>6.9484655471916583E-3</v>
      </c>
      <c r="AX63">
        <v>-0.16329931618554541</v>
      </c>
      <c r="AY63">
        <v>-0.16329931618554541</v>
      </c>
      <c r="AZ63">
        <v>1.0000000000000031</v>
      </c>
      <c r="BA63">
        <v>1.0000000000000031</v>
      </c>
      <c r="BB63">
        <v>6.94846554719168E-3</v>
      </c>
      <c r="BC63">
        <v>6.94846554719168E-3</v>
      </c>
      <c r="BE63" t="s">
        <v>34</v>
      </c>
      <c r="BF63" s="44">
        <v>-0.61237243569579503</v>
      </c>
      <c r="BG63" s="45">
        <v>-0.61237243569579503</v>
      </c>
    </row>
    <row r="64" spans="17:59" x14ac:dyDescent="0.25">
      <c r="Y64" s="52" t="s">
        <v>27</v>
      </c>
      <c r="Z64">
        <v>1</v>
      </c>
      <c r="AA64">
        <v>1</v>
      </c>
      <c r="AB64">
        <v>2</v>
      </c>
      <c r="AI64" t="s">
        <v>34</v>
      </c>
      <c r="AJ64" s="44">
        <v>5.4545454545454543E-2</v>
      </c>
      <c r="AK64" s="45">
        <v>0</v>
      </c>
      <c r="AL64">
        <v>5.4545454545454543E-2</v>
      </c>
      <c r="AS64" t="s">
        <v>34</v>
      </c>
      <c r="AT64">
        <v>2.0000000000000036</v>
      </c>
      <c r="AU64">
        <v>5.4545454545454543E-2</v>
      </c>
      <c r="AV64">
        <v>0.37499999999999994</v>
      </c>
      <c r="AW64">
        <v>5.8627678054429644E-2</v>
      </c>
      <c r="AX64">
        <v>-0.61237243569579503</v>
      </c>
      <c r="AY64">
        <v>-0.61237243569579503</v>
      </c>
      <c r="AZ64">
        <v>1.0000000000000018</v>
      </c>
      <c r="BA64">
        <v>1.0000000000000018</v>
      </c>
      <c r="BB64">
        <v>5.8627678054429741E-2</v>
      </c>
      <c r="BC64">
        <v>5.8627678054429741E-2</v>
      </c>
      <c r="BE64" t="s">
        <v>41</v>
      </c>
      <c r="BF64" s="44">
        <v>1.632993161855451</v>
      </c>
      <c r="BG64" s="45">
        <v>1.632993161855451</v>
      </c>
    </row>
    <row r="65" spans="25:59" x14ac:dyDescent="0.25">
      <c r="Y65" s="52" t="s">
        <v>28</v>
      </c>
      <c r="Z65">
        <v>2</v>
      </c>
      <c r="AA65">
        <v>1</v>
      </c>
      <c r="AB65">
        <v>3</v>
      </c>
      <c r="AI65" t="s">
        <v>41</v>
      </c>
      <c r="AJ65" s="44">
        <v>0</v>
      </c>
      <c r="AK65" s="45">
        <v>1.8181818181818181E-2</v>
      </c>
      <c r="AL65">
        <v>1.8181818181818181E-2</v>
      </c>
      <c r="AS65" t="s">
        <v>41</v>
      </c>
      <c r="AT65">
        <v>1.9999999999999969</v>
      </c>
      <c r="AU65">
        <v>1.8181818181818181E-2</v>
      </c>
      <c r="AV65">
        <v>2.666666666666667</v>
      </c>
      <c r="AW65">
        <v>0.13896931094383325</v>
      </c>
      <c r="AX65">
        <v>1.632993161855451</v>
      </c>
      <c r="AY65">
        <v>1.632993161855451</v>
      </c>
      <c r="AZ65">
        <v>0.99999999999999845</v>
      </c>
      <c r="BA65">
        <v>0.99999999999999845</v>
      </c>
      <c r="BB65">
        <v>0.13896931094383305</v>
      </c>
      <c r="BC65">
        <v>0.13896931094383305</v>
      </c>
      <c r="BE65" t="s">
        <v>40</v>
      </c>
      <c r="BF65" s="44">
        <v>0.5103103630798278</v>
      </c>
      <c r="BG65" s="45">
        <v>0.5103103630798278</v>
      </c>
    </row>
    <row r="66" spans="25:59" x14ac:dyDescent="0.25">
      <c r="Y66" s="52" t="s">
        <v>36</v>
      </c>
      <c r="AA66">
        <v>2</v>
      </c>
      <c r="AB66">
        <v>2</v>
      </c>
      <c r="AI66" t="s">
        <v>40</v>
      </c>
      <c r="AJ66" s="44">
        <v>1.8181818181818181E-2</v>
      </c>
      <c r="AK66" s="45">
        <v>1.8181818181818181E-2</v>
      </c>
      <c r="AL66">
        <v>3.6363636363636362E-2</v>
      </c>
      <c r="AS66" t="s">
        <v>40</v>
      </c>
      <c r="AT66">
        <v>1.9999999999999927</v>
      </c>
      <c r="AU66">
        <v>3.6363636363636362E-2</v>
      </c>
      <c r="AV66">
        <v>0.26041666666666663</v>
      </c>
      <c r="AW66">
        <v>2.7142443543717427E-2</v>
      </c>
      <c r="AX66">
        <v>0.5103103630798278</v>
      </c>
      <c r="AY66">
        <v>0.5103103630798278</v>
      </c>
      <c r="AZ66">
        <v>0.99999999999999634</v>
      </c>
      <c r="BA66">
        <v>0.99999999999999634</v>
      </c>
      <c r="BB66">
        <v>2.7142443543717327E-2</v>
      </c>
      <c r="BC66">
        <v>2.7142443543717327E-2</v>
      </c>
      <c r="BE66" t="s">
        <v>29</v>
      </c>
      <c r="BF66" s="44">
        <v>-5.1031036307983051E-2</v>
      </c>
      <c r="BG66" s="45">
        <v>-5.1031036307983051E-2</v>
      </c>
    </row>
    <row r="67" spans="25:59" x14ac:dyDescent="0.25">
      <c r="Y67" s="52" t="s">
        <v>37</v>
      </c>
      <c r="AA67">
        <v>1</v>
      </c>
      <c r="AB67">
        <v>1</v>
      </c>
      <c r="AI67" t="s">
        <v>29</v>
      </c>
      <c r="AJ67" s="44">
        <v>5.4545454545454543E-2</v>
      </c>
      <c r="AK67" s="45">
        <v>1.8181818181818181E-2</v>
      </c>
      <c r="AL67">
        <v>7.2727272727272724E-2</v>
      </c>
      <c r="AS67" t="s">
        <v>29</v>
      </c>
      <c r="AT67">
        <v>2.0000000000000155</v>
      </c>
      <c r="AU67">
        <v>7.2727272727272724E-2</v>
      </c>
      <c r="AV67">
        <v>2.6041666666666639E-3</v>
      </c>
      <c r="AW67">
        <v>5.4284887087434797E-4</v>
      </c>
      <c r="AX67">
        <v>-5.1031036307983051E-2</v>
      </c>
      <c r="AY67">
        <v>-5.1031036307983051E-2</v>
      </c>
      <c r="AZ67">
        <v>1.0000000000000078</v>
      </c>
      <c r="BA67">
        <v>1.0000000000000078</v>
      </c>
      <c r="BB67">
        <v>5.428488708743523E-4</v>
      </c>
      <c r="BC67">
        <v>5.428488708743523E-4</v>
      </c>
      <c r="BE67" t="s">
        <v>42</v>
      </c>
      <c r="BF67" s="44">
        <v>-0.61237243569579469</v>
      </c>
      <c r="BG67" s="45">
        <v>-0.61237243569579469</v>
      </c>
    </row>
    <row r="68" spans="25:59" x14ac:dyDescent="0.25">
      <c r="Y68" s="52" t="s">
        <v>41</v>
      </c>
      <c r="AA68">
        <v>1</v>
      </c>
      <c r="AB68">
        <v>1</v>
      </c>
      <c r="AI68" t="s">
        <v>42</v>
      </c>
      <c r="AJ68" s="44">
        <v>1.8181818181818181E-2</v>
      </c>
      <c r="AK68" s="45">
        <v>0</v>
      </c>
      <c r="AL68">
        <v>1.8181818181818181E-2</v>
      </c>
      <c r="AS68" t="s">
        <v>42</v>
      </c>
      <c r="AT68">
        <v>2.0000000000000013</v>
      </c>
      <c r="AU68">
        <v>1.8181818181818181E-2</v>
      </c>
      <c r="AV68">
        <v>0.37499999999999994</v>
      </c>
      <c r="AW68">
        <v>1.9542559351476547E-2</v>
      </c>
      <c r="AX68">
        <v>-0.61237243569579469</v>
      </c>
      <c r="AY68">
        <v>-0.61237243569579469</v>
      </c>
      <c r="AZ68">
        <v>1.0000000000000007</v>
      </c>
      <c r="BA68">
        <v>1.0000000000000007</v>
      </c>
      <c r="BB68">
        <v>1.9542559351476561E-2</v>
      </c>
      <c r="BC68">
        <v>1.9542559351476561E-2</v>
      </c>
      <c r="BE68" t="s">
        <v>31</v>
      </c>
      <c r="BF68" s="44">
        <v>0.51031036307983246</v>
      </c>
      <c r="BG68" s="45">
        <v>0.51031036307983246</v>
      </c>
    </row>
    <row r="69" spans="25:59" x14ac:dyDescent="0.25">
      <c r="Y69" s="52" t="s">
        <v>40</v>
      </c>
      <c r="Z69">
        <v>1</v>
      </c>
      <c r="AA69">
        <v>1</v>
      </c>
      <c r="AB69">
        <v>2</v>
      </c>
      <c r="AI69" t="s">
        <v>31</v>
      </c>
      <c r="AJ69" s="44">
        <v>3.6363636363636362E-2</v>
      </c>
      <c r="AK69" s="45">
        <v>3.6363636363636362E-2</v>
      </c>
      <c r="AL69">
        <v>7.2727272727272724E-2</v>
      </c>
      <c r="AS69" t="s">
        <v>31</v>
      </c>
      <c r="AT69">
        <v>2.0000000000000293</v>
      </c>
      <c r="AU69">
        <v>7.2727272727272724E-2</v>
      </c>
      <c r="AV69">
        <v>0.26041666666666663</v>
      </c>
      <c r="AW69">
        <v>5.4284887087434855E-2</v>
      </c>
      <c r="AX69">
        <v>0.51031036307983246</v>
      </c>
      <c r="AY69">
        <v>0.51031036307983246</v>
      </c>
      <c r="AZ69">
        <v>1.0000000000000147</v>
      </c>
      <c r="BA69">
        <v>1.0000000000000147</v>
      </c>
      <c r="BB69">
        <v>5.4284887087435653E-2</v>
      </c>
      <c r="BC69">
        <v>5.4284887087435653E-2</v>
      </c>
      <c r="BE69" t="s">
        <v>43</v>
      </c>
      <c r="BF69" s="44">
        <v>-0.61237243569579469</v>
      </c>
      <c r="BG69" s="45">
        <v>-0.61237243569579469</v>
      </c>
    </row>
    <row r="70" spans="25:59" x14ac:dyDescent="0.25">
      <c r="Y70" s="52" t="s">
        <v>31</v>
      </c>
      <c r="Z70">
        <v>2</v>
      </c>
      <c r="AA70">
        <v>2</v>
      </c>
      <c r="AB70">
        <v>4</v>
      </c>
      <c r="AI70" t="s">
        <v>43</v>
      </c>
      <c r="AJ70" s="46">
        <v>1.8181818181818181E-2</v>
      </c>
      <c r="AK70" s="48">
        <v>0</v>
      </c>
      <c r="AL70">
        <v>1.8181818181818181E-2</v>
      </c>
      <c r="AS70" s="50" t="s">
        <v>43</v>
      </c>
      <c r="AT70" s="50">
        <v>2.0000000000000013</v>
      </c>
      <c r="AU70" s="50">
        <v>1.8181818181818181E-2</v>
      </c>
      <c r="AV70" s="50">
        <v>0.37499999999999994</v>
      </c>
      <c r="AW70" s="50">
        <v>1.9542559351476547E-2</v>
      </c>
      <c r="AX70" s="50">
        <v>-0.61237243569579469</v>
      </c>
      <c r="AY70" s="50">
        <v>-0.61237243569579469</v>
      </c>
      <c r="AZ70" s="50">
        <v>1.0000000000000007</v>
      </c>
      <c r="BA70" s="50">
        <v>1.0000000000000007</v>
      </c>
      <c r="BB70" s="50">
        <v>1.9542559351476561E-2</v>
      </c>
      <c r="BC70" s="50">
        <v>1.9542559351476561E-2</v>
      </c>
      <c r="BE70" t="s">
        <v>14</v>
      </c>
      <c r="BF70" s="44">
        <v>-0.36170890690351204</v>
      </c>
      <c r="BG70" s="45">
        <v>-0.36170890690351204</v>
      </c>
    </row>
    <row r="71" spans="25:59" x14ac:dyDescent="0.25">
      <c r="Y71" s="52" t="s">
        <v>63</v>
      </c>
      <c r="Z71">
        <v>33</v>
      </c>
      <c r="AA71">
        <v>5</v>
      </c>
      <c r="AB71">
        <v>38</v>
      </c>
      <c r="AJ71">
        <v>0.7272727272727274</v>
      </c>
      <c r="AK71">
        <v>0.27272727272727276</v>
      </c>
      <c r="AL71">
        <v>55</v>
      </c>
      <c r="AW71">
        <v>0.34888888888888886</v>
      </c>
      <c r="BE71" t="s">
        <v>15</v>
      </c>
      <c r="BF71" s="46">
        <v>0.96455708507603111</v>
      </c>
      <c r="BG71" s="48">
        <v>0.96455708507603111</v>
      </c>
    </row>
    <row r="72" spans="25:59" x14ac:dyDescent="0.25">
      <c r="Y72" s="57" t="s">
        <v>63</v>
      </c>
      <c r="Z72">
        <v>7</v>
      </c>
      <c r="AA72">
        <v>10</v>
      </c>
      <c r="AC72">
        <v>0.42076292662184445</v>
      </c>
    </row>
    <row r="73" spans="25:59" x14ac:dyDescent="0.25">
      <c r="Y73" s="35" t="s">
        <v>22</v>
      </c>
      <c r="Z73">
        <v>3</v>
      </c>
      <c r="AA73">
        <v>1</v>
      </c>
      <c r="AB73">
        <v>4</v>
      </c>
      <c r="AS73" t="s">
        <v>78</v>
      </c>
    </row>
    <row r="74" spans="25:59" ht="15.75" thickBot="1" x14ac:dyDescent="0.3">
      <c r="Y74" s="35" t="s">
        <v>25</v>
      </c>
      <c r="Z74">
        <v>1</v>
      </c>
      <c r="AB74">
        <v>1</v>
      </c>
    </row>
    <row r="75" spans="25:59" ht="15.75" thickTop="1" x14ac:dyDescent="0.25">
      <c r="Y75" s="35" t="s">
        <v>30</v>
      </c>
      <c r="Z75">
        <v>1</v>
      </c>
      <c r="AB75">
        <v>1</v>
      </c>
      <c r="AS75" s="49"/>
      <c r="AT75" s="49" t="s">
        <v>68</v>
      </c>
      <c r="AU75" s="49" t="s">
        <v>69</v>
      </c>
      <c r="AV75" s="49" t="s">
        <v>70</v>
      </c>
      <c r="AW75" s="49" t="s">
        <v>71</v>
      </c>
      <c r="AX75" s="49" t="s">
        <v>72</v>
      </c>
      <c r="AY75" s="49" t="s">
        <v>73</v>
      </c>
      <c r="AZ75" s="49" t="s">
        <v>74</v>
      </c>
      <c r="BA75" s="49" t="s">
        <v>75</v>
      </c>
      <c r="BB75" s="49" t="s">
        <v>76</v>
      </c>
      <c r="BC75" s="49" t="s">
        <v>77</v>
      </c>
    </row>
    <row r="76" spans="25:59" x14ac:dyDescent="0.25">
      <c r="Y76" s="35" t="s">
        <v>32</v>
      </c>
      <c r="Z76">
        <v>1</v>
      </c>
      <c r="AB76">
        <v>1</v>
      </c>
      <c r="AS76" t="s">
        <v>14</v>
      </c>
      <c r="AT76">
        <v>2.0000000000000044</v>
      </c>
      <c r="AU76">
        <v>0.7272727272727274</v>
      </c>
      <c r="AV76">
        <v>0.13083333333333327</v>
      </c>
      <c r="AW76">
        <v>0.27272727272727271</v>
      </c>
      <c r="AX76">
        <v>-0.36170890690351204</v>
      </c>
      <c r="AY76">
        <v>-0.36170890690351204</v>
      </c>
      <c r="AZ76">
        <v>1.0000000000000022</v>
      </c>
      <c r="BA76">
        <v>1.0000000000000022</v>
      </c>
      <c r="BB76">
        <v>0.27272727272727326</v>
      </c>
      <c r="BC76">
        <v>0.27272727272727326</v>
      </c>
    </row>
    <row r="77" spans="25:59" x14ac:dyDescent="0.25">
      <c r="Y77" s="35" t="s">
        <v>33</v>
      </c>
      <c r="Z77">
        <v>1</v>
      </c>
      <c r="AB77">
        <v>1</v>
      </c>
      <c r="AS77" s="50" t="s">
        <v>15</v>
      </c>
      <c r="AT77" s="50">
        <v>1.9999999999999996</v>
      </c>
      <c r="AU77" s="50">
        <v>0.27272727272727276</v>
      </c>
      <c r="AV77" s="50">
        <v>0.93037037037037018</v>
      </c>
      <c r="AW77" s="50">
        <v>0.7272727272727274</v>
      </c>
      <c r="AX77" s="50">
        <v>0.96455708507603111</v>
      </c>
      <c r="AY77" s="50">
        <v>0.96455708507603111</v>
      </c>
      <c r="AZ77" s="50">
        <v>0.99999999999999978</v>
      </c>
      <c r="BA77" s="50">
        <v>0.99999999999999978</v>
      </c>
      <c r="BB77" s="50">
        <v>0.72727272727272707</v>
      </c>
      <c r="BC77" s="50">
        <v>0.72727272727272707</v>
      </c>
    </row>
    <row r="78" spans="25:59" x14ac:dyDescent="0.25">
      <c r="Y78" s="35" t="s">
        <v>35</v>
      </c>
      <c r="Z78">
        <v>1</v>
      </c>
      <c r="AB78">
        <v>1</v>
      </c>
      <c r="AW78">
        <v>0.3488888888888888</v>
      </c>
    </row>
    <row r="79" spans="25:59" x14ac:dyDescent="0.25">
      <c r="Y79" s="35" t="s">
        <v>38</v>
      </c>
      <c r="Z79">
        <v>2</v>
      </c>
      <c r="AB79">
        <v>2</v>
      </c>
    </row>
    <row r="80" spans="25:59" x14ac:dyDescent="0.25">
      <c r="Y80" s="35" t="s">
        <v>23</v>
      </c>
      <c r="Z80">
        <v>9</v>
      </c>
      <c r="AA80">
        <v>2</v>
      </c>
      <c r="AB80">
        <v>11</v>
      </c>
    </row>
    <row r="81" spans="25:28" x14ac:dyDescent="0.25">
      <c r="Y81" s="35" t="s">
        <v>39</v>
      </c>
      <c r="Z81">
        <v>2</v>
      </c>
      <c r="AB81">
        <v>2</v>
      </c>
    </row>
    <row r="82" spans="25:28" x14ac:dyDescent="0.25">
      <c r="Y82" s="35" t="s">
        <v>26</v>
      </c>
      <c r="Z82">
        <v>4</v>
      </c>
      <c r="AA82">
        <v>1</v>
      </c>
      <c r="AB82">
        <v>5</v>
      </c>
    </row>
    <row r="83" spans="25:28" x14ac:dyDescent="0.25">
      <c r="Y83" s="35" t="s">
        <v>34</v>
      </c>
      <c r="Z83">
        <v>3</v>
      </c>
      <c r="AB83">
        <v>3</v>
      </c>
    </row>
    <row r="84" spans="25:28" x14ac:dyDescent="0.25">
      <c r="Y84" s="35" t="s">
        <v>29</v>
      </c>
      <c r="Z84">
        <v>3</v>
      </c>
      <c r="AA84">
        <v>1</v>
      </c>
      <c r="AB84">
        <v>4</v>
      </c>
    </row>
    <row r="85" spans="25:28" x14ac:dyDescent="0.25">
      <c r="Y85" s="35" t="s">
        <v>42</v>
      </c>
      <c r="Z85">
        <v>1</v>
      </c>
      <c r="AB85">
        <v>1</v>
      </c>
    </row>
    <row r="86" spans="25:28" x14ac:dyDescent="0.25">
      <c r="Y86" s="35" t="s">
        <v>43</v>
      </c>
      <c r="Z86">
        <v>1</v>
      </c>
      <c r="AB86">
        <v>1</v>
      </c>
    </row>
    <row r="87" spans="25:28" x14ac:dyDescent="0.25">
      <c r="Y87" s="37" t="s">
        <v>12</v>
      </c>
      <c r="Z87" s="38">
        <v>40</v>
      </c>
      <c r="AA87" s="38">
        <v>15</v>
      </c>
      <c r="AB87" s="38">
        <v>55</v>
      </c>
    </row>
  </sheetData>
  <sortState xmlns:xlrd2="http://schemas.microsoft.com/office/spreadsheetml/2017/richdata2" ref="CD8:CK29">
    <sortCondition descending="1" ref="CK8:CK29"/>
  </sortState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E809C-45A1-42AA-9473-D17F5055DB59}">
  <dimension ref="A1:AK376"/>
  <sheetViews>
    <sheetView tabSelected="1" topLeftCell="L50" workbookViewId="0">
      <selection sqref="A1:M56"/>
    </sheetView>
  </sheetViews>
  <sheetFormatPr baseColWidth="10" defaultColWidth="11.42578125" defaultRowHeight="15" x14ac:dyDescent="0.25"/>
  <cols>
    <col min="11" max="11" width="54.140625" customWidth="1"/>
    <col min="13" max="13" width="30.85546875" customWidth="1"/>
  </cols>
  <sheetData>
    <row r="1" spans="1:37" ht="75" x14ac:dyDescent="0.25">
      <c r="A1" s="1" t="s">
        <v>79</v>
      </c>
      <c r="B1" s="1" t="s">
        <v>4</v>
      </c>
      <c r="C1" s="1" t="s">
        <v>80</v>
      </c>
      <c r="D1" s="1" t="s">
        <v>81</v>
      </c>
      <c r="E1" s="2" t="s">
        <v>82</v>
      </c>
      <c r="F1" s="2" t="s">
        <v>83</v>
      </c>
      <c r="G1" s="2" t="s">
        <v>84</v>
      </c>
      <c r="H1" s="3" t="s">
        <v>85</v>
      </c>
      <c r="I1" s="4" t="s">
        <v>86</v>
      </c>
      <c r="J1" s="5" t="s">
        <v>87</v>
      </c>
      <c r="K1" s="5" t="s">
        <v>46</v>
      </c>
      <c r="L1" s="6" t="s">
        <v>88</v>
      </c>
      <c r="M1" s="7" t="s">
        <v>44</v>
      </c>
    </row>
    <row r="2" spans="1:37" x14ac:dyDescent="0.25">
      <c r="A2" s="8">
        <v>50</v>
      </c>
      <c r="B2" s="33" t="s">
        <v>10</v>
      </c>
      <c r="C2" s="10" t="s">
        <v>14</v>
      </c>
      <c r="D2" s="10">
        <v>7</v>
      </c>
      <c r="E2" s="11">
        <v>80</v>
      </c>
      <c r="F2" s="11">
        <v>76</v>
      </c>
      <c r="G2" s="11">
        <v>4</v>
      </c>
      <c r="H2" s="11">
        <v>44</v>
      </c>
      <c r="I2" s="12">
        <v>10</v>
      </c>
      <c r="J2" s="13" t="s">
        <v>23</v>
      </c>
      <c r="K2" s="13" t="s">
        <v>89</v>
      </c>
      <c r="L2" s="14">
        <v>2</v>
      </c>
      <c r="M2" s="15" t="s">
        <v>90</v>
      </c>
      <c r="W2" t="s">
        <v>91</v>
      </c>
      <c r="AE2" t="s">
        <v>92</v>
      </c>
    </row>
    <row r="3" spans="1:37" x14ac:dyDescent="0.25">
      <c r="A3" s="8">
        <v>6</v>
      </c>
      <c r="B3" s="33" t="s">
        <v>10</v>
      </c>
      <c r="C3" s="10" t="s">
        <v>14</v>
      </c>
      <c r="D3" s="10">
        <v>8</v>
      </c>
      <c r="E3" s="11">
        <v>77</v>
      </c>
      <c r="F3" s="11">
        <v>74</v>
      </c>
      <c r="G3" s="11">
        <v>3</v>
      </c>
      <c r="H3" s="11">
        <v>41</v>
      </c>
      <c r="I3" s="12">
        <v>10</v>
      </c>
      <c r="J3" s="13" t="s">
        <v>29</v>
      </c>
      <c r="K3" s="13" t="s">
        <v>93</v>
      </c>
      <c r="L3" s="14">
        <v>4</v>
      </c>
      <c r="M3" s="15" t="s">
        <v>94</v>
      </c>
    </row>
    <row r="4" spans="1:37" x14ac:dyDescent="0.25">
      <c r="A4" s="8">
        <v>16</v>
      </c>
      <c r="B4" s="33" t="s">
        <v>10</v>
      </c>
      <c r="C4" s="10" t="s">
        <v>14</v>
      </c>
      <c r="D4" s="10">
        <v>8</v>
      </c>
      <c r="E4" s="16">
        <v>87</v>
      </c>
      <c r="F4" s="16">
        <v>82</v>
      </c>
      <c r="G4" s="16">
        <v>5</v>
      </c>
      <c r="H4" s="16">
        <v>36</v>
      </c>
      <c r="I4" s="17">
        <v>8</v>
      </c>
      <c r="J4" s="13" t="s">
        <v>22</v>
      </c>
      <c r="K4" s="13" t="s">
        <v>95</v>
      </c>
      <c r="L4" s="14">
        <v>5</v>
      </c>
      <c r="M4" s="63" t="s">
        <v>96</v>
      </c>
      <c r="W4" s="59"/>
      <c r="X4" s="59" t="str">
        <f>D1</f>
        <v xml:space="preserve">EDAD </v>
      </c>
      <c r="Y4" s="59" t="str">
        <f t="shared" ref="Y4:AC4" si="0">E1</f>
        <v>SNA</v>
      </c>
      <c r="Z4" s="59" t="str">
        <f t="shared" si="0"/>
        <v>SNB</v>
      </c>
      <c r="AA4" s="59" t="str">
        <f t="shared" si="0"/>
        <v>ANB</v>
      </c>
      <c r="AB4" s="59" t="str">
        <f t="shared" si="0"/>
        <v>ÁNGULO LM (S-N/Go-Me)</v>
      </c>
      <c r="AC4" s="59" t="str">
        <f t="shared" si="0"/>
        <v>ÁNGULO DE LA LÍNEA NASAL (S-N/ENA-ENP)</v>
      </c>
      <c r="AE4" s="59"/>
      <c r="AF4" s="59" t="str">
        <f>D1</f>
        <v xml:space="preserve">EDAD </v>
      </c>
      <c r="AG4" s="59" t="str">
        <f t="shared" ref="AG4:AK4" si="1">E1</f>
        <v>SNA</v>
      </c>
      <c r="AH4" s="59" t="str">
        <f t="shared" si="1"/>
        <v>SNB</v>
      </c>
      <c r="AI4" s="59" t="str">
        <f t="shared" si="1"/>
        <v>ANB</v>
      </c>
      <c r="AJ4" s="59" t="str">
        <f t="shared" si="1"/>
        <v>ÁNGULO LM (S-N/Go-Me)</v>
      </c>
      <c r="AK4" s="59" t="str">
        <f t="shared" si="1"/>
        <v>ÁNGULO DE LA LÍNEA NASAL (S-N/ENA-ENP)</v>
      </c>
    </row>
    <row r="5" spans="1:37" x14ac:dyDescent="0.25">
      <c r="A5" s="8">
        <v>1</v>
      </c>
      <c r="B5" s="10" t="s">
        <v>11</v>
      </c>
      <c r="C5" s="10" t="s">
        <v>14</v>
      </c>
      <c r="D5" s="10">
        <v>9</v>
      </c>
      <c r="E5" s="11">
        <v>74</v>
      </c>
      <c r="F5" s="11">
        <v>72</v>
      </c>
      <c r="G5" s="11">
        <v>2</v>
      </c>
      <c r="H5" s="11">
        <v>43</v>
      </c>
      <c r="I5" s="12">
        <v>5</v>
      </c>
      <c r="J5" s="13" t="s">
        <v>29</v>
      </c>
      <c r="K5" s="13" t="s">
        <v>93</v>
      </c>
      <c r="L5" s="14">
        <v>4</v>
      </c>
      <c r="M5" s="15" t="s">
        <v>94</v>
      </c>
      <c r="W5" t="s">
        <v>97</v>
      </c>
      <c r="X5">
        <f>AVERAGE(D2:D56)</f>
        <v>10.50909090909091</v>
      </c>
      <c r="Y5">
        <f t="shared" ref="Y5:AC5" si="2">AVERAGE(E2:E56)</f>
        <v>80.945454545454552</v>
      </c>
      <c r="Z5">
        <f t="shared" si="2"/>
        <v>77.981818181818184</v>
      </c>
      <c r="AA5">
        <f t="shared" si="2"/>
        <v>3.8431372549019609</v>
      </c>
      <c r="AB5">
        <f t="shared" si="2"/>
        <v>38.963636363636361</v>
      </c>
      <c r="AC5">
        <f t="shared" si="2"/>
        <v>9.290909090909091</v>
      </c>
      <c r="AE5" t="s">
        <v>98</v>
      </c>
      <c r="AF5" t="e">
        <f ca="1">[1]!SHAPIRO(D2:D56)</f>
        <v>#NAME?</v>
      </c>
      <c r="AG5" t="e">
        <f ca="1">[1]!SHAPIRO(E2:E56)</f>
        <v>#NAME?</v>
      </c>
      <c r="AH5" t="e">
        <f ca="1">[1]!SHAPIRO(F2:F56)</f>
        <v>#NAME?</v>
      </c>
      <c r="AI5" t="e">
        <f ca="1">[1]!SHAPIRO(G2:G56)</f>
        <v>#NAME?</v>
      </c>
      <c r="AJ5" t="e">
        <f ca="1">[1]!SHAPIRO(H2:H56)</f>
        <v>#NAME?</v>
      </c>
      <c r="AK5" t="e">
        <f ca="1">[1]!SHAPIRO(I2:I56)</f>
        <v>#NAME?</v>
      </c>
    </row>
    <row r="6" spans="1:37" x14ac:dyDescent="0.25">
      <c r="A6" s="8">
        <v>5</v>
      </c>
      <c r="B6" s="10" t="s">
        <v>11</v>
      </c>
      <c r="C6" s="10" t="s">
        <v>14</v>
      </c>
      <c r="D6" s="10">
        <v>9</v>
      </c>
      <c r="E6" s="11">
        <v>80</v>
      </c>
      <c r="F6" s="11">
        <v>74</v>
      </c>
      <c r="G6" s="11">
        <v>6</v>
      </c>
      <c r="H6" s="11">
        <v>42</v>
      </c>
      <c r="I6" s="12">
        <v>9</v>
      </c>
      <c r="J6" s="13" t="s">
        <v>43</v>
      </c>
      <c r="K6" s="13" t="s">
        <v>99</v>
      </c>
      <c r="L6" s="14">
        <v>3</v>
      </c>
      <c r="M6" s="15" t="s">
        <v>94</v>
      </c>
      <c r="W6" t="s">
        <v>100</v>
      </c>
      <c r="X6">
        <f>_xlfn.STDEV.S(D2:D56)/SQRT(COUNT(D2:D56))</f>
        <v>0.32084980518936285</v>
      </c>
      <c r="Y6">
        <f t="shared" ref="Y6:AC6" si="3">_xlfn.STDEV.S(E2:E56)/SQRT(COUNT(E2:E56))</f>
        <v>0.6181422051082982</v>
      </c>
      <c r="Z6">
        <f t="shared" si="3"/>
        <v>0.60049974086735192</v>
      </c>
      <c r="AA6">
        <f t="shared" si="3"/>
        <v>0.23493436550196325</v>
      </c>
      <c r="AB6">
        <f t="shared" si="3"/>
        <v>0.651320149346856</v>
      </c>
      <c r="AC6">
        <f t="shared" si="3"/>
        <v>0.43552107207810126</v>
      </c>
      <c r="AE6" t="s">
        <v>101</v>
      </c>
      <c r="AF6" t="e">
        <f ca="1">[1]!SWTEST(D2:D56)</f>
        <v>#NAME?</v>
      </c>
      <c r="AG6" t="e">
        <f ca="1">[1]!SWTEST(E2:E56)</f>
        <v>#NAME?</v>
      </c>
      <c r="AH6" t="e">
        <f ca="1">[1]!SWTEST(F2:F56)</f>
        <v>#NAME?</v>
      </c>
      <c r="AI6" t="e">
        <f ca="1">[1]!SWTEST(G2:G56)</f>
        <v>#NAME?</v>
      </c>
      <c r="AJ6" t="e">
        <f ca="1">[1]!SWTEST(H2:H56)</f>
        <v>#NAME?</v>
      </c>
      <c r="AK6" t="e">
        <f ca="1">[1]!SWTEST(I2:I56)</f>
        <v>#NAME?</v>
      </c>
    </row>
    <row r="7" spans="1:37" x14ac:dyDescent="0.25">
      <c r="A7" s="8">
        <v>8</v>
      </c>
      <c r="B7" s="10" t="s">
        <v>11</v>
      </c>
      <c r="C7" s="10" t="s">
        <v>14</v>
      </c>
      <c r="D7" s="10">
        <v>9</v>
      </c>
      <c r="E7" s="11">
        <v>84</v>
      </c>
      <c r="F7" s="11">
        <v>79</v>
      </c>
      <c r="G7" s="11">
        <v>5</v>
      </c>
      <c r="H7" s="11">
        <v>40</v>
      </c>
      <c r="I7" s="12">
        <v>8</v>
      </c>
      <c r="J7" s="13" t="s">
        <v>23</v>
      </c>
      <c r="K7" s="13" t="s">
        <v>89</v>
      </c>
      <c r="L7" s="14">
        <v>2</v>
      </c>
      <c r="M7" s="15" t="s">
        <v>90</v>
      </c>
      <c r="W7" t="s">
        <v>102</v>
      </c>
      <c r="X7">
        <f>MEDIAN(D2:D56)</f>
        <v>11</v>
      </c>
      <c r="Y7">
        <f t="shared" ref="Y7:AC7" si="4">MEDIAN(E2:E56)</f>
        <v>81</v>
      </c>
      <c r="Z7">
        <f t="shared" si="4"/>
        <v>78</v>
      </c>
      <c r="AA7">
        <f t="shared" si="4"/>
        <v>4</v>
      </c>
      <c r="AB7">
        <f t="shared" si="4"/>
        <v>40</v>
      </c>
      <c r="AC7">
        <f t="shared" si="4"/>
        <v>9</v>
      </c>
      <c r="AE7" t="s">
        <v>103</v>
      </c>
      <c r="AF7">
        <v>0.05</v>
      </c>
      <c r="AG7">
        <v>0.05</v>
      </c>
      <c r="AH7">
        <v>0.05</v>
      </c>
      <c r="AI7">
        <v>0.05</v>
      </c>
      <c r="AJ7">
        <v>0.05</v>
      </c>
      <c r="AK7">
        <v>0.05</v>
      </c>
    </row>
    <row r="8" spans="1:37" x14ac:dyDescent="0.25">
      <c r="A8" s="8">
        <v>9</v>
      </c>
      <c r="B8" s="10" t="s">
        <v>11</v>
      </c>
      <c r="C8" s="10" t="s">
        <v>14</v>
      </c>
      <c r="D8" s="10">
        <v>9</v>
      </c>
      <c r="E8" s="11">
        <v>83</v>
      </c>
      <c r="F8" s="11">
        <v>77</v>
      </c>
      <c r="G8" s="11">
        <v>5</v>
      </c>
      <c r="H8" s="11">
        <v>40</v>
      </c>
      <c r="I8" s="12">
        <v>9</v>
      </c>
      <c r="J8" s="13" t="s">
        <v>23</v>
      </c>
      <c r="K8" s="13" t="s">
        <v>89</v>
      </c>
      <c r="L8" s="14">
        <v>2</v>
      </c>
      <c r="M8" s="15" t="s">
        <v>90</v>
      </c>
      <c r="W8" t="s">
        <v>104</v>
      </c>
      <c r="X8">
        <f>MODE(D2:D56)</f>
        <v>9</v>
      </c>
      <c r="Y8">
        <f t="shared" ref="Y8:AC8" si="5">MODE(E2:E56)</f>
        <v>80</v>
      </c>
      <c r="Z8">
        <f t="shared" si="5"/>
        <v>76</v>
      </c>
      <c r="AA8">
        <f t="shared" si="5"/>
        <v>4</v>
      </c>
      <c r="AB8">
        <f t="shared" si="5"/>
        <v>40</v>
      </c>
      <c r="AC8">
        <f t="shared" si="5"/>
        <v>7</v>
      </c>
      <c r="AE8" s="50" t="s">
        <v>105</v>
      </c>
      <c r="AF8" s="60" t="e">
        <f ca="1">IF(AF6&lt;AF7,"no","yes")</f>
        <v>#NAME?</v>
      </c>
      <c r="AG8" s="60" t="e">
        <f t="shared" ref="AG8:AK8" ca="1" si="6">IF(AG6&lt;AG7,"no","yes")</f>
        <v>#NAME?</v>
      </c>
      <c r="AH8" s="60" t="e">
        <f t="shared" ca="1" si="6"/>
        <v>#NAME?</v>
      </c>
      <c r="AI8" s="60" t="e">
        <f t="shared" ca="1" si="6"/>
        <v>#NAME?</v>
      </c>
      <c r="AJ8" s="60" t="e">
        <f t="shared" ca="1" si="6"/>
        <v>#NAME?</v>
      </c>
      <c r="AK8" s="60" t="e">
        <f t="shared" ca="1" si="6"/>
        <v>#NAME?</v>
      </c>
    </row>
    <row r="9" spans="1:37" x14ac:dyDescent="0.25">
      <c r="A9" s="8">
        <v>35</v>
      </c>
      <c r="B9" s="10" t="s">
        <v>11</v>
      </c>
      <c r="C9" s="10" t="s">
        <v>14</v>
      </c>
      <c r="D9" s="10">
        <v>9</v>
      </c>
      <c r="E9" s="11">
        <v>81</v>
      </c>
      <c r="F9" s="11">
        <v>76</v>
      </c>
      <c r="G9" s="11">
        <v>5</v>
      </c>
      <c r="H9" s="11">
        <v>33</v>
      </c>
      <c r="I9" s="12">
        <v>7</v>
      </c>
      <c r="J9" s="13" t="s">
        <v>22</v>
      </c>
      <c r="K9" s="13" t="s">
        <v>95</v>
      </c>
      <c r="L9" s="14">
        <v>5</v>
      </c>
      <c r="M9" s="63" t="s">
        <v>96</v>
      </c>
      <c r="W9" t="s">
        <v>106</v>
      </c>
      <c r="X9">
        <f>_xlfn.STDEV.S(D2:D56)</f>
        <v>2.3794858398302909</v>
      </c>
      <c r="Y9">
        <f t="shared" ref="Y9:AC9" si="7">_xlfn.STDEV.S(E2:E56)</f>
        <v>4.584265286334138</v>
      </c>
      <c r="Z9">
        <f t="shared" si="7"/>
        <v>4.4534252697217926</v>
      </c>
      <c r="AA9">
        <f t="shared" si="7"/>
        <v>1.6777669566373972</v>
      </c>
      <c r="AB9">
        <f t="shared" si="7"/>
        <v>4.8303195062010751</v>
      </c>
      <c r="AC9">
        <f t="shared" si="7"/>
        <v>3.2299107158438956</v>
      </c>
    </row>
    <row r="10" spans="1:37" x14ac:dyDescent="0.25">
      <c r="A10" s="8">
        <v>41</v>
      </c>
      <c r="B10" s="10" t="s">
        <v>11</v>
      </c>
      <c r="C10" s="10" t="s">
        <v>14</v>
      </c>
      <c r="D10" s="10">
        <v>9</v>
      </c>
      <c r="E10" s="11">
        <v>84</v>
      </c>
      <c r="F10" s="11">
        <v>80</v>
      </c>
      <c r="G10" s="11">
        <v>4</v>
      </c>
      <c r="H10" s="11">
        <v>38</v>
      </c>
      <c r="I10" s="12">
        <v>14</v>
      </c>
      <c r="J10" s="13" t="s">
        <v>39</v>
      </c>
      <c r="K10" s="13" t="s">
        <v>107</v>
      </c>
      <c r="L10" s="14">
        <v>1</v>
      </c>
      <c r="M10" s="15" t="s">
        <v>108</v>
      </c>
      <c r="O10" t="s">
        <v>109</v>
      </c>
      <c r="W10" t="s">
        <v>110</v>
      </c>
      <c r="X10">
        <f>_xlfn.VAR.S(D2:D56)</f>
        <v>5.6619528619528658</v>
      </c>
      <c r="Y10">
        <f t="shared" ref="Y10:AC10" si="8">_xlfn.VAR.S(E2:E56)</f>
        <v>21.015488215488219</v>
      </c>
      <c r="Z10">
        <f t="shared" si="8"/>
        <v>19.832996632996625</v>
      </c>
      <c r="AA10">
        <f t="shared" si="8"/>
        <v>2.8149019607843138</v>
      </c>
      <c r="AB10">
        <f t="shared" si="8"/>
        <v>23.331986531986601</v>
      </c>
      <c r="AC10">
        <f t="shared" si="8"/>
        <v>10.432323232323226</v>
      </c>
      <c r="AE10" t="s">
        <v>111</v>
      </c>
    </row>
    <row r="11" spans="1:37" x14ac:dyDescent="0.25">
      <c r="A11" s="8">
        <v>2</v>
      </c>
      <c r="B11" s="10" t="s">
        <v>11</v>
      </c>
      <c r="C11" s="10" t="s">
        <v>14</v>
      </c>
      <c r="D11" s="10">
        <v>10</v>
      </c>
      <c r="E11" s="11">
        <v>87</v>
      </c>
      <c r="F11" s="11">
        <v>81</v>
      </c>
      <c r="G11" s="11">
        <v>6</v>
      </c>
      <c r="H11" s="11">
        <v>35</v>
      </c>
      <c r="I11" s="12">
        <v>7</v>
      </c>
      <c r="J11" s="13" t="s">
        <v>34</v>
      </c>
      <c r="K11" s="13" t="s">
        <v>112</v>
      </c>
      <c r="L11" s="14">
        <v>1</v>
      </c>
      <c r="M11" s="15" t="s">
        <v>113</v>
      </c>
      <c r="O11" t="s">
        <v>114</v>
      </c>
      <c r="W11" t="s">
        <v>115</v>
      </c>
      <c r="X11">
        <f>KURT(D2:D56)</f>
        <v>-0.91457661192818218</v>
      </c>
      <c r="Y11">
        <f t="shared" ref="Y11:AC11" si="9">KURT(E2:E56)</f>
        <v>1.0943705719075321</v>
      </c>
      <c r="Z11">
        <f t="shared" si="9"/>
        <v>0.97845600654434373</v>
      </c>
      <c r="AA11">
        <f t="shared" si="9"/>
        <v>-0.86783976939258389</v>
      </c>
      <c r="AB11">
        <f t="shared" si="9"/>
        <v>-0.59824725530812239</v>
      </c>
      <c r="AC11">
        <f t="shared" si="9"/>
        <v>-0.36321634549763004</v>
      </c>
    </row>
    <row r="12" spans="1:37" x14ac:dyDescent="0.25">
      <c r="A12" s="8">
        <v>20</v>
      </c>
      <c r="B12" s="10" t="s">
        <v>11</v>
      </c>
      <c r="C12" s="10" t="s">
        <v>14</v>
      </c>
      <c r="D12" s="10">
        <v>10</v>
      </c>
      <c r="E12" s="11">
        <v>79</v>
      </c>
      <c r="F12" s="11">
        <v>76</v>
      </c>
      <c r="G12" s="11">
        <v>3</v>
      </c>
      <c r="H12" s="11">
        <v>42</v>
      </c>
      <c r="I12" s="12">
        <v>9</v>
      </c>
      <c r="J12" s="13" t="s">
        <v>28</v>
      </c>
      <c r="K12" s="13" t="s">
        <v>116</v>
      </c>
      <c r="L12" s="14">
        <v>5</v>
      </c>
      <c r="M12" s="15" t="s">
        <v>94</v>
      </c>
      <c r="O12" s="53" t="s">
        <v>117</v>
      </c>
      <c r="P12" s="53"/>
      <c r="Q12" s="53"/>
      <c r="W12" t="s">
        <v>118</v>
      </c>
      <c r="X12">
        <f>SKEW(D2:D56)</f>
        <v>-0.26846926934620524</v>
      </c>
      <c r="Y12">
        <f t="shared" ref="Y12:AC12" si="10">SKEW(E2:E56)</f>
        <v>-0.55838252345327499</v>
      </c>
      <c r="Z12">
        <f t="shared" si="10"/>
        <v>-0.10369280556438369</v>
      </c>
      <c r="AA12">
        <f t="shared" si="10"/>
        <v>7.2417307717186352E-2</v>
      </c>
      <c r="AB12">
        <f t="shared" si="10"/>
        <v>0.31365578080598577</v>
      </c>
      <c r="AC12">
        <f t="shared" si="10"/>
        <v>0.5800187559669614</v>
      </c>
      <c r="AE12" s="61" t="s">
        <v>119</v>
      </c>
      <c r="AF12" s="61" t="e">
        <f ca="1">[1]!DAGOSTINO(D2:D56)</f>
        <v>#NAME?</v>
      </c>
      <c r="AG12" s="61" t="e">
        <f ca="1">[1]!DAGOSTINO(E2:E56)</f>
        <v>#NAME?</v>
      </c>
      <c r="AH12" s="61" t="e">
        <f ca="1">[1]!DAGOSTINO(F2:F56)</f>
        <v>#NAME?</v>
      </c>
      <c r="AI12" s="61" t="e">
        <f ca="1">[1]!DAGOSTINO(G2:G56)</f>
        <v>#NAME?</v>
      </c>
      <c r="AJ12" s="61" t="e">
        <f ca="1">[1]!DAGOSTINO(H2:H56)</f>
        <v>#NAME?</v>
      </c>
      <c r="AK12" s="61" t="e">
        <f ca="1">[1]!DAGOSTINO(I2:I56)</f>
        <v>#NAME?</v>
      </c>
    </row>
    <row r="13" spans="1:37" x14ac:dyDescent="0.25">
      <c r="A13" s="8">
        <v>39</v>
      </c>
      <c r="B13" s="10" t="s">
        <v>11</v>
      </c>
      <c r="C13" s="10" t="s">
        <v>14</v>
      </c>
      <c r="D13" s="10">
        <v>10</v>
      </c>
      <c r="E13" s="11">
        <v>83</v>
      </c>
      <c r="F13" s="11">
        <v>81</v>
      </c>
      <c r="G13" s="11">
        <v>2</v>
      </c>
      <c r="H13" s="11">
        <v>37</v>
      </c>
      <c r="I13" s="12">
        <v>7</v>
      </c>
      <c r="J13" s="13" t="s">
        <v>23</v>
      </c>
      <c r="K13" s="13" t="s">
        <v>89</v>
      </c>
      <c r="L13" s="14">
        <v>2</v>
      </c>
      <c r="M13" s="15" t="s">
        <v>90</v>
      </c>
      <c r="O13" t="s">
        <v>120</v>
      </c>
      <c r="W13" t="s">
        <v>121</v>
      </c>
      <c r="X13">
        <f>X14-X15</f>
        <v>8</v>
      </c>
      <c r="Y13">
        <f t="shared" ref="Y13:AC13" si="11">Y14-Y15</f>
        <v>23</v>
      </c>
      <c r="Z13">
        <f t="shared" si="11"/>
        <v>24</v>
      </c>
      <c r="AA13">
        <f t="shared" si="11"/>
        <v>6</v>
      </c>
      <c r="AB13">
        <f t="shared" si="11"/>
        <v>21</v>
      </c>
      <c r="AC13">
        <f t="shared" si="11"/>
        <v>13</v>
      </c>
      <c r="AE13" t="s">
        <v>101</v>
      </c>
      <c r="AF13" t="e">
        <f ca="1">[1]!DPTEST(D2:D56)</f>
        <v>#NAME?</v>
      </c>
      <c r="AG13" t="e">
        <f ca="1">[1]!DPTEST(E2:E56)</f>
        <v>#NAME?</v>
      </c>
      <c r="AH13" t="e">
        <f ca="1">[1]!DPTEST(F2:F56)</f>
        <v>#NAME?</v>
      </c>
      <c r="AI13" t="e">
        <f ca="1">[1]!DPTEST(G2:G56)</f>
        <v>#NAME?</v>
      </c>
      <c r="AJ13" t="e">
        <f ca="1">[1]!DPTEST(H2:H56)</f>
        <v>#NAME?</v>
      </c>
      <c r="AK13" t="e">
        <f ca="1">[1]!DPTEST(I2:I56)</f>
        <v>#NAME?</v>
      </c>
    </row>
    <row r="14" spans="1:37" x14ac:dyDescent="0.25">
      <c r="A14" s="8">
        <v>7</v>
      </c>
      <c r="B14" s="10" t="s">
        <v>11</v>
      </c>
      <c r="C14" s="10" t="s">
        <v>14</v>
      </c>
      <c r="D14" s="10">
        <v>11</v>
      </c>
      <c r="E14" s="11">
        <v>80</v>
      </c>
      <c r="F14" s="11">
        <v>74</v>
      </c>
      <c r="G14" s="11">
        <v>6</v>
      </c>
      <c r="H14" s="11">
        <v>40</v>
      </c>
      <c r="I14" s="12">
        <v>14</v>
      </c>
      <c r="J14" s="13" t="s">
        <v>42</v>
      </c>
      <c r="K14" s="13" t="s">
        <v>122</v>
      </c>
      <c r="L14" s="14">
        <v>3</v>
      </c>
      <c r="M14" s="15" t="s">
        <v>108</v>
      </c>
      <c r="W14" t="s">
        <v>123</v>
      </c>
      <c r="X14">
        <f>MAX(D2:D56)</f>
        <v>14</v>
      </c>
      <c r="Y14">
        <f t="shared" ref="Y14:AC14" si="12">MAX(E2:E56)</f>
        <v>90</v>
      </c>
      <c r="Z14">
        <f t="shared" si="12"/>
        <v>88</v>
      </c>
      <c r="AA14">
        <f t="shared" si="12"/>
        <v>7</v>
      </c>
      <c r="AB14">
        <f t="shared" si="12"/>
        <v>51</v>
      </c>
      <c r="AC14">
        <f t="shared" si="12"/>
        <v>17</v>
      </c>
      <c r="AE14" t="s">
        <v>103</v>
      </c>
      <c r="AF14">
        <v>0.05</v>
      </c>
      <c r="AG14">
        <v>0.05</v>
      </c>
      <c r="AH14">
        <v>0.05</v>
      </c>
      <c r="AI14">
        <v>0.05</v>
      </c>
      <c r="AJ14">
        <v>0.05</v>
      </c>
      <c r="AK14">
        <v>0.05</v>
      </c>
    </row>
    <row r="15" spans="1:37" x14ac:dyDescent="0.25">
      <c r="A15" s="8">
        <v>22</v>
      </c>
      <c r="B15" s="10" t="s">
        <v>11</v>
      </c>
      <c r="C15" s="10" t="s">
        <v>14</v>
      </c>
      <c r="D15" s="10">
        <v>11</v>
      </c>
      <c r="E15" s="11">
        <v>81</v>
      </c>
      <c r="F15" s="11">
        <v>74</v>
      </c>
      <c r="G15" s="11">
        <v>7</v>
      </c>
      <c r="H15" s="11">
        <v>45</v>
      </c>
      <c r="I15" s="12">
        <v>17</v>
      </c>
      <c r="J15" s="13" t="s">
        <v>30</v>
      </c>
      <c r="K15" s="13" t="s">
        <v>124</v>
      </c>
      <c r="L15" s="14">
        <v>2</v>
      </c>
      <c r="M15" s="15" t="s">
        <v>108</v>
      </c>
      <c r="W15" t="s">
        <v>125</v>
      </c>
      <c r="X15">
        <f>MIN(D2:D56)</f>
        <v>6</v>
      </c>
      <c r="Y15">
        <f t="shared" ref="Y15:AC15" si="13">MIN(E2:E56)</f>
        <v>67</v>
      </c>
      <c r="Z15">
        <f t="shared" si="13"/>
        <v>64</v>
      </c>
      <c r="AA15">
        <f t="shared" si="13"/>
        <v>1</v>
      </c>
      <c r="AB15">
        <f t="shared" si="13"/>
        <v>30</v>
      </c>
      <c r="AC15">
        <f t="shared" si="13"/>
        <v>4</v>
      </c>
      <c r="AE15" s="50" t="s">
        <v>105</v>
      </c>
      <c r="AF15" s="60" t="e">
        <f ca="1">IF(AF13&lt;AF14,"no","yes")</f>
        <v>#NAME?</v>
      </c>
      <c r="AG15" s="60" t="e">
        <f t="shared" ref="AG15:AK15" ca="1" si="14">IF(AG13&lt;AG14,"no","yes")</f>
        <v>#NAME?</v>
      </c>
      <c r="AH15" s="60" t="e">
        <f t="shared" ca="1" si="14"/>
        <v>#NAME?</v>
      </c>
      <c r="AI15" s="60" t="e">
        <f t="shared" ca="1" si="14"/>
        <v>#NAME?</v>
      </c>
      <c r="AJ15" s="60" t="e">
        <f t="shared" ca="1" si="14"/>
        <v>#NAME?</v>
      </c>
      <c r="AK15" s="60" t="e">
        <f t="shared" ca="1" si="14"/>
        <v>#NAME?</v>
      </c>
    </row>
    <row r="16" spans="1:37" x14ac:dyDescent="0.25">
      <c r="A16" s="8">
        <v>23</v>
      </c>
      <c r="B16" s="10" t="s">
        <v>11</v>
      </c>
      <c r="C16" s="10" t="s">
        <v>14</v>
      </c>
      <c r="D16" s="10">
        <v>11</v>
      </c>
      <c r="E16" s="11">
        <v>84</v>
      </c>
      <c r="F16" s="11">
        <v>80</v>
      </c>
      <c r="G16" s="11">
        <v>4</v>
      </c>
      <c r="H16" s="11">
        <v>35</v>
      </c>
      <c r="I16" s="12">
        <v>12</v>
      </c>
      <c r="J16" s="13" t="s">
        <v>18</v>
      </c>
      <c r="K16" s="13" t="s">
        <v>126</v>
      </c>
      <c r="L16" s="14">
        <v>5</v>
      </c>
      <c r="M16" s="15" t="s">
        <v>108</v>
      </c>
      <c r="W16" t="s">
        <v>127</v>
      </c>
      <c r="X16">
        <f>SUM(D2:D56)</f>
        <v>578</v>
      </c>
      <c r="Y16">
        <f t="shared" ref="Y16:AC16" si="15">SUM(E2:E56)</f>
        <v>4452</v>
      </c>
      <c r="Z16">
        <f t="shared" si="15"/>
        <v>4289</v>
      </c>
      <c r="AA16">
        <f t="shared" si="15"/>
        <v>196</v>
      </c>
      <c r="AB16">
        <f t="shared" si="15"/>
        <v>2143</v>
      </c>
      <c r="AC16">
        <f t="shared" si="15"/>
        <v>511</v>
      </c>
    </row>
    <row r="17" spans="1:29" x14ac:dyDescent="0.25">
      <c r="A17" s="8">
        <v>26</v>
      </c>
      <c r="B17" s="10" t="s">
        <v>11</v>
      </c>
      <c r="C17" s="10" t="s">
        <v>14</v>
      </c>
      <c r="D17" s="10">
        <v>11</v>
      </c>
      <c r="E17" s="11">
        <v>83</v>
      </c>
      <c r="F17" s="11">
        <v>78</v>
      </c>
      <c r="G17" s="11">
        <v>5</v>
      </c>
      <c r="H17" s="11">
        <v>36</v>
      </c>
      <c r="I17" s="12">
        <v>9</v>
      </c>
      <c r="J17" s="13" t="s">
        <v>31</v>
      </c>
      <c r="K17" s="13" t="s">
        <v>128</v>
      </c>
      <c r="L17" s="14">
        <v>3</v>
      </c>
      <c r="M17" s="15" t="s">
        <v>129</v>
      </c>
      <c r="W17" t="s">
        <v>130</v>
      </c>
      <c r="X17">
        <f>COUNT(D2:D56)</f>
        <v>55</v>
      </c>
      <c r="Y17">
        <f t="shared" ref="Y17:AC17" si="16">COUNT(E2:E56)</f>
        <v>55</v>
      </c>
      <c r="Z17">
        <f t="shared" si="16"/>
        <v>55</v>
      </c>
      <c r="AA17">
        <f t="shared" si="16"/>
        <v>51</v>
      </c>
      <c r="AB17">
        <f t="shared" si="16"/>
        <v>55</v>
      </c>
      <c r="AC17">
        <f t="shared" si="16"/>
        <v>55</v>
      </c>
    </row>
    <row r="18" spans="1:29" x14ac:dyDescent="0.25">
      <c r="A18" s="8">
        <v>3</v>
      </c>
      <c r="B18" s="10" t="s">
        <v>9</v>
      </c>
      <c r="C18" s="10" t="s">
        <v>14</v>
      </c>
      <c r="D18" s="10">
        <v>12</v>
      </c>
      <c r="E18" s="11">
        <v>69</v>
      </c>
      <c r="F18" s="11">
        <v>70</v>
      </c>
      <c r="G18" s="11">
        <v>1</v>
      </c>
      <c r="H18" s="11">
        <v>45</v>
      </c>
      <c r="I18" s="12">
        <v>7</v>
      </c>
      <c r="J18" s="13" t="s">
        <v>33</v>
      </c>
      <c r="K18" s="13" t="s">
        <v>131</v>
      </c>
      <c r="L18" s="14">
        <v>2</v>
      </c>
      <c r="M18" s="15" t="s">
        <v>94</v>
      </c>
      <c r="W18" t="s">
        <v>132</v>
      </c>
      <c r="X18">
        <f>GEOMEAN(D2:D56)</f>
        <v>10.221206718960845</v>
      </c>
      <c r="Y18">
        <f t="shared" ref="Y18:AC18" si="17">GEOMEAN(E2:E56)</f>
        <v>80.814670038528419</v>
      </c>
      <c r="Z18">
        <f t="shared" si="17"/>
        <v>77.85579270739737</v>
      </c>
      <c r="AA18">
        <f t="shared" si="17"/>
        <v>3.4173037641206934</v>
      </c>
      <c r="AB18">
        <f t="shared" si="17"/>
        <v>38.673204309727552</v>
      </c>
      <c r="AC18">
        <f t="shared" si="17"/>
        <v>8.7527987259498747</v>
      </c>
    </row>
    <row r="19" spans="1:29" x14ac:dyDescent="0.25">
      <c r="A19" s="8">
        <v>4</v>
      </c>
      <c r="B19" s="10" t="s">
        <v>9</v>
      </c>
      <c r="C19" s="10" t="s">
        <v>14</v>
      </c>
      <c r="D19" s="10">
        <v>12</v>
      </c>
      <c r="E19" s="11">
        <v>80</v>
      </c>
      <c r="F19" s="18">
        <v>77</v>
      </c>
      <c r="G19" s="11">
        <v>3</v>
      </c>
      <c r="H19" s="11">
        <v>33</v>
      </c>
      <c r="I19" s="12">
        <v>4</v>
      </c>
      <c r="J19" s="13" t="s">
        <v>29</v>
      </c>
      <c r="K19" s="13" t="s">
        <v>133</v>
      </c>
      <c r="L19" s="14">
        <v>4</v>
      </c>
      <c r="M19" s="15" t="s">
        <v>94</v>
      </c>
      <c r="W19" t="s">
        <v>134</v>
      </c>
      <c r="X19">
        <f>HARMEAN(D2:D56)</f>
        <v>9.9109951649657262</v>
      </c>
      <c r="Y19">
        <f t="shared" ref="Y19:AC19" si="18">HARMEAN(E2:E56)</f>
        <v>80.680178255472953</v>
      </c>
      <c r="Z19">
        <f t="shared" si="18"/>
        <v>77.728257629550058</v>
      </c>
      <c r="AA19">
        <f t="shared" si="18"/>
        <v>2.9262295081967218</v>
      </c>
      <c r="AB19">
        <f t="shared" si="18"/>
        <v>38.386952097180725</v>
      </c>
      <c r="AC19">
        <f t="shared" si="18"/>
        <v>8.2314885832567128</v>
      </c>
    </row>
    <row r="20" spans="1:29" x14ac:dyDescent="0.25">
      <c r="A20" s="8">
        <v>12</v>
      </c>
      <c r="B20" s="10" t="s">
        <v>9</v>
      </c>
      <c r="C20" s="10" t="s">
        <v>14</v>
      </c>
      <c r="D20" s="10">
        <v>12</v>
      </c>
      <c r="E20" s="11">
        <v>80</v>
      </c>
      <c r="F20" s="11">
        <v>74</v>
      </c>
      <c r="G20" s="11">
        <v>6</v>
      </c>
      <c r="H20" s="11">
        <v>47</v>
      </c>
      <c r="I20" s="12">
        <v>10</v>
      </c>
      <c r="J20" s="13" t="s">
        <v>34</v>
      </c>
      <c r="K20" s="13" t="s">
        <v>112</v>
      </c>
      <c r="L20" s="14">
        <v>1</v>
      </c>
      <c r="M20" s="15" t="s">
        <v>135</v>
      </c>
      <c r="W20" t="s">
        <v>136</v>
      </c>
      <c r="X20">
        <f>AVEDEV(D2:D56)</f>
        <v>2.0449586776859512</v>
      </c>
      <c r="Y20">
        <f t="shared" ref="Y20:AC20" si="19">AVEDEV(E2:E56)</f>
        <v>3.4393388429752059</v>
      </c>
      <c r="Z20">
        <f t="shared" si="19"/>
        <v>3.4737190082644629</v>
      </c>
      <c r="AA20">
        <f t="shared" si="19"/>
        <v>1.3940792003075739</v>
      </c>
      <c r="AB20">
        <f t="shared" si="19"/>
        <v>4.1110743801652898</v>
      </c>
      <c r="AC20">
        <f t="shared" si="19"/>
        <v>2.629421487603306</v>
      </c>
    </row>
    <row r="21" spans="1:29" x14ac:dyDescent="0.25">
      <c r="A21" s="8">
        <v>14</v>
      </c>
      <c r="B21" s="10" t="s">
        <v>9</v>
      </c>
      <c r="C21" s="10" t="s">
        <v>14</v>
      </c>
      <c r="D21" s="10">
        <v>12</v>
      </c>
      <c r="E21" s="16">
        <v>84</v>
      </c>
      <c r="F21" s="16">
        <v>80</v>
      </c>
      <c r="G21" s="16">
        <v>4</v>
      </c>
      <c r="H21" s="16">
        <v>35</v>
      </c>
      <c r="I21" s="17">
        <v>8</v>
      </c>
      <c r="J21" s="13" t="s">
        <v>26</v>
      </c>
      <c r="K21" s="13" t="s">
        <v>137</v>
      </c>
      <c r="L21" s="14">
        <v>1</v>
      </c>
      <c r="M21" s="15" t="s">
        <v>138</v>
      </c>
      <c r="W21" t="s">
        <v>139</v>
      </c>
      <c r="X21" t="e">
        <f ca="1">[1]!MAD(D2:D56)</f>
        <v>#NAME?</v>
      </c>
      <c r="Y21" t="e">
        <f ca="1">[1]!MAD(E2:E56)</f>
        <v>#NAME?</v>
      </c>
      <c r="Z21" t="e">
        <f ca="1">[1]!MAD(F2:F56)</f>
        <v>#NAME?</v>
      </c>
      <c r="AA21" t="e">
        <f ca="1">[1]!MAD(G2:G56)</f>
        <v>#NAME?</v>
      </c>
      <c r="AB21" t="e">
        <f ca="1">[1]!MAD(H2:H56)</f>
        <v>#NAME?</v>
      </c>
      <c r="AC21" t="e">
        <f ca="1">[1]!MAD(I2:I56)</f>
        <v>#NAME?</v>
      </c>
    </row>
    <row r="22" spans="1:29" x14ac:dyDescent="0.25">
      <c r="A22" s="8">
        <v>15</v>
      </c>
      <c r="B22" s="10" t="s">
        <v>9</v>
      </c>
      <c r="C22" s="10" t="s">
        <v>14</v>
      </c>
      <c r="D22" s="10">
        <v>12</v>
      </c>
      <c r="E22" s="16">
        <v>89</v>
      </c>
      <c r="F22" s="16">
        <v>86</v>
      </c>
      <c r="G22" s="16">
        <v>3</v>
      </c>
      <c r="H22" s="16">
        <v>34</v>
      </c>
      <c r="I22" s="17">
        <v>4</v>
      </c>
      <c r="J22" s="13" t="s">
        <v>23</v>
      </c>
      <c r="K22" s="13" t="s">
        <v>89</v>
      </c>
      <c r="L22" s="14">
        <v>2</v>
      </c>
      <c r="M22" s="15" t="s">
        <v>90</v>
      </c>
      <c r="W22" s="50" t="s">
        <v>140</v>
      </c>
      <c r="X22" s="50" t="e">
        <f ca="1">[1]!IQR(D2:D56,FALSE)</f>
        <v>#NAME?</v>
      </c>
      <c r="Y22" s="50" t="e">
        <f ca="1">[1]!IQR(E2:E56,FALSE)</f>
        <v>#NAME?</v>
      </c>
      <c r="Z22" s="50" t="e">
        <f ca="1">[1]!IQR(F2:F56,FALSE)</f>
        <v>#NAME?</v>
      </c>
      <c r="AA22" s="50" t="e">
        <f ca="1">[1]!IQR(G2:G56,FALSE)</f>
        <v>#NAME?</v>
      </c>
      <c r="AB22" s="50" t="e">
        <f ca="1">[1]!IQR(H2:H56,FALSE)</f>
        <v>#NAME?</v>
      </c>
      <c r="AC22" s="50" t="e">
        <f ca="1">[1]!IQR(I2:I56,FALSE)</f>
        <v>#NAME?</v>
      </c>
    </row>
    <row r="23" spans="1:29" x14ac:dyDescent="0.25">
      <c r="A23" s="8">
        <v>27</v>
      </c>
      <c r="B23" s="10" t="s">
        <v>9</v>
      </c>
      <c r="C23" s="10" t="s">
        <v>14</v>
      </c>
      <c r="D23" s="10">
        <v>12</v>
      </c>
      <c r="E23" s="11">
        <v>77</v>
      </c>
      <c r="F23" s="11">
        <v>79</v>
      </c>
      <c r="G23" s="11">
        <v>2</v>
      </c>
      <c r="H23" s="11">
        <v>43</v>
      </c>
      <c r="I23" s="12">
        <v>11</v>
      </c>
      <c r="J23" s="13" t="s">
        <v>23</v>
      </c>
      <c r="K23" s="13" t="s">
        <v>89</v>
      </c>
      <c r="L23" s="14">
        <v>2</v>
      </c>
      <c r="M23" s="15" t="s">
        <v>90</v>
      </c>
    </row>
    <row r="24" spans="1:29" x14ac:dyDescent="0.25">
      <c r="A24" s="8">
        <v>40</v>
      </c>
      <c r="B24" s="10" t="s">
        <v>9</v>
      </c>
      <c r="C24" s="10" t="s">
        <v>14</v>
      </c>
      <c r="D24" s="10">
        <v>12</v>
      </c>
      <c r="E24" s="11">
        <v>88</v>
      </c>
      <c r="F24" s="11">
        <v>86</v>
      </c>
      <c r="G24" s="11">
        <v>2</v>
      </c>
      <c r="H24" s="11">
        <v>36</v>
      </c>
      <c r="I24" s="12">
        <v>6</v>
      </c>
      <c r="J24" s="13" t="s">
        <v>23</v>
      </c>
      <c r="K24" s="13" t="s">
        <v>89</v>
      </c>
      <c r="L24" s="14">
        <v>2</v>
      </c>
      <c r="M24" s="15" t="s">
        <v>90</v>
      </c>
    </row>
    <row r="25" spans="1:29" x14ac:dyDescent="0.25">
      <c r="A25" s="8">
        <v>51</v>
      </c>
      <c r="B25" s="10" t="s">
        <v>9</v>
      </c>
      <c r="C25" s="10" t="s">
        <v>14</v>
      </c>
      <c r="D25" s="10">
        <v>12</v>
      </c>
      <c r="E25" s="11">
        <v>82</v>
      </c>
      <c r="F25" s="11">
        <v>80</v>
      </c>
      <c r="G25" s="11">
        <v>2</v>
      </c>
      <c r="H25" s="11">
        <v>46</v>
      </c>
      <c r="I25" s="12">
        <v>16</v>
      </c>
      <c r="J25" s="13" t="s">
        <v>38</v>
      </c>
      <c r="K25" s="13" t="s">
        <v>141</v>
      </c>
      <c r="L25" s="14">
        <v>2</v>
      </c>
      <c r="M25" s="15" t="s">
        <v>90</v>
      </c>
    </row>
    <row r="26" spans="1:29" x14ac:dyDescent="0.25">
      <c r="A26" s="8">
        <v>21</v>
      </c>
      <c r="B26" s="10" t="s">
        <v>9</v>
      </c>
      <c r="C26" s="10" t="s">
        <v>14</v>
      </c>
      <c r="D26" s="10">
        <v>13</v>
      </c>
      <c r="E26" s="11">
        <v>76</v>
      </c>
      <c r="F26" s="11">
        <v>75</v>
      </c>
      <c r="G26" s="11" t="s">
        <v>142</v>
      </c>
      <c r="H26" s="11">
        <v>39</v>
      </c>
      <c r="I26" s="12">
        <v>11</v>
      </c>
      <c r="J26" s="13" t="s">
        <v>32</v>
      </c>
      <c r="K26" s="13" t="s">
        <v>143</v>
      </c>
      <c r="L26" s="14">
        <v>6</v>
      </c>
      <c r="M26" s="15" t="s">
        <v>144</v>
      </c>
    </row>
    <row r="27" spans="1:29" x14ac:dyDescent="0.25">
      <c r="A27" s="8">
        <v>30</v>
      </c>
      <c r="B27" s="10" t="s">
        <v>9</v>
      </c>
      <c r="C27" s="10" t="s">
        <v>14</v>
      </c>
      <c r="D27" s="10">
        <v>13</v>
      </c>
      <c r="E27" s="11">
        <v>89</v>
      </c>
      <c r="F27" s="11">
        <v>82</v>
      </c>
      <c r="G27" s="11">
        <v>7</v>
      </c>
      <c r="H27" s="11">
        <v>40</v>
      </c>
      <c r="I27" s="12">
        <v>5</v>
      </c>
      <c r="J27" s="13" t="s">
        <v>34</v>
      </c>
      <c r="K27" s="13" t="s">
        <v>112</v>
      </c>
      <c r="L27" s="14">
        <v>1</v>
      </c>
      <c r="M27" s="15" t="s">
        <v>145</v>
      </c>
    </row>
    <row r="28" spans="1:29" x14ac:dyDescent="0.25">
      <c r="A28" s="8">
        <v>34</v>
      </c>
      <c r="B28" s="10" t="s">
        <v>9</v>
      </c>
      <c r="C28" s="10" t="s">
        <v>14</v>
      </c>
      <c r="D28" s="10">
        <v>13</v>
      </c>
      <c r="E28" s="11">
        <v>78</v>
      </c>
      <c r="F28" s="11">
        <v>72</v>
      </c>
      <c r="G28" s="11">
        <v>6</v>
      </c>
      <c r="H28" s="11">
        <v>37</v>
      </c>
      <c r="I28" s="12">
        <v>6</v>
      </c>
      <c r="J28" s="13" t="s">
        <v>25</v>
      </c>
      <c r="K28" s="13" t="s">
        <v>146</v>
      </c>
      <c r="L28" s="14">
        <v>1</v>
      </c>
      <c r="M28" s="15" t="s">
        <v>145</v>
      </c>
    </row>
    <row r="29" spans="1:29" x14ac:dyDescent="0.25">
      <c r="A29" s="8">
        <v>38</v>
      </c>
      <c r="B29" s="10" t="s">
        <v>9</v>
      </c>
      <c r="C29" s="10" t="s">
        <v>14</v>
      </c>
      <c r="D29" s="10">
        <v>13</v>
      </c>
      <c r="E29" s="11">
        <v>78</v>
      </c>
      <c r="F29" s="11">
        <v>74</v>
      </c>
      <c r="G29" s="11">
        <v>4</v>
      </c>
      <c r="H29" s="11">
        <v>46</v>
      </c>
      <c r="I29" s="12">
        <v>15</v>
      </c>
      <c r="J29" s="13" t="s">
        <v>26</v>
      </c>
      <c r="K29" s="13" t="s">
        <v>147</v>
      </c>
      <c r="L29" s="14">
        <v>1</v>
      </c>
      <c r="M29" s="15" t="s">
        <v>138</v>
      </c>
    </row>
    <row r="30" spans="1:29" x14ac:dyDescent="0.25">
      <c r="A30" s="8">
        <v>19</v>
      </c>
      <c r="B30" s="10" t="s">
        <v>9</v>
      </c>
      <c r="C30" s="10" t="s">
        <v>14</v>
      </c>
      <c r="D30" s="10">
        <v>14</v>
      </c>
      <c r="E30" s="11">
        <v>80</v>
      </c>
      <c r="F30" s="11">
        <v>79</v>
      </c>
      <c r="G30" s="11">
        <v>1</v>
      </c>
      <c r="H30" s="11">
        <v>35</v>
      </c>
      <c r="I30" s="11">
        <v>8</v>
      </c>
      <c r="J30" s="13" t="s">
        <v>27</v>
      </c>
      <c r="K30" s="13" t="s">
        <v>148</v>
      </c>
      <c r="L30" s="14">
        <v>5</v>
      </c>
      <c r="M30" s="63" t="s">
        <v>96</v>
      </c>
    </row>
    <row r="31" spans="1:29" x14ac:dyDescent="0.25">
      <c r="A31" s="8">
        <v>33</v>
      </c>
      <c r="B31" s="10" t="s">
        <v>9</v>
      </c>
      <c r="C31" s="10" t="s">
        <v>14</v>
      </c>
      <c r="D31" s="10">
        <v>14</v>
      </c>
      <c r="E31" s="11">
        <v>84</v>
      </c>
      <c r="F31" s="11">
        <v>82</v>
      </c>
      <c r="G31" s="11">
        <v>2</v>
      </c>
      <c r="H31" s="11">
        <v>33</v>
      </c>
      <c r="I31" s="11">
        <v>9</v>
      </c>
      <c r="J31" s="13" t="s">
        <v>38</v>
      </c>
      <c r="K31" s="13" t="s">
        <v>141</v>
      </c>
      <c r="L31" s="14">
        <v>2</v>
      </c>
      <c r="M31" s="15" t="s">
        <v>149</v>
      </c>
    </row>
    <row r="32" spans="1:29" x14ac:dyDescent="0.25">
      <c r="A32" s="8">
        <v>37</v>
      </c>
      <c r="B32" s="10" t="s">
        <v>9</v>
      </c>
      <c r="C32" s="10" t="s">
        <v>14</v>
      </c>
      <c r="D32" s="10">
        <v>14</v>
      </c>
      <c r="E32" s="11">
        <v>87</v>
      </c>
      <c r="F32" s="11">
        <v>86</v>
      </c>
      <c r="G32" s="11">
        <v>1</v>
      </c>
      <c r="H32" s="11">
        <v>42</v>
      </c>
      <c r="I32" s="11">
        <v>6</v>
      </c>
      <c r="J32" s="13" t="s">
        <v>23</v>
      </c>
      <c r="K32" s="13" t="s">
        <v>89</v>
      </c>
      <c r="L32" s="14">
        <v>2</v>
      </c>
      <c r="M32" s="15" t="s">
        <v>90</v>
      </c>
    </row>
    <row r="33" spans="1:13" x14ac:dyDescent="0.25">
      <c r="A33" s="8">
        <v>49</v>
      </c>
      <c r="B33" s="10" t="s">
        <v>9</v>
      </c>
      <c r="C33" s="10" t="s">
        <v>14</v>
      </c>
      <c r="D33" s="10">
        <v>14</v>
      </c>
      <c r="E33" s="11">
        <v>78</v>
      </c>
      <c r="F33" s="11">
        <v>82</v>
      </c>
      <c r="G33" s="11" t="s">
        <v>150</v>
      </c>
      <c r="H33" s="11">
        <v>34</v>
      </c>
      <c r="I33" s="11">
        <v>14</v>
      </c>
      <c r="J33" s="13" t="s">
        <v>35</v>
      </c>
      <c r="K33" s="13" t="s">
        <v>151</v>
      </c>
      <c r="L33" s="14">
        <v>5</v>
      </c>
      <c r="M33" s="15" t="s">
        <v>108</v>
      </c>
    </row>
    <row r="34" spans="1:13" x14ac:dyDescent="0.25">
      <c r="A34" s="8">
        <v>17</v>
      </c>
      <c r="B34" s="33" t="s">
        <v>10</v>
      </c>
      <c r="C34" s="10" t="s">
        <v>14</v>
      </c>
      <c r="D34" s="10">
        <v>6</v>
      </c>
      <c r="E34" s="11">
        <v>81</v>
      </c>
      <c r="F34" s="11">
        <v>78</v>
      </c>
      <c r="G34" s="11">
        <v>3</v>
      </c>
      <c r="H34" s="11">
        <v>40</v>
      </c>
      <c r="I34" s="11">
        <v>16</v>
      </c>
      <c r="J34" s="13" t="s">
        <v>39</v>
      </c>
      <c r="K34" s="13" t="s">
        <v>152</v>
      </c>
      <c r="L34" s="14">
        <v>1</v>
      </c>
      <c r="M34" s="15" t="s">
        <v>108</v>
      </c>
    </row>
    <row r="35" spans="1:13" x14ac:dyDescent="0.25">
      <c r="A35" s="8">
        <v>45</v>
      </c>
      <c r="B35" s="10" t="s">
        <v>11</v>
      </c>
      <c r="C35" s="10" t="s">
        <v>14</v>
      </c>
      <c r="D35" s="10">
        <v>9</v>
      </c>
      <c r="E35" s="11">
        <v>67</v>
      </c>
      <c r="F35" s="11">
        <v>64</v>
      </c>
      <c r="G35" s="11">
        <v>3</v>
      </c>
      <c r="H35" s="11">
        <v>51</v>
      </c>
      <c r="I35" s="11">
        <v>11</v>
      </c>
      <c r="J35" s="13" t="s">
        <v>28</v>
      </c>
      <c r="K35" s="13" t="s">
        <v>116</v>
      </c>
      <c r="L35" s="14">
        <v>5</v>
      </c>
      <c r="M35" s="15" t="s">
        <v>94</v>
      </c>
    </row>
    <row r="36" spans="1:13" x14ac:dyDescent="0.25">
      <c r="A36" s="8">
        <v>53</v>
      </c>
      <c r="B36" s="10" t="s">
        <v>11</v>
      </c>
      <c r="C36" s="10" t="s">
        <v>14</v>
      </c>
      <c r="D36" s="10">
        <v>9</v>
      </c>
      <c r="E36" s="11">
        <v>85</v>
      </c>
      <c r="F36" s="11">
        <v>78</v>
      </c>
      <c r="G36" s="11">
        <v>7</v>
      </c>
      <c r="H36" s="11">
        <v>34</v>
      </c>
      <c r="I36" s="11">
        <v>6</v>
      </c>
      <c r="J36" s="13" t="s">
        <v>31</v>
      </c>
      <c r="K36" s="13" t="s">
        <v>128</v>
      </c>
      <c r="L36" s="14">
        <v>2</v>
      </c>
      <c r="M36" s="15" t="s">
        <v>129</v>
      </c>
    </row>
    <row r="37" spans="1:13" x14ac:dyDescent="0.25">
      <c r="A37" s="8">
        <v>55</v>
      </c>
      <c r="B37" s="10" t="s">
        <v>11</v>
      </c>
      <c r="C37" s="10" t="s">
        <v>14</v>
      </c>
      <c r="D37" s="10">
        <v>9</v>
      </c>
      <c r="E37" s="11">
        <v>79</v>
      </c>
      <c r="F37" s="11">
        <v>75</v>
      </c>
      <c r="G37" s="11">
        <v>4</v>
      </c>
      <c r="H37" s="11">
        <v>31</v>
      </c>
      <c r="I37" s="11">
        <v>7</v>
      </c>
      <c r="J37" s="13" t="s">
        <v>40</v>
      </c>
      <c r="K37" s="13" t="s">
        <v>153</v>
      </c>
      <c r="L37" s="14">
        <v>4</v>
      </c>
      <c r="M37" s="15" t="s">
        <v>96</v>
      </c>
    </row>
    <row r="38" spans="1:13" x14ac:dyDescent="0.25">
      <c r="A38" s="8">
        <v>44</v>
      </c>
      <c r="B38" s="10" t="s">
        <v>9</v>
      </c>
      <c r="C38" s="10" t="s">
        <v>14</v>
      </c>
      <c r="D38" s="10">
        <v>12</v>
      </c>
      <c r="E38" s="11">
        <v>83</v>
      </c>
      <c r="F38" s="11">
        <v>78</v>
      </c>
      <c r="G38" s="11">
        <v>5</v>
      </c>
      <c r="H38" s="11">
        <v>43</v>
      </c>
      <c r="I38" s="12">
        <v>14</v>
      </c>
      <c r="J38" s="13" t="s">
        <v>26</v>
      </c>
      <c r="K38" s="13" t="s">
        <v>147</v>
      </c>
      <c r="L38" s="14">
        <v>1</v>
      </c>
      <c r="M38" s="15" t="s">
        <v>138</v>
      </c>
    </row>
    <row r="39" spans="1:13" x14ac:dyDescent="0.25">
      <c r="A39" s="8">
        <v>42</v>
      </c>
      <c r="B39" s="10" t="s">
        <v>9</v>
      </c>
      <c r="C39" s="10" t="s">
        <v>14</v>
      </c>
      <c r="D39" s="10">
        <v>13</v>
      </c>
      <c r="E39" s="11">
        <v>76</v>
      </c>
      <c r="F39" s="11">
        <v>75</v>
      </c>
      <c r="G39" s="11">
        <v>1</v>
      </c>
      <c r="H39" s="11">
        <v>43</v>
      </c>
      <c r="I39" s="12">
        <v>7</v>
      </c>
      <c r="J39" s="13" t="s">
        <v>23</v>
      </c>
      <c r="K39" s="13" t="s">
        <v>89</v>
      </c>
      <c r="L39" s="14">
        <v>2</v>
      </c>
      <c r="M39" s="15" t="s">
        <v>90</v>
      </c>
    </row>
    <row r="40" spans="1:13" x14ac:dyDescent="0.25">
      <c r="A40" s="8">
        <v>46</v>
      </c>
      <c r="B40" s="10" t="s">
        <v>9</v>
      </c>
      <c r="C40" s="10" t="s">
        <v>14</v>
      </c>
      <c r="D40" s="10">
        <v>13</v>
      </c>
      <c r="E40" s="11">
        <v>85</v>
      </c>
      <c r="F40" s="11">
        <v>81</v>
      </c>
      <c r="G40" s="11">
        <v>4</v>
      </c>
      <c r="H40" s="11">
        <v>44</v>
      </c>
      <c r="I40" s="12">
        <v>12</v>
      </c>
      <c r="J40" s="13" t="s">
        <v>26</v>
      </c>
      <c r="K40" s="13" t="s">
        <v>147</v>
      </c>
      <c r="L40" s="14">
        <v>1</v>
      </c>
      <c r="M40" s="15" t="s">
        <v>138</v>
      </c>
    </row>
    <row r="41" spans="1:13" x14ac:dyDescent="0.25">
      <c r="A41" s="8">
        <v>52</v>
      </c>
      <c r="B41" s="10" t="s">
        <v>9</v>
      </c>
      <c r="C41" s="10" t="s">
        <v>14</v>
      </c>
      <c r="D41" s="10">
        <v>14</v>
      </c>
      <c r="E41" s="11">
        <v>82</v>
      </c>
      <c r="F41" s="11">
        <v>87</v>
      </c>
      <c r="G41" s="11">
        <v>5</v>
      </c>
      <c r="H41" s="11">
        <v>34</v>
      </c>
      <c r="I41" s="12">
        <v>7</v>
      </c>
      <c r="J41" s="13" t="s">
        <v>22</v>
      </c>
      <c r="K41" s="13" t="s">
        <v>95</v>
      </c>
      <c r="L41" s="14">
        <v>2</v>
      </c>
      <c r="M41" s="15" t="s">
        <v>129</v>
      </c>
    </row>
    <row r="42" spans="1:13" x14ac:dyDescent="0.25">
      <c r="A42" s="8">
        <v>11</v>
      </c>
      <c r="B42" s="33" t="s">
        <v>10</v>
      </c>
      <c r="C42" s="10" t="s">
        <v>15</v>
      </c>
      <c r="D42" s="10">
        <v>6</v>
      </c>
      <c r="E42" s="11">
        <v>77</v>
      </c>
      <c r="F42" s="11">
        <v>81</v>
      </c>
      <c r="G42" s="11" t="s">
        <v>150</v>
      </c>
      <c r="H42" s="11">
        <v>44</v>
      </c>
      <c r="I42" s="12">
        <v>5</v>
      </c>
      <c r="J42" s="13" t="s">
        <v>36</v>
      </c>
      <c r="K42" s="13" t="s">
        <v>154</v>
      </c>
      <c r="L42" s="14">
        <v>5</v>
      </c>
      <c r="M42" s="15" t="s">
        <v>90</v>
      </c>
    </row>
    <row r="43" spans="1:13" x14ac:dyDescent="0.25">
      <c r="A43" s="8">
        <v>25</v>
      </c>
      <c r="B43" s="33" t="s">
        <v>10</v>
      </c>
      <c r="C43" s="10" t="s">
        <v>15</v>
      </c>
      <c r="D43" s="10">
        <v>6</v>
      </c>
      <c r="E43" s="11">
        <v>73</v>
      </c>
      <c r="F43" s="11">
        <v>76</v>
      </c>
      <c r="G43" s="11">
        <v>3</v>
      </c>
      <c r="H43" s="11">
        <v>49</v>
      </c>
      <c r="I43" s="12">
        <v>10</v>
      </c>
      <c r="J43" s="13" t="s">
        <v>23</v>
      </c>
      <c r="K43" s="13" t="s">
        <v>89</v>
      </c>
      <c r="L43" s="14">
        <v>2</v>
      </c>
      <c r="M43" s="15" t="s">
        <v>90</v>
      </c>
    </row>
    <row r="44" spans="1:13" x14ac:dyDescent="0.25">
      <c r="A44" s="8">
        <v>32</v>
      </c>
      <c r="B44" s="33" t="s">
        <v>10</v>
      </c>
      <c r="C44" s="10" t="s">
        <v>15</v>
      </c>
      <c r="D44" s="10">
        <v>6</v>
      </c>
      <c r="E44" s="11">
        <v>80</v>
      </c>
      <c r="F44" s="11">
        <v>75</v>
      </c>
      <c r="G44" s="11">
        <v>5</v>
      </c>
      <c r="H44" s="11">
        <v>30</v>
      </c>
      <c r="I44" s="12">
        <v>10</v>
      </c>
      <c r="J44" s="13" t="s">
        <v>18</v>
      </c>
      <c r="K44" s="13" t="s">
        <v>126</v>
      </c>
      <c r="L44" s="14">
        <v>5</v>
      </c>
      <c r="M44" s="15" t="s">
        <v>144</v>
      </c>
    </row>
    <row r="45" spans="1:13" x14ac:dyDescent="0.25">
      <c r="A45" s="8">
        <v>13</v>
      </c>
      <c r="B45" s="33" t="s">
        <v>10</v>
      </c>
      <c r="C45" s="10" t="s">
        <v>15</v>
      </c>
      <c r="D45" s="10">
        <v>7</v>
      </c>
      <c r="E45" s="11">
        <v>82</v>
      </c>
      <c r="F45" s="11">
        <v>83</v>
      </c>
      <c r="G45" s="11" t="s">
        <v>142</v>
      </c>
      <c r="H45" s="11">
        <v>40</v>
      </c>
      <c r="I45" s="12">
        <v>7</v>
      </c>
      <c r="J45" s="13" t="s">
        <v>36</v>
      </c>
      <c r="K45" s="13" t="s">
        <v>154</v>
      </c>
      <c r="L45" s="14">
        <v>5</v>
      </c>
      <c r="M45" s="15" t="s">
        <v>90</v>
      </c>
    </row>
    <row r="46" spans="1:13" x14ac:dyDescent="0.25">
      <c r="A46" s="8">
        <v>18</v>
      </c>
      <c r="B46" s="33" t="s">
        <v>10</v>
      </c>
      <c r="C46" s="10" t="s">
        <v>15</v>
      </c>
      <c r="D46" s="10">
        <v>7</v>
      </c>
      <c r="E46" s="11">
        <v>80</v>
      </c>
      <c r="F46" s="11">
        <v>82</v>
      </c>
      <c r="G46" s="11">
        <v>2</v>
      </c>
      <c r="H46" s="11">
        <v>36</v>
      </c>
      <c r="I46" s="12">
        <v>7</v>
      </c>
      <c r="J46" s="13" t="s">
        <v>28</v>
      </c>
      <c r="K46" s="13" t="s">
        <v>116</v>
      </c>
      <c r="L46" s="14">
        <v>5</v>
      </c>
      <c r="M46" s="15" t="s">
        <v>94</v>
      </c>
    </row>
    <row r="47" spans="1:13" x14ac:dyDescent="0.25">
      <c r="A47" s="8">
        <v>24</v>
      </c>
      <c r="B47" s="33" t="s">
        <v>10</v>
      </c>
      <c r="C47" s="10" t="s">
        <v>15</v>
      </c>
      <c r="D47" s="10">
        <v>8</v>
      </c>
      <c r="E47" s="11">
        <v>90</v>
      </c>
      <c r="F47" s="11">
        <v>88</v>
      </c>
      <c r="G47" s="11">
        <v>2</v>
      </c>
      <c r="H47" s="11">
        <v>41</v>
      </c>
      <c r="I47" s="12">
        <v>14</v>
      </c>
      <c r="J47" s="13" t="s">
        <v>37</v>
      </c>
      <c r="K47" s="13" t="s">
        <v>155</v>
      </c>
      <c r="L47" s="14">
        <v>2</v>
      </c>
      <c r="M47" s="15" t="s">
        <v>108</v>
      </c>
    </row>
    <row r="48" spans="1:13" x14ac:dyDescent="0.25">
      <c r="A48" s="8">
        <v>31</v>
      </c>
      <c r="B48" s="10" t="s">
        <v>11</v>
      </c>
      <c r="C48" s="10" t="s">
        <v>15</v>
      </c>
      <c r="D48" s="10">
        <v>9</v>
      </c>
      <c r="E48" s="11">
        <v>78</v>
      </c>
      <c r="F48" s="11">
        <v>75</v>
      </c>
      <c r="G48" s="11">
        <v>3</v>
      </c>
      <c r="H48" s="11">
        <v>33</v>
      </c>
      <c r="I48" s="12">
        <v>8</v>
      </c>
      <c r="J48" s="13" t="s">
        <v>27</v>
      </c>
      <c r="K48" s="13" t="s">
        <v>148</v>
      </c>
      <c r="L48" s="14">
        <v>5</v>
      </c>
      <c r="M48" s="63" t="s">
        <v>96</v>
      </c>
    </row>
    <row r="49" spans="1:13" x14ac:dyDescent="0.25">
      <c r="A49" s="8">
        <v>43</v>
      </c>
      <c r="B49" s="10" t="s">
        <v>11</v>
      </c>
      <c r="C49" s="10" t="s">
        <v>15</v>
      </c>
      <c r="D49" s="10">
        <v>9</v>
      </c>
      <c r="E49" s="11">
        <v>80</v>
      </c>
      <c r="F49" s="11">
        <v>76</v>
      </c>
      <c r="G49" s="11">
        <v>4</v>
      </c>
      <c r="H49" s="11">
        <v>42</v>
      </c>
      <c r="I49" s="12">
        <v>9</v>
      </c>
      <c r="J49" s="13" t="s">
        <v>23</v>
      </c>
      <c r="K49" s="13" t="s">
        <v>89</v>
      </c>
      <c r="L49" s="14">
        <v>2</v>
      </c>
      <c r="M49" s="15" t="s">
        <v>90</v>
      </c>
    </row>
    <row r="50" spans="1:13" x14ac:dyDescent="0.25">
      <c r="A50" s="8">
        <v>47</v>
      </c>
      <c r="B50" s="10" t="s">
        <v>11</v>
      </c>
      <c r="C50" s="10" t="s">
        <v>15</v>
      </c>
      <c r="D50" s="10">
        <v>9</v>
      </c>
      <c r="E50" s="11">
        <v>75</v>
      </c>
      <c r="F50" s="11">
        <v>73</v>
      </c>
      <c r="G50" s="11">
        <v>2</v>
      </c>
      <c r="H50" s="11">
        <v>41</v>
      </c>
      <c r="I50" s="12">
        <v>12</v>
      </c>
      <c r="J50" s="13" t="s">
        <v>40</v>
      </c>
      <c r="K50" s="13" t="s">
        <v>153</v>
      </c>
      <c r="L50" s="14">
        <v>4</v>
      </c>
      <c r="M50" s="63" t="s">
        <v>96</v>
      </c>
    </row>
    <row r="51" spans="1:13" x14ac:dyDescent="0.25">
      <c r="A51" s="19">
        <v>29</v>
      </c>
      <c r="B51" s="10" t="s">
        <v>11</v>
      </c>
      <c r="C51" s="20" t="s">
        <v>15</v>
      </c>
      <c r="D51" s="20">
        <v>10</v>
      </c>
      <c r="E51" s="21">
        <v>81</v>
      </c>
      <c r="F51" s="21">
        <v>76</v>
      </c>
      <c r="G51" s="21">
        <v>5</v>
      </c>
      <c r="H51" s="21">
        <v>37</v>
      </c>
      <c r="I51" s="22">
        <v>6</v>
      </c>
      <c r="J51" s="13" t="s">
        <v>29</v>
      </c>
      <c r="K51" s="13" t="s">
        <v>93</v>
      </c>
      <c r="L51" s="14">
        <v>4</v>
      </c>
      <c r="M51" s="15" t="s">
        <v>94</v>
      </c>
    </row>
    <row r="52" spans="1:13" x14ac:dyDescent="0.25">
      <c r="A52" s="23">
        <v>28</v>
      </c>
      <c r="B52" s="10" t="s">
        <v>11</v>
      </c>
      <c r="C52" s="24" t="s">
        <v>15</v>
      </c>
      <c r="D52" s="24">
        <v>11</v>
      </c>
      <c r="E52" s="13">
        <v>85</v>
      </c>
      <c r="F52" s="13">
        <v>79</v>
      </c>
      <c r="G52" s="13">
        <v>6</v>
      </c>
      <c r="H52" s="13">
        <v>33</v>
      </c>
      <c r="I52" s="25">
        <v>7</v>
      </c>
      <c r="J52" s="13" t="s">
        <v>31</v>
      </c>
      <c r="K52" s="13" t="s">
        <v>128</v>
      </c>
      <c r="L52" s="14">
        <v>3</v>
      </c>
      <c r="M52" s="15" t="s">
        <v>129</v>
      </c>
    </row>
    <row r="53" spans="1:13" x14ac:dyDescent="0.25">
      <c r="A53" s="23">
        <v>36</v>
      </c>
      <c r="B53" s="10" t="s">
        <v>11</v>
      </c>
      <c r="C53" s="24" t="s">
        <v>15</v>
      </c>
      <c r="D53" s="24">
        <v>11</v>
      </c>
      <c r="E53" s="13">
        <v>83</v>
      </c>
      <c r="F53" s="13">
        <v>79</v>
      </c>
      <c r="G53" s="18">
        <v>4</v>
      </c>
      <c r="H53" s="13">
        <v>36</v>
      </c>
      <c r="I53" s="26">
        <v>11</v>
      </c>
      <c r="J53" s="13" t="s">
        <v>26</v>
      </c>
      <c r="K53" s="13" t="s">
        <v>137</v>
      </c>
      <c r="L53" s="14">
        <v>1</v>
      </c>
      <c r="M53" s="15" t="s">
        <v>138</v>
      </c>
    </row>
    <row r="54" spans="1:13" x14ac:dyDescent="0.25">
      <c r="A54" s="23">
        <v>10</v>
      </c>
      <c r="B54" s="10" t="s">
        <v>9</v>
      </c>
      <c r="C54" s="24" t="s">
        <v>15</v>
      </c>
      <c r="D54" s="24">
        <v>12</v>
      </c>
      <c r="E54" s="13">
        <v>81</v>
      </c>
      <c r="F54" s="13">
        <v>76</v>
      </c>
      <c r="G54" s="13">
        <v>5</v>
      </c>
      <c r="H54" s="13">
        <v>40</v>
      </c>
      <c r="I54" s="13">
        <v>11</v>
      </c>
      <c r="J54" s="13" t="s">
        <v>31</v>
      </c>
      <c r="K54" s="13" t="s">
        <v>128</v>
      </c>
      <c r="L54" s="14">
        <v>3</v>
      </c>
      <c r="M54" s="15" t="s">
        <v>129</v>
      </c>
    </row>
    <row r="55" spans="1:13" x14ac:dyDescent="0.25">
      <c r="A55" s="27">
        <v>54</v>
      </c>
      <c r="B55" s="10" t="s">
        <v>9</v>
      </c>
      <c r="C55" s="28" t="s">
        <v>15</v>
      </c>
      <c r="D55" s="28">
        <v>13</v>
      </c>
      <c r="E55" s="29">
        <v>84</v>
      </c>
      <c r="F55" s="29">
        <v>80</v>
      </c>
      <c r="G55" s="29">
        <v>4</v>
      </c>
      <c r="H55" s="29">
        <v>35</v>
      </c>
      <c r="I55" s="29">
        <v>8</v>
      </c>
      <c r="J55" s="29" t="s">
        <v>22</v>
      </c>
      <c r="K55" s="13" t="s">
        <v>95</v>
      </c>
      <c r="L55" s="30">
        <v>2</v>
      </c>
      <c r="M55" s="31" t="s">
        <v>129</v>
      </c>
    </row>
    <row r="56" spans="1:13" x14ac:dyDescent="0.25">
      <c r="A56" s="8">
        <v>48</v>
      </c>
      <c r="B56" s="10" t="s">
        <v>9</v>
      </c>
      <c r="C56" s="10" t="s">
        <v>15</v>
      </c>
      <c r="D56" s="10">
        <v>14</v>
      </c>
      <c r="E56" s="11">
        <v>79</v>
      </c>
      <c r="F56" s="11">
        <v>76</v>
      </c>
      <c r="G56" s="11">
        <v>3</v>
      </c>
      <c r="H56" s="11">
        <v>34</v>
      </c>
      <c r="I56" s="11">
        <v>11</v>
      </c>
      <c r="J56" s="13" t="s">
        <v>41</v>
      </c>
      <c r="K56" s="13" t="s">
        <v>156</v>
      </c>
      <c r="L56" s="14">
        <v>4</v>
      </c>
      <c r="M56" s="15" t="s">
        <v>108</v>
      </c>
    </row>
    <row r="57" spans="1:13" x14ac:dyDescent="0.25">
      <c r="A57" s="9"/>
      <c r="B57" s="9"/>
      <c r="C57" s="9"/>
      <c r="D57" s="9"/>
      <c r="E57" s="9"/>
      <c r="F57" s="9"/>
      <c r="G57" s="9"/>
      <c r="H57" s="9"/>
      <c r="I57" s="9"/>
      <c r="J57" s="18"/>
      <c r="K57" s="18"/>
      <c r="L57" s="9"/>
      <c r="M57" s="9"/>
    </row>
    <row r="58" spans="1:13" x14ac:dyDescent="0.25">
      <c r="A58" s="9"/>
      <c r="B58" s="9"/>
      <c r="C58" s="9"/>
      <c r="D58" s="9"/>
      <c r="E58" s="9"/>
      <c r="F58" s="9"/>
      <c r="G58" s="9"/>
      <c r="H58" s="9"/>
      <c r="I58" s="9"/>
      <c r="J58" s="18"/>
      <c r="K58" s="18"/>
      <c r="L58" s="9"/>
      <c r="M58" s="9"/>
    </row>
    <row r="59" spans="1:13" x14ac:dyDescent="0.25">
      <c r="A59" s="9"/>
      <c r="B59" s="9"/>
      <c r="C59" s="9"/>
      <c r="D59" s="9"/>
      <c r="E59" s="9"/>
      <c r="F59" s="9"/>
      <c r="G59" s="9"/>
      <c r="H59" s="9"/>
      <c r="I59" s="9"/>
      <c r="J59" s="18"/>
      <c r="K59" s="18"/>
      <c r="L59" s="9"/>
      <c r="M59" s="9"/>
    </row>
    <row r="60" spans="1:13" x14ac:dyDescent="0.25">
      <c r="A60" s="9"/>
      <c r="B60" s="9"/>
      <c r="C60" s="9"/>
      <c r="D60" s="9"/>
      <c r="E60" s="9"/>
      <c r="F60" s="9"/>
      <c r="G60" s="9"/>
      <c r="H60" s="9"/>
      <c r="I60" s="9"/>
      <c r="J60" s="18"/>
      <c r="K60" s="18"/>
      <c r="L60" s="9"/>
      <c r="M60" s="9"/>
    </row>
    <row r="61" spans="1:13" x14ac:dyDescent="0.25">
      <c r="A61" s="9"/>
      <c r="B61" s="9"/>
      <c r="C61" s="9"/>
      <c r="D61" s="9"/>
      <c r="E61" s="9"/>
      <c r="F61" s="9"/>
      <c r="G61" s="9"/>
      <c r="H61" s="9"/>
      <c r="I61" s="9"/>
      <c r="J61" s="18"/>
      <c r="K61" s="18"/>
      <c r="L61" s="9"/>
      <c r="M61" s="9"/>
    </row>
    <row r="62" spans="1:13" x14ac:dyDescent="0.25">
      <c r="A62" s="9"/>
      <c r="B62" s="9"/>
      <c r="C62" s="9"/>
      <c r="D62" s="9"/>
      <c r="E62" s="9"/>
      <c r="F62" s="9"/>
      <c r="G62" s="9"/>
      <c r="H62" s="9"/>
      <c r="I62" s="9"/>
      <c r="J62" s="18"/>
      <c r="K62" s="18"/>
      <c r="L62" s="9"/>
      <c r="M62" s="9"/>
    </row>
    <row r="63" spans="1:13" x14ac:dyDescent="0.25">
      <c r="A63" s="9"/>
      <c r="B63" s="9"/>
      <c r="C63" s="9"/>
      <c r="D63" s="9"/>
      <c r="E63" s="9"/>
      <c r="F63" s="9"/>
      <c r="G63" s="9"/>
      <c r="H63" s="9"/>
      <c r="I63" s="9"/>
      <c r="J63" s="18"/>
      <c r="K63" s="18"/>
      <c r="L63" s="9"/>
      <c r="M63" s="9"/>
    </row>
    <row r="64" spans="1:13" x14ac:dyDescent="0.25">
      <c r="A64" s="9"/>
      <c r="B64" s="9"/>
      <c r="C64" s="9"/>
      <c r="D64" s="9"/>
      <c r="E64" s="9"/>
      <c r="F64" s="9"/>
      <c r="G64" s="9"/>
      <c r="H64" s="9"/>
      <c r="I64" s="9"/>
      <c r="J64" s="18"/>
      <c r="K64" s="18"/>
      <c r="L64" s="9"/>
      <c r="M64" s="9"/>
    </row>
    <row r="65" spans="1:13" x14ac:dyDescent="0.25">
      <c r="A65" s="9"/>
      <c r="B65" s="9"/>
      <c r="C65" s="9"/>
      <c r="D65" s="9"/>
      <c r="E65" s="9"/>
      <c r="F65" s="9"/>
      <c r="G65" s="9"/>
      <c r="H65" s="9"/>
      <c r="I65" s="9"/>
      <c r="J65" s="18"/>
      <c r="K65" s="18"/>
      <c r="L65" s="9"/>
      <c r="M65" s="9"/>
    </row>
    <row r="66" spans="1:13" x14ac:dyDescent="0.25">
      <c r="A66" s="9"/>
      <c r="B66" s="9"/>
      <c r="C66" s="9"/>
      <c r="D66" s="9"/>
      <c r="E66" s="9"/>
      <c r="F66" s="9"/>
      <c r="G66" s="9"/>
      <c r="H66" s="9"/>
      <c r="I66" s="9"/>
      <c r="J66" s="18"/>
      <c r="K66" s="18"/>
      <c r="L66" s="9"/>
      <c r="M66" s="9"/>
    </row>
    <row r="67" spans="1:13" x14ac:dyDescent="0.25">
      <c r="A67" s="9"/>
      <c r="B67" s="9"/>
      <c r="C67" s="9"/>
      <c r="D67" s="9"/>
      <c r="E67" s="9"/>
      <c r="F67" s="9"/>
      <c r="G67" s="9"/>
      <c r="H67" s="9"/>
      <c r="I67" s="9"/>
      <c r="J67" s="18"/>
      <c r="K67" s="18"/>
      <c r="L67" s="9"/>
      <c r="M67" s="9"/>
    </row>
    <row r="68" spans="1:13" x14ac:dyDescent="0.25">
      <c r="A68" s="9"/>
      <c r="B68" s="9"/>
      <c r="C68" s="9"/>
      <c r="D68" s="9"/>
      <c r="E68" s="9"/>
      <c r="F68" s="9"/>
      <c r="G68" s="9"/>
      <c r="H68" s="9"/>
      <c r="I68" s="9"/>
      <c r="J68" s="18"/>
      <c r="K68" s="18"/>
      <c r="L68" s="9"/>
      <c r="M68" s="9"/>
    </row>
    <row r="69" spans="1:13" x14ac:dyDescent="0.25">
      <c r="A69" s="9"/>
      <c r="B69" s="9"/>
      <c r="C69" s="9"/>
      <c r="D69" s="9"/>
      <c r="E69" s="9"/>
      <c r="F69" s="9"/>
      <c r="G69" s="9"/>
      <c r="H69" s="9"/>
      <c r="I69" s="9"/>
      <c r="J69" s="18"/>
      <c r="K69" s="18"/>
      <c r="L69" s="9"/>
      <c r="M69" s="9"/>
    </row>
    <row r="70" spans="1:13" x14ac:dyDescent="0.25">
      <c r="A70" s="9"/>
      <c r="B70" s="9"/>
      <c r="C70" s="9"/>
      <c r="D70" s="9"/>
      <c r="E70" s="9"/>
      <c r="F70" s="9"/>
      <c r="G70" s="9"/>
      <c r="H70" s="9"/>
      <c r="I70" s="9"/>
      <c r="J70" s="18"/>
      <c r="K70" s="18"/>
      <c r="L70" s="9"/>
      <c r="M70" s="9"/>
    </row>
    <row r="71" spans="1:13" x14ac:dyDescent="0.25">
      <c r="A71" s="9"/>
      <c r="B71" s="9"/>
      <c r="C71" s="9"/>
      <c r="D71" s="9"/>
      <c r="E71" s="9"/>
      <c r="F71" s="9"/>
      <c r="G71" s="9"/>
      <c r="H71" s="9"/>
      <c r="I71" s="9"/>
      <c r="J71" s="18"/>
      <c r="K71" s="18"/>
      <c r="L71" s="9"/>
      <c r="M71" s="9"/>
    </row>
    <row r="72" spans="1:13" x14ac:dyDescent="0.25">
      <c r="A72" s="9"/>
      <c r="B72" s="9"/>
      <c r="C72" s="9"/>
      <c r="D72" s="9"/>
      <c r="E72" s="9"/>
      <c r="F72" s="9"/>
      <c r="G72" s="9"/>
      <c r="H72" s="9"/>
      <c r="I72" s="9"/>
      <c r="J72" s="18"/>
      <c r="K72" s="18"/>
      <c r="L72" s="9"/>
      <c r="M72" s="9"/>
    </row>
    <row r="73" spans="1:13" x14ac:dyDescent="0.25">
      <c r="A73" s="9"/>
      <c r="B73" s="9"/>
      <c r="C73" s="9"/>
      <c r="D73" s="9"/>
      <c r="E73" s="9"/>
      <c r="F73" s="9"/>
      <c r="G73" s="9"/>
      <c r="H73" s="9"/>
      <c r="I73" s="9"/>
      <c r="J73" s="18"/>
      <c r="K73" s="18"/>
      <c r="L73" s="9"/>
      <c r="M73" s="9"/>
    </row>
    <row r="74" spans="1:13" x14ac:dyDescent="0.25">
      <c r="A74" s="9"/>
      <c r="B74" s="9"/>
      <c r="C74" s="9"/>
      <c r="D74" s="9"/>
      <c r="E74" s="9"/>
      <c r="F74" s="9"/>
      <c r="G74" s="9"/>
      <c r="H74" s="9"/>
      <c r="I74" s="9"/>
      <c r="J74" s="18"/>
      <c r="K74" s="18"/>
      <c r="L74" s="9"/>
      <c r="M74" s="9"/>
    </row>
    <row r="75" spans="1:13" x14ac:dyDescent="0.25">
      <c r="A75" s="9"/>
      <c r="B75" s="9"/>
      <c r="C75" s="9"/>
      <c r="D75" s="9"/>
      <c r="E75" s="9"/>
      <c r="F75" s="9"/>
      <c r="G75" s="9"/>
      <c r="H75" s="9"/>
      <c r="I75" s="9"/>
      <c r="J75" s="18"/>
      <c r="K75" s="18"/>
      <c r="L75" s="9"/>
      <c r="M75" s="9"/>
    </row>
    <row r="76" spans="1:13" x14ac:dyDescent="0.25">
      <c r="A76" s="9"/>
      <c r="B76" s="9"/>
      <c r="C76" s="9"/>
      <c r="D76" s="9"/>
      <c r="E76" s="9"/>
      <c r="F76" s="9"/>
      <c r="G76" s="9"/>
      <c r="H76" s="9"/>
      <c r="I76" s="9"/>
      <c r="J76" s="18"/>
      <c r="K76" s="18"/>
      <c r="L76" s="9"/>
      <c r="M76" s="9"/>
    </row>
    <row r="77" spans="1:13" x14ac:dyDescent="0.25">
      <c r="A77" s="9"/>
      <c r="B77" s="9"/>
      <c r="C77" s="9"/>
      <c r="D77" s="9"/>
      <c r="E77" s="9"/>
      <c r="F77" s="9"/>
      <c r="G77" s="9"/>
      <c r="H77" s="9"/>
      <c r="I77" s="9"/>
      <c r="J77" s="18"/>
      <c r="K77" s="18"/>
      <c r="L77" s="9"/>
      <c r="M77" s="9"/>
    </row>
    <row r="78" spans="1:13" x14ac:dyDescent="0.25">
      <c r="A78" s="9"/>
      <c r="B78" s="9"/>
      <c r="C78" s="9"/>
      <c r="D78" s="9"/>
      <c r="E78" s="9"/>
      <c r="F78" s="9"/>
      <c r="G78" s="9"/>
      <c r="H78" s="9"/>
      <c r="I78" s="9"/>
      <c r="J78" s="18"/>
      <c r="K78" s="18"/>
      <c r="L78" s="9"/>
      <c r="M78" s="9"/>
    </row>
    <row r="79" spans="1:13" x14ac:dyDescent="0.25">
      <c r="A79" s="9"/>
      <c r="B79" s="9"/>
      <c r="C79" s="9"/>
      <c r="D79" s="9"/>
      <c r="E79" s="9"/>
      <c r="F79" s="9"/>
      <c r="G79" s="9"/>
      <c r="H79" s="9"/>
      <c r="I79" s="9"/>
      <c r="J79" s="18"/>
      <c r="K79" s="18"/>
      <c r="L79" s="9"/>
      <c r="M79" s="9"/>
    </row>
    <row r="80" spans="1:13" x14ac:dyDescent="0.25">
      <c r="A80" s="9"/>
      <c r="B80" s="9"/>
      <c r="C80" s="9"/>
      <c r="D80" s="9"/>
      <c r="E80" s="9"/>
      <c r="F80" s="9"/>
      <c r="G80" s="9"/>
      <c r="H80" s="9"/>
      <c r="I80" s="9"/>
      <c r="J80" s="18"/>
      <c r="K80" s="18"/>
      <c r="L80" s="9"/>
      <c r="M80" s="9"/>
    </row>
    <row r="81" spans="1:13" x14ac:dyDescent="0.25">
      <c r="A81" s="9"/>
      <c r="B81" s="9"/>
      <c r="C81" s="9"/>
      <c r="D81" s="9"/>
      <c r="E81" s="9"/>
      <c r="F81" s="9"/>
      <c r="G81" s="9"/>
      <c r="H81" s="9"/>
      <c r="I81" s="9"/>
      <c r="J81" s="18"/>
      <c r="K81" s="18"/>
      <c r="L81" s="9"/>
      <c r="M81" s="9"/>
    </row>
    <row r="82" spans="1:13" x14ac:dyDescent="0.25">
      <c r="A82" s="9"/>
      <c r="B82" s="9"/>
      <c r="C82" s="9"/>
      <c r="D82" s="9"/>
      <c r="E82" s="9"/>
      <c r="F82" s="9"/>
      <c r="G82" s="9"/>
      <c r="H82" s="9"/>
      <c r="I82" s="9"/>
      <c r="J82" s="18"/>
      <c r="K82" s="18"/>
      <c r="L82" s="9"/>
      <c r="M82" s="9"/>
    </row>
    <row r="83" spans="1:13" x14ac:dyDescent="0.25">
      <c r="A83" s="9"/>
      <c r="B83" s="9"/>
      <c r="C83" s="9"/>
      <c r="D83" s="9"/>
      <c r="E83" s="9"/>
      <c r="F83" s="9"/>
      <c r="G83" s="9"/>
      <c r="H83" s="9"/>
      <c r="I83" s="9"/>
      <c r="J83" s="18"/>
      <c r="K83" s="18"/>
      <c r="L83" s="9"/>
      <c r="M83" s="9"/>
    </row>
    <row r="84" spans="1:13" x14ac:dyDescent="0.25">
      <c r="A84" s="9"/>
      <c r="B84" s="9"/>
      <c r="C84" s="9"/>
      <c r="D84" s="9"/>
      <c r="E84" s="9"/>
      <c r="F84" s="9"/>
      <c r="G84" s="9"/>
      <c r="H84" s="9"/>
      <c r="I84" s="9"/>
      <c r="J84" s="18"/>
      <c r="K84" s="18"/>
      <c r="L84" s="9"/>
      <c r="M84" s="9"/>
    </row>
    <row r="85" spans="1:13" x14ac:dyDescent="0.25">
      <c r="A85" s="9"/>
      <c r="B85" s="9"/>
      <c r="C85" s="9"/>
      <c r="D85" s="9"/>
      <c r="E85" s="9"/>
      <c r="F85" s="9"/>
      <c r="G85" s="9"/>
      <c r="H85" s="9"/>
      <c r="I85" s="9"/>
      <c r="J85" s="18"/>
      <c r="K85" s="18"/>
      <c r="L85" s="9"/>
      <c r="M85" s="9"/>
    </row>
    <row r="86" spans="1:13" x14ac:dyDescent="0.25">
      <c r="A86" s="9"/>
      <c r="B86" s="9"/>
      <c r="C86" s="9"/>
      <c r="D86" s="9"/>
      <c r="E86" s="9"/>
      <c r="F86" s="9"/>
      <c r="G86" s="9"/>
      <c r="H86" s="9"/>
      <c r="I86" s="9"/>
      <c r="J86" s="18"/>
      <c r="K86" s="18"/>
      <c r="L86" s="9"/>
      <c r="M86" s="9"/>
    </row>
    <row r="87" spans="1:13" x14ac:dyDescent="0.25">
      <c r="A87" s="9"/>
      <c r="B87" s="9"/>
      <c r="C87" s="9"/>
      <c r="D87" s="9"/>
      <c r="E87" s="9"/>
      <c r="F87" s="9"/>
      <c r="G87" s="9"/>
      <c r="H87" s="9"/>
      <c r="I87" s="9"/>
      <c r="J87" s="18"/>
      <c r="K87" s="18"/>
      <c r="L87" s="9"/>
      <c r="M87" s="9"/>
    </row>
    <row r="88" spans="1:13" x14ac:dyDescent="0.25">
      <c r="A88" s="9"/>
      <c r="B88" s="9"/>
      <c r="C88" s="9"/>
      <c r="D88" s="9"/>
      <c r="E88" s="9"/>
      <c r="F88" s="9"/>
      <c r="G88" s="9"/>
      <c r="H88" s="9"/>
      <c r="I88" s="9"/>
      <c r="J88" s="18"/>
      <c r="K88" s="18"/>
      <c r="L88" s="9"/>
      <c r="M88" s="9"/>
    </row>
    <row r="89" spans="1:13" x14ac:dyDescent="0.25">
      <c r="A89" s="9"/>
      <c r="B89" s="9"/>
      <c r="C89" s="9"/>
      <c r="D89" s="9"/>
      <c r="E89" s="9"/>
      <c r="F89" s="9"/>
      <c r="G89" s="9"/>
      <c r="H89" s="9"/>
      <c r="I89" s="9"/>
      <c r="J89" s="18"/>
      <c r="K89" s="18"/>
      <c r="L89" s="9"/>
      <c r="M89" s="9"/>
    </row>
    <row r="90" spans="1:13" x14ac:dyDescent="0.25">
      <c r="A90" s="9"/>
      <c r="B90" s="9"/>
      <c r="C90" s="9"/>
      <c r="D90" s="9"/>
      <c r="E90" s="9"/>
      <c r="F90" s="9"/>
      <c r="G90" s="9"/>
      <c r="H90" s="9"/>
      <c r="I90" s="9"/>
      <c r="J90" s="18"/>
      <c r="K90" s="18"/>
      <c r="L90" s="9"/>
      <c r="M90" s="9"/>
    </row>
    <row r="91" spans="1:13" x14ac:dyDescent="0.25">
      <c r="A91" s="9"/>
      <c r="B91" s="9"/>
      <c r="C91" s="9"/>
      <c r="D91" s="9"/>
      <c r="E91" s="9"/>
      <c r="F91" s="9"/>
      <c r="G91" s="9"/>
      <c r="H91" s="9"/>
      <c r="I91" s="9"/>
      <c r="J91" s="18"/>
      <c r="K91" s="18"/>
      <c r="L91" s="9"/>
      <c r="M91" s="9"/>
    </row>
    <row r="92" spans="1:13" x14ac:dyDescent="0.25">
      <c r="A92" s="9"/>
      <c r="B92" s="9"/>
      <c r="C92" s="9"/>
      <c r="D92" s="9"/>
      <c r="E92" s="9"/>
      <c r="F92" s="9"/>
      <c r="G92" s="9"/>
      <c r="H92" s="9"/>
      <c r="I92" s="9"/>
      <c r="J92" s="18"/>
      <c r="K92" s="18"/>
      <c r="L92" s="9"/>
      <c r="M92" s="9"/>
    </row>
    <row r="93" spans="1:13" x14ac:dyDescent="0.25">
      <c r="A93" s="9"/>
      <c r="B93" s="9"/>
      <c r="C93" s="9"/>
      <c r="D93" s="9"/>
      <c r="E93" s="9"/>
      <c r="F93" s="9"/>
      <c r="G93" s="9"/>
      <c r="H93" s="9"/>
      <c r="I93" s="9"/>
      <c r="J93" s="18"/>
      <c r="K93" s="18"/>
      <c r="L93" s="9"/>
      <c r="M93" s="9"/>
    </row>
    <row r="94" spans="1:13" x14ac:dyDescent="0.25">
      <c r="A94" s="9"/>
      <c r="B94" s="9"/>
      <c r="C94" s="9"/>
      <c r="D94" s="9"/>
      <c r="E94" s="9"/>
      <c r="F94" s="9"/>
      <c r="G94" s="9"/>
      <c r="H94" s="9"/>
      <c r="I94" s="9"/>
      <c r="J94" s="18"/>
      <c r="K94" s="18"/>
      <c r="L94" s="9"/>
      <c r="M94" s="9"/>
    </row>
    <row r="95" spans="1:13" x14ac:dyDescent="0.25">
      <c r="A95" s="9"/>
      <c r="B95" s="9"/>
      <c r="C95" s="9"/>
      <c r="D95" s="9"/>
      <c r="E95" s="9"/>
      <c r="F95" s="9"/>
      <c r="G95" s="9"/>
      <c r="H95" s="9"/>
      <c r="I95" s="9"/>
      <c r="J95" s="18"/>
      <c r="K95" s="18"/>
      <c r="L95" s="9"/>
      <c r="M95" s="9"/>
    </row>
    <row r="96" spans="1:13" x14ac:dyDescent="0.25">
      <c r="A96" s="9"/>
      <c r="B96" s="9"/>
      <c r="C96" s="9"/>
      <c r="D96" s="9"/>
      <c r="E96" s="9"/>
      <c r="F96" s="9"/>
      <c r="G96" s="9"/>
      <c r="H96" s="9"/>
      <c r="I96" s="9"/>
      <c r="J96" s="18"/>
      <c r="K96" s="18"/>
      <c r="L96" s="9"/>
      <c r="M96" s="9"/>
    </row>
    <row r="97" spans="1:13" x14ac:dyDescent="0.25">
      <c r="A97" s="9"/>
      <c r="B97" s="9"/>
      <c r="C97" s="9"/>
      <c r="D97" s="9"/>
      <c r="E97" s="9"/>
      <c r="F97" s="9"/>
      <c r="G97" s="9"/>
      <c r="H97" s="9"/>
      <c r="I97" s="9"/>
      <c r="J97" s="18"/>
      <c r="K97" s="18"/>
      <c r="L97" s="9"/>
      <c r="M97" s="9"/>
    </row>
    <row r="98" spans="1:13" x14ac:dyDescent="0.25">
      <c r="A98" s="9"/>
      <c r="B98" s="9"/>
      <c r="C98" s="9"/>
      <c r="D98" s="9"/>
      <c r="E98" s="9"/>
      <c r="F98" s="9"/>
      <c r="G98" s="9"/>
      <c r="H98" s="9"/>
      <c r="I98" s="9"/>
      <c r="J98" s="18"/>
      <c r="K98" s="18"/>
      <c r="L98" s="9"/>
      <c r="M98" s="9"/>
    </row>
    <row r="99" spans="1:13" x14ac:dyDescent="0.25">
      <c r="A99" s="9"/>
      <c r="B99" s="9"/>
      <c r="C99" s="9"/>
      <c r="D99" s="9"/>
      <c r="E99" s="9"/>
      <c r="F99" s="9"/>
      <c r="G99" s="9"/>
      <c r="H99" s="9"/>
      <c r="I99" s="9"/>
      <c r="J99" s="18"/>
      <c r="K99" s="18"/>
      <c r="L99" s="9"/>
      <c r="M99" s="9"/>
    </row>
    <row r="100" spans="1:13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18"/>
      <c r="K100" s="18"/>
      <c r="L100" s="9"/>
      <c r="M100" s="9"/>
    </row>
    <row r="101" spans="1:13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18"/>
      <c r="K101" s="18"/>
      <c r="L101" s="9"/>
      <c r="M101" s="9"/>
    </row>
    <row r="102" spans="1:13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18"/>
      <c r="K102" s="18"/>
      <c r="L102" s="9"/>
      <c r="M102" s="9"/>
    </row>
    <row r="103" spans="1:13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18"/>
      <c r="K103" s="18"/>
      <c r="L103" s="9"/>
      <c r="M103" s="9"/>
    </row>
    <row r="104" spans="1:13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18"/>
      <c r="K104" s="18"/>
      <c r="L104" s="9"/>
      <c r="M104" s="9"/>
    </row>
    <row r="105" spans="1:13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18"/>
      <c r="K105" s="18"/>
      <c r="L105" s="9"/>
      <c r="M105" s="9"/>
    </row>
    <row r="106" spans="1:13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18"/>
      <c r="K106" s="18"/>
      <c r="L106" s="9"/>
      <c r="M106" s="9"/>
    </row>
    <row r="107" spans="1:13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18"/>
      <c r="K107" s="18"/>
      <c r="L107" s="9"/>
      <c r="M107" s="9"/>
    </row>
    <row r="108" spans="1:13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18"/>
      <c r="K108" s="18"/>
      <c r="L108" s="9"/>
      <c r="M108" s="9"/>
    </row>
    <row r="109" spans="1:13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18"/>
      <c r="K109" s="18"/>
      <c r="L109" s="9"/>
      <c r="M109" s="9"/>
    </row>
    <row r="110" spans="1:13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18"/>
      <c r="K110" s="18"/>
      <c r="L110" s="9"/>
      <c r="M110" s="9"/>
    </row>
    <row r="111" spans="1:13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18"/>
      <c r="K111" s="18"/>
      <c r="L111" s="9"/>
      <c r="M111" s="9"/>
    </row>
    <row r="112" spans="1:13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18"/>
      <c r="K112" s="18"/>
      <c r="L112" s="9"/>
      <c r="M112" s="9"/>
    </row>
    <row r="113" spans="1:13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18"/>
      <c r="K113" s="18"/>
      <c r="L113" s="9"/>
      <c r="M113" s="9"/>
    </row>
    <row r="114" spans="1:13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18"/>
      <c r="K114" s="18"/>
      <c r="L114" s="9"/>
      <c r="M114" s="9"/>
    </row>
    <row r="115" spans="1:13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18"/>
      <c r="K115" s="18"/>
      <c r="L115" s="9"/>
      <c r="M115" s="9"/>
    </row>
    <row r="116" spans="1:13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18"/>
      <c r="K116" s="18"/>
      <c r="L116" s="9"/>
      <c r="M116" s="9"/>
    </row>
    <row r="117" spans="1:13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18"/>
      <c r="K117" s="18"/>
      <c r="L117" s="9"/>
      <c r="M117" s="9"/>
    </row>
    <row r="118" spans="1:13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18"/>
      <c r="K118" s="18"/>
      <c r="L118" s="9"/>
      <c r="M118" s="9"/>
    </row>
    <row r="119" spans="1:13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18"/>
      <c r="K119" s="18"/>
      <c r="L119" s="9"/>
      <c r="M119" s="9"/>
    </row>
    <row r="120" spans="1:13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18"/>
      <c r="K120" s="18"/>
      <c r="L120" s="9"/>
      <c r="M120" s="9"/>
    </row>
    <row r="121" spans="1:13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18"/>
      <c r="K121" s="18"/>
      <c r="L121" s="9"/>
      <c r="M121" s="9"/>
    </row>
    <row r="122" spans="1:13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18"/>
      <c r="K122" s="18"/>
      <c r="L122" s="9"/>
      <c r="M122" s="9"/>
    </row>
    <row r="123" spans="1:13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18"/>
      <c r="K123" s="18"/>
      <c r="L123" s="9"/>
      <c r="M123" s="9"/>
    </row>
    <row r="124" spans="1:13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18"/>
      <c r="K124" s="18"/>
      <c r="L124" s="9"/>
      <c r="M124" s="9"/>
    </row>
    <row r="125" spans="1:13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18"/>
      <c r="K125" s="18"/>
      <c r="L125" s="9"/>
      <c r="M125" s="9"/>
    </row>
    <row r="126" spans="1:13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18"/>
      <c r="K126" s="18"/>
      <c r="L126" s="9"/>
      <c r="M126" s="9"/>
    </row>
    <row r="127" spans="1:13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18"/>
      <c r="K127" s="18"/>
      <c r="L127" s="9"/>
      <c r="M127" s="9"/>
    </row>
    <row r="128" spans="1:13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18"/>
      <c r="K128" s="18"/>
      <c r="L128" s="9"/>
      <c r="M128" s="9"/>
    </row>
    <row r="129" spans="1:13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18"/>
      <c r="K129" s="18"/>
      <c r="L129" s="9"/>
      <c r="M129" s="9"/>
    </row>
    <row r="130" spans="1:13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18"/>
      <c r="K130" s="18"/>
      <c r="L130" s="9"/>
      <c r="M130" s="9"/>
    </row>
    <row r="131" spans="1:13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18"/>
      <c r="K131" s="18"/>
      <c r="L131" s="9"/>
      <c r="M131" s="9"/>
    </row>
    <row r="132" spans="1:13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18"/>
      <c r="K132" s="18"/>
      <c r="L132" s="9"/>
      <c r="M132" s="9"/>
    </row>
    <row r="133" spans="1:13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18"/>
      <c r="K133" s="18"/>
      <c r="L133" s="9"/>
      <c r="M133" s="9"/>
    </row>
    <row r="134" spans="1:13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18"/>
      <c r="K134" s="18"/>
      <c r="L134" s="9"/>
      <c r="M134" s="9"/>
    </row>
    <row r="135" spans="1:13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18"/>
      <c r="K135" s="18"/>
      <c r="L135" s="9"/>
      <c r="M135" s="9"/>
    </row>
    <row r="136" spans="1:13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18"/>
      <c r="K136" s="18"/>
      <c r="L136" s="9"/>
      <c r="M136" s="9"/>
    </row>
    <row r="137" spans="1:13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18"/>
      <c r="K137" s="18"/>
      <c r="L137" s="9"/>
      <c r="M137" s="9"/>
    </row>
    <row r="138" spans="1:13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18"/>
      <c r="K138" s="18"/>
      <c r="L138" s="9"/>
      <c r="M138" s="9"/>
    </row>
    <row r="139" spans="1:13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18"/>
      <c r="K139" s="18"/>
      <c r="L139" s="9"/>
      <c r="M139" s="9"/>
    </row>
    <row r="140" spans="1:13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18"/>
      <c r="K140" s="18"/>
      <c r="L140" s="9"/>
      <c r="M140" s="9"/>
    </row>
    <row r="141" spans="1:13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18"/>
      <c r="K141" s="18"/>
      <c r="L141" s="9"/>
      <c r="M141" s="9"/>
    </row>
    <row r="142" spans="1:13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18"/>
      <c r="K142" s="18"/>
      <c r="L142" s="9"/>
      <c r="M142" s="9"/>
    </row>
    <row r="143" spans="1:13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18"/>
      <c r="K143" s="18"/>
      <c r="L143" s="9"/>
      <c r="M143" s="9"/>
    </row>
    <row r="144" spans="1:13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18"/>
      <c r="K144" s="18"/>
      <c r="L144" s="9"/>
      <c r="M144" s="9"/>
    </row>
    <row r="145" spans="1:13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18"/>
      <c r="K145" s="18"/>
      <c r="L145" s="9"/>
      <c r="M145" s="9"/>
    </row>
    <row r="146" spans="1:13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18"/>
      <c r="K146" s="18"/>
      <c r="L146" s="9"/>
      <c r="M146" s="9"/>
    </row>
    <row r="147" spans="1:13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18"/>
      <c r="K147" s="18"/>
      <c r="L147" s="9"/>
      <c r="M147" s="9"/>
    </row>
    <row r="148" spans="1:13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18"/>
      <c r="K148" s="18"/>
      <c r="L148" s="9"/>
      <c r="M148" s="9"/>
    </row>
    <row r="149" spans="1:13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18"/>
      <c r="K149" s="18"/>
      <c r="L149" s="9"/>
      <c r="M149" s="9"/>
    </row>
    <row r="150" spans="1:13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18"/>
      <c r="K150" s="18"/>
      <c r="L150" s="9"/>
      <c r="M150" s="9"/>
    </row>
    <row r="151" spans="1:13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18"/>
      <c r="K151" s="18"/>
      <c r="L151" s="9"/>
      <c r="M151" s="9"/>
    </row>
    <row r="152" spans="1:13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18"/>
      <c r="K152" s="18"/>
      <c r="L152" s="9"/>
      <c r="M152" s="9"/>
    </row>
    <row r="153" spans="1:13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18"/>
      <c r="K153" s="18"/>
      <c r="L153" s="9"/>
      <c r="M153" s="9"/>
    </row>
    <row r="154" spans="1:13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18"/>
      <c r="K154" s="18"/>
      <c r="L154" s="9"/>
      <c r="M154" s="9"/>
    </row>
    <row r="155" spans="1:13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18"/>
      <c r="K155" s="18"/>
      <c r="L155" s="9"/>
      <c r="M155" s="9"/>
    </row>
    <row r="156" spans="1:13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18"/>
      <c r="K156" s="18"/>
      <c r="L156" s="9"/>
      <c r="M156" s="9"/>
    </row>
    <row r="157" spans="1:13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18"/>
      <c r="K157" s="18"/>
      <c r="L157" s="9"/>
      <c r="M157" s="9"/>
    </row>
    <row r="158" spans="1:13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18"/>
      <c r="K158" s="18"/>
      <c r="L158" s="9"/>
      <c r="M158" s="9"/>
    </row>
    <row r="159" spans="1:13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18"/>
      <c r="K159" s="18"/>
      <c r="L159" s="9"/>
      <c r="M159" s="9"/>
    </row>
    <row r="160" spans="1:13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18"/>
      <c r="K160" s="18"/>
      <c r="L160" s="9"/>
      <c r="M160" s="9"/>
    </row>
    <row r="161" spans="1:13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18"/>
      <c r="K161" s="18"/>
      <c r="L161" s="9"/>
      <c r="M161" s="9"/>
    </row>
    <row r="162" spans="1:13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18"/>
      <c r="K162" s="18"/>
      <c r="L162" s="9"/>
      <c r="M162" s="9"/>
    </row>
    <row r="163" spans="1:13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18"/>
      <c r="K163" s="18"/>
      <c r="L163" s="9"/>
      <c r="M163" s="9"/>
    </row>
    <row r="164" spans="1:13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18"/>
      <c r="K164" s="18"/>
      <c r="L164" s="9"/>
      <c r="M164" s="9"/>
    </row>
    <row r="165" spans="1:13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18"/>
      <c r="K165" s="18"/>
      <c r="L165" s="9"/>
      <c r="M165" s="9"/>
    </row>
    <row r="166" spans="1:13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18"/>
      <c r="K166" s="18"/>
      <c r="L166" s="9"/>
      <c r="M166" s="9"/>
    </row>
    <row r="167" spans="1:13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18"/>
      <c r="K167" s="18"/>
      <c r="L167" s="9"/>
      <c r="M167" s="9"/>
    </row>
    <row r="168" spans="1:13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18"/>
      <c r="K168" s="18"/>
      <c r="L168" s="9"/>
      <c r="M168" s="9"/>
    </row>
    <row r="169" spans="1:13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18"/>
      <c r="K169" s="18"/>
      <c r="L169" s="9"/>
      <c r="M169" s="9"/>
    </row>
    <row r="170" spans="1:13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18"/>
      <c r="K170" s="18"/>
      <c r="L170" s="9"/>
      <c r="M170" s="9"/>
    </row>
    <row r="171" spans="1:13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18"/>
      <c r="K171" s="18"/>
      <c r="L171" s="9"/>
      <c r="M171" s="9"/>
    </row>
    <row r="172" spans="1:13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18"/>
      <c r="K172" s="18"/>
      <c r="L172" s="9"/>
      <c r="M172" s="9"/>
    </row>
    <row r="173" spans="1:13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18"/>
      <c r="K173" s="18"/>
      <c r="L173" s="9"/>
      <c r="M173" s="9"/>
    </row>
    <row r="174" spans="1:13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18"/>
      <c r="K174" s="18"/>
      <c r="L174" s="9"/>
      <c r="M174" s="9"/>
    </row>
    <row r="175" spans="1:13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18"/>
      <c r="K175" s="18"/>
      <c r="L175" s="9"/>
      <c r="M175" s="9"/>
    </row>
    <row r="176" spans="1:13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18"/>
      <c r="K176" s="18"/>
      <c r="L176" s="9"/>
      <c r="M176" s="9"/>
    </row>
    <row r="177" spans="1:13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18"/>
      <c r="K177" s="18"/>
      <c r="L177" s="9"/>
      <c r="M177" s="9"/>
    </row>
    <row r="178" spans="1:13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18"/>
      <c r="K178" s="18"/>
      <c r="L178" s="9"/>
      <c r="M178" s="9"/>
    </row>
    <row r="179" spans="1:13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18"/>
      <c r="K179" s="18"/>
      <c r="L179" s="9"/>
      <c r="M179" s="9"/>
    </row>
    <row r="180" spans="1:13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18"/>
      <c r="K180" s="18"/>
      <c r="L180" s="9"/>
      <c r="M180" s="9"/>
    </row>
    <row r="181" spans="1:13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18"/>
      <c r="K181" s="18"/>
      <c r="L181" s="9"/>
      <c r="M181" s="9"/>
    </row>
    <row r="182" spans="1:13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18"/>
      <c r="K182" s="18"/>
      <c r="L182" s="9"/>
      <c r="M182" s="9"/>
    </row>
    <row r="183" spans="1:13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18"/>
      <c r="K183" s="18"/>
      <c r="L183" s="9"/>
      <c r="M183" s="9"/>
    </row>
    <row r="184" spans="1:13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18"/>
      <c r="K184" s="18"/>
      <c r="L184" s="9"/>
      <c r="M184" s="9"/>
    </row>
    <row r="185" spans="1:13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18"/>
      <c r="K185" s="18"/>
      <c r="L185" s="9"/>
      <c r="M185" s="9"/>
    </row>
    <row r="186" spans="1:13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18"/>
      <c r="K186" s="18"/>
      <c r="L186" s="9"/>
      <c r="M186" s="9"/>
    </row>
    <row r="187" spans="1:13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18"/>
      <c r="K187" s="18"/>
      <c r="L187" s="9"/>
      <c r="M187" s="9"/>
    </row>
    <row r="188" spans="1:13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18"/>
      <c r="K188" s="18"/>
      <c r="L188" s="9"/>
      <c r="M188" s="9"/>
    </row>
    <row r="189" spans="1:13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18"/>
      <c r="K189" s="18"/>
      <c r="L189" s="9"/>
      <c r="M189" s="9"/>
    </row>
    <row r="190" spans="1:13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18"/>
      <c r="K190" s="18"/>
      <c r="L190" s="9"/>
      <c r="M190" s="9"/>
    </row>
    <row r="191" spans="1:13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18"/>
      <c r="K191" s="18"/>
      <c r="L191" s="9"/>
      <c r="M191" s="9"/>
    </row>
    <row r="192" spans="1:13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18"/>
      <c r="K192" s="18"/>
      <c r="L192" s="9"/>
      <c r="M192" s="9"/>
    </row>
    <row r="193" spans="1:13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18"/>
      <c r="K193" s="18"/>
      <c r="L193" s="9"/>
      <c r="M193" s="9"/>
    </row>
    <row r="194" spans="1:13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18"/>
      <c r="K194" s="18"/>
      <c r="L194" s="9"/>
      <c r="M194" s="9"/>
    </row>
    <row r="195" spans="1:13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18"/>
      <c r="K195" s="18"/>
      <c r="L195" s="9"/>
      <c r="M195" s="9"/>
    </row>
    <row r="196" spans="1:13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18"/>
      <c r="K196" s="18"/>
      <c r="L196" s="9"/>
      <c r="M196" s="9"/>
    </row>
    <row r="197" spans="1:13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18"/>
      <c r="K197" s="18"/>
      <c r="L197" s="9"/>
      <c r="M197" s="9"/>
    </row>
    <row r="198" spans="1:13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18"/>
      <c r="K198" s="18"/>
      <c r="L198" s="9"/>
      <c r="M198" s="9"/>
    </row>
    <row r="199" spans="1:13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18"/>
      <c r="K199" s="18"/>
      <c r="L199" s="9"/>
      <c r="M199" s="9"/>
    </row>
    <row r="200" spans="1:13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18"/>
      <c r="K200" s="18"/>
      <c r="L200" s="9"/>
      <c r="M200" s="9"/>
    </row>
    <row r="201" spans="1:13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18"/>
      <c r="K201" s="18"/>
      <c r="L201" s="9"/>
      <c r="M201" s="9"/>
    </row>
    <row r="202" spans="1:13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18"/>
      <c r="K202" s="18"/>
      <c r="L202" s="9"/>
      <c r="M202" s="9"/>
    </row>
    <row r="203" spans="1:13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18"/>
      <c r="K203" s="18"/>
      <c r="L203" s="9"/>
      <c r="M203" s="9"/>
    </row>
    <row r="204" spans="1:13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18"/>
      <c r="K204" s="18"/>
      <c r="L204" s="9"/>
      <c r="M204" s="9"/>
    </row>
    <row r="205" spans="1:13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18"/>
      <c r="K205" s="18"/>
      <c r="L205" s="9"/>
      <c r="M205" s="9"/>
    </row>
    <row r="206" spans="1:13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18"/>
      <c r="K206" s="18"/>
      <c r="L206" s="9"/>
      <c r="M206" s="9"/>
    </row>
    <row r="207" spans="1:13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18"/>
      <c r="K207" s="18"/>
      <c r="L207" s="9"/>
      <c r="M207" s="9"/>
    </row>
    <row r="208" spans="1:13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18"/>
      <c r="K208" s="18"/>
      <c r="L208" s="9"/>
      <c r="M208" s="9"/>
    </row>
    <row r="209" spans="1:13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18"/>
      <c r="K209" s="18"/>
      <c r="L209" s="9"/>
      <c r="M209" s="9"/>
    </row>
    <row r="210" spans="1:13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18"/>
      <c r="K210" s="18"/>
      <c r="L210" s="9"/>
      <c r="M210" s="9"/>
    </row>
    <row r="211" spans="1:13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18"/>
      <c r="K211" s="18"/>
      <c r="L211" s="9"/>
      <c r="M211" s="9"/>
    </row>
    <row r="212" spans="1:13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18"/>
      <c r="K212" s="18"/>
      <c r="L212" s="9"/>
      <c r="M212" s="9"/>
    </row>
    <row r="213" spans="1:13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18"/>
      <c r="K213" s="18"/>
      <c r="L213" s="9"/>
      <c r="M213" s="9"/>
    </row>
    <row r="214" spans="1:13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18"/>
      <c r="K214" s="18"/>
      <c r="L214" s="9"/>
      <c r="M214" s="9"/>
    </row>
    <row r="215" spans="1:13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18"/>
      <c r="K215" s="18"/>
      <c r="L215" s="9"/>
      <c r="M215" s="9"/>
    </row>
    <row r="216" spans="1:13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18"/>
      <c r="K216" s="18"/>
      <c r="L216" s="9"/>
      <c r="M216" s="9"/>
    </row>
    <row r="217" spans="1:13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18"/>
      <c r="K217" s="18"/>
      <c r="L217" s="9"/>
      <c r="M217" s="9"/>
    </row>
    <row r="218" spans="1:13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18"/>
      <c r="K218" s="18"/>
      <c r="L218" s="9"/>
      <c r="M218" s="9"/>
    </row>
    <row r="219" spans="1:13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18"/>
      <c r="K219" s="18"/>
      <c r="L219" s="9"/>
      <c r="M219" s="9"/>
    </row>
    <row r="220" spans="1:13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18"/>
      <c r="K220" s="18"/>
      <c r="L220" s="9"/>
      <c r="M220" s="9"/>
    </row>
    <row r="221" spans="1:13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18"/>
      <c r="K221" s="18"/>
      <c r="L221" s="9"/>
      <c r="M221" s="9"/>
    </row>
    <row r="222" spans="1:13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18"/>
      <c r="K222" s="18"/>
      <c r="L222" s="9"/>
      <c r="M222" s="9"/>
    </row>
    <row r="223" spans="1:13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18"/>
      <c r="K223" s="18"/>
      <c r="L223" s="9"/>
      <c r="M223" s="9"/>
    </row>
    <row r="224" spans="1:13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18"/>
      <c r="K224" s="18"/>
      <c r="L224" s="9"/>
      <c r="M224" s="9"/>
    </row>
    <row r="225" spans="1:13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18"/>
      <c r="K225" s="18"/>
      <c r="L225" s="9"/>
      <c r="M225" s="9"/>
    </row>
    <row r="226" spans="1:13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18"/>
      <c r="K226" s="18"/>
      <c r="L226" s="9"/>
      <c r="M226" s="9"/>
    </row>
    <row r="227" spans="1:13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18"/>
      <c r="K227" s="18"/>
      <c r="L227" s="9"/>
      <c r="M227" s="9"/>
    </row>
    <row r="228" spans="1:13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18"/>
      <c r="K228" s="18"/>
      <c r="L228" s="9"/>
      <c r="M228" s="9"/>
    </row>
    <row r="229" spans="1:13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18"/>
      <c r="K229" s="18"/>
      <c r="L229" s="9"/>
      <c r="M229" s="9"/>
    </row>
    <row r="230" spans="1:13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18"/>
      <c r="K230" s="18"/>
      <c r="L230" s="9"/>
      <c r="M230" s="9"/>
    </row>
    <row r="231" spans="1:13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18"/>
      <c r="K231" s="18"/>
      <c r="L231" s="9"/>
      <c r="M231" s="9"/>
    </row>
    <row r="232" spans="1:13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18"/>
      <c r="K232" s="18"/>
      <c r="L232" s="9"/>
      <c r="M232" s="9"/>
    </row>
    <row r="233" spans="1:13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18"/>
      <c r="K233" s="18"/>
      <c r="L233" s="9"/>
      <c r="M233" s="9"/>
    </row>
    <row r="234" spans="1:13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18"/>
      <c r="K234" s="18"/>
      <c r="L234" s="9"/>
      <c r="M234" s="9"/>
    </row>
    <row r="235" spans="1:13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18"/>
      <c r="K235" s="18"/>
      <c r="L235" s="9"/>
      <c r="M235" s="9"/>
    </row>
    <row r="236" spans="1:13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18"/>
      <c r="K236" s="18"/>
      <c r="L236" s="9"/>
      <c r="M236" s="9"/>
    </row>
    <row r="237" spans="1:13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18"/>
      <c r="K237" s="18"/>
      <c r="L237" s="9"/>
      <c r="M237" s="9"/>
    </row>
    <row r="238" spans="1:13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18"/>
      <c r="K238" s="18"/>
      <c r="L238" s="9"/>
      <c r="M238" s="9"/>
    </row>
    <row r="239" spans="1:13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18"/>
      <c r="K239" s="18"/>
      <c r="L239" s="9"/>
      <c r="M239" s="9"/>
    </row>
    <row r="240" spans="1:13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18"/>
      <c r="K240" s="18"/>
      <c r="L240" s="9"/>
      <c r="M240" s="9"/>
    </row>
    <row r="241" spans="1:13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18"/>
      <c r="K241" s="18"/>
      <c r="L241" s="9"/>
      <c r="M241" s="9"/>
    </row>
    <row r="242" spans="1:13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18"/>
      <c r="K242" s="18"/>
      <c r="L242" s="9"/>
      <c r="M242" s="9"/>
    </row>
    <row r="243" spans="1:13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18"/>
      <c r="K243" s="18"/>
      <c r="L243" s="9"/>
      <c r="M243" s="9"/>
    </row>
    <row r="244" spans="1:13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18"/>
      <c r="K244" s="18"/>
      <c r="L244" s="9"/>
      <c r="M244" s="9"/>
    </row>
    <row r="245" spans="1:13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18"/>
      <c r="K245" s="18"/>
      <c r="L245" s="9"/>
      <c r="M245" s="9"/>
    </row>
    <row r="246" spans="1:13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18"/>
      <c r="K246" s="18"/>
      <c r="L246" s="9"/>
      <c r="M246" s="9"/>
    </row>
    <row r="247" spans="1:13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18"/>
      <c r="K247" s="18"/>
      <c r="L247" s="9"/>
      <c r="M247" s="9"/>
    </row>
    <row r="248" spans="1:13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18"/>
      <c r="K248" s="18"/>
      <c r="L248" s="9"/>
      <c r="M248" s="9"/>
    </row>
    <row r="249" spans="1:13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18"/>
      <c r="K249" s="18"/>
      <c r="L249" s="9"/>
      <c r="M249" s="9"/>
    </row>
    <row r="250" spans="1:13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18"/>
      <c r="K250" s="18"/>
      <c r="L250" s="9"/>
      <c r="M250" s="9"/>
    </row>
    <row r="251" spans="1:13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18"/>
      <c r="K251" s="18"/>
      <c r="L251" s="9"/>
      <c r="M251" s="9"/>
    </row>
    <row r="252" spans="1:13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18"/>
      <c r="K252" s="18"/>
      <c r="L252" s="9"/>
      <c r="M252" s="9"/>
    </row>
    <row r="253" spans="1:13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18"/>
      <c r="K253" s="18"/>
      <c r="L253" s="9"/>
      <c r="M253" s="9"/>
    </row>
    <row r="254" spans="1:13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18"/>
      <c r="K254" s="18"/>
      <c r="L254" s="9"/>
      <c r="M254" s="9"/>
    </row>
    <row r="255" spans="1:13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18"/>
      <c r="K255" s="18"/>
      <c r="L255" s="9"/>
      <c r="M255" s="9"/>
    </row>
    <row r="256" spans="1:13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18"/>
      <c r="K256" s="18"/>
      <c r="L256" s="9"/>
      <c r="M256" s="9"/>
    </row>
    <row r="257" spans="1:13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18"/>
      <c r="K257" s="18"/>
      <c r="L257" s="9"/>
      <c r="M257" s="9"/>
    </row>
    <row r="258" spans="1:13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18"/>
      <c r="K258" s="18"/>
      <c r="L258" s="9"/>
      <c r="M258" s="9"/>
    </row>
    <row r="259" spans="1:13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18"/>
      <c r="K259" s="18"/>
      <c r="L259" s="9"/>
      <c r="M259" s="9"/>
    </row>
    <row r="260" spans="1:13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18"/>
      <c r="K260" s="18"/>
      <c r="L260" s="9"/>
      <c r="M260" s="9"/>
    </row>
    <row r="261" spans="1:13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18"/>
      <c r="K261" s="18"/>
      <c r="L261" s="9"/>
      <c r="M261" s="9"/>
    </row>
    <row r="262" spans="1:13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18"/>
      <c r="K262" s="18"/>
      <c r="L262" s="9"/>
      <c r="M262" s="9"/>
    </row>
    <row r="263" spans="1:13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18"/>
      <c r="K263" s="18"/>
      <c r="L263" s="9"/>
      <c r="M263" s="9"/>
    </row>
    <row r="264" spans="1:13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18"/>
      <c r="K264" s="18"/>
      <c r="L264" s="9"/>
      <c r="M264" s="9"/>
    </row>
    <row r="265" spans="1:13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18"/>
      <c r="K265" s="18"/>
      <c r="L265" s="9"/>
      <c r="M265" s="9"/>
    </row>
    <row r="266" spans="1:13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18"/>
      <c r="K266" s="18"/>
      <c r="L266" s="9"/>
      <c r="M266" s="9"/>
    </row>
    <row r="267" spans="1:13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18"/>
      <c r="K267" s="18"/>
      <c r="L267" s="9"/>
      <c r="M267" s="9"/>
    </row>
    <row r="268" spans="1:13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18"/>
      <c r="K268" s="18"/>
      <c r="L268" s="9"/>
      <c r="M268" s="9"/>
    </row>
    <row r="269" spans="1:13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18"/>
      <c r="K269" s="18"/>
      <c r="L269" s="9"/>
      <c r="M269" s="9"/>
    </row>
    <row r="270" spans="1:13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18"/>
      <c r="K270" s="18"/>
      <c r="L270" s="9"/>
      <c r="M270" s="9"/>
    </row>
    <row r="271" spans="1:13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18"/>
      <c r="K271" s="18"/>
      <c r="L271" s="9"/>
      <c r="M271" s="9"/>
    </row>
    <row r="272" spans="1:13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18"/>
      <c r="K272" s="18"/>
      <c r="L272" s="9"/>
      <c r="M272" s="9"/>
    </row>
    <row r="273" spans="1:13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18"/>
      <c r="K273" s="18"/>
      <c r="L273" s="9"/>
      <c r="M273" s="9"/>
    </row>
    <row r="274" spans="1:13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18"/>
      <c r="K274" s="18"/>
      <c r="L274" s="9"/>
      <c r="M274" s="9"/>
    </row>
    <row r="275" spans="1:13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18"/>
      <c r="K275" s="18"/>
      <c r="L275" s="9"/>
      <c r="M275" s="9"/>
    </row>
    <row r="276" spans="1:13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18"/>
      <c r="K276" s="18"/>
      <c r="L276" s="9"/>
      <c r="M276" s="9"/>
    </row>
    <row r="277" spans="1:13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18"/>
      <c r="K277" s="18"/>
      <c r="L277" s="9"/>
      <c r="M277" s="9"/>
    </row>
    <row r="278" spans="1:13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18"/>
      <c r="K278" s="18"/>
      <c r="L278" s="9"/>
      <c r="M278" s="9"/>
    </row>
    <row r="279" spans="1:13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18"/>
      <c r="K279" s="18"/>
      <c r="L279" s="9"/>
      <c r="M279" s="9"/>
    </row>
    <row r="280" spans="1:13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18"/>
      <c r="K280" s="18"/>
      <c r="L280" s="9"/>
      <c r="M280" s="9"/>
    </row>
    <row r="281" spans="1:13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18"/>
      <c r="K281" s="18"/>
      <c r="L281" s="9"/>
      <c r="M281" s="9"/>
    </row>
    <row r="282" spans="1:13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18"/>
      <c r="K282" s="18"/>
      <c r="L282" s="9"/>
      <c r="M282" s="9"/>
    </row>
    <row r="283" spans="1:13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18"/>
      <c r="K283" s="18"/>
      <c r="L283" s="9"/>
      <c r="M283" s="9"/>
    </row>
    <row r="284" spans="1:13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18"/>
      <c r="K284" s="18"/>
      <c r="L284" s="9"/>
      <c r="M284" s="9"/>
    </row>
    <row r="285" spans="1:13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18"/>
      <c r="K285" s="18"/>
      <c r="L285" s="9"/>
      <c r="M285" s="9"/>
    </row>
    <row r="286" spans="1:13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18"/>
      <c r="K286" s="18"/>
      <c r="L286" s="9"/>
      <c r="M286" s="9"/>
    </row>
    <row r="287" spans="1:13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18"/>
      <c r="K287" s="18"/>
      <c r="L287" s="9"/>
      <c r="M287" s="9"/>
    </row>
    <row r="288" spans="1:13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18"/>
      <c r="K288" s="18"/>
      <c r="L288" s="9"/>
      <c r="M288" s="9"/>
    </row>
    <row r="289" spans="1:13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18"/>
      <c r="K289" s="18"/>
      <c r="L289" s="9"/>
      <c r="M289" s="9"/>
    </row>
    <row r="290" spans="1:13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18"/>
      <c r="K290" s="18"/>
      <c r="L290" s="9"/>
      <c r="M290" s="9"/>
    </row>
    <row r="291" spans="1:13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18"/>
      <c r="K291" s="18"/>
      <c r="L291" s="9"/>
      <c r="M291" s="9"/>
    </row>
    <row r="292" spans="1:13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18"/>
      <c r="K292" s="18"/>
      <c r="L292" s="9"/>
      <c r="M292" s="9"/>
    </row>
    <row r="293" spans="1:13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18"/>
      <c r="K293" s="18"/>
      <c r="L293" s="9"/>
      <c r="M293" s="9"/>
    </row>
    <row r="294" spans="1:13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18"/>
      <c r="K294" s="18"/>
      <c r="L294" s="9"/>
      <c r="M294" s="9"/>
    </row>
    <row r="295" spans="1:13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18"/>
      <c r="K295" s="18"/>
      <c r="L295" s="9"/>
      <c r="M295" s="9"/>
    </row>
    <row r="296" spans="1:13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18"/>
      <c r="K296" s="18"/>
      <c r="L296" s="9"/>
      <c r="M296" s="9"/>
    </row>
    <row r="297" spans="1:13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18"/>
      <c r="K297" s="18"/>
      <c r="L297" s="9"/>
      <c r="M297" s="9"/>
    </row>
    <row r="298" spans="1:13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18"/>
      <c r="K298" s="18"/>
      <c r="L298" s="9"/>
      <c r="M298" s="9"/>
    </row>
    <row r="299" spans="1:13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18"/>
      <c r="K299" s="18"/>
      <c r="L299" s="9"/>
      <c r="M299" s="9"/>
    </row>
    <row r="300" spans="1:13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18"/>
      <c r="K300" s="18"/>
      <c r="L300" s="9"/>
      <c r="M300" s="9"/>
    </row>
    <row r="301" spans="1:13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18"/>
      <c r="K301" s="18"/>
      <c r="L301" s="9"/>
      <c r="M301" s="9"/>
    </row>
    <row r="302" spans="1:13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18"/>
      <c r="K302" s="18"/>
      <c r="L302" s="9"/>
      <c r="M302" s="9"/>
    </row>
    <row r="303" spans="1:13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18"/>
      <c r="K303" s="18"/>
      <c r="L303" s="9"/>
      <c r="M303" s="9"/>
    </row>
    <row r="304" spans="1:13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18"/>
      <c r="K304" s="18"/>
      <c r="L304" s="9"/>
      <c r="M304" s="9"/>
    </row>
    <row r="305" spans="1:13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18"/>
      <c r="K305" s="18"/>
      <c r="L305" s="9"/>
      <c r="M305" s="9"/>
    </row>
    <row r="306" spans="1:13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18"/>
      <c r="K306" s="18"/>
      <c r="L306" s="9"/>
      <c r="M306" s="9"/>
    </row>
    <row r="307" spans="1:13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18"/>
      <c r="K307" s="18"/>
      <c r="L307" s="9"/>
      <c r="M307" s="9"/>
    </row>
    <row r="308" spans="1:13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18"/>
      <c r="K308" s="18"/>
      <c r="L308" s="9"/>
      <c r="M308" s="9"/>
    </row>
    <row r="309" spans="1:13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18"/>
      <c r="K309" s="18"/>
      <c r="L309" s="9"/>
      <c r="M309" s="9"/>
    </row>
    <row r="310" spans="1:13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18"/>
      <c r="K310" s="18"/>
      <c r="L310" s="9"/>
      <c r="M310" s="9"/>
    </row>
    <row r="311" spans="1:13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18"/>
      <c r="K311" s="18"/>
      <c r="L311" s="9"/>
      <c r="M311" s="9"/>
    </row>
    <row r="312" spans="1:13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18"/>
      <c r="K312" s="18"/>
      <c r="L312" s="9"/>
      <c r="M312" s="9"/>
    </row>
    <row r="313" spans="1:13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18"/>
      <c r="K313" s="18"/>
      <c r="L313" s="9"/>
      <c r="M313" s="9"/>
    </row>
    <row r="314" spans="1:13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18"/>
      <c r="K314" s="18"/>
      <c r="L314" s="9"/>
      <c r="M314" s="9"/>
    </row>
    <row r="315" spans="1:13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18"/>
      <c r="K315" s="18"/>
      <c r="L315" s="9"/>
      <c r="M315" s="9"/>
    </row>
    <row r="316" spans="1:13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18"/>
      <c r="K316" s="18"/>
      <c r="L316" s="9"/>
      <c r="M316" s="9"/>
    </row>
    <row r="317" spans="1:13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18"/>
      <c r="K317" s="18"/>
      <c r="L317" s="9"/>
      <c r="M317" s="9"/>
    </row>
    <row r="318" spans="1:13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18"/>
      <c r="K318" s="18"/>
      <c r="L318" s="9"/>
      <c r="M318" s="9"/>
    </row>
    <row r="319" spans="1:13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18"/>
      <c r="K319" s="18"/>
      <c r="L319" s="9"/>
      <c r="M319" s="9"/>
    </row>
    <row r="320" spans="1:13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18"/>
      <c r="K320" s="18"/>
      <c r="L320" s="9"/>
      <c r="M320" s="9"/>
    </row>
    <row r="321" spans="1:13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18"/>
      <c r="K321" s="18"/>
      <c r="L321" s="9"/>
      <c r="M321" s="9"/>
    </row>
    <row r="322" spans="1:13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18"/>
      <c r="K322" s="18"/>
      <c r="L322" s="9"/>
      <c r="M322" s="9"/>
    </row>
    <row r="323" spans="1:13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18"/>
      <c r="K323" s="18"/>
      <c r="L323" s="9"/>
      <c r="M323" s="9"/>
    </row>
    <row r="324" spans="1:13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18"/>
      <c r="K324" s="18"/>
      <c r="L324" s="9"/>
      <c r="M324" s="9"/>
    </row>
    <row r="325" spans="1:13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18"/>
      <c r="K325" s="18"/>
      <c r="L325" s="9"/>
      <c r="M325" s="9"/>
    </row>
    <row r="326" spans="1:13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18"/>
      <c r="K326" s="18"/>
      <c r="L326" s="9"/>
      <c r="M326" s="9"/>
    </row>
    <row r="327" spans="1:13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18"/>
      <c r="K327" s="18"/>
      <c r="L327" s="9"/>
      <c r="M327" s="9"/>
    </row>
    <row r="328" spans="1:13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18"/>
      <c r="K328" s="18"/>
      <c r="L328" s="9"/>
      <c r="M328" s="9"/>
    </row>
    <row r="329" spans="1:13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18"/>
      <c r="K329" s="18"/>
      <c r="L329" s="9"/>
      <c r="M329" s="9"/>
    </row>
    <row r="330" spans="1:13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18"/>
      <c r="K330" s="18"/>
      <c r="L330" s="9"/>
      <c r="M330" s="9"/>
    </row>
    <row r="331" spans="1:13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18"/>
      <c r="K331" s="18"/>
      <c r="L331" s="9"/>
      <c r="M331" s="9"/>
    </row>
    <row r="332" spans="1:13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18"/>
      <c r="K332" s="18"/>
      <c r="L332" s="9"/>
      <c r="M332" s="9"/>
    </row>
    <row r="333" spans="1:13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18"/>
      <c r="K333" s="18"/>
      <c r="L333" s="9"/>
      <c r="M333" s="9"/>
    </row>
    <row r="334" spans="1:13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18"/>
      <c r="K334" s="18"/>
      <c r="L334" s="9"/>
      <c r="M334" s="9"/>
    </row>
    <row r="335" spans="1:13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18"/>
      <c r="K335" s="18"/>
      <c r="L335" s="9"/>
      <c r="M335" s="9"/>
    </row>
    <row r="336" spans="1:13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18"/>
      <c r="K336" s="18"/>
      <c r="L336" s="9"/>
      <c r="M336" s="9"/>
    </row>
    <row r="337" spans="1:13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18"/>
      <c r="K337" s="18"/>
      <c r="L337" s="9"/>
      <c r="M337" s="9"/>
    </row>
    <row r="338" spans="1:13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18"/>
      <c r="K338" s="18"/>
      <c r="L338" s="9"/>
      <c r="M338" s="9"/>
    </row>
    <row r="339" spans="1:13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18"/>
      <c r="K339" s="18"/>
      <c r="L339" s="9"/>
      <c r="M339" s="9"/>
    </row>
    <row r="340" spans="1:13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18"/>
      <c r="K340" s="18"/>
      <c r="L340" s="9"/>
      <c r="M340" s="9"/>
    </row>
    <row r="341" spans="1:13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18"/>
      <c r="K341" s="18"/>
      <c r="L341" s="9"/>
      <c r="M341" s="9"/>
    </row>
    <row r="342" spans="1:13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18"/>
      <c r="K342" s="18"/>
      <c r="L342" s="9"/>
      <c r="M342" s="9"/>
    </row>
    <row r="343" spans="1:13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18"/>
      <c r="K343" s="18"/>
      <c r="L343" s="9"/>
      <c r="M343" s="9"/>
    </row>
    <row r="344" spans="1:13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18"/>
      <c r="K344" s="18"/>
      <c r="L344" s="9"/>
      <c r="M344" s="9"/>
    </row>
    <row r="345" spans="1:13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18"/>
      <c r="K345" s="18"/>
      <c r="L345" s="9"/>
      <c r="M345" s="9"/>
    </row>
    <row r="346" spans="1:13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18"/>
      <c r="K346" s="18"/>
      <c r="L346" s="9"/>
      <c r="M346" s="9"/>
    </row>
    <row r="347" spans="1:13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18"/>
      <c r="K347" s="18"/>
      <c r="L347" s="9"/>
      <c r="M347" s="9"/>
    </row>
    <row r="348" spans="1:13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18"/>
      <c r="K348" s="18"/>
      <c r="L348" s="9"/>
      <c r="M348" s="9"/>
    </row>
    <row r="349" spans="1:13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18"/>
      <c r="K349" s="18"/>
      <c r="L349" s="9"/>
      <c r="M349" s="9"/>
    </row>
    <row r="350" spans="1:13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18"/>
      <c r="K350" s="18"/>
      <c r="L350" s="9"/>
      <c r="M350" s="9"/>
    </row>
    <row r="351" spans="1:13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18"/>
      <c r="K351" s="18"/>
      <c r="L351" s="9"/>
      <c r="M351" s="9"/>
    </row>
    <row r="352" spans="1:13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18"/>
      <c r="K352" s="18"/>
      <c r="L352" s="9"/>
      <c r="M352" s="9"/>
    </row>
    <row r="353" spans="1:13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18"/>
      <c r="K353" s="18"/>
      <c r="L353" s="9"/>
      <c r="M353" s="9"/>
    </row>
    <row r="354" spans="1:13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18"/>
      <c r="K354" s="18"/>
      <c r="L354" s="9"/>
      <c r="M354" s="9"/>
    </row>
    <row r="355" spans="1:13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18"/>
      <c r="K355" s="18"/>
      <c r="L355" s="9"/>
      <c r="M355" s="9"/>
    </row>
    <row r="356" spans="1:13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18"/>
      <c r="K356" s="18"/>
      <c r="L356" s="9"/>
      <c r="M356" s="9"/>
    </row>
    <row r="357" spans="1:13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18"/>
      <c r="K357" s="18"/>
      <c r="L357" s="9"/>
      <c r="M357" s="9"/>
    </row>
    <row r="358" spans="1:13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18"/>
      <c r="K358" s="18"/>
      <c r="L358" s="9"/>
      <c r="M358" s="9"/>
    </row>
    <row r="359" spans="1:13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18"/>
      <c r="K359" s="18"/>
      <c r="L359" s="9"/>
      <c r="M359" s="9"/>
    </row>
    <row r="360" spans="1:13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18"/>
      <c r="K360" s="18"/>
      <c r="L360" s="9"/>
      <c r="M360" s="9"/>
    </row>
    <row r="361" spans="1:13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18"/>
      <c r="K361" s="18"/>
      <c r="L361" s="9"/>
      <c r="M361" s="9"/>
    </row>
    <row r="362" spans="1:13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18"/>
      <c r="K362" s="18"/>
      <c r="L362" s="9"/>
      <c r="M362" s="9"/>
    </row>
    <row r="363" spans="1:13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18"/>
      <c r="K363" s="18"/>
      <c r="L363" s="9"/>
      <c r="M363" s="9"/>
    </row>
    <row r="364" spans="1:13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18"/>
      <c r="K364" s="18"/>
      <c r="L364" s="9"/>
      <c r="M364" s="9"/>
    </row>
    <row r="365" spans="1:13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18"/>
      <c r="K365" s="18"/>
      <c r="L365" s="9"/>
      <c r="M365" s="9"/>
    </row>
    <row r="366" spans="1:13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18"/>
      <c r="K366" s="18"/>
      <c r="L366" s="9"/>
      <c r="M366" s="9"/>
    </row>
    <row r="367" spans="1:13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18"/>
      <c r="K367" s="18"/>
      <c r="L367" s="9"/>
      <c r="M367" s="9"/>
    </row>
    <row r="368" spans="1:13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18"/>
      <c r="K368" s="18"/>
      <c r="L368" s="9"/>
      <c r="M368" s="9"/>
    </row>
    <row r="369" spans="1:13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18"/>
      <c r="K369" s="18"/>
      <c r="L369" s="9"/>
      <c r="M369" s="9"/>
    </row>
    <row r="370" spans="1:13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18"/>
      <c r="K370" s="18"/>
      <c r="L370" s="9"/>
      <c r="M370" s="9"/>
    </row>
    <row r="371" spans="1:13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18"/>
      <c r="K371" s="18"/>
      <c r="L371" s="9"/>
      <c r="M371" s="9"/>
    </row>
    <row r="372" spans="1:13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18"/>
      <c r="K372" s="18"/>
      <c r="L372" s="9"/>
      <c r="M372" s="9"/>
    </row>
    <row r="373" spans="1:13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18"/>
      <c r="K373" s="18"/>
      <c r="L373" s="9"/>
      <c r="M373" s="9"/>
    </row>
    <row r="374" spans="1:13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18"/>
      <c r="K374" s="18"/>
      <c r="L374" s="9"/>
      <c r="M374" s="9"/>
    </row>
    <row r="375" spans="1:13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18"/>
      <c r="K375" s="18"/>
      <c r="L375" s="9"/>
      <c r="M375" s="9"/>
    </row>
    <row r="376" spans="1:13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26"/>
      <c r="K376" s="26"/>
      <c r="L376" s="32"/>
      <c r="M376" s="32"/>
    </row>
  </sheetData>
  <sortState xmlns:xlrd2="http://schemas.microsoft.com/office/spreadsheetml/2017/richdata2" ref="A2:M56">
    <sortCondition ref="C2:C56"/>
  </sortState>
  <phoneticPr fontId="3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A1E936C8AF7044C86AE97AE2115912D" ma:contentTypeVersion="4" ma:contentTypeDescription="Crear nuevo documento." ma:contentTypeScope="" ma:versionID="09949b7a4a78b77b9e2e5f387556763a">
  <xsd:schema xmlns:xsd="http://www.w3.org/2001/XMLSchema" xmlns:xs="http://www.w3.org/2001/XMLSchema" xmlns:p="http://schemas.microsoft.com/office/2006/metadata/properties" xmlns:ns2="ddef2f66-d908-4f14-aa85-475cb995111f" targetNamespace="http://schemas.microsoft.com/office/2006/metadata/properties" ma:root="true" ma:fieldsID="871e446ede2df260f9f91dc8442d91a6" ns2:_="">
    <xsd:import namespace="ddef2f66-d908-4f14-aa85-475cb99511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ef2f66-d908-4f14-aa85-475cb99511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0F47548-A225-4F47-BEEC-8F28AF6137C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1A073D1-CED8-4810-8D7B-4FB914CB6BA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71C2456-5025-4FE4-86BD-2B45D6FDD0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ef2f66-d908-4f14-aa85-475cb995111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RESULTADSOI</vt:lpstr>
      <vt:lpstr>Hoja2</vt:lpstr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Edna Patricia Romero Guerrero</dc:creator>
  <cp:keywords/>
  <dc:description/>
  <cp:lastModifiedBy>Maria Alejandra Ariza Ladino</cp:lastModifiedBy>
  <cp:revision/>
  <dcterms:created xsi:type="dcterms:W3CDTF">2024-04-11T17:50:13Z</dcterms:created>
  <dcterms:modified xsi:type="dcterms:W3CDTF">2024-10-24T18:01:02Z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0x0101000A1E936C8AF7044C86AE97AE2115912D</vt:lpwstr>
  </property>
</Properties>
</file>